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S157" i="8" s="1"/>
  <c r="P157" i="8"/>
  <c r="Q157" i="8"/>
  <c r="R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S158" i="8" s="1"/>
  <c r="P158" i="8"/>
  <c r="Q158" i="8"/>
  <c r="R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S161" i="8" s="1"/>
  <c r="P161" i="8"/>
  <c r="Q161" i="8"/>
  <c r="R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S162" i="8" s="1"/>
  <c r="P162" i="8"/>
  <c r="Q162" i="8"/>
  <c r="R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S163" i="8" s="1"/>
  <c r="P163" i="8"/>
  <c r="Q163" i="8"/>
  <c r="R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Q164" i="8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Q166" i="8"/>
  <c r="R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Q169" i="8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Q171" i="8"/>
  <c r="R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Q177" i="8"/>
  <c r="R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Q184" i="8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Q185" i="8"/>
  <c r="R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Q187" i="8"/>
  <c r="R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U5" i="2"/>
  <c r="V5" i="2"/>
  <c r="W5" i="2"/>
  <c r="X5" i="2"/>
  <c r="Y5" i="2"/>
  <c r="AB5" i="2" s="1"/>
  <c r="Z5" i="2"/>
  <c r="AC5" i="2" s="1"/>
  <c r="AA5" i="2"/>
  <c r="U6" i="2"/>
  <c r="AA6" i="2" s="1"/>
  <c r="V6" i="2"/>
  <c r="AB6" i="2" s="1"/>
  <c r="W6" i="2"/>
  <c r="X6" i="2"/>
  <c r="Y6" i="2"/>
  <c r="Z6" i="2"/>
  <c r="AC6" i="2"/>
  <c r="U7" i="2"/>
  <c r="AA7" i="2" s="1"/>
  <c r="V7" i="2"/>
  <c r="W7" i="2"/>
  <c r="X7" i="2"/>
  <c r="Y7" i="2"/>
  <c r="Z7" i="2"/>
  <c r="AB7" i="2"/>
  <c r="AC7" i="2"/>
  <c r="U8" i="2"/>
  <c r="V8" i="2"/>
  <c r="W8" i="2"/>
  <c r="AC8" i="2" s="1"/>
  <c r="X8" i="2"/>
  <c r="Y8" i="2"/>
  <c r="Z8" i="2"/>
  <c r="AA8" i="2"/>
  <c r="AB8" i="2"/>
  <c r="U9" i="2"/>
  <c r="V9" i="2"/>
  <c r="AB9" i="2" s="1"/>
  <c r="W9" i="2"/>
  <c r="AC9" i="2" s="1"/>
  <c r="X9" i="2"/>
  <c r="Y9" i="2"/>
  <c r="Z9" i="2"/>
  <c r="AA9" i="2"/>
  <c r="U10" i="2"/>
  <c r="AA10" i="2" s="1"/>
  <c r="V10" i="2"/>
  <c r="AB10" i="2" s="1"/>
  <c r="W10" i="2"/>
  <c r="X10" i="2"/>
  <c r="Y10" i="2"/>
  <c r="Z10" i="2"/>
  <c r="AC10" i="2"/>
  <c r="U11" i="2"/>
  <c r="AA11" i="2" s="1"/>
  <c r="V11" i="2"/>
  <c r="W11" i="2"/>
  <c r="X11" i="2"/>
  <c r="Y11" i="2"/>
  <c r="Z11" i="2"/>
  <c r="AB11" i="2"/>
  <c r="AC11" i="2"/>
  <c r="U12" i="2"/>
  <c r="V12" i="2"/>
  <c r="W12" i="2"/>
  <c r="AC12" i="2" s="1"/>
  <c r="X12" i="2"/>
  <c r="Y12" i="2"/>
  <c r="Z12" i="2"/>
  <c r="AA12" i="2"/>
  <c r="AB12" i="2"/>
  <c r="U13" i="2"/>
  <c r="V13" i="2"/>
  <c r="AB13" i="2" s="1"/>
  <c r="W13" i="2"/>
  <c r="AC13" i="2" s="1"/>
  <c r="X13" i="2"/>
  <c r="Y13" i="2"/>
  <c r="Z13" i="2"/>
  <c r="AA13" i="2"/>
  <c r="U14" i="2"/>
  <c r="AA14" i="2" s="1"/>
  <c r="V14" i="2"/>
  <c r="AB14" i="2" s="1"/>
  <c r="W14" i="2"/>
  <c r="X14" i="2"/>
  <c r="Y14" i="2"/>
  <c r="Z14" i="2"/>
  <c r="AC14" i="2"/>
  <c r="U15" i="2"/>
  <c r="AA15" i="2" s="1"/>
  <c r="V15" i="2"/>
  <c r="W15" i="2"/>
  <c r="X15" i="2"/>
  <c r="Y15" i="2"/>
  <c r="Z15" i="2"/>
  <c r="AB15" i="2"/>
  <c r="AC15" i="2"/>
  <c r="U16" i="2"/>
  <c r="V16" i="2"/>
  <c r="W16" i="2"/>
  <c r="AC16" i="2" s="1"/>
  <c r="X16" i="2"/>
  <c r="Y16" i="2"/>
  <c r="Z16" i="2"/>
  <c r="AA16" i="2"/>
  <c r="AB16" i="2"/>
  <c r="U17" i="2"/>
  <c r="V17" i="2"/>
  <c r="AB17" i="2" s="1"/>
  <c r="W17" i="2"/>
  <c r="AC17" i="2" s="1"/>
  <c r="X17" i="2"/>
  <c r="Y17" i="2"/>
  <c r="Z17" i="2"/>
  <c r="AA17" i="2"/>
  <c r="U18" i="2"/>
  <c r="AA18" i="2" s="1"/>
  <c r="V18" i="2"/>
  <c r="AB18" i="2" s="1"/>
  <c r="W18" i="2"/>
  <c r="X18" i="2"/>
  <c r="Y18" i="2"/>
  <c r="Z18" i="2"/>
  <c r="AC18" i="2"/>
  <c r="U19" i="2"/>
  <c r="AA19" i="2" s="1"/>
  <c r="V19" i="2"/>
  <c r="W19" i="2"/>
  <c r="X19" i="2"/>
  <c r="Y19" i="2"/>
  <c r="Z19" i="2"/>
  <c r="AB19" i="2"/>
  <c r="AC19" i="2"/>
  <c r="U20" i="2"/>
  <c r="V20" i="2"/>
  <c r="W20" i="2"/>
  <c r="AC20" i="2" s="1"/>
  <c r="X20" i="2"/>
  <c r="Y20" i="2"/>
  <c r="Z20" i="2"/>
  <c r="AA20" i="2"/>
  <c r="AB20" i="2"/>
  <c r="U21" i="2"/>
  <c r="V21" i="2"/>
  <c r="AB21" i="2" s="1"/>
  <c r="W21" i="2"/>
  <c r="AC21" i="2" s="1"/>
  <c r="X21" i="2"/>
  <c r="Y21" i="2"/>
  <c r="Z21" i="2"/>
  <c r="AA21" i="2"/>
  <c r="U22" i="2"/>
  <c r="AA22" i="2" s="1"/>
  <c r="V22" i="2"/>
  <c r="AB22" i="2" s="1"/>
  <c r="W22" i="2"/>
  <c r="X22" i="2"/>
  <c r="Y22" i="2"/>
  <c r="Z22" i="2"/>
  <c r="AC22" i="2"/>
  <c r="U23" i="2"/>
  <c r="AA23" i="2" s="1"/>
  <c r="V23" i="2"/>
  <c r="W23" i="2"/>
  <c r="X23" i="2"/>
  <c r="Y23" i="2"/>
  <c r="Z23" i="2"/>
  <c r="AB23" i="2"/>
  <c r="AC23" i="2"/>
  <c r="U24" i="2"/>
  <c r="V24" i="2"/>
  <c r="W24" i="2"/>
  <c r="AC24" i="2" s="1"/>
  <c r="X24" i="2"/>
  <c r="Y24" i="2"/>
  <c r="Z24" i="2"/>
  <c r="AA24" i="2"/>
  <c r="AB24" i="2"/>
  <c r="U25" i="2"/>
  <c r="V25" i="2"/>
  <c r="AB25" i="2" s="1"/>
  <c r="W25" i="2"/>
  <c r="AC25" i="2" s="1"/>
  <c r="X25" i="2"/>
  <c r="Y25" i="2"/>
  <c r="Z25" i="2"/>
  <c r="AA25" i="2"/>
  <c r="U26" i="2"/>
  <c r="AA26" i="2" s="1"/>
  <c r="V26" i="2"/>
  <c r="AB26" i="2" s="1"/>
  <c r="W26" i="2"/>
  <c r="X26" i="2"/>
  <c r="Y26" i="2"/>
  <c r="Z26" i="2"/>
  <c r="AC26" i="2"/>
  <c r="U27" i="2"/>
  <c r="AA27" i="2" s="1"/>
  <c r="V27" i="2"/>
  <c r="W27" i="2"/>
  <c r="X27" i="2"/>
  <c r="Y27" i="2"/>
  <c r="Z27" i="2"/>
  <c r="AB27" i="2"/>
  <c r="AC27" i="2"/>
  <c r="U28" i="2"/>
  <c r="V28" i="2"/>
  <c r="W28" i="2"/>
  <c r="AC28" i="2" s="1"/>
  <c r="X28" i="2"/>
  <c r="Y28" i="2"/>
  <c r="Z28" i="2"/>
  <c r="AA28" i="2"/>
  <c r="AB28" i="2"/>
  <c r="U29" i="2"/>
  <c r="V29" i="2"/>
  <c r="AB29" i="2" s="1"/>
  <c r="W29" i="2"/>
  <c r="AC29" i="2" s="1"/>
  <c r="X29" i="2"/>
  <c r="Y29" i="2"/>
  <c r="Z29" i="2"/>
  <c r="AA29" i="2"/>
  <c r="U30" i="2"/>
  <c r="AA30" i="2" s="1"/>
  <c r="V30" i="2"/>
  <c r="AB30" i="2" s="1"/>
  <c r="W30" i="2"/>
  <c r="X30" i="2"/>
  <c r="Y30" i="2"/>
  <c r="Z30" i="2"/>
  <c r="AC30" i="2"/>
  <c r="U31" i="2"/>
  <c r="AA31" i="2" s="1"/>
  <c r="V31" i="2"/>
  <c r="W31" i="2"/>
  <c r="X31" i="2"/>
  <c r="Y31" i="2"/>
  <c r="AB31" i="2" s="1"/>
  <c r="Z31" i="2"/>
  <c r="AC31" i="2"/>
  <c r="U32" i="2"/>
  <c r="V32" i="2"/>
  <c r="W32" i="2"/>
  <c r="AC32" i="2" s="1"/>
  <c r="X32" i="2"/>
  <c r="Y32" i="2"/>
  <c r="Z32" i="2"/>
  <c r="AA32" i="2"/>
  <c r="AB32" i="2"/>
  <c r="U33" i="2"/>
  <c r="V33" i="2"/>
  <c r="AB33" i="2" s="1"/>
  <c r="W33" i="2"/>
  <c r="AC33" i="2" s="1"/>
  <c r="X33" i="2"/>
  <c r="Y33" i="2"/>
  <c r="Z33" i="2"/>
  <c r="AA33" i="2"/>
  <c r="U34" i="2"/>
  <c r="AA34" i="2" s="1"/>
  <c r="V34" i="2"/>
  <c r="AB34" i="2" s="1"/>
  <c r="W34" i="2"/>
  <c r="X34" i="2"/>
  <c r="Y34" i="2"/>
  <c r="Z34" i="2"/>
  <c r="AC34" i="2"/>
  <c r="U35" i="2"/>
  <c r="AA35" i="2" s="1"/>
  <c r="V35" i="2"/>
  <c r="W35" i="2"/>
  <c r="X35" i="2"/>
  <c r="Y35" i="2"/>
  <c r="Z35" i="2"/>
  <c r="AB35" i="2"/>
  <c r="AC35" i="2"/>
  <c r="U36" i="2"/>
  <c r="V36" i="2"/>
  <c r="W36" i="2"/>
  <c r="AC36" i="2" s="1"/>
  <c r="X36" i="2"/>
  <c r="Y36" i="2"/>
  <c r="Z36" i="2"/>
  <c r="AA36" i="2"/>
  <c r="AB36" i="2"/>
  <c r="U37" i="2"/>
  <c r="V37" i="2"/>
  <c r="AB37" i="2" s="1"/>
  <c r="W37" i="2"/>
  <c r="AC37" i="2" s="1"/>
  <c r="X37" i="2"/>
  <c r="Y37" i="2"/>
  <c r="Z37" i="2"/>
  <c r="AA37" i="2"/>
  <c r="U38" i="2"/>
  <c r="AA38" i="2" s="1"/>
  <c r="V38" i="2"/>
  <c r="AB38" i="2" s="1"/>
  <c r="W38" i="2"/>
  <c r="X38" i="2"/>
  <c r="Y38" i="2"/>
  <c r="Z38" i="2"/>
  <c r="AC38" i="2"/>
  <c r="U39" i="2"/>
  <c r="AA39" i="2" s="1"/>
  <c r="V39" i="2"/>
  <c r="W39" i="2"/>
  <c r="X39" i="2"/>
  <c r="Y39" i="2"/>
  <c r="Z39" i="2"/>
  <c r="AB39" i="2"/>
  <c r="AC39" i="2"/>
  <c r="U40" i="2"/>
  <c r="V40" i="2"/>
  <c r="W40" i="2"/>
  <c r="AC40" i="2" s="1"/>
  <c r="X40" i="2"/>
  <c r="Y40" i="2"/>
  <c r="Z40" i="2"/>
  <c r="AA40" i="2"/>
  <c r="AB40" i="2"/>
  <c r="U41" i="2"/>
  <c r="V41" i="2"/>
  <c r="AB41" i="2" s="1"/>
  <c r="W41" i="2"/>
  <c r="AC41" i="2" s="1"/>
  <c r="X41" i="2"/>
  <c r="Y41" i="2"/>
  <c r="Z41" i="2"/>
  <c r="AA41" i="2"/>
  <c r="U42" i="2"/>
  <c r="AA42" i="2" s="1"/>
  <c r="V42" i="2"/>
  <c r="AB42" i="2" s="1"/>
  <c r="W42" i="2"/>
  <c r="X42" i="2"/>
  <c r="Y42" i="2"/>
  <c r="Z42" i="2"/>
  <c r="AC42" i="2"/>
  <c r="U43" i="2"/>
  <c r="AA43" i="2" s="1"/>
  <c r="V43" i="2"/>
  <c r="W43" i="2"/>
  <c r="X43" i="2"/>
  <c r="Y43" i="2"/>
  <c r="Z43" i="2"/>
  <c r="AB43" i="2"/>
  <c r="AC43" i="2"/>
  <c r="U44" i="2"/>
  <c r="V44" i="2"/>
  <c r="W44" i="2"/>
  <c r="AC44" i="2" s="1"/>
  <c r="X44" i="2"/>
  <c r="Y44" i="2"/>
  <c r="Z44" i="2"/>
  <c r="AA44" i="2"/>
  <c r="AB44" i="2"/>
  <c r="U45" i="2"/>
  <c r="V45" i="2"/>
  <c r="AB45" i="2" s="1"/>
  <c r="W45" i="2"/>
  <c r="AC45" i="2" s="1"/>
  <c r="X45" i="2"/>
  <c r="Y45" i="2"/>
  <c r="Z45" i="2"/>
  <c r="AA45" i="2"/>
  <c r="U46" i="2"/>
  <c r="AA46" i="2" s="1"/>
  <c r="V46" i="2"/>
  <c r="AB46" i="2" s="1"/>
  <c r="W46" i="2"/>
  <c r="X46" i="2"/>
  <c r="Y46" i="2"/>
  <c r="Z46" i="2"/>
  <c r="AC46" i="2"/>
  <c r="U47" i="2"/>
  <c r="AA47" i="2" s="1"/>
  <c r="V47" i="2"/>
  <c r="W47" i="2"/>
  <c r="X47" i="2"/>
  <c r="Y47" i="2"/>
  <c r="Z47" i="2"/>
  <c r="AB47" i="2"/>
  <c r="AC47" i="2"/>
  <c r="U48" i="2"/>
  <c r="V48" i="2"/>
  <c r="W48" i="2"/>
  <c r="AC48" i="2" s="1"/>
  <c r="X48" i="2"/>
  <c r="Y48" i="2"/>
  <c r="Z48" i="2"/>
  <c r="AA48" i="2"/>
  <c r="AB48" i="2"/>
  <c r="U49" i="2"/>
  <c r="V49" i="2"/>
  <c r="AB49" i="2" s="1"/>
  <c r="W49" i="2"/>
  <c r="AC49" i="2" s="1"/>
  <c r="X49" i="2"/>
  <c r="Y49" i="2"/>
  <c r="Z49" i="2"/>
  <c r="AA49" i="2"/>
  <c r="U50" i="2"/>
  <c r="AA50" i="2" s="1"/>
  <c r="V50" i="2"/>
  <c r="AB50" i="2" s="1"/>
  <c r="W50" i="2"/>
  <c r="X50" i="2"/>
  <c r="Y50" i="2"/>
  <c r="Z50" i="2"/>
  <c r="AC50" i="2"/>
  <c r="U51" i="2"/>
  <c r="AA51" i="2" s="1"/>
  <c r="V51" i="2"/>
  <c r="W51" i="2"/>
  <c r="X51" i="2"/>
  <c r="Y51" i="2"/>
  <c r="Z51" i="2"/>
  <c r="AB51" i="2"/>
  <c r="AC51" i="2"/>
  <c r="U52" i="2"/>
  <c r="V52" i="2"/>
  <c r="W52" i="2"/>
  <c r="AC52" i="2" s="1"/>
  <c r="X52" i="2"/>
  <c r="Y52" i="2"/>
  <c r="Z52" i="2"/>
  <c r="AA52" i="2"/>
  <c r="AB52" i="2"/>
  <c r="U53" i="2"/>
  <c r="V53" i="2"/>
  <c r="AB53" i="2" s="1"/>
  <c r="W53" i="2"/>
  <c r="AC53" i="2" s="1"/>
  <c r="X53" i="2"/>
  <c r="Y53" i="2"/>
  <c r="Z53" i="2"/>
  <c r="AA53" i="2"/>
  <c r="U54" i="2"/>
  <c r="AA54" i="2" s="1"/>
  <c r="V54" i="2"/>
  <c r="AB54" i="2" s="1"/>
  <c r="W54" i="2"/>
  <c r="X54" i="2"/>
  <c r="Y54" i="2"/>
  <c r="Z54" i="2"/>
  <c r="AC54" i="2"/>
  <c r="U55" i="2"/>
  <c r="AA55" i="2" s="1"/>
  <c r="V55" i="2"/>
  <c r="W55" i="2"/>
  <c r="X55" i="2"/>
  <c r="Y55" i="2"/>
  <c r="Z55" i="2"/>
  <c r="AB55" i="2"/>
  <c r="AC55" i="2"/>
  <c r="U56" i="2"/>
  <c r="V56" i="2"/>
  <c r="W56" i="2"/>
  <c r="AC56" i="2" s="1"/>
  <c r="X56" i="2"/>
  <c r="Y56" i="2"/>
  <c r="Z56" i="2"/>
  <c r="AA56" i="2"/>
  <c r="AB56" i="2"/>
  <c r="U57" i="2"/>
  <c r="V57" i="2"/>
  <c r="AB57" i="2" s="1"/>
  <c r="W57" i="2"/>
  <c r="AC57" i="2" s="1"/>
  <c r="X57" i="2"/>
  <c r="Y57" i="2"/>
  <c r="Z57" i="2"/>
  <c r="AA57" i="2"/>
  <c r="U58" i="2"/>
  <c r="AA58" i="2" s="1"/>
  <c r="V58" i="2"/>
  <c r="AB58" i="2" s="1"/>
  <c r="W58" i="2"/>
  <c r="X58" i="2"/>
  <c r="Y58" i="2"/>
  <c r="Z58" i="2"/>
  <c r="AC58" i="2"/>
  <c r="U59" i="2"/>
  <c r="AA59" i="2" s="1"/>
  <c r="V59" i="2"/>
  <c r="W59" i="2"/>
  <c r="X59" i="2"/>
  <c r="Y59" i="2"/>
  <c r="Z59" i="2"/>
  <c r="AB59" i="2"/>
  <c r="AC59" i="2"/>
  <c r="U60" i="2"/>
  <c r="V60" i="2"/>
  <c r="W60" i="2"/>
  <c r="AC60" i="2" s="1"/>
  <c r="X60" i="2"/>
  <c r="Y60" i="2"/>
  <c r="Z60" i="2"/>
  <c r="AA60" i="2"/>
  <c r="AB60" i="2"/>
  <c r="U61" i="2"/>
  <c r="V61" i="2"/>
  <c r="AB61" i="2" s="1"/>
  <c r="W61" i="2"/>
  <c r="AC61" i="2" s="1"/>
  <c r="X61" i="2"/>
  <c r="Y61" i="2"/>
  <c r="Z61" i="2"/>
  <c r="AA61" i="2"/>
  <c r="U62" i="2"/>
  <c r="AA62" i="2" s="1"/>
  <c r="V62" i="2"/>
  <c r="AB62" i="2" s="1"/>
  <c r="W62" i="2"/>
  <c r="X62" i="2"/>
  <c r="Y62" i="2"/>
  <c r="Z62" i="2"/>
  <c r="AC62" i="2"/>
  <c r="U63" i="2"/>
  <c r="AA63" i="2" s="1"/>
  <c r="V63" i="2"/>
  <c r="W63" i="2"/>
  <c r="X63" i="2"/>
  <c r="Y63" i="2"/>
  <c r="Z63" i="2"/>
  <c r="AB63" i="2"/>
  <c r="AC63" i="2"/>
  <c r="U64" i="2"/>
  <c r="V64" i="2"/>
  <c r="W64" i="2"/>
  <c r="AC64" i="2" s="1"/>
  <c r="X64" i="2"/>
  <c r="Y64" i="2"/>
  <c r="Z64" i="2"/>
  <c r="AA64" i="2"/>
  <c r="AB64" i="2"/>
  <c r="U65" i="2"/>
  <c r="V65" i="2"/>
  <c r="AB65" i="2" s="1"/>
  <c r="W65" i="2"/>
  <c r="AC65" i="2" s="1"/>
  <c r="X65" i="2"/>
  <c r="Y65" i="2"/>
  <c r="Z65" i="2"/>
  <c r="AA65" i="2"/>
  <c r="U66" i="2"/>
  <c r="AA66" i="2" s="1"/>
  <c r="V66" i="2"/>
  <c r="AB66" i="2" s="1"/>
  <c r="W66" i="2"/>
  <c r="X66" i="2"/>
  <c r="Y66" i="2"/>
  <c r="Z66" i="2"/>
  <c r="AC66" i="2"/>
  <c r="U67" i="2"/>
  <c r="AA67" i="2" s="1"/>
  <c r="V67" i="2"/>
  <c r="W67" i="2"/>
  <c r="X67" i="2"/>
  <c r="Y67" i="2"/>
  <c r="Z67" i="2"/>
  <c r="AB67" i="2"/>
  <c r="AC67" i="2"/>
  <c r="U68" i="2"/>
  <c r="V68" i="2"/>
  <c r="W68" i="2"/>
  <c r="AC68" i="2" s="1"/>
  <c r="X68" i="2"/>
  <c r="Y68" i="2"/>
  <c r="Z68" i="2"/>
  <c r="AA68" i="2"/>
  <c r="AB68" i="2"/>
  <c r="U69" i="2"/>
  <c r="V69" i="2"/>
  <c r="AB69" i="2" s="1"/>
  <c r="W69" i="2"/>
  <c r="AC69" i="2" s="1"/>
  <c r="X69" i="2"/>
  <c r="Y69" i="2"/>
  <c r="Z69" i="2"/>
  <c r="AA69" i="2"/>
  <c r="U70" i="2"/>
  <c r="AA70" i="2" s="1"/>
  <c r="V70" i="2"/>
  <c r="AB70" i="2" s="1"/>
  <c r="W70" i="2"/>
  <c r="X70" i="2"/>
  <c r="Y70" i="2"/>
  <c r="Z70" i="2"/>
  <c r="AC70" i="2"/>
  <c r="U71" i="2"/>
  <c r="AA71" i="2" s="1"/>
  <c r="V71" i="2"/>
  <c r="W71" i="2"/>
  <c r="X71" i="2"/>
  <c r="Y71" i="2"/>
  <c r="Z71" i="2"/>
  <c r="AB71" i="2"/>
  <c r="AC71" i="2"/>
  <c r="U72" i="2"/>
  <c r="V72" i="2"/>
  <c r="W72" i="2"/>
  <c r="AC72" i="2" s="1"/>
  <c r="X72" i="2"/>
  <c r="Y72" i="2"/>
  <c r="Z72" i="2"/>
  <c r="AA72" i="2"/>
  <c r="AB72" i="2"/>
  <c r="U73" i="2"/>
  <c r="V73" i="2"/>
  <c r="AB73" i="2" s="1"/>
  <c r="W73" i="2"/>
  <c r="AC73" i="2" s="1"/>
  <c r="X73" i="2"/>
  <c r="Y73" i="2"/>
  <c r="Z73" i="2"/>
  <c r="AA73" i="2"/>
  <c r="U74" i="2"/>
  <c r="AA74" i="2" s="1"/>
  <c r="V74" i="2"/>
  <c r="AB74" i="2" s="1"/>
  <c r="W74" i="2"/>
  <c r="X74" i="2"/>
  <c r="Y74" i="2"/>
  <c r="Z74" i="2"/>
  <c r="AC74" i="2"/>
  <c r="U75" i="2"/>
  <c r="AA75" i="2" s="1"/>
  <c r="V75" i="2"/>
  <c r="W75" i="2"/>
  <c r="X75" i="2"/>
  <c r="Y75" i="2"/>
  <c r="Z75" i="2"/>
  <c r="AB75" i="2"/>
  <c r="AC75" i="2"/>
  <c r="U76" i="2"/>
  <c r="V76" i="2"/>
  <c r="W76" i="2"/>
  <c r="AC76" i="2" s="1"/>
  <c r="X76" i="2"/>
  <c r="Y76" i="2"/>
  <c r="Z76" i="2"/>
  <c r="AA76" i="2"/>
  <c r="AB76" i="2"/>
  <c r="U77" i="2"/>
  <c r="V77" i="2"/>
  <c r="AB77" i="2" s="1"/>
  <c r="W77" i="2"/>
  <c r="AC77" i="2" s="1"/>
  <c r="X77" i="2"/>
  <c r="Y77" i="2"/>
  <c r="Z77" i="2"/>
  <c r="AA77" i="2"/>
  <c r="U78" i="2"/>
  <c r="AA78" i="2" s="1"/>
  <c r="V78" i="2"/>
  <c r="AB78" i="2" s="1"/>
  <c r="W78" i="2"/>
  <c r="X78" i="2"/>
  <c r="Y78" i="2"/>
  <c r="Z78" i="2"/>
  <c r="AC78" i="2"/>
  <c r="U79" i="2"/>
  <c r="AA79" i="2" s="1"/>
  <c r="V79" i="2"/>
  <c r="W79" i="2"/>
  <c r="X79" i="2"/>
  <c r="Y79" i="2"/>
  <c r="Z79" i="2"/>
  <c r="AB79" i="2"/>
  <c r="AC79" i="2"/>
  <c r="U80" i="2"/>
  <c r="V80" i="2"/>
  <c r="W80" i="2"/>
  <c r="AC80" i="2" s="1"/>
  <c r="X80" i="2"/>
  <c r="Y80" i="2"/>
  <c r="Z80" i="2"/>
  <c r="AA80" i="2"/>
  <c r="AB80" i="2"/>
  <c r="U81" i="2"/>
  <c r="V81" i="2"/>
  <c r="AB81" i="2" s="1"/>
  <c r="W81" i="2"/>
  <c r="AC81" i="2" s="1"/>
  <c r="X81" i="2"/>
  <c r="Y81" i="2"/>
  <c r="Z81" i="2"/>
  <c r="AA81" i="2"/>
  <c r="U82" i="2"/>
  <c r="AA82" i="2" s="1"/>
  <c r="V82" i="2"/>
  <c r="AB82" i="2" s="1"/>
  <c r="W82" i="2"/>
  <c r="X82" i="2"/>
  <c r="Y82" i="2"/>
  <c r="Z82" i="2"/>
  <c r="AC82" i="2"/>
  <c r="U83" i="2"/>
  <c r="AA83" i="2" s="1"/>
  <c r="V83" i="2"/>
  <c r="W83" i="2"/>
  <c r="X83" i="2"/>
  <c r="Y83" i="2"/>
  <c r="Z83" i="2"/>
  <c r="AB83" i="2"/>
  <c r="AC83" i="2"/>
  <c r="U84" i="2"/>
  <c r="V84" i="2"/>
  <c r="W84" i="2"/>
  <c r="AC84" i="2" s="1"/>
  <c r="X84" i="2"/>
  <c r="Y84" i="2"/>
  <c r="Z84" i="2"/>
  <c r="AA84" i="2"/>
  <c r="AB84" i="2"/>
  <c r="U85" i="2"/>
  <c r="V85" i="2"/>
  <c r="AB85" i="2" s="1"/>
  <c r="W85" i="2"/>
  <c r="AC85" i="2" s="1"/>
  <c r="X85" i="2"/>
  <c r="Y85" i="2"/>
  <c r="Z85" i="2"/>
  <c r="AA85" i="2"/>
  <c r="U86" i="2"/>
  <c r="AA86" i="2" s="1"/>
  <c r="V86" i="2"/>
  <c r="AB86" i="2" s="1"/>
  <c r="W86" i="2"/>
  <c r="X86" i="2"/>
  <c r="Y86" i="2"/>
  <c r="Z86" i="2"/>
  <c r="AC86" i="2"/>
  <c r="U87" i="2"/>
  <c r="AA87" i="2" s="1"/>
  <c r="V87" i="2"/>
  <c r="W87" i="2"/>
  <c r="X87" i="2"/>
  <c r="Y87" i="2"/>
  <c r="Z87" i="2"/>
  <c r="AB87" i="2"/>
  <c r="AC87" i="2"/>
  <c r="U88" i="2"/>
  <c r="V88" i="2"/>
  <c r="W88" i="2"/>
  <c r="AC88" i="2" s="1"/>
  <c r="X88" i="2"/>
  <c r="Y88" i="2"/>
  <c r="Z88" i="2"/>
  <c r="AA88" i="2"/>
  <c r="AB88" i="2"/>
  <c r="U89" i="2"/>
  <c r="V89" i="2"/>
  <c r="AB89" i="2" s="1"/>
  <c r="W89" i="2"/>
  <c r="AC89" i="2" s="1"/>
  <c r="X89" i="2"/>
  <c r="Y89" i="2"/>
  <c r="Z89" i="2"/>
  <c r="AA89" i="2"/>
  <c r="U90" i="2"/>
  <c r="AA90" i="2" s="1"/>
  <c r="V90" i="2"/>
  <c r="AB90" i="2" s="1"/>
  <c r="W90" i="2"/>
  <c r="X90" i="2"/>
  <c r="Y90" i="2"/>
  <c r="Z90" i="2"/>
  <c r="AC90" i="2"/>
  <c r="U91" i="2"/>
  <c r="AA91" i="2" s="1"/>
  <c r="V91" i="2"/>
  <c r="W91" i="2"/>
  <c r="X91" i="2"/>
  <c r="Y91" i="2"/>
  <c r="Z91" i="2"/>
  <c r="AB91" i="2"/>
  <c r="AC91" i="2"/>
  <c r="U92" i="2"/>
  <c r="V92" i="2"/>
  <c r="W92" i="2"/>
  <c r="AC92" i="2" s="1"/>
  <c r="X92" i="2"/>
  <c r="Y92" i="2"/>
  <c r="Z92" i="2"/>
  <c r="AA92" i="2"/>
  <c r="AB92" i="2"/>
  <c r="U93" i="2"/>
  <c r="V93" i="2"/>
  <c r="AB93" i="2" s="1"/>
  <c r="W93" i="2"/>
  <c r="AC93" i="2" s="1"/>
  <c r="X93" i="2"/>
  <c r="Y93" i="2"/>
  <c r="Z93" i="2"/>
  <c r="AA93" i="2"/>
  <c r="U94" i="2"/>
  <c r="AA94" i="2" s="1"/>
  <c r="V94" i="2"/>
  <c r="AB94" i="2" s="1"/>
  <c r="W94" i="2"/>
  <c r="X94" i="2"/>
  <c r="Y94" i="2"/>
  <c r="Z94" i="2"/>
  <c r="AC94" i="2"/>
  <c r="U95" i="2"/>
  <c r="AA95" i="2" s="1"/>
  <c r="V95" i="2"/>
  <c r="W95" i="2"/>
  <c r="X95" i="2"/>
  <c r="Y95" i="2"/>
  <c r="AB95" i="2" s="1"/>
  <c r="Z95" i="2"/>
  <c r="AC95" i="2"/>
  <c r="U96" i="2"/>
  <c r="V96" i="2"/>
  <c r="W96" i="2"/>
  <c r="AC96" i="2" s="1"/>
  <c r="X96" i="2"/>
  <c r="Y96" i="2"/>
  <c r="Z96" i="2"/>
  <c r="AA96" i="2"/>
  <c r="AB96" i="2"/>
  <c r="U97" i="2"/>
  <c r="V97" i="2"/>
  <c r="AB97" i="2" s="1"/>
  <c r="W97" i="2"/>
  <c r="AC97" i="2" s="1"/>
  <c r="X97" i="2"/>
  <c r="Y97" i="2"/>
  <c r="Z97" i="2"/>
  <c r="AA97" i="2"/>
  <c r="U98" i="2"/>
  <c r="AA98" i="2" s="1"/>
  <c r="V98" i="2"/>
  <c r="AB98" i="2" s="1"/>
  <c r="W98" i="2"/>
  <c r="X98" i="2"/>
  <c r="Y98" i="2"/>
  <c r="Z98" i="2"/>
  <c r="AC98" i="2"/>
  <c r="U99" i="2"/>
  <c r="AA99" i="2" s="1"/>
  <c r="V99" i="2"/>
  <c r="W99" i="2"/>
  <c r="X99" i="2"/>
  <c r="Y99" i="2"/>
  <c r="Z99" i="2"/>
  <c r="AB99" i="2"/>
  <c r="AC99" i="2"/>
  <c r="U100" i="2"/>
  <c r="V100" i="2"/>
  <c r="W100" i="2"/>
  <c r="AC100" i="2" s="1"/>
  <c r="X100" i="2"/>
  <c r="Y100" i="2"/>
  <c r="Z100" i="2"/>
  <c r="AA100" i="2"/>
  <c r="AB100" i="2"/>
  <c r="U101" i="2"/>
  <c r="V101" i="2"/>
  <c r="AB101" i="2" s="1"/>
  <c r="W101" i="2"/>
  <c r="AC101" i="2" s="1"/>
  <c r="X101" i="2"/>
  <c r="Y101" i="2"/>
  <c r="Z101" i="2"/>
  <c r="AA101" i="2"/>
  <c r="U102" i="2"/>
  <c r="AA102" i="2" s="1"/>
  <c r="V102" i="2"/>
  <c r="AB102" i="2" s="1"/>
  <c r="W102" i="2"/>
  <c r="X102" i="2"/>
  <c r="Y102" i="2"/>
  <c r="Z102" i="2"/>
  <c r="AC102" i="2"/>
  <c r="U103" i="2"/>
  <c r="AA103" i="2" s="1"/>
  <c r="V103" i="2"/>
  <c r="W103" i="2"/>
  <c r="X103" i="2"/>
  <c r="Y103" i="2"/>
  <c r="Z103" i="2"/>
  <c r="AB103" i="2"/>
  <c r="AC103" i="2"/>
  <c r="U104" i="2"/>
  <c r="V104" i="2"/>
  <c r="W104" i="2"/>
  <c r="AC104" i="2" s="1"/>
  <c r="X104" i="2"/>
  <c r="Y104" i="2"/>
  <c r="Z104" i="2"/>
  <c r="AA104" i="2"/>
  <c r="AB104" i="2"/>
  <c r="U105" i="2"/>
  <c r="V105" i="2"/>
  <c r="AB105" i="2" s="1"/>
  <c r="W105" i="2"/>
  <c r="AC105" i="2" s="1"/>
  <c r="X105" i="2"/>
  <c r="Y105" i="2"/>
  <c r="Z105" i="2"/>
  <c r="AA105" i="2"/>
  <c r="U106" i="2"/>
  <c r="AA106" i="2" s="1"/>
  <c r="V106" i="2"/>
  <c r="AB106" i="2" s="1"/>
  <c r="W106" i="2"/>
  <c r="X106" i="2"/>
  <c r="Y106" i="2"/>
  <c r="Z106" i="2"/>
  <c r="AC106" i="2"/>
  <c r="U107" i="2"/>
  <c r="V107" i="2"/>
  <c r="W107" i="2"/>
  <c r="X107" i="2"/>
  <c r="Y107" i="2"/>
  <c r="Z107" i="2"/>
  <c r="AB107" i="2"/>
  <c r="AC107" i="2"/>
  <c r="U108" i="2"/>
  <c r="V108" i="2"/>
  <c r="W108" i="2"/>
  <c r="AC108" i="2" s="1"/>
  <c r="X108" i="2"/>
  <c r="AA108" i="2" s="1"/>
  <c r="Y108" i="2"/>
  <c r="Z108" i="2"/>
  <c r="AB108" i="2"/>
  <c r="U109" i="2"/>
  <c r="V109" i="2"/>
  <c r="AB109" i="2" s="1"/>
  <c r="W109" i="2"/>
  <c r="AC109" i="2" s="1"/>
  <c r="X109" i="2"/>
  <c r="Y109" i="2"/>
  <c r="Z109" i="2"/>
  <c r="AA109" i="2"/>
  <c r="U110" i="2"/>
  <c r="AA110" i="2" s="1"/>
  <c r="V110" i="2"/>
  <c r="W110" i="2"/>
  <c r="X110" i="2"/>
  <c r="Y110" i="2"/>
  <c r="Z110" i="2"/>
  <c r="AC110" i="2"/>
  <c r="U111" i="2"/>
  <c r="AA111" i="2" s="1"/>
  <c r="V111" i="2"/>
  <c r="W111" i="2"/>
  <c r="X111" i="2"/>
  <c r="Y111" i="2"/>
  <c r="AB111" i="2" s="1"/>
  <c r="Z111" i="2"/>
  <c r="AC111" i="2"/>
  <c r="U112" i="2"/>
  <c r="V112" i="2"/>
  <c r="W112" i="2"/>
  <c r="AC112" i="2" s="1"/>
  <c r="X112" i="2"/>
  <c r="AA112" i="2" s="1"/>
  <c r="Y112" i="2"/>
  <c r="Z112" i="2"/>
  <c r="AB112" i="2"/>
  <c r="U113" i="2"/>
  <c r="V113" i="2"/>
  <c r="AB113" i="2" s="1"/>
  <c r="W113" i="2"/>
  <c r="X113" i="2"/>
  <c r="Y113" i="2"/>
  <c r="Z113" i="2"/>
  <c r="AA113" i="2"/>
  <c r="U114" i="2"/>
  <c r="AA114" i="2" s="1"/>
  <c r="V114" i="2"/>
  <c r="AB114" i="2" s="1"/>
  <c r="W114" i="2"/>
  <c r="X114" i="2"/>
  <c r="Y114" i="2"/>
  <c r="Z114" i="2"/>
  <c r="AC114" i="2"/>
  <c r="U115" i="2"/>
  <c r="V115" i="2"/>
  <c r="W115" i="2"/>
  <c r="X115" i="2"/>
  <c r="Y115" i="2"/>
  <c r="Z115" i="2"/>
  <c r="AB115" i="2"/>
  <c r="AC115" i="2"/>
  <c r="U116" i="2"/>
  <c r="V116" i="2"/>
  <c r="W116" i="2"/>
  <c r="AC116" i="2" s="1"/>
  <c r="X116" i="2"/>
  <c r="AA116" i="2" s="1"/>
  <c r="Y116" i="2"/>
  <c r="Z116" i="2"/>
  <c r="AB116" i="2"/>
  <c r="U117" i="2"/>
  <c r="V117" i="2"/>
  <c r="AB117" i="2" s="1"/>
  <c r="W117" i="2"/>
  <c r="X117" i="2"/>
  <c r="Y117" i="2"/>
  <c r="Z117" i="2"/>
  <c r="AA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AC154" i="2" s="1"/>
  <c r="X154" i="2"/>
  <c r="AA154" i="2" s="1"/>
  <c r="Y154" i="2"/>
  <c r="Z154" i="2"/>
  <c r="AB154" i="2"/>
  <c r="U155" i="2"/>
  <c r="V155" i="2"/>
  <c r="AB155" i="2" s="1"/>
  <c r="W155" i="2"/>
  <c r="AC155" i="2" s="1"/>
  <c r="X155" i="2"/>
  <c r="Y155" i="2"/>
  <c r="Z155" i="2"/>
  <c r="AA155" i="2"/>
  <c r="U156" i="2"/>
  <c r="AA156" i="2" s="1"/>
  <c r="V156" i="2"/>
  <c r="AB156" i="2" s="1"/>
  <c r="W156" i="2"/>
  <c r="X156" i="2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AC159" i="2" s="1"/>
  <c r="X159" i="2"/>
  <c r="Y159" i="2"/>
  <c r="Z159" i="2"/>
  <c r="AA159" i="2"/>
  <c r="U160" i="2"/>
  <c r="AA160" i="2" s="1"/>
  <c r="V160" i="2"/>
  <c r="AB160" i="2" s="1"/>
  <c r="W160" i="2"/>
  <c r="X160" i="2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AC162" i="2" s="1"/>
  <c r="X162" i="2"/>
  <c r="AA162" i="2" s="1"/>
  <c r="Y162" i="2"/>
  <c r="Z162" i="2"/>
  <c r="AB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AB164" i="2" s="1"/>
  <c r="W164" i="2"/>
  <c r="X164" i="2"/>
  <c r="Y164" i="2"/>
  <c r="Z164" i="2"/>
  <c r="AC164" i="2" s="1"/>
  <c r="U165" i="2"/>
  <c r="AA165" i="2" s="1"/>
  <c r="V165" i="2"/>
  <c r="W165" i="2"/>
  <c r="X165" i="2"/>
  <c r="Y165" i="2"/>
  <c r="AB165" i="2" s="1"/>
  <c r="Z165" i="2"/>
  <c r="AC165" i="2"/>
  <c r="U166" i="2"/>
  <c r="V166" i="2"/>
  <c r="W166" i="2"/>
  <c r="AC166" i="2" s="1"/>
  <c r="X166" i="2"/>
  <c r="AA166" i="2" s="1"/>
  <c r="Y166" i="2"/>
  <c r="Z166" i="2"/>
  <c r="AB166" i="2"/>
  <c r="U167" i="2"/>
  <c r="V167" i="2"/>
  <c r="AB167" i="2" s="1"/>
  <c r="W167" i="2"/>
  <c r="AC167" i="2" s="1"/>
  <c r="X167" i="2"/>
  <c r="Y167" i="2"/>
  <c r="Z167" i="2"/>
  <c r="AA167" i="2"/>
  <c r="U168" i="2"/>
  <c r="AA168" i="2" s="1"/>
  <c r="V168" i="2"/>
  <c r="AB168" i="2" s="1"/>
  <c r="W168" i="2"/>
  <c r="X168" i="2"/>
  <c r="Y168" i="2"/>
  <c r="Z168" i="2"/>
  <c r="AC168" i="2" s="1"/>
  <c r="U169" i="2"/>
  <c r="AA169" i="2" s="1"/>
  <c r="V169" i="2"/>
  <c r="W169" i="2"/>
  <c r="X169" i="2"/>
  <c r="Y169" i="2"/>
  <c r="AB169" i="2" s="1"/>
  <c r="Z169" i="2"/>
  <c r="AC169" i="2"/>
  <c r="U170" i="2"/>
  <c r="V170" i="2"/>
  <c r="W170" i="2"/>
  <c r="AC170" i="2" s="1"/>
  <c r="X170" i="2"/>
  <c r="AA170" i="2" s="1"/>
  <c r="Y170" i="2"/>
  <c r="Z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AB172" i="2" s="1"/>
  <c r="W172" i="2"/>
  <c r="X172" i="2"/>
  <c r="Y172" i="2"/>
  <c r="Z172" i="2"/>
  <c r="AC172" i="2" s="1"/>
  <c r="U173" i="2"/>
  <c r="AA173" i="2" s="1"/>
  <c r="V173" i="2"/>
  <c r="W173" i="2"/>
  <c r="X173" i="2"/>
  <c r="Y173" i="2"/>
  <c r="AB173" i="2" s="1"/>
  <c r="Z173" i="2"/>
  <c r="AC173" i="2"/>
  <c r="U174" i="2"/>
  <c r="V174" i="2"/>
  <c r="W174" i="2"/>
  <c r="AC174" i="2" s="1"/>
  <c r="X174" i="2"/>
  <c r="AA174" i="2" s="1"/>
  <c r="Y174" i="2"/>
  <c r="Z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 s="1"/>
  <c r="U177" i="2"/>
  <c r="AA177" i="2" s="1"/>
  <c r="V177" i="2"/>
  <c r="W177" i="2"/>
  <c r="X177" i="2"/>
  <c r="Y177" i="2"/>
  <c r="AB177" i="2" s="1"/>
  <c r="Z177" i="2"/>
  <c r="AC177" i="2"/>
  <c r="U178" i="2"/>
  <c r="V178" i="2"/>
  <c r="W178" i="2"/>
  <c r="AC178" i="2" s="1"/>
  <c r="X178" i="2"/>
  <c r="AA178" i="2" s="1"/>
  <c r="Y178" i="2"/>
  <c r="Z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 s="1"/>
  <c r="U181" i="2"/>
  <c r="AA181" i="2" s="1"/>
  <c r="V181" i="2"/>
  <c r="W181" i="2"/>
  <c r="X181" i="2"/>
  <c r="Y181" i="2"/>
  <c r="AB181" i="2" s="1"/>
  <c r="Z181" i="2"/>
  <c r="AC181" i="2"/>
  <c r="U182" i="2"/>
  <c r="V182" i="2"/>
  <c r="W182" i="2"/>
  <c r="AC182" i="2" s="1"/>
  <c r="X182" i="2"/>
  <c r="AA182" i="2" s="1"/>
  <c r="Y182" i="2"/>
  <c r="Z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 s="1"/>
  <c r="U185" i="2"/>
  <c r="AA185" i="2" s="1"/>
  <c r="V185" i="2"/>
  <c r="W185" i="2"/>
  <c r="X185" i="2"/>
  <c r="Y185" i="2"/>
  <c r="AB185" i="2" s="1"/>
  <c r="Z185" i="2"/>
  <c r="AC185" i="2"/>
  <c r="U186" i="2"/>
  <c r="V186" i="2"/>
  <c r="W186" i="2"/>
  <c r="AC186" i="2" s="1"/>
  <c r="X186" i="2"/>
  <c r="AA186" i="2" s="1"/>
  <c r="Y186" i="2"/>
  <c r="Z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AA115" i="2" l="1"/>
  <c r="AC113" i="2"/>
  <c r="AB110" i="2"/>
  <c r="AA107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20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4" i="5" l="1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07" i="4" l="1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124" i="4" l="1"/>
  <c r="AR124" i="4" s="1"/>
  <c r="E124" i="4" s="1"/>
  <c r="I124" i="4" s="1"/>
  <c r="F124" i="4"/>
  <c r="J124" i="4" s="1"/>
  <c r="G124" i="4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Q152" i="4" s="1"/>
  <c r="AW152" i="4" s="1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C24" i="4"/>
  <c r="AO24" i="4" s="1"/>
  <c r="AU24" i="4" s="1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32" i="3"/>
  <c r="D238" i="3"/>
  <c r="D241" i="3"/>
  <c r="D233" i="3"/>
  <c r="D235" i="3"/>
  <c r="D240" i="3"/>
  <c r="D237" i="3"/>
  <c r="D231" i="3"/>
  <c r="D234" i="3"/>
  <c r="D242" i="3"/>
  <c r="D236" i="3"/>
  <c r="D230" i="3"/>
  <c r="D239" i="3"/>
  <c r="D234" i="10"/>
  <c r="D233" i="10"/>
  <c r="D236" i="10"/>
  <c r="D239" i="10"/>
  <c r="D242" i="10"/>
  <c r="D231" i="10"/>
  <c r="D240" i="10"/>
  <c r="D237" i="10"/>
  <c r="D230" i="10"/>
  <c r="D241" i="10"/>
  <c r="D238" i="10"/>
  <c r="D232" i="10"/>
  <c r="D235" i="10"/>
  <c r="D3" i="10"/>
  <c r="D2" i="10"/>
  <c r="D2" i="3"/>
  <c r="D3" i="3"/>
  <c r="D159" i="3"/>
  <c r="D148" i="3"/>
  <c r="D147" i="3"/>
  <c r="D141" i="3"/>
  <c r="D190" i="3"/>
  <c r="D186" i="3"/>
  <c r="D46" i="3"/>
  <c r="D76" i="3"/>
  <c r="D194" i="3"/>
  <c r="D59" i="3"/>
  <c r="D137" i="3"/>
  <c r="D42" i="3"/>
  <c r="D176" i="3"/>
  <c r="D81" i="3"/>
  <c r="D78" i="3"/>
  <c r="D77" i="3"/>
  <c r="D29" i="3"/>
  <c r="D185" i="3"/>
  <c r="D198" i="3"/>
  <c r="D105" i="3"/>
  <c r="D44" i="3"/>
  <c r="D62" i="3"/>
  <c r="D34" i="3"/>
  <c r="D119" i="3"/>
  <c r="D177" i="3"/>
  <c r="D91" i="3"/>
  <c r="D162" i="3"/>
  <c r="D51" i="3"/>
  <c r="D84" i="3"/>
  <c r="D173" i="3"/>
  <c r="D116" i="3"/>
  <c r="D98" i="3"/>
  <c r="D142" i="3"/>
  <c r="D103" i="3"/>
  <c r="D149" i="3"/>
  <c r="D26" i="3"/>
  <c r="D86" i="3"/>
  <c r="D53" i="3"/>
  <c r="D45" i="3"/>
  <c r="D123" i="3"/>
  <c r="D63" i="3"/>
  <c r="D109" i="3"/>
  <c r="D131" i="3"/>
  <c r="D55" i="3"/>
  <c r="D181" i="3"/>
  <c r="D169" i="3"/>
  <c r="D213" i="3"/>
  <c r="D223" i="3"/>
  <c r="D225" i="3"/>
  <c r="D210" i="3"/>
  <c r="D217" i="3"/>
  <c r="D228" i="3"/>
  <c r="D220" i="3"/>
  <c r="D219" i="3"/>
  <c r="D180" i="3"/>
  <c r="D102" i="3"/>
  <c r="D54" i="3"/>
  <c r="D79" i="3"/>
  <c r="D178" i="3"/>
  <c r="D50" i="3"/>
  <c r="D15" i="3"/>
  <c r="D35" i="3"/>
  <c r="D155" i="3"/>
  <c r="D187" i="3"/>
  <c r="D64" i="3"/>
  <c r="D157" i="3"/>
  <c r="D161" i="3"/>
  <c r="D117" i="3"/>
  <c r="D200" i="3"/>
  <c r="D85" i="3"/>
  <c r="D153" i="3"/>
  <c r="D43" i="3"/>
  <c r="D16" i="3"/>
  <c r="D195" i="3"/>
  <c r="D179" i="3"/>
  <c r="D106" i="3"/>
  <c r="D30" i="3"/>
  <c r="D199" i="3"/>
  <c r="D100" i="3"/>
  <c r="D114" i="3"/>
  <c r="D94" i="3"/>
  <c r="D108" i="3"/>
  <c r="D89" i="3"/>
  <c r="D8" i="3"/>
  <c r="D107" i="3"/>
  <c r="D150" i="3"/>
  <c r="D165" i="3"/>
  <c r="D136" i="3"/>
  <c r="D20" i="3"/>
  <c r="D41" i="3"/>
  <c r="D93" i="3"/>
  <c r="D31" i="3"/>
  <c r="D121" i="3"/>
  <c r="D96" i="3"/>
  <c r="D9" i="3"/>
  <c r="D133" i="3"/>
  <c r="D75" i="3"/>
  <c r="D124" i="3"/>
  <c r="D146" i="3"/>
  <c r="D125" i="3"/>
  <c r="D38" i="3"/>
  <c r="D216" i="3"/>
  <c r="D201" i="3"/>
  <c r="D202" i="3"/>
  <c r="D229" i="3"/>
  <c r="D214" i="3"/>
  <c r="D224" i="3"/>
  <c r="D211" i="3"/>
  <c r="D226" i="3"/>
  <c r="D206" i="3"/>
  <c r="D14" i="3"/>
  <c r="D82" i="3"/>
  <c r="D156" i="3"/>
  <c r="D61" i="3"/>
  <c r="D175" i="3"/>
  <c r="D112" i="3"/>
  <c r="D145" i="3"/>
  <c r="D11" i="3"/>
  <c r="D24" i="3"/>
  <c r="D167" i="3"/>
  <c r="D21" i="3"/>
  <c r="D83" i="3"/>
  <c r="D25" i="3"/>
  <c r="D126" i="3"/>
  <c r="D18" i="3"/>
  <c r="D104" i="3"/>
  <c r="D128" i="3"/>
  <c r="D4" i="3"/>
  <c r="D193" i="3"/>
  <c r="D158" i="3"/>
  <c r="D129" i="3"/>
  <c r="D70" i="3"/>
  <c r="D69" i="3"/>
  <c r="D183" i="3"/>
  <c r="D151" i="3"/>
  <c r="D138" i="3"/>
  <c r="D66" i="3"/>
  <c r="D67" i="3"/>
  <c r="D19" i="3"/>
  <c r="D160" i="3"/>
  <c r="D120" i="3"/>
  <c r="D32" i="3"/>
  <c r="D110" i="3"/>
  <c r="D164" i="3"/>
  <c r="D140" i="3"/>
  <c r="D88" i="3"/>
  <c r="D184" i="3"/>
  <c r="D99" i="3"/>
  <c r="D74" i="3"/>
  <c r="D135" i="3"/>
  <c r="D49" i="3"/>
  <c r="D39" i="3"/>
  <c r="D33" i="3"/>
  <c r="D58" i="3"/>
  <c r="D152" i="3"/>
  <c r="D60" i="3"/>
  <c r="D40" i="3"/>
  <c r="D52" i="3"/>
  <c r="D172" i="3"/>
  <c r="D134" i="3"/>
  <c r="D188" i="3"/>
  <c r="D57" i="3"/>
  <c r="D7" i="3"/>
  <c r="D212" i="3"/>
  <c r="D205" i="3"/>
  <c r="D209" i="3"/>
  <c r="D215" i="3"/>
  <c r="D227" i="3"/>
  <c r="D218" i="3"/>
  <c r="D163" i="3"/>
  <c r="D139" i="3"/>
  <c r="D189" i="3"/>
  <c r="D182" i="3"/>
  <c r="D48" i="3"/>
  <c r="D73" i="3"/>
  <c r="D191" i="3"/>
  <c r="D13" i="3"/>
  <c r="D166" i="3"/>
  <c r="D80" i="3"/>
  <c r="D113" i="3"/>
  <c r="D23" i="3"/>
  <c r="D170" i="3"/>
  <c r="D10" i="3"/>
  <c r="D97" i="3"/>
  <c r="D87" i="3"/>
  <c r="D47" i="3"/>
  <c r="D36" i="3"/>
  <c r="D101" i="3"/>
  <c r="D127" i="3"/>
  <c r="D122" i="3"/>
  <c r="D5" i="3"/>
  <c r="D68" i="3"/>
  <c r="D27" i="3"/>
  <c r="D71" i="3"/>
  <c r="D111" i="3"/>
  <c r="D143" i="3"/>
  <c r="D22" i="3"/>
  <c r="D154" i="3"/>
  <c r="D130" i="3"/>
  <c r="D132" i="3"/>
  <c r="D95" i="3"/>
  <c r="D144" i="3"/>
  <c r="D196" i="3"/>
  <c r="D192" i="3"/>
  <c r="D72" i="3"/>
  <c r="D168" i="3"/>
  <c r="D174" i="3"/>
  <c r="D37" i="3"/>
  <c r="D56" i="3"/>
  <c r="D171" i="3"/>
  <c r="D65" i="3"/>
  <c r="D118" i="3"/>
  <c r="D197" i="3"/>
  <c r="D17" i="3"/>
  <c r="D28" i="3"/>
  <c r="D90" i="3"/>
  <c r="D115" i="3"/>
  <c r="D6" i="3"/>
  <c r="D92" i="3"/>
  <c r="D12" i="3"/>
  <c r="D222" i="3"/>
  <c r="D203" i="3"/>
  <c r="D207" i="3"/>
  <c r="D221" i="3"/>
  <c r="D204" i="3"/>
  <c r="D208" i="3"/>
  <c r="D4" i="10"/>
  <c r="D155" i="10"/>
  <c r="D147" i="10"/>
  <c r="D191" i="10"/>
  <c r="D6" i="10"/>
  <c r="D190" i="10"/>
  <c r="D95" i="10"/>
  <c r="D119" i="10"/>
  <c r="D48" i="10"/>
  <c r="D139" i="10"/>
  <c r="D159" i="10"/>
  <c r="D110" i="10"/>
  <c r="D161" i="10"/>
  <c r="D171" i="10"/>
  <c r="D19" i="10"/>
  <c r="D53" i="10"/>
  <c r="D21" i="10"/>
  <c r="D166" i="10"/>
  <c r="D33" i="10"/>
  <c r="D177" i="10"/>
  <c r="D149" i="10"/>
  <c r="D100" i="10"/>
  <c r="D9" i="10"/>
  <c r="D66" i="10"/>
  <c r="D61" i="10"/>
  <c r="D137" i="10"/>
  <c r="D65" i="10"/>
  <c r="D187" i="10"/>
  <c r="D178" i="10"/>
  <c r="D164" i="10"/>
  <c r="D173" i="10"/>
  <c r="D115" i="10"/>
  <c r="D165" i="10"/>
  <c r="D16" i="10"/>
  <c r="D12" i="10"/>
  <c r="D44" i="10"/>
  <c r="D58" i="10"/>
  <c r="D45" i="10"/>
  <c r="D71" i="10"/>
  <c r="D160" i="10"/>
  <c r="D162" i="10"/>
  <c r="D49" i="10"/>
  <c r="D109" i="10"/>
  <c r="D40" i="10"/>
  <c r="D37" i="10"/>
  <c r="D25" i="10"/>
  <c r="D106" i="10"/>
  <c r="D10" i="10"/>
  <c r="D96" i="10"/>
  <c r="D172" i="10"/>
  <c r="D54" i="10"/>
  <c r="D220" i="10"/>
  <c r="D207" i="10"/>
  <c r="D226" i="10"/>
  <c r="D223" i="10"/>
  <c r="D218" i="10"/>
  <c r="D202" i="10"/>
  <c r="D217" i="10"/>
  <c r="D132" i="10"/>
  <c r="D185" i="10"/>
  <c r="D27" i="10"/>
  <c r="D70" i="10"/>
  <c r="D104" i="10"/>
  <c r="D41" i="10"/>
  <c r="D144" i="10"/>
  <c r="D194" i="10"/>
  <c r="D74" i="10"/>
  <c r="D170" i="10"/>
  <c r="D85" i="10"/>
  <c r="D145" i="10"/>
  <c r="D143" i="10"/>
  <c r="D78" i="10"/>
  <c r="D101" i="10"/>
  <c r="D50" i="10"/>
  <c r="D158" i="10"/>
  <c r="D14" i="10"/>
  <c r="D168" i="10"/>
  <c r="D94" i="10"/>
  <c r="D131" i="10"/>
  <c r="D195" i="10"/>
  <c r="D134" i="10"/>
  <c r="D15" i="10"/>
  <c r="D179" i="10"/>
  <c r="D152" i="10"/>
  <c r="D5" i="10"/>
  <c r="D183" i="10"/>
  <c r="D138" i="10"/>
  <c r="D80" i="10"/>
  <c r="D82" i="10"/>
  <c r="D124" i="10"/>
  <c r="D18" i="10"/>
  <c r="D62" i="10"/>
  <c r="D113" i="10"/>
  <c r="D7" i="10"/>
  <c r="D73" i="10"/>
  <c r="D11" i="10"/>
  <c r="D83" i="10"/>
  <c r="D167" i="10"/>
  <c r="D180" i="10"/>
  <c r="D39" i="10"/>
  <c r="D102" i="10"/>
  <c r="D151" i="10"/>
  <c r="D51" i="10"/>
  <c r="D154" i="10"/>
  <c r="D122" i="10"/>
  <c r="D57" i="10"/>
  <c r="D140" i="10"/>
  <c r="D228" i="10"/>
  <c r="D227" i="10"/>
  <c r="D219" i="10"/>
  <c r="D206" i="10"/>
  <c r="D221" i="10"/>
  <c r="D201" i="10"/>
  <c r="D203" i="10"/>
  <c r="D99" i="10"/>
  <c r="D55" i="10"/>
  <c r="D181" i="10"/>
  <c r="D175" i="10"/>
  <c r="D77" i="10"/>
  <c r="D153" i="10"/>
  <c r="D146" i="10"/>
  <c r="D107" i="10"/>
  <c r="D184" i="10"/>
  <c r="D150" i="10"/>
  <c r="D76" i="10"/>
  <c r="D163" i="10"/>
  <c r="D97" i="10"/>
  <c r="D34" i="10"/>
  <c r="D121" i="10"/>
  <c r="D88" i="10"/>
  <c r="D111" i="10"/>
  <c r="D130" i="10"/>
  <c r="D35" i="10"/>
  <c r="D90" i="10"/>
  <c r="D129" i="10"/>
  <c r="D81" i="10"/>
  <c r="D22" i="10"/>
  <c r="D17" i="10"/>
  <c r="D169" i="10"/>
  <c r="D63" i="10"/>
  <c r="D136" i="10"/>
  <c r="D79" i="10"/>
  <c r="D20" i="10"/>
  <c r="D42" i="10"/>
  <c r="D189" i="10"/>
  <c r="D56" i="10"/>
  <c r="D93" i="10"/>
  <c r="D36" i="10"/>
  <c r="D60" i="10"/>
  <c r="D126" i="10"/>
  <c r="D72" i="10"/>
  <c r="D123" i="10"/>
  <c r="D156" i="10"/>
  <c r="D67" i="10"/>
  <c r="D174" i="10"/>
  <c r="D32" i="10"/>
  <c r="D30" i="10"/>
  <c r="D13" i="10"/>
  <c r="D112" i="10"/>
  <c r="D24" i="10"/>
  <c r="D98" i="10"/>
  <c r="D84" i="10"/>
  <c r="D89" i="10"/>
  <c r="D229" i="10"/>
  <c r="D209" i="10"/>
  <c r="D222" i="10"/>
  <c r="D216" i="10"/>
  <c r="D210" i="10"/>
  <c r="D204" i="10"/>
  <c r="D205" i="10"/>
  <c r="D208" i="10"/>
  <c r="D192" i="10"/>
  <c r="D128" i="10"/>
  <c r="D148" i="10"/>
  <c r="D8" i="10"/>
  <c r="D117" i="10"/>
  <c r="D29" i="10"/>
  <c r="D38" i="10"/>
  <c r="D108" i="10"/>
  <c r="D182" i="10"/>
  <c r="D142" i="10"/>
  <c r="D120" i="10"/>
  <c r="D59" i="10"/>
  <c r="D199" i="10"/>
  <c r="D200" i="10"/>
  <c r="D198" i="10"/>
  <c r="D197" i="10"/>
  <c r="D196" i="10"/>
  <c r="D64" i="10"/>
  <c r="D127" i="10"/>
  <c r="D92" i="10"/>
  <c r="D91" i="10"/>
  <c r="D141" i="10"/>
  <c r="D135" i="10"/>
  <c r="D103" i="10"/>
  <c r="D86" i="10"/>
  <c r="D188" i="10"/>
  <c r="D23" i="10"/>
  <c r="D133" i="10"/>
  <c r="D28" i="10"/>
  <c r="D87" i="10"/>
  <c r="D114" i="10"/>
  <c r="D46" i="10"/>
  <c r="D193" i="10"/>
  <c r="D69" i="10"/>
  <c r="D125" i="10"/>
  <c r="D43" i="10"/>
  <c r="D116" i="10"/>
  <c r="D47" i="10"/>
  <c r="D118" i="10"/>
  <c r="D52" i="10"/>
  <c r="D75" i="10"/>
  <c r="D157" i="10"/>
  <c r="D68" i="10"/>
  <c r="D105" i="10"/>
  <c r="D186" i="10"/>
  <c r="D176" i="10"/>
  <c r="D31" i="10"/>
  <c r="D26" i="10"/>
  <c r="D214" i="10"/>
  <c r="D225" i="10"/>
  <c r="D211" i="10"/>
  <c r="D215" i="10"/>
  <c r="D212" i="10"/>
  <c r="D213" i="10"/>
  <c r="D224" i="10"/>
  <c r="AN24" i="4" l="1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Q59" i="4" s="1"/>
  <c r="AW59" i="4" s="1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O44" i="4" s="1"/>
  <c r="AU44" i="4" s="1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F13" i="4"/>
  <c r="J13" i="4" s="1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44" i="4" l="1"/>
  <c r="AW44" i="4" s="1"/>
  <c r="AL117" i="4"/>
  <c r="AR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96" i="4" l="1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<sst xmlns="http://schemas.openxmlformats.org/spreadsheetml/2006/main" count="1618" uniqueCount="465">
  <si>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</si>
  <si>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</si>
  <si>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</si>
  <si>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</si>
  <si>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</si>
  <si>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</si>
  <si>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</si>
  <si>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</si>
  <si>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</si>
  <si>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</si>
  <si>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</si>
  <si>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</si>
  <si>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</si>
  <si>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</si>
  <si>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</si>
  <si>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</si>
  <si>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</si>
  <si>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</si>
  <si>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</si>
  <si>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</si>
  <si>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</si>
  <si>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</si>
  <si>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</si>
  <si>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</si>
  <si>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</si>
  <si>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</si>
  <si>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</si>
  <si>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</si>
  <si>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</si>
  <si>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</si>
  <si>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</si>
  <si>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</si>
  <si>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</si>
  <si>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</si>
  <si>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</si>
  <si>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</si>
  <si>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</si>
  <si>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</si>
  <si>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</si>
  <si>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</si>
  <si>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</si>
  <si>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</si>
  <si>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</si>
  <si>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</si>
  <si>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</si>
  <si>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</si>
  <si>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</si>
  <si>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</si>
  <si>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</si>
  <si>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</si>
  <si>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</si>
  <si>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</si>
  <si>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</si>
  <si>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</si>
  <si>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</si>
  <si>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</si>
  <si>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</si>
  <si>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</si>
  <si>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</si>
  <si>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</si>
  <si>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</si>
  <si>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</si>
  <si>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</si>
  <si>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</si>
  <si>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</si>
  <si>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</si>
  <si>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</si>
  <si>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</si>
  <si>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</si>
  <si>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</si>
  <si>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</si>
  <si>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</si>
  <si>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</si>
  <si>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</si>
  <si>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</si>
  <si>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</si>
  <si>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</si>
  <si>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</si>
  <si>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</si>
  <si>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</si>
  <si>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</si>
  <si>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</si>
  <si>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</si>
  <si>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</si>
  <si>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</si>
  <si>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</si>
  <si>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</si>
  <si>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</si>
  <si>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</si>
  <si>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</si>
  <si>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</si>
  <si>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</si>
  <si>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</si>
  <si>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</si>
  <si>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</si>
  <si>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</si>
  <si>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</si>
  <si>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</si>
  <si>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</si>
  <si>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</si>
  <si>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</si>
  <si>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</si>
  <si>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</si>
  <si>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</si>
  <si>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</si>
  <si>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</si>
  <si>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</si>
  <si>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</si>
  <si>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</si>
  <si>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B1</t>
  </si>
  <si>
    <t>Barnsley</t>
  </si>
  <si>
    <t>Leyton Orient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</si>
  <si>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</si>
  <si>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</si>
  <si>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</si>
  <si>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</si>
  <si>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</si>
  <si>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</si>
  <si>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</si>
  <si>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</si>
  <si>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</si>
  <si>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</si>
  <si>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</si>
  <si>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</si>
  <si>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</si>
  <si>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</si>
  <si>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</si>
  <si>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</si>
  <si>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</si>
  <si>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</si>
  <si>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</si>
  <si>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</si>
  <si>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</si>
  <si>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</si>
  <si>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</si>
  <si>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</si>
  <si>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</si>
  <si>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</si>
  <si>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</si>
  <si>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</si>
  <si>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</si>
  <si>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</si>
  <si>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</si>
  <si>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</si>
  <si>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</si>
  <si>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</si>
  <si>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</si>
  <si>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</si>
  <si>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</si>
  <si>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</si>
  <si>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</si>
  <si>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</si>
  <si>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</si>
  <si>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</si>
  <si>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</si>
  <si>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</si>
  <si>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</si>
  <si>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</si>
  <si>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</si>
  <si>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</si>
  <si>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</si>
  <si>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</si>
  <si>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</si>
  <si>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</si>
  <si>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</si>
  <si>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</si>
  <si>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</si>
  <si>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</si>
  <si>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</si>
  <si>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</si>
  <si>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</si>
  <si>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</si>
  <si>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</si>
  <si>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</si>
  <si>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</si>
  <si>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</si>
  <si>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</si>
  <si>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</si>
  <si>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</si>
  <si>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</si>
  <si>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</si>
  <si>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</si>
  <si>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</si>
  <si>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</si>
  <si>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</si>
  <si>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</si>
  <si>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</si>
  <si>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</si>
  <si>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</si>
  <si>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</si>
  <si>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</si>
  <si>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</si>
  <si>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</si>
  <si>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</si>
  <si>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</si>
  <si>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</si>
  <si>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</si>
  <si>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</si>
  <si>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</si>
  <si>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</si>
  <si>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</si>
  <si>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</si>
  <si>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</si>
  <si>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</si>
  <si>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</si>
  <si>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</si>
  <si>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</si>
  <si>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</si>
  <si>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</si>
  <si>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</si>
  <si>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</si>
  <si>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</si>
  <si>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Greuther Furth</t>
  </si>
  <si>
    <t>Hertha</t>
  </si>
  <si>
    <t>Mgladbach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</si>
  <si>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</si>
  <si>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</si>
  <si>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</si>
  <si>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</si>
  <si>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</si>
  <si>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</si>
  <si>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</si>
  <si>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</si>
  <si>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</si>
  <si>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</si>
  <si>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</si>
  <si>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</si>
  <si>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</si>
  <si>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</si>
  <si>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</si>
  <si>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</si>
  <si>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</si>
  <si>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</si>
  <si>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</si>
  <si>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</si>
  <si>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</si>
  <si>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</si>
  <si>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</si>
  <si>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</si>
  <si>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</si>
  <si>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</si>
  <si>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</si>
  <si>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</si>
  <si>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</si>
  <si>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</si>
  <si>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</si>
  <si>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</si>
  <si>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</si>
  <si>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</si>
  <si>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</si>
  <si>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</si>
  <si>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</si>
  <si>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</si>
  <si>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</si>
  <si>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</si>
  <si>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</si>
  <si>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</si>
  <si>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</si>
  <si>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</si>
  <si>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</si>
  <si>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</si>
  <si>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</si>
  <si>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</si>
  <si>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</si>
  <si>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</si>
  <si>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</si>
  <si>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</si>
  <si>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</si>
  <si>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</si>
  <si>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</si>
  <si>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</si>
  <si>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</si>
  <si>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</si>
  <si>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</si>
  <si>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</si>
  <si>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</si>
  <si>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</si>
  <si>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</si>
  <si>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</si>
  <si>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</si>
  <si>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</si>
  <si>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</si>
  <si>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</si>
  <si>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</si>
  <si>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</si>
  <si>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</si>
  <si>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</si>
  <si>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</si>
  <si>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</si>
  <si>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</si>
  <si>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</si>
  <si>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</si>
  <si>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</si>
  <si>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</si>
  <si>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</si>
  <si>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</si>
  <si>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</si>
  <si>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</si>
  <si>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</si>
  <si>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</si>
  <si>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</si>
  <si>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</si>
  <si>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</si>
  <si>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</si>
  <si>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</si>
  <si>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</si>
  <si>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</si>
  <si>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</si>
  <si>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</si>
  <si>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</si>
  <si>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</si>
  <si>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</si>
  <si>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</si>
  <si>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</si>
  <si>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</si>
  <si>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</si>
  <si>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</si>
  <si>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</si>
  <si>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</si>
  <si>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</si>
  <si>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</si>
  <si>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</si>
  <si>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</si>
  <si>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</si>
  <si>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</si>
  <si>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</si>
  <si>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</si>
  <si>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</si>
  <si>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</si>
  <si>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</si>
  <si>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</si>
  <si>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</si>
  <si>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</si>
  <si>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</si>
  <si>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</si>
  <si>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</si>
  <si>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</si>
  <si>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</si>
  <si>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</si>
  <si>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</si>
  <si>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</si>
  <si>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</si>
  <si>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</si>
  <si>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</si>
  <si>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</si>
  <si>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</si>
  <si>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</si>
  <si>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</si>
  <si>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</si>
  <si>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</si>
  <si>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</si>
  <si>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</si>
  <si>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</si>
  <si>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</si>
  <si>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</si>
  <si>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</si>
  <si>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</si>
  <si>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</si>
  <si>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</si>
  <si>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</si>
  <si>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</si>
  <si>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</si>
  <si>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</si>
  <si>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</si>
  <si>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</si>
  <si>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</si>
  <si>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</si>
  <si>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</si>
  <si>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</si>
  <si>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</si>
  <si>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</si>
  <si>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</si>
  <si>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</si>
  <si>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</si>
  <si>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</si>
  <si>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</si>
  <si>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</si>
  <si>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</si>
  <si>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</si>
  <si>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</si>
  <si>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</si>
  <si>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</si>
  <si>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</si>
  <si>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</si>
  <si>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</si>
  <si>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</si>
  <si>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</si>
  <si>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</si>
  <si>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</si>
  <si>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</si>
  <si>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</si>
  <si>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</si>
  <si>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</si>
  <si>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</si>
  <si>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</si>
  <si>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</si>
  <si>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</si>
  <si>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</si>
  <si>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</si>
  <si>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</si>
  <si>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</si>
  <si>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</si>
  <si>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</si>
  <si>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</si>
  <si>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</si>
  <si>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</si>
  <si>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</si>
  <si>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</si>
  <si>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</si>
  <si>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</si>
  <si>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</si>
  <si>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</si>
  <si>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</si>
  <si>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</si>
  <si>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</si>
  <si>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</si>
  <si>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</si>
  <si>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</si>
  <si>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</si>
  <si>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</si>
  <si>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</si>
  <si>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</si>
  <si>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</si>
  <si>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</si>
  <si>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</si>
  <si>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</si>
  <si>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</si>
  <si>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</si>
  <si>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</si>
  <si>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</si>
  <si>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</si>
  <si>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</si>
  <si>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</si>
  <si>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</si>
  <si>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</si>
  <si>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</si>
  <si>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</si>
  <si>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Maidenhead</t>
  </si>
  <si>
    <t>Albion Rvs</t>
  </si>
  <si>
    <t>Annan Athletic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</si>
  <si>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</si>
  <si>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</si>
  <si>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</si>
  <si>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</si>
  <si>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</si>
  <si>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</si>
  <si>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</si>
  <si>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</si>
  <si>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</si>
  <si>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Dover Athletic</t>
  </si>
  <si>
    <t>Halifax</t>
  </si>
  <si>
    <t>Partick</t>
  </si>
  <si>
    <t>For Sittard</t>
  </si>
  <si>
    <t>Dunfermline</t>
  </si>
  <si>
    <t>Sparta Rotterdam</t>
  </si>
  <si>
    <t>Leicester</t>
  </si>
  <si>
    <t>Chelsea</t>
  </si>
  <si>
    <t>Liverpool</t>
  </si>
  <si>
    <t>Arsenal</t>
  </si>
  <si>
    <t>Boreham Wood</t>
  </si>
  <si>
    <t>Dortmund</t>
  </si>
  <si>
    <t>11/03/2022</t>
  </si>
  <si>
    <t>12/03/2022</t>
  </si>
  <si>
    <t>13/03/2022</t>
  </si>
  <si>
    <t>14/03/2022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</si>
</sst>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1.0597065109096055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1.0487772084693074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1.048418440111401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1.0611367580726192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1.0347781293381613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1.0502085589023142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1.1012482667026013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1.0697333647833527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1.0749435315745663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1.0342024872400046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1.055941567660946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1.0729832486866209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1.0648207184922545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1.0729832486866209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1.0722697174508919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1.0359060590701679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1.1045024426244634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1.0369265649091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1.04190794615777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1.0535792336879053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1.0513326278789881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1.0518428764688503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1.0483511839381512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1.041979455975633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1.0408967723463944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1.041979455975633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1.0512018249471584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1.0524934496338532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1.0533564937435893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1.050186013602848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1.0483511839381512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1.054131501614133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1.0543819242504819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1.0518374708906593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1.050305669221034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1.06243870990235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1.0616205622475277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1.0633092374354824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1.0662939096981978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1.0743649055710818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1.0751589264843362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1.070599000893548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1.0648207184922545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1.0716502370068346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1.0730165337508553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1.069601405639077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1.0716502370068346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1.0671330848711666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1.0765812818364073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1.0688734653100223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1.0626247827424988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1.074921319897685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1.0741047977005509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1.070599000893548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1.068727537804758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1.0743649055710818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1.0671330848711666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1.0748039017579798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1.0808190774689317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1.0798489879783906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1.08505570062963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1.0858375829061273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1.0798489879783906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1.0873987439628201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1.0859251315395799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1.0347781293381613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1.0467751664180649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1.0849525599913392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1.0703119118349562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1.0720963920751123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1.0752646071356513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1.0731597749042656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1.0887080189521439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1.0718059866104521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1.0725172100503928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1.0747679749614711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1.0700036736716445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1.0469799548748147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1.0349578533419834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1.0379105936695237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1.0476415951389864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1.0502085589023142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1.0512150176064545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1.0461929391857427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1.042106143326367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1.0439719885779606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1.0420112422030368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1.050305669221034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1.052267086616911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1.051738571938915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1.0499964535568072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1.0449864577049268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1.0494628052164887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1.048153965543114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1.0529232824658912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1.048153965543114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1.0890483563847753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1.0902083920249055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1.0840677409696946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1.0798489879783906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1.1077671054911731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1.0877322956960667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1.0719901214070431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1.0681458983010155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1.0872029288255038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1.0688052819193437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1.0719901214070431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1.1480198030613544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1.0857175561235832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1.0719901214070431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1.0342024872400046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1.0452436950640556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1.0450375961866025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1.0460641267135338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1.0658734026705068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1.0421804198806015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1.0597204573559456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1.0643058963539642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1.0703519176618568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1.0475615653703467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1.0424343751332963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1.0543819242504819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1.0484438729518561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1.075028798160458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1.0725753995856002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1.0774464451295942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1.0655103519273617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1.0515900730267522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1.0646019609962662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1.0369265649091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1.0446618226996724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1.0399586640868308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1.0524934496338532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1.0499964535568072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1.0584574108458336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1.0402114121881805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1.0479830465041664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1.0450375961866025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1.0326216037183769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1.0456526785031968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1.0524934496338532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1.0647081661223365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1.0422163177662798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1.0452102388436428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1.0417906511603616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1.0461929391857427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1.045344963452246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1.0347781293381613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1.0872296910692374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1.0873987439628201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1.0806907986103451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1.0439811611001015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1.0356850891989859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1.0415257892008067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1.038506964435719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1.0333163546654354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1.0543967570307606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1.0405885922597782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1.0437075600663159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1.051738571938915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1.050305669221034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1.042106143326367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1.0457565564423787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1.0675484023737911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1.0509442098096211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1.0485628287452582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1.0362637658896696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1.0359060590701679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1.0417906511603616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1.0695045288795901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1.0629444687848131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1.0644124233859844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1.0656804364016281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1.0629662593791851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1.0424343751332963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1.0437075600663159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1.0487772084693074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1.0522559150967761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1.0427491060172347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1.0446618226996724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1.0475117579190587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1.043438569981763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1.0536616911224432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1.0522085198267568</v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1.0382487910533413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3.53762254053734</v>
      </c>
      <c r="I2" s="6">
        <f>IF('Log_working_3-way'!$D2="","",'True_Odds_Calculator_3-way'!O3/'True_Odds_Calculator_3-way'!B3-1)</f>
        <v>4.4929060550893194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3.6978573020395089E-2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1.0357702467939678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40.410220304405044</v>
      </c>
      <c r="I3" s="6">
        <f>IF('Log_working_3-way'!$D3="","",'True_Odds_Calculator_3-way'!O4/'True_Odds_Calculator_3-way'!B4-1)</f>
        <v>3.5415745914891845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3.1595876221933494E-2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1.0258166049740303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12.345450046290962</v>
      </c>
      <c r="I4" s="6">
        <f>IF('Log_working_3-way'!$D4="","",'True_Odds_Calculator_3-way'!O5/'True_Odds_Calculator_3-way'!B5-1)</f>
        <v>7.1737728071800966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2.787250165766797E-2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1.0287347255238819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24.289269250943345</v>
      </c>
      <c r="I5" s="6">
        <f>IF('Log_working_3-way'!$D5="","",'True_Odds_Calculator_3-way'!O6/'True_Odds_Calculator_3-way'!B6-1)</f>
        <v>7.7611265999714991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2.9322762676935898E-2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1.0310604774521193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9.1992228596193755</v>
      </c>
      <c r="I6" s="6">
        <f>IF('Log_working_3-way'!$D6="","",'True_Odds_Calculator_3-way'!O7/'True_Odds_Calculator_3-way'!B7-1)</f>
        <v>9.2657755239305732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3.3549986150233302E-2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1.0254719255428095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31.995027764363691</v>
      </c>
      <c r="I7" s="6">
        <f>IF('Log_working_3-way'!$D7="","",'True_Odds_Calculator_3-way'!O8/'True_Odds_Calculator_3-way'!B8-1)</f>
        <v>5.7955869242133868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2.4459061115322811E-2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1.0281929221482116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22.345975728757274</v>
      </c>
      <c r="I8" s="6">
        <f>IF('Log_working_3-way'!$D8="","",'True_Odds_Calculator_3-way'!O9/'True_Odds_Calculator_3-way'!B9-1)</f>
        <v>7.2581758104868097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2.9266020410993132E-2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1.0624532501682598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-0.66388151072477841</v>
      </c>
      <c r="I9" s="6">
        <f>IF('Log_working_3-way'!$D9="","",'True_Odds_Calculator_3-way'!O10/'True_Odds_Calculator_3-way'!B10-1)</f>
        <v>1.4381805927065727E-2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3.0672857997892544E-2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1.0594413897324848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60.6431698578265</v>
      </c>
      <c r="I10" s="6">
        <f>IF('Log_working_3-way'!$D10="","",'True_Odds_Calculator_3-way'!O11/'True_Odds_Calculator_3-way'!B11-1)</f>
        <v>1.3151842534187588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3.8233435230687896E-2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1.0420953495037222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5.9947047058333558</v>
      </c>
      <c r="I11" s="6">
        <f>IF('Log_working_3-way'!$D11="","",'True_Odds_Calculator_3-way'!O12/'True_Odds_Calculator_3-way'!B12-1)</f>
        <v>8.7742660865027364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4.4304542707098493E-2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1.0335587746609971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49.459245905672994</v>
      </c>
      <c r="I12" s="6">
        <f>IF('Log_working_3-way'!$D12="","",'True_Odds_Calculator_3-way'!O13/'True_Odds_Calculator_3-way'!B13-1)</f>
        <v>3.5675825515990498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2.5721936540451518E-2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1.0285543037301415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22.113724579084639</v>
      </c>
      <c r="I13" s="6">
        <f>IF('Log_working_3-way'!$D13="","",'True_Odds_Calculator_3-way'!O14/'True_Odds_Calculator_3-way'!B14-1)</f>
        <v>8.851862909611258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2.949050134268405E-2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1.0420793031084108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17.41620626151013</v>
      </c>
      <c r="I14" s="6">
        <f>IF('Log_working_3-way'!$D14="","",'True_Odds_Calculator_3-way'!O15/'True_Odds_Calculator_3-way'!B15-1)</f>
        <v>6.3460767358932371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4.455216989843036E-2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1.0534226068731203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33.978163128841743</v>
      </c>
      <c r="I15" s="6">
        <f>IF('Log_working_3-way'!$D15="","",'True_Odds_Calculator_3-way'!O16/'True_Odds_Calculator_3-way'!B16-1)</f>
        <v>4.9816238037620133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5.0110770155562978E-2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1.0418921110067505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15.34664980938604</v>
      </c>
      <c r="I16" s="6">
        <f>IF('Log_working_3-way'!$D16="","",'True_Odds_Calculator_3-way'!O17/'True_Odds_Calculator_3-way'!B17-1)</f>
        <v>6.265177693060461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4.4577120280776095E-2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1.0667353316179353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0.78228727732146686</v>
      </c>
      <c r="I17" s="6">
        <f>IF('Log_working_3-way'!$D17="","",'True_Odds_Calculator_3-way'!O18/'True_Odds_Calculator_3-way'!B18-1)</f>
        <v>2.6659611862105272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5.287441602548637E-2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1.0225070130941813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21.152568612344812</v>
      </c>
      <c r="I18" s="6">
        <f>IF('Log_working_3-way'!$D18="","",'True_Odds_Calculator_3-way'!O19/'True_Odds_Calculator_3-way'!B19-1)</f>
        <v>6.6224858447333617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2.3616599874331845E-2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1.0276081928406031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2.9960605173691626</v>
      </c>
      <c r="I19" s="6">
        <f>IF('Log_working_3-way'!$D19="","",'True_Odds_Calculator_3-way'!O20/'True_Odds_Calculator_3-way'!B20-1)</f>
        <v>2.8238706966638611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2.5448951777768958E-2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1.0213023579849938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20.356299843699581</v>
      </c>
      <c r="I20" s="6">
        <f>IF('Log_working_3-way'!$D20="","",'True_Odds_Calculator_3-way'!O21/'True_Odds_Calculator_3-way'!B21-1)</f>
        <v>6.9385159831662566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2.2460274796723301E-2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1.0279408546355546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36.607708641785187</v>
      </c>
      <c r="I21" s="6">
        <f>IF('Log_working_3-way'!$D21="","",'True_Odds_Calculator_3-way'!O22/'True_Odds_Calculator_3-way'!B22-1)</f>
        <v>3.8570502615977436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2.5820501403433616E-2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1.0273643260314891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7.1194948979776864</v>
      </c>
      <c r="I22" s="6">
        <f>IF('Log_working_3-way'!$D22="","",'True_Odds_Calculator_3-way'!O23/'True_Odds_Calculator_3-way'!B23-1)</f>
        <v>6.1003173937640378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2.8771179385850054E-2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1.0333848161175041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38.380359443188759</v>
      </c>
      <c r="I23" s="6">
        <f>IF('Log_working_3-way'!$D23="","",'True_Odds_Calculator_3-way'!O24/'True_Odds_Calculator_3-way'!B24-1)</f>
        <v>3.7722797818848486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3.0198751802335E-2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1.0285829149801555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25.637059053233724</v>
      </c>
      <c r="I24" s="6">
        <f>IF('Log_working_3-way'!$D24="","",'True_Odds_Calculator_3-way'!O25/'True_Odds_Calculator_3-way'!B25-1)</f>
        <v>4.8375778025339979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2.9074915306436688E-2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1.0279963569380597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5.2923176049327258</v>
      </c>
      <c r="I25" s="6">
        <f>IF('Log_working_3-way'!$D25="","",'True_Odds_Calculator_3-way'!O26/'True_Odds_Calculator_3-way'!B26-1)</f>
        <v>6.4572951539986239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2.8973674268904404E-2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1.0281979269896029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1.2062425732991793</v>
      </c>
      <c r="I26" s="6">
        <f>IF('Log_working_3-way'!$D26="","",'True_Odds_Calculator_3-way'!O27/'True_Odds_Calculator_3-way'!B27-1)</f>
        <v>3.9491499369837557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2.4951814425498542E-2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1.020205238607963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18.337433905255207</v>
      </c>
      <c r="I27" s="6">
        <f>IF('Log_working_3-way'!$D27="","",'True_Odds_Calculator_3-way'!O28/'True_Odds_Calculator_3-way'!B28-1)</f>
        <v>8.5601327290385232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2.1494708994709066E-2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1.0208797027576726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18.8502435843935</v>
      </c>
      <c r="I28" s="6">
        <f>IF('Log_working_3-way'!$D28="","",'True_Odds_Calculator_3-way'!O29/'True_Odds_Calculator_3-way'!B29-1)</f>
        <v>6.3031398728929604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2.2181956852864504E-2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1.0370107590129607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0.76581540820910576</v>
      </c>
      <c r="I29" s="6">
        <f>IF('Log_working_3-way'!$D29="","",'True_Odds_Calculator_3-way'!O30/'True_Odds_Calculator_3-way'!B30-1)</f>
        <v>3.7248205008301971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3.1378994083769207E-2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1.0270416460809502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20.432630390040391</v>
      </c>
      <c r="I30" s="6">
        <f>IF('Log_working_3-way'!$D30="","",'True_Odds_Calculator_3-way'!O31/'True_Odds_Calculator_3-way'!B31-1)</f>
        <v>7.6645311487257057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2.8407697428351142E-2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1.0298281893364909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29.666180551204292</v>
      </c>
      <c r="I31" s="6">
        <f>IF('Log_working_3-way'!$D31="","",'True_Odds_Calculator_3-way'!O32/'True_Odds_Calculator_3-way'!B32-1)</f>
        <v>6.3332573404808956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2.9201254894571704E-2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1.0244774069121121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16.202071281607157</v>
      </c>
      <c r="I32" s="6">
        <f>IF('Log_working_3-way'!$D32="","",'True_Odds_Calculator_3-way'!O33/'True_Odds_Calculator_3-way'!B33-1)</f>
        <v>7.7871125691038401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2.62787650807077E-2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1.0345553768196503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36.875962491776541</v>
      </c>
      <c r="I33" s="6">
        <f>IF('Log_working_3-way'!$D33="","",'True_Odds_Calculator_3-way'!O34/'True_Odds_Calculator_3-way'!B34-1)</f>
        <v>5.4741344322889214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3.1326926899377661E-2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1.0253052135603034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13.622982076893857</v>
      </c>
      <c r="I34" s="6">
        <f>IF('Log_working_3-way'!$D34="","",'True_Odds_Calculator_3-way'!O35/'True_Odds_Calculator_3-way'!B35-1)</f>
        <v>9.6723847524929045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2.7364702348017689E-2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1.0245806314180235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10.269306962839817</v>
      </c>
      <c r="I35" s="6">
        <f>IF('Log_working_3-way'!$D35="","",'True_Odds_Calculator_3-way'!O36/'True_Odds_Calculator_3-way'!B36-1)</f>
        <v>8.2220006309114542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2.6616240901955024E-2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1.0248050394342345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9.6070573191719859</v>
      </c>
      <c r="I36" s="6">
        <f>IF('Log_working_3-way'!$D36="","",'True_Odds_Calculator_3-way'!O37/'True_Odds_Calculator_3-way'!B37-1)</f>
        <v>8.9401170310594278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2.6880311757741637E-2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1.0350912276104711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38.841685108780673</v>
      </c>
      <c r="I37" s="6">
        <f>IF('Log_working_3-way'!$D37="","",'True_Odds_Calculator_3-way'!O38/'True_Odds_Calculator_3-way'!B38-1)</f>
        <v>4.4445500371020783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3.1366698799025095E-2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1.0266502286591601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5.5971436584928975</v>
      </c>
      <c r="I38" s="6">
        <f>IF('Log_working_3-way'!$D38="","",'True_Odds_Calculator_3-way'!O39/'True_Odds_Calculator_3-way'!B39-1)</f>
        <v>7.5150066113470189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2.7972768039894236E-2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1.0411827714575921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16.954423571515843</v>
      </c>
      <c r="I39" s="6">
        <f>IF('Log_working_3-way'!$D39="","",'True_Odds_Calculator_3-way'!O40/'True_Odds_Calculator_3-way'!B40-1)</f>
        <v>7.191118602302053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4.3769431298764205E-2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1.0410515774499394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10.548669286247552</v>
      </c>
      <c r="I40" s="6">
        <f>IF('Log_working_3-way'!$D40="","",'True_Odds_Calculator_3-way'!O41/'True_Odds_Calculator_3-way'!B41-1)</f>
        <v>7.4344568084469955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4.3958127266732649E-2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1.0436370392826553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20.278665572548892</v>
      </c>
      <c r="I41" s="6">
        <f>IF('Log_working_3-way'!$D41="","",'True_Odds_Calculator_3-way'!O42/'True_Odds_Calculator_3-way'!B42-1)</f>
        <v>6.7184622408690391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4.5644094762224308E-2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1.0445547377437401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23.897323971899816</v>
      </c>
      <c r="I42" s="6">
        <f>IF('Log_working_3-way'!$D42="","",'True_Odds_Calculator_3-way'!O43/'True_Odds_Calculator_3-way'!B43-1)</f>
        <v>6.989371493405252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4.5526841392327544E-2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1.040624228855672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10.392421686172408</v>
      </c>
      <c r="I43" s="6">
        <f>IF('Log_working_3-way'!$D43="","",'True_Odds_Calculator_3-way'!O44/'True_Odds_Calculator_3-way'!B44-1)</f>
        <v>8.9058391022332231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4.3729485133062962E-2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1.042007420945275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18.605411463636077</v>
      </c>
      <c r="I44" s="6">
        <f>IF('Log_working_3-way'!$D44="","",'True_Odds_Calculator_3-way'!O45/'True_Odds_Calculator_3-way'!B45-1)</f>
        <v>7.635192862190566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4.433417758747904E-2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1.0407151504857359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15.095876129967575</v>
      </c>
      <c r="I45" s="6">
        <f>IF('Log_working_3-way'!$D45="","",'True_Odds_Calculator_3-way'!O46/'True_Odds_Calculator_3-way'!B46-1)</f>
        <v>7.3880473484274862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4.3531891577288651E-2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1.041852517412555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9.7769150781230127</v>
      </c>
      <c r="I46" s="6">
        <f>IF('Log_working_3-way'!$D46="","",'True_Odds_Calculator_3-way'!O47/'True_Odds_Calculator_3-way'!B47-1)</f>
        <v>8.3460270175550377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4.4895866624054426E-2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1.055362809677707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40.277842309322359</v>
      </c>
      <c r="I47" s="6">
        <f>IF('Log_working_3-way'!$D47="","",'True_Odds_Calculator_3-way'!O48/'True_Odds_Calculator_3-way'!B48-1)</f>
        <v>3.9260499417075607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4.8566156925290205E-2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1.0411443820610955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7.1460360657265714</v>
      </c>
      <c r="I48" s="6">
        <f>IF('Log_working_3-way'!$D48="","",'True_Odds_Calculator_3-way'!O49/'True_Odds_Calculator_3-way'!B49-1)</f>
        <v>7.5909587749351513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4.3435074891968961E-2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1.0701189243253078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52.762305945423613</v>
      </c>
      <c r="I49" s="6">
        <f>IF('Log_working_3-way'!$D49="","",'True_Odds_Calculator_3-way'!O50/'True_Odds_Calculator_3-way'!B50-1)</f>
        <v>2.4242064381774981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5.1523129821342106E-2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1.0413783680339335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7.5872872457989686</v>
      </c>
      <c r="I50" s="6">
        <f>IF('Log_working_3-way'!$D50="","",'True_Odds_Calculator_3-way'!O51/'True_Odds_Calculator_3-way'!B51-1)</f>
        <v>7.8502823883034125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4.3881199747179078E-2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1.0488343009506194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25.968390789142003</v>
      </c>
      <c r="I51" s="6">
        <f>IF('Log_working_3-way'!$D51="","",'True_Odds_Calculator_3-way'!O52/'True_Odds_Calculator_3-way'!B52-1)</f>
        <v>6.395743391589412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4.9129910137321042E-2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1.0414116300463176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8.0650347569304017</v>
      </c>
      <c r="I52" s="6">
        <f>IF('Log_working_3-way'!$D52="","",'True_Odds_Calculator_3-way'!O53/'True_Odds_Calculator_3-way'!B53-1)</f>
        <v>9.8548367649647286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4.4392644392644343E-2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1.0450940390729788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24.940742327200532</v>
      </c>
      <c r="I53" s="6">
        <f>IF('Log_working_3-way'!$D53="","",'True_Odds_Calculator_3-way'!O54/'True_Odds_Calculator_3-way'!B54-1)</f>
        <v>6.896349626353552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4.5719346383815251E-2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1.0533037916537968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32.724597961597844</v>
      </c>
      <c r="I54" s="6">
        <f>IF('Log_working_3-way'!$D54="","",'True_Odds_Calculator_3-way'!O55/'True_Odds_Calculator_3-way'!B55-1)</f>
        <v>5.2260388986737238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5.059336934461367E-2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1.0415099211800103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14.56657017146455</v>
      </c>
      <c r="I55" s="6">
        <f>IF('Log_working_3-way'!$D55="","",'True_Odds_Calculator_3-way'!O56/'True_Odds_Calculator_3-way'!B56-1)</f>
        <v>8.4676469663557192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4.4488600877559348E-2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1.0486320297071612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27.488337337603223</v>
      </c>
      <c r="I56" s="6">
        <f>IF('Log_working_3-way'!$D56="","",'True_Odds_Calculator_3-way'!O57/'True_Odds_Calculator_3-way'!B57-1)</f>
        <v>7.0155087510942611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4.8167566675123119E-2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1.0450415746208932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23.633822872879701</v>
      </c>
      <c r="I57" s="6">
        <f>IF('Log_working_3-way'!$D57="","",'True_Odds_Calculator_3-way'!O58/'True_Odds_Calculator_3-way'!B58-1)</f>
        <v>7.621360386274457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4.6009751593507842E-2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1.0431222852490829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7.5205155143421916</v>
      </c>
      <c r="I58" s="6">
        <f>IF('Log_working_3-way'!$D58="","",'True_Odds_Calculator_3-way'!O59/'True_Odds_Calculator_3-way'!B59-1)</f>
        <v>8.3380356796587147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4.5790071382219466E-2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1.0411230795510464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8.9050633540709523</v>
      </c>
      <c r="I59" s="6">
        <f>IF('Log_working_3-way'!$D59="","",'True_Odds_Calculator_3-way'!O60/'True_Odds_Calculator_3-way'!B60-1)</f>
        <v>7.4356438171428518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4.38112282982559E-2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1.0484521301370453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29.130562210176507</v>
      </c>
      <c r="I60" s="6">
        <f>IF('Log_working_3-way'!$D60="","",'True_Odds_Calculator_3-way'!O61/'True_Odds_Calculator_3-way'!B61-1)</f>
        <v>6.087859684660458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4.7496933046377254E-2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1.0394179229562228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11.871376698317819</v>
      </c>
      <c r="I61" s="6">
        <f>IF('Log_working_3-way'!$D61="","",'True_Odds_Calculator_3-way'!O62/'True_Odds_Calculator_3-way'!B62-1)</f>
        <v>8.3680745502825058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4.2436729936730089E-2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1.0516867748450081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16.923691215616682</v>
      </c>
      <c r="I62" s="6">
        <f>IF('Log_working_3-way'!$D62="","",'True_Odds_Calculator_3-way'!O63/'True_Odds_Calculator_3-way'!B63-1)</f>
        <v>6.966084984718524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5.4670684459750429E-2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1.089623899049039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53.778771624238694</v>
      </c>
      <c r="I63" s="6">
        <f>IF('Log_working_3-way'!$D63="","",'True_Odds_Calculator_3-way'!O64/'True_Odds_Calculator_3-way'!B64-1)</f>
        <v>2.790497330057419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6.3763585102857734E-2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1.0579417423021544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4.6752284198696508</v>
      </c>
      <c r="I64" s="6">
        <f>IF('Log_working_3-way'!$D64="","",'True_Odds_Calculator_3-way'!O65/'True_Odds_Calculator_3-way'!B65-1)</f>
        <v>6.9371663405602311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5.8513321103538019E-2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1.0554532079068437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23.136619881300732</v>
      </c>
      <c r="I65" s="6">
        <f>IF('Log_working_3-way'!$D65="","",'True_Odds_Calculator_3-way'!O66/'True_Odds_Calculator_3-way'!B66-1)</f>
        <v>6.1026612559693287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5.6800885568008885E-2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1.0546455974170257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21.746665273569466</v>
      </c>
      <c r="I66" s="6">
        <f>IF('Log_working_3-way'!$D66="","",'True_Odds_Calculator_3-way'!O67/'True_Odds_Calculator_3-way'!B67-1)</f>
        <v>7.6926099359491911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5.6384276198517602E-2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1.0511491633076886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8.4991971801833124</v>
      </c>
      <c r="I67" s="6">
        <f>IF('Log_working_3-way'!$D67="","",'True_Odds_Calculator_3-way'!O68/'True_Odds_Calculator_3-way'!B68-1)</f>
        <v>7.9253625806803498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5.4238645218821047E-2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1.0541803726303018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18.911882120211864</v>
      </c>
      <c r="I68" s="6">
        <f>IF('Log_working_3-way'!$D68="","",'True_Odds_Calculator_3-way'!O69/'True_Odds_Calculator_3-way'!B69-1)</f>
        <v>8.6590991628060792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5.6755946255075074E-2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1.0212834231702037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8.4296030432633415</v>
      </c>
      <c r="I69" s="6">
        <f>IF('Log_working_3-way'!$D69="","",'True_Odds_Calculator_3-way'!O70/'True_Odds_Calculator_3-way'!B70-1)</f>
        <v>6.9358037835546504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2.2809718461892281E-2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1.019964627038692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9.120016085137971</v>
      </c>
      <c r="I70" s="6">
        <f>IF('Log_working_3-way'!$D70="","",'True_Odds_Calculator_3-way'!O71/'True_Odds_Calculator_3-way'!B71-1)</f>
        <v>8.5587702711975542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2.1640307584934737E-2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1.0434904191117587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18.944988686096771</v>
      </c>
      <c r="I71" s="6">
        <f>IF('Log_working_3-way'!$D71="","",'True_Odds_Calculator_3-way'!O72/'True_Odds_Calculator_3-way'!B72-1)</f>
        <v>10.532860753929004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4.5389120508239067E-2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1.0401401825390442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11.225731851768291</v>
      </c>
      <c r="I72" s="6">
        <f>IF('Log_working_3-way'!$D72="","",'True_Odds_Calculator_3-way'!O73/'True_Odds_Calculator_3-way'!B73-1)</f>
        <v>10.089099185277361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4.329967281030056E-2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1.0457204904763784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22.879279915284151</v>
      </c>
      <c r="I73" s="6">
        <f>IF('Log_working_3-way'!$D73="","",'True_Odds_Calculator_3-way'!O74/'True_Odds_Calculator_3-way'!B74-1)</f>
        <v>7.7710853683321037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4.6932742054693222E-2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1.0456361721017955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4.1900500131418523</v>
      </c>
      <c r="I74" s="6">
        <f>IF('Log_working_3-way'!$D74="","",'True_Odds_Calculator_3-way'!O75/'True_Odds_Calculator_3-way'!B75-1)</f>
        <v>9.0038960051595573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4.6920907000861378E-2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1.0405033963169115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9.7174517427270857</v>
      </c>
      <c r="I75" s="6">
        <f>IF('Log_working_3-way'!$D75="","",'True_Odds_Calculator_3-way'!O76/'True_Odds_Calculator_3-way'!B76-1)</f>
        <v>10.963576811441575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4.3676937115477488E-2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1.0404629971456478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9.8627192111633963</v>
      </c>
      <c r="I76" s="6">
        <f>IF('Log_working_3-way'!$D76="","",'True_Odds_Calculator_3-way'!O77/'True_Odds_Calculator_3-way'!B77-1)</f>
        <v>11.398291999605513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4.3634789138386143E-2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1.047749841930568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26.591975550394903</v>
      </c>
      <c r="I77" s="6">
        <f>IF('Log_working_3-way'!$D77="","",'True_Odds_Calculator_3-way'!O78/'True_Odds_Calculator_3-way'!B78-1)</f>
        <v>7.4052160901431048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4.7589929851351798E-2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1.041211141386889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17.270150266146903</v>
      </c>
      <c r="I78" s="6">
        <f>IF('Log_working_3-way'!$D78="","",'True_Odds_Calculator_3-way'!O79/'True_Odds_Calculator_3-way'!B79-1)</f>
        <v>8.842465381605539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4.3726994509642347E-2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1.0497763617381382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31.266574867106854</v>
      </c>
      <c r="I79" s="6">
        <f>IF('Log_working_3-way'!$D79="","",'True_Odds_Calculator_3-way'!O80/'True_Odds_Calculator_3-way'!B80-1)</f>
        <v>6.574484037837645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4.7587334700729844E-2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1.0404934475101426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11.30947467506607</v>
      </c>
      <c r="I80" s="6">
        <f>IF('Log_working_3-way'!$D80="","",'True_Odds_Calculator_3-way'!O81/'True_Odds_Calculator_3-way'!B81-1)</f>
        <v>9.2330494487357218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4.3643263757115802E-2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1.0247008176261905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4.8903070073541173</v>
      </c>
      <c r="I81" s="6">
        <f>IF('Log_working_3-way'!$D81="","",'True_Odds_Calculator_3-way'!O82/'True_Odds_Calculator_3-way'!B82-1)</f>
        <v>4.6928018475413804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2.4880548022202964E-2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1.0201916647675919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10.635286651152949</v>
      </c>
      <c r="I82" s="6">
        <f>IF('Log_working_3-way'!$D82="","",'True_Odds_Calculator_3-way'!O83/'True_Odds_Calculator_3-way'!B83-1)</f>
        <v>8.6159393811181388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2.1943573667711824E-2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1.0254401659099599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2.0263973479447239</v>
      </c>
      <c r="I83" s="6">
        <f>IF('Log_working_3-way'!$D83="","",'True_Odds_Calculator_3-way'!O84/'True_Odds_Calculator_3-way'!B84-1)</f>
        <v>5.4193847336181378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2.4182570769786471E-2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1.0316483502256677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51.016487784399921</v>
      </c>
      <c r="I84" s="6">
        <f>IF('Log_working_3-way'!$D84="","",'True_Odds_Calculator_3-way'!O85/'True_Odds_Calculator_3-way'!B85-1)</f>
        <v>2.286920155627985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2.4277990842466624E-2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1.026258728859416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18.563902617108731</v>
      </c>
      <c r="I85" s="6">
        <f>IF('Log_working_3-way'!$D85="","",'True_Odds_Calculator_3-way'!O86/'True_Odds_Calculator_3-way'!B86-1)</f>
        <v>8.2108242674196461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2.7861931400632756E-2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1.0259212248615386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6.8090552391796741</v>
      </c>
      <c r="I86" s="6">
        <f>IF('Log_working_3-way'!$D86="","",'True_Odds_Calculator_3-way'!O87/'True_Odds_Calculator_3-way'!B87-1)</f>
        <v>8.3270189908744427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2.7666250895636457E-2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1.0315002972447644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28.608414012134499</v>
      </c>
      <c r="I87" s="6">
        <f>IF('Log_working_3-way'!$D87="","",'True_Odds_Calculator_3-way'!O88/'True_Odds_Calculator_3-way'!B88-1)</f>
        <v>7.3418722874032571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3.0926504995298476E-2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1.037083354513034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38.274055229325668</v>
      </c>
      <c r="I88" s="6">
        <f>IF('Log_working_3-way'!$D88="","",'True_Odds_Calculator_3-way'!O89/'True_Odds_Calculator_3-way'!B89-1)</f>
        <v>5.4304534710626022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3.2987220367488801E-2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1.036104166010964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40.421751633034695</v>
      </c>
      <c r="I89" s="6">
        <f>IF('Log_working_3-way'!$D89="","",'True_Odds_Calculator_3-way'!O90/'True_Odds_Calculator_3-way'!B90-1)</f>
        <v>5.0602611498606835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3.1308692059199172E-2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1.031869005392505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32.987372402215115</v>
      </c>
      <c r="I90" s="6">
        <f>IF('Log_working_3-way'!$D90="","",'True_Odds_Calculator_3-way'!O91/'True_Odds_Calculator_3-way'!B91-1)</f>
        <v>5.9770741051805585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3.0170242354352395E-2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1.0251780325059432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9.3295428454609457</v>
      </c>
      <c r="I91" s="6">
        <f>IF('Log_working_3-way'!$D91="","",'True_Odds_Calculator_3-way'!O92/'True_Odds_Calculator_3-way'!B92-1)</f>
        <v>7.9398446615413096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2.7169576555096553E-2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1.0247395160701041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13.861590260572077</v>
      </c>
      <c r="I92" s="6">
        <f>IF('Log_working_3-way'!$D92="","",'True_Odds_Calculator_3-way'!O93/'True_Odds_Calculator_3-way'!B93-1)</f>
        <v>7.7307646322640817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2.6726534305127059E-2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1.0286838849953157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25.358658276597211</v>
      </c>
      <c r="I93" s="6">
        <f>IF('Log_working_3-way'!$D93="","",'True_Odds_Calculator_3-way'!O94/'True_Odds_Calculator_3-way'!B94-1)</f>
        <v>6.8422454376652846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2.9139489061013713E-2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1.0303566263507784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26.162152893482478</v>
      </c>
      <c r="I94" s="6">
        <f>IF('Log_working_3-way'!$D94="","",'True_Odds_Calculator_3-way'!O95/'True_Odds_Calculator_3-way'!B95-1)</f>
        <v>6.5704508559976871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3.0652360261298917E-2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1.0247604037151472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13.4072818956102</v>
      </c>
      <c r="I95" s="6">
        <f>IF('Log_working_3-way'!$D95="","",'True_Odds_Calculator_3-way'!O96/'True_Odds_Calculator_3-way'!B96-1)</f>
        <v>7.6783894510425448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2.6765458985800628E-2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1.0252553402869922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16.33513392615723</v>
      </c>
      <c r="I96" s="6">
        <f>IF('Log_working_3-way'!$D96="","",'True_Odds_Calculator_3-way'!O97/'True_Odds_Calculator_3-way'!B97-1)</f>
        <v>9.8188570833147253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2.7013392038158113E-2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1.0262875151974342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18.046396581874482</v>
      </c>
      <c r="I97" s="6">
        <f>IF('Log_working_3-way'!$D97="","",'True_Odds_Calculator_3-way'!O98/'True_Odds_Calculator_3-way'!B98-1)</f>
        <v>8.6200086212552982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2.794599493832628E-2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1.0253778806338238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14.449927328819104</v>
      </c>
      <c r="I98" s="6">
        <f>IF('Log_working_3-way'!$D98="","",'True_Odds_Calculator_3-way'!O99/'True_Odds_Calculator_3-way'!B99-1)</f>
        <v>9.7433788991615131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2.7368193167764954E-2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1.026232492007916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6.3434109775325505</v>
      </c>
      <c r="I99" s="6">
        <f>IF('Log_working_3-way'!$D99="","",'True_Odds_Calculator_3-way'!O100/'True_Odds_Calculator_3-way'!B100-1)</f>
        <v>7.6698381009503471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2.7778191957296361E-2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1.0553652550192607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22.417911675422364</v>
      </c>
      <c r="I100" s="6">
        <f>IF('Log_working_3-way'!$D100="","",'True_Odds_Calculator_3-way'!O101/'True_Odds_Calculator_3-way'!B101-1)</f>
        <v>6.4651799772656444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5.696284624886605E-2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1.0519000396185092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15.180665273981035</v>
      </c>
      <c r="I101" s="6">
        <f>IF('Log_working_3-way'!$D101="","",'True_Odds_Calculator_3-way'!O102/'True_Odds_Calculator_3-way'!B102-1)</f>
        <v>8.8606085442812219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5.5292603548531938E-2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1.0512332022478499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9.3277466787029883</v>
      </c>
      <c r="I102" s="6">
        <f>IF('Log_working_3-way'!$D102="","",'True_Odds_Calculator_3-way'!O103/'True_Odds_Calculator_3-way'!B103-1)</f>
        <v>8.4954744314316866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5.4651964808984044E-2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1.0520541507633197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10.265417612959983</v>
      </c>
      <c r="I103" s="6">
        <f>IF('Log_working_3-way'!$D103="","",'True_Odds_Calculator_3-way'!O104/'True_Odds_Calculator_3-way'!B104-1)</f>
        <v>7.8602869310470904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5.5496283355555009E-2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1.0897182042385181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57.455893547157423</v>
      </c>
      <c r="I104" s="6">
        <f>IF('Log_working_3-way'!$D104="","",'True_Odds_Calculator_3-way'!O105/'True_Odds_Calculator_3-way'!B105-1)</f>
        <v>1.7930806788168723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6.0630848970453011E-2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1.0612849309247883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18.421655687563057</v>
      </c>
      <c r="I105" s="6">
        <f>IF('Log_working_3-way'!$D105="","",'True_Odds_Calculator_3-way'!O106/'True_Odds_Calculator_3-way'!B106-1)</f>
        <v>5.2763865371208469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6.3820580344448041E-2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1.0604179969425738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13.92030577148973</v>
      </c>
      <c r="I106" s="6">
        <f>IF('Log_working_3-way'!$D106="","",'True_Odds_Calculator_3-way'!O107/'True_Odds_Calculator_3-way'!B107-1)</f>
        <v>6.3343074803347621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6.3836369540925642E-2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1.0604036690724141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10.031253229871442</v>
      </c>
      <c r="I107" s="6">
        <f>IF('Log_working_3-way'!$D107="","",'True_Odds_Calculator_3-way'!O108/'True_Odds_Calculator_3-way'!B108-1)</f>
        <v>5.8704804630515603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6.3186474145378035E-2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1.0663622325384958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30.032870661443472</v>
      </c>
      <c r="I108" s="6">
        <f>IF('Log_working_3-way'!$D108="","",'True_Odds_Calculator_3-way'!O109/'True_Odds_Calculator_3-way'!B109-1)</f>
        <v>5.3386823555126499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6.433796088968502E-2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1.06264346218418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18.21270522492236</v>
      </c>
      <c r="I109" s="6">
        <f>IF('Log_working_3-way'!$D109="","",'True_Odds_Calculator_3-way'!O110/'True_Odds_Calculator_3-way'!B110-1)</f>
        <v>7.2625341060538773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6.568028902984735E-2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1.0647448577768768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23.93097897571479</v>
      </c>
      <c r="I110" s="6">
        <f>IF('Log_working_3-way'!$D110="","",'True_Odds_Calculator_3-way'!O111/'True_Odds_Calculator_3-way'!B111-1)</f>
        <v>6.2803774391105121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6.5754579993982043E-2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1.1658735622009124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59.878802199116052</v>
      </c>
      <c r="I111" s="6">
        <f>IF('Log_working_3-way'!$D111="","",'True_Odds_Calculator_3-way'!O112/'True_Odds_Calculator_3-way'!B112-1)</f>
        <v>1.9737715682486718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0.10360647435620374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1.0636096627046552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23.699860982900809</v>
      </c>
      <c r="I112" s="6">
        <f>IF('Log_working_3-way'!$D112="","",'True_Odds_Calculator_3-way'!O113/'True_Odds_Calculator_3-way'!B113-1)</f>
        <v>5.8978063753556693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6.472209925210759E-2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1.0640831583777952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23.435254551961634</v>
      </c>
      <c r="I113" s="6">
        <f>IF('Log_working_3-way'!$D113="","",'True_Odds_Calculator_3-way'!O114/'True_Odds_Calculator_3-way'!B114-1)</f>
        <v>6.5760648475283938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6.5297700750662546E-2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1.0204454989716794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16.569090448187499</v>
      </c>
      <c r="I114" s="6">
        <f>IF('Log_working_3-way'!$D114="","",'True_Odds_Calculator_3-way'!O115/'True_Odds_Calculator_3-way'!B115-1)</f>
        <v>6.987984176344904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2.1943099273607825E-2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1.0201738906502718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17.030304562667684</v>
      </c>
      <c r="I115" s="6">
        <f>IF('Log_working_3-way'!$D115="","",'True_Odds_Calculator_3-way'!O116/'True_Odds_Calculator_3-way'!B116-1)</f>
        <v>8.4995895265250336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2.1609905511496441E-2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1.0247608555213505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33.614544756551339</v>
      </c>
      <c r="I116" s="6">
        <f>IF('Log_working_3-way'!$D116="","",'True_Odds_Calculator_3-way'!O117/'True_Odds_Calculator_3-way'!B117-1)</f>
        <v>4.4087801312603743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2.3582405935347106E-2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1.020699126674161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15.565872334859215</v>
      </c>
      <c r="I117" s="6">
        <f>IF('Log_working_3-way'!$D117="","",'True_Odds_Calculator_3-way'!O118/'True_Odds_Calculator_3-way'!B118-1)</f>
        <v>9.1789614516243692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2.228771694649212E-2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1.038090484652153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19.045955965207437</v>
      </c>
      <c r="I118" s="6">
        <f>IF('Log_working_3-way'!$D118="","",'True_Odds_Calculator_3-way'!O119/'True_Odds_Calculator_3-way'!B119-1)</f>
        <v>8.3889071684307961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4.0123714593310211E-2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1.0373164607993572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19.624014972419229</v>
      </c>
      <c r="I119" s="6">
        <f>IF('Log_working_3-way'!$D119="","",'True_Odds_Calculator_3-way'!O120/'True_Odds_Calculator_3-way'!B120-1)</f>
        <v>6.4246453900709231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3.9248203427307837E-2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1.0527775830354835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46.57475392988934</v>
      </c>
      <c r="I120" s="6">
        <f>IF('Log_working_3-way'!$D120="","",'True_Odds_Calculator_3-way'!O121/'True_Odds_Calculator_3-way'!B121-1)</f>
        <v>3.6134259495339371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4.2429661935985852E-2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1.037906792182022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22.120765673728361</v>
      </c>
      <c r="I121" s="6">
        <f>IF('Log_working_3-way'!$D121="","",'True_Odds_Calculator_3-way'!O122/'True_Odds_Calculator_3-way'!B122-1)</f>
        <v>7.1310318438841893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3.9291685666514642E-2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1.0349060455588628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12.933991058843395</v>
      </c>
      <c r="I122" s="6">
        <f>IF('Log_working_3-way'!$D122="","",'True_Odds_Calculator_3-way'!O123/'True_Odds_Calculator_3-way'!B123-1)</f>
        <v>11.470889544396496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3.7559414717004413E-2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1.0278411268459611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23.300903197808456</v>
      </c>
      <c r="I123" s="6">
        <f>IF('Log_working_3-way'!$D123="","",'True_Odds_Calculator_3-way'!O124/'True_Odds_Calculator_3-way'!B124-1)</f>
        <v>6.4176316955552197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2.8768346447904491E-2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1.0286115273976268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24.815343722384469</v>
      </c>
      <c r="I124" s="6">
        <f>IF('Log_working_3-way'!$D124="","",'True_Odds_Calculator_3-way'!O125/'True_Odds_Calculator_3-way'!B125-1)</f>
        <v>6.2928224907912318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2.9244673742717442E-2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1.0307378294011427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34.69858340748673</v>
      </c>
      <c r="I125" s="6">
        <f>IF('Log_working_3-way'!$D125="","",'True_Odds_Calculator_3-way'!O126/'True_Odds_Calculator_3-way'!B126-1)</f>
        <v>4.2319589863794134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2.891886220201334E-2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1.0339112093769409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35.942050819874375</v>
      </c>
      <c r="I126" s="6">
        <f>IF('Log_working_3-way'!$D126="","",'True_Odds_Calculator_3-way'!O127/'True_Odds_Calculator_3-way'!B127-1)</f>
        <v>4.2191104791467708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3.1451874579434103E-2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1.0512881723429528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34.040672208813803</v>
      </c>
      <c r="I127" s="6">
        <f>IF('Log_working_3-way'!$D127="","",'True_Odds_Calculator_3-way'!O128/'True_Odds_Calculator_3-way'!B128-1)</f>
        <v>4.4080629301868237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4.8237476808905333E-2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1.0633571102299169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44.823262286676929</v>
      </c>
      <c r="I128" s="6">
        <f>IF('Log_working_3-way'!$D128="","",'True_Odds_Calculator_3-way'!O129/'True_Odds_Calculator_3-way'!B129-1)</f>
        <v>3.338297021223851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5.2419802419802375E-2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1.0602829659748001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1.4337111011454722</v>
      </c>
      <c r="I129" s="6">
        <f>IF('Log_working_3-way'!$D129="","",'True_Odds_Calculator_3-way'!O130/'True_Odds_Calculator_3-way'!B130-1)</f>
        <v>3.6326837462535755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5.1891491473695206E-2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1.048078353561773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28.798437727516728</v>
      </c>
      <c r="I130" s="6">
        <f>IF('Log_working_3-way'!$D130="","",'True_Odds_Calculator_3-way'!O131/'True_Odds_Calculator_3-way'!B131-1)</f>
        <v>5.5773296080032759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4.7370753369547547E-2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1.0271801518605355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35.707802036468145</v>
      </c>
      <c r="I131" s="6">
        <f>IF('Log_working_3-way'!$D131="","",'True_Odds_Calculator_3-way'!O132/'True_Odds_Calculator_3-way'!B132-1)</f>
        <v>4.130510859286475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2.5336482505292413E-2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1.0509465701549259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58.967103887492129</v>
      </c>
      <c r="I132" s="6">
        <f>IF('Log_working_3-way'!$D132="","",'True_Odds_Calculator_3-way'!O133/'True_Odds_Calculator_3-way'!B133-1)</f>
        <v>1.508056504887604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3.3902256086439486E-2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1.0236895876353003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26.05196239083622</v>
      </c>
      <c r="I133" s="6">
        <f>IF('Log_working_3-way'!$D133="","",'True_Odds_Calculator_3-way'!O134/'True_Odds_Calculator_3-way'!B134-1)</f>
        <v>6.6197359813144683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2.398600976594345E-2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1.0310950279235513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0.36098331604814571</v>
      </c>
      <c r="I134" s="6">
        <f>IF('Log_working_3-way'!$D134="","",'True_Odds_Calculator_3-way'!O135/'True_Odds_Calculator_3-way'!B135-1)</f>
        <v>2.2160028451249651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2.4189638853598705E-2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1.0255447374594759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16.62561620134715</v>
      </c>
      <c r="I135" s="6">
        <f>IF('Log_working_3-way'!$D135="","",'True_Odds_Calculator_3-way'!O136/'True_Odds_Calculator_3-way'!B136-1)</f>
        <v>7.0375103606767446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2.7353645537728788E-2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1.0314761552359122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3.3368641527549272</v>
      </c>
      <c r="I136" s="6">
        <f>IF('Log_working_3-way'!$D136="","",'True_Odds_Calculator_3-way'!O137/'True_Odds_Calculator_3-way'!B137-1)</f>
        <v>4.800313723804301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3.0627911670531249E-2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1.0254754802249186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19.872324713851011</v>
      </c>
      <c r="I137" s="6">
        <f>IF('Log_working_3-way'!$D137="","",'True_Odds_Calculator_3-way'!O138/'True_Odds_Calculator_3-way'!B138-1)</f>
        <v>6.2696943910644736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2.6884681097414598E-2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1.051505242143987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52.656805725959025</v>
      </c>
      <c r="I138" s="6">
        <f>IF('Log_working_3-way'!$D138="","",'True_Odds_Calculator_3-way'!O139/'True_Odds_Calculator_3-way'!B139-1)</f>
        <v>2.6045688510014267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3.7924081507318963E-2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1.0202955271232079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16.423627527904561</v>
      </c>
      <c r="I139" s="6">
        <f>IF('Log_working_3-way'!$D139="","",'True_Odds_Calculator_3-way'!O140/'True_Odds_Calculator_3-way'!B140-1)</f>
        <v>8.5573020958483497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2.179725010912259E-2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1.0258301105066239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34.862441788815673</v>
      </c>
      <c r="I140" s="6">
        <f>IF('Log_working_3-way'!$D140="","",'True_Odds_Calculator_3-way'!O141/'True_Odds_Calculator_3-way'!B141-1)</f>
        <v>4.7519262990179714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2.4217649153775778E-2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1.0259088865160542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36.678756210810072</v>
      </c>
      <c r="I141" s="6">
        <f>IF('Log_working_3-way'!$D141="","",'True_Odds_Calculator_3-way'!O142/'True_Odds_Calculator_3-way'!B142-1)</f>
        <v>4.2092178193942464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2.3886200481374686E-2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1.0212230821999546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15.832771053879206</v>
      </c>
      <c r="I142" s="6">
        <f>IF('Log_working_3-way'!$D142="","",'True_Odds_Calculator_3-way'!O143/'True_Odds_Calculator_3-way'!B143-1)</f>
        <v>7.9776324663026461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2.2846111146890502E-2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1.0299130589787735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40.074180057230905</v>
      </c>
      <c r="I143" s="6">
        <f>IF('Log_working_3-way'!$D143="","",'True_Odds_Calculator_3-way'!O144/'True_Odds_Calculator_3-way'!B144-1)</f>
        <v>3.5637977841367672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2.657256998093005E-2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1.0268613220095697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19.274698819259996</v>
      </c>
      <c r="I144" s="6">
        <f>IF('Log_working_3-way'!$D144="","",'True_Odds_Calculator_3-way'!O145/'True_Odds_Calculator_3-way'!B145-1)</f>
        <v>8.0938363780688913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2.8388848928237564E-2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1.0509992936798689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70.174846931858866</v>
      </c>
      <c r="I145" s="6">
        <f>IF('Log_working_3-way'!$D145="","",'True_Odds_Calculator_3-way'!O146/'True_Odds_Calculator_3-way'!B146-1)</f>
        <v>0.40076784565184709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2.6364765807993962E-2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1.0210250505009271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15.561064200631016</v>
      </c>
      <c r="I146" s="6">
        <f>IF('Log_working_3-way'!$D146="","",'True_Odds_Calculator_3-way'!O147/'True_Odds_Calculator_3-way'!B147-1)</f>
        <v>10.161366416899437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2.2584515298540886E-2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1.0214907903402395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16.256647666383742</v>
      </c>
      <c r="I147" s="6">
        <f>IF('Log_working_3-way'!$D147="","",'True_Odds_Calculator_3-way'!O148/'True_Odds_Calculator_3-way'!B148-1)</f>
        <v>9.7175732469479446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2.3033025476242752E-2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1.0219455840824401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5.172598837177115</v>
      </c>
      <c r="I148" s="6">
        <f>IF('Log_working_3-way'!$D148="","",'True_Odds_Calculator_3-way'!O149/'True_Odds_Calculator_3-way'!B149-1)</f>
        <v>6.3391956930321172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2.2741321957706617E-2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1.0203993049422242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13.362126186572137</v>
      </c>
      <c r="I149" s="6">
        <f>IF('Log_working_3-way'!$D149="","",'True_Odds_Calculator_3-way'!O150/'True_Odds_Calculator_3-way'!B150-1)</f>
        <v>8.2058639575772574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2.2116142331038535E-2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1.0208545867845962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21.189909226252421</v>
      </c>
      <c r="I150" s="6">
        <f>IF('Log_working_3-way'!$D150="","",'True_Odds_Calculator_3-way'!O151/'True_Odds_Calculator_3-way'!B151-1)</f>
        <v>6.3051972056326848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2.1894083939020703E-2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1.0202503952693009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6.4705116163296843</v>
      </c>
      <c r="I151" s="6">
        <f>IF('Log_working_3-way'!$D151="","",'True_Odds_Calculator_3-way'!O152/'True_Odds_Calculator_3-way'!B152-1)</f>
        <v>7.2727633539270151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2.1486222886711204E-2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1.0686718878223178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38.246411747819899</v>
      </c>
      <c r="I152" s="6">
        <f>IF('Log_working_3-way'!$D152="","",'True_Odds_Calculator_3-way'!O153/'True_Odds_Calculator_3-way'!B153-1)</f>
        <v>5.634079197358548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6.0563429862651175E-2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1.0525973791112151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17.883080759639356</v>
      </c>
      <c r="I153" s="6">
        <f>IF('Log_working_3-way'!$D153="","",'True_Odds_Calculator_3-way'!O154/'True_Odds_Calculator_3-way'!B154-1)</f>
        <v>8.5487776285781276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5.5434078393262087E-2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1.0808026986827937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49.930849360001012</v>
      </c>
      <c r="I154" s="6">
        <f>IF('Log_working_3-way'!$D154="","",'True_Odds_Calculator_3-way'!O155/'True_Odds_Calculator_3-way'!B155-1)</f>
        <v>3.088615406955638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6.1551979282278957E-2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1.0256949011745904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34.006220627014201</v>
      </c>
      <c r="I155" s="6">
        <f>IF('Log_working_3-way'!$D155="","",'True_Odds_Calculator_3-way'!O156/'True_Odds_Calculator_3-way'!B156-1)</f>
        <v>4.9520712517408878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2.4287404027923065E-2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1.0224286829976905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6.6650370497898912</v>
      </c>
      <c r="I156" s="6">
        <f>IF('Log_working_3-way'!$D156="","",'True_Odds_Calculator_3-way'!O157/'True_Odds_Calculator_3-way'!B157-1)</f>
        <v>6.4547579969985014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2.3644858366747457E-2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1.035331503596097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51.666082868452051</v>
      </c>
      <c r="I157" s="6">
        <f>IF('Log_working_3-way'!$D157="","",'True_Odds_Calculator_3-way'!O158/'True_Odds_Calculator_3-way'!B158-1)</f>
        <v>2.6303568399952648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2.6576137809235956E-2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1.0195715446705567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7.7798759944708582</v>
      </c>
      <c r="I158" s="6">
        <f>IF('Log_working_3-way'!$D158="","",'True_Odds_Calculator_3-way'!O159/'True_Odds_Calculator_3-way'!B159-1)</f>
        <v>7.3739257073902316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2.098340777972707E-2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1.0257292948518468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1.7671520383303734</v>
      </c>
      <c r="I159" s="6">
        <f>IF('Log_working_3-way'!$D159="","",'True_Odds_Calculator_3-way'!O160/'True_Odds_Calculator_3-way'!B160-1)</f>
        <v>5.4521834814489445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2.422197230010914E-2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1.0266769613005342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15.463340016336925</v>
      </c>
      <c r="I160" s="6">
        <f>IF('Log_working_3-way'!$D160="","",'True_Odds_Calculator_3-way'!O161/'True_Odds_Calculator_3-way'!B161-1)</f>
        <v>9.5192149046126122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2.8654440206254295E-2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1.0255565078280853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15.897580898523408</v>
      </c>
      <c r="I161" s="6">
        <f>IF('Log_working_3-way'!$D161="","",'True_Odds_Calculator_3-way'!O162/'True_Odds_Calculator_3-way'!B162-1)</f>
        <v>7.0832882903682286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2.7431749868302768E-2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1.0247609660598558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15.095650914826692</v>
      </c>
      <c r="I162" s="6">
        <f>IF('Log_working_3-way'!$D162="","",'True_Odds_Calculator_3-way'!O163/'True_Odds_Calculator_3-way'!B163-1)</f>
        <v>7.136292648949615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2.6647233895682465E-2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1.027274825515081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5.2043480165622933</v>
      </c>
      <c r="I163" s="6">
        <f>IF('Log_working_3-way'!$D163="","",'True_Odds_Calculator_3-way'!O164/'True_Odds_Calculator_3-way'!B164-1)</f>
        <v>5.2994324247177538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2.781151206723731E-2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1.0368721527170739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0.74213214839213815</v>
      </c>
      <c r="I164" s="6">
        <f>IF('Log_working_3-way'!$D164="","",'True_Odds_Calculator_3-way'!O165/'True_Odds_Calculator_3-way'!B165-1)</f>
        <v>3.9626564499836165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3.14335408613724E-2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1.0311077716477011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34.689715689715698</v>
      </c>
      <c r="I165" s="6">
        <f>IF('Log_working_3-way'!$D165="","",'True_Odds_Calculator_3-way'!O166/'True_Odds_Calculator_3-way'!B166-1)</f>
        <v>4.7802052924004155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2.9174514619046521E-2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1.0244585829196009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10.194598097477567</v>
      </c>
      <c r="I166" s="6">
        <f>IF('Log_working_3-way'!$D166="","",'True_Odds_Calculator_3-way'!O167/'True_Odds_Calculator_3-way'!B167-1)</f>
        <v>8.1108109066107943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2.6472837713951591E-2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1.0708699505569599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74.926336561667696</v>
      </c>
      <c r="I167" s="6">
        <f>IF('Log_working_3-way'!$D167="","",'True_Odds_Calculator_3-way'!O168/'True_Odds_Calculator_3-way'!B168-1)</f>
        <v>8.7941000650781254E-2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3.1455906920678345E-2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1.0285612299472111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21.884209394237583</v>
      </c>
      <c r="I168" s="6">
        <f>IF('Log_working_3-way'!$D168="","",'True_Odds_Calculator_3-way'!O169/'True_Odds_Calculator_3-way'!B169-1)</f>
        <v>7.1589103957476663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2.9744891876303026E-2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1.0207025282948179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7.266694530804747</v>
      </c>
      <c r="I169" s="6">
        <f>IF('Log_working_3-way'!$D169="","",'True_Odds_Calculator_3-way'!O170/'True_Odds_Calculator_3-way'!B170-1)</f>
        <v>8.3765641767611161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2.2236125908461135E-2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1.0196883306243367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15.049760966212439</v>
      </c>
      <c r="I170" s="6">
        <f>IF('Log_working_3-way'!$D170="","",'True_Odds_Calculator_3-way'!O171/'True_Odds_Calculator_3-way'!B171-1)</f>
        <v>8.502817973308245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2.1262828126408229E-2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1.0283069837801926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41.247085525379454</v>
      </c>
      <c r="I171" s="6">
        <f>IF('Log_working_3-way'!$D171="","",'True_Odds_Calculator_3-way'!O172/'True_Odds_Calculator_3-way'!B172-1)</f>
        <v>4.4551060139964269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2.4509689560781478E-2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1.0349823390244046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52.475653996876609</v>
      </c>
      <c r="I172" s="6">
        <f>IF('Log_working_3-way'!$D172="","",'True_Odds_Calculator_3-way'!O173/'True_Odds_Calculator_3-way'!B173-1)</f>
        <v>2.3796760195897502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2.6068507783353567E-2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1.0383308063437804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18.328196037760677</v>
      </c>
      <c r="I173" s="6">
        <f>IF('Log_working_3-way'!$D173="","",'True_Odds_Calculator_3-way'!O174/'True_Odds_Calculator_3-way'!B174-1)</f>
        <v>9.6088438401540905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4.0396666635064804E-2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1.0454112960858597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35.130056564867019</v>
      </c>
      <c r="I174" s="6">
        <f>IF('Log_working_3-way'!$D174="","",'True_Odds_Calculator_3-way'!O175/'True_Odds_Calculator_3-way'!B175-1)</f>
        <v>6.0500324826635508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4.1732346944953536E-2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1.0355097836567095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12.924040426753129</v>
      </c>
      <c r="I175" s="6">
        <f>IF('Log_working_3-way'!$D175="","",'True_Odds_Calculator_3-way'!O176/'True_Odds_Calculator_3-way'!B176-1)</f>
        <v>9.7729438404278142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3.8300892886502069E-2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1.0359474188840323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8.34560166990296</v>
      </c>
      <c r="I176" s="6">
        <f>IF('Log_working_3-way'!$D176="","",'True_Odds_Calculator_3-way'!O177/'True_Odds_Calculator_3-way'!B177-1)</f>
        <v>8.0611251991839286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3.8443013235338386E-2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1.0356967213996062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9.4231726057536598</v>
      </c>
      <c r="I177" s="6">
        <f>IF('Log_working_3-way'!$D177="","",'True_Odds_Calculator_3-way'!O178/'True_Odds_Calculator_3-way'!B178-1)</f>
        <v>7.0462755148295155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3.8132776688405867E-2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1.0262025227180196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10.726139512094099</v>
      </c>
      <c r="I178" s="6">
        <f>IF('Log_working_3-way'!$D178="","",'True_Odds_Calculator_3-way'!O179/'True_Odds_Calculator_3-way'!B179-1)</f>
        <v>6.5888152343180053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2.8158256863580755E-2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1.0296125906691582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25.059300803291123</v>
      </c>
      <c r="I179" s="6">
        <f>IF('Log_working_3-way'!$D179="","",'True_Odds_Calculator_3-way'!O180/'True_Odds_Calculator_3-way'!B180-1)</f>
        <v>6.2860416259845451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3.020255586087095E-2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1.0294077582172074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29.676196317558084</v>
      </c>
      <c r="I180" s="6">
        <f>IF('Log_working_3-way'!$D180="","",'True_Odds_Calculator_3-way'!O181/'True_Odds_Calculator_3-way'!B181-1)</f>
        <v>5.9116060737814076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2.8865221078861802E-2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1.0262298265636063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11.317383737926857</v>
      </c>
      <c r="I181" s="6">
        <f>IF('Log_working_3-way'!$D181="","",'True_Odds_Calculator_3-way'!O182/'True_Odds_Calculator_3-way'!B182-1)</f>
        <v>6.3810451421081016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2.8179376610305118E-2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1.0352500965343372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6.189833477101625E-2</v>
      </c>
      <c r="I182" s="6">
        <f>IF('Log_working_3-way'!$D182="","",'True_Odds_Calculator_3-way'!O183/'True_Odds_Calculator_3-way'!B183-1)</f>
        <v>1.9996062274939574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2.609138681933687E-2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1.0323211648927773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51.776446660637085</v>
      </c>
      <c r="I183" s="6">
        <f>IF('Log_working_3-way'!$D183="","",'True_Odds_Calculator_3-way'!O184/'True_Odds_Calculator_3-way'!B184-1)</f>
        <v>2.3475759857172274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2.442940678234784E-2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1.0437584537509594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0.59847518220833784</v>
      </c>
      <c r="I184" s="6">
        <f>IF('Log_working_3-way'!$D184="","",'True_Odds_Calculator_3-way'!O185/'True_Odds_Calculator_3-way'!B185-1)</f>
        <v>3.5806020632114786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3.6220224861198691E-2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1.0307231721011965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1.451983423440609</v>
      </c>
      <c r="I185" s="6">
        <f>IF('Log_working_3-way'!$D185="","",'True_Odds_Calculator_3-way'!O186/'True_Odds_Calculator_3-way'!B186-1)</f>
        <v>4.0497466325080183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2.7546232557622119E-2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1.0318429462428236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14.471444224447819</v>
      </c>
      <c r="I186" s="6">
        <f>IF('Log_working_3-way'!$D186="","",'True_Odds_Calculator_3-way'!O187/'True_Odds_Calculator_3-way'!B187-1)</f>
        <v>6.7599953777655601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3.4163311962626119E-2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1.0317124469139214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16.816644723508229</v>
      </c>
      <c r="I187" s="6">
        <f>IF('Log_working_3-way'!$D187="","",'True_Odds_Calculator_3-way'!O188/'True_Odds_Calculator_3-way'!B188-1)</f>
        <v>7.3671957214060413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3.3861202626226827E-2</v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4.6100000000000003</v>
      </c>
      <c r="B2" s="4">
        <f>IF('True_Odds_Calculator_3-way'!B3="","",'True_Odds_Calculator_3-way'!B3)</f>
        <v>4.1900000000000004</v>
      </c>
      <c r="C2" s="4">
        <f>IF('True_Odds_Calculator_3-way'!C3="","",'True_Odds_Calculator_3-way'!C3)</f>
        <v>1.72</v>
      </c>
      <c r="D2" s="9">
        <f>(K2/(AR2+K2-(AR2*K2)))</f>
        <v>0.20646422052204061</v>
      </c>
      <c r="E2" s="9">
        <f>(L2/(AR2+L2-(AR2*L2)))</f>
        <v>0.22746434838327695</v>
      </c>
      <c r="F2" s="9">
        <f>(M2/(AR2+M2-(AR2*M2)))</f>
        <v>0.56607143109468239</v>
      </c>
      <c r="G2" s="9">
        <f>AR2</f>
        <v>1.0646687587793968</v>
      </c>
      <c r="H2" s="9">
        <f>IF(A2="","",1/D2)</f>
        <v>4.8434542191936218</v>
      </c>
      <c r="I2" s="9">
        <f>IF(B2="","",1/E2)</f>
        <v>4.3962933405062765</v>
      </c>
      <c r="J2" s="9">
        <f>IF(C2="","",1/F2)</f>
        <v>1.7665615063211655</v>
      </c>
      <c r="K2" s="11">
        <f>1/A2</f>
        <v>0.21691973969631234</v>
      </c>
      <c r="L2" s="11">
        <f>1/B2</f>
        <v>0.2386634844868735</v>
      </c>
      <c r="M2" s="11">
        <f>1/C2</f>
        <v>0.58139534883720934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-0.2495669009637439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0.2263468449958746</v>
      </c>
      <c r="Q2" s="11">
        <f>2*'OddsRatio_working_3-way'!K2*'OddsRatio_working_3-way'!L2*'OddsRatio_working_3-way'!M2</f>
        <v>6.0198628988264516E-2</v>
      </c>
      <c r="R2" s="11">
        <f>O2/N2</f>
        <v>0</v>
      </c>
      <c r="S2" s="11">
        <f>P2/N2</f>
        <v>-0.9069585915511984</v>
      </c>
      <c r="T2" s="11">
        <f>Q2/N2</f>
        <v>-0.24121239136999956</v>
      </c>
      <c r="U2" s="11">
        <f>'OddsRatio_working_3-way'!S2-'OddsRatio_working_3-way'!R2^2/3</f>
        <v>-0.9069585915511984</v>
      </c>
      <c r="V2" s="11">
        <f>'OddsRatio_working_3-way'!S2*'OddsRatio_working_3-way'!R2/3-2*'OddsRatio_working_3-way'!R2^3/27-'OddsRatio_working_3-way'!T2</f>
        <v>0.24121239136999956</v>
      </c>
      <c r="W2" s="11">
        <f>'OddsRatio_working_3-way'!V2^2+4*'OddsRatio_working_3-way'!U2^3/27</f>
        <v>-5.2341093924902944E-2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0.16622613488508417</v>
      </c>
      <c r="Y2" s="11">
        <f>IF('OddsRatio_working_3-way'!W2&gt;=0,IF('OddsRatio_working_3-way'!V2+SQRT('OddsRatio_working_3-way'!W2)&gt;0,0,PI()),ACOS('OddsRatio_working_3-way'!V2/(2*'OddsRatio_working_3-way'!X2)))</f>
        <v>0.7589558479677998</v>
      </c>
      <c r="Z2" s="11">
        <f>'OddsRatio_working_3-way'!X2^(1/3)*COS('OddsRatio_working_3-way'!Y2/3)</f>
        <v>0.53233437938969841</v>
      </c>
      <c r="AA2" s="11">
        <f>'OddsRatio_working_3-way'!X2^(1/3)*COS(('OddsRatio_working_3-way'!Y2+2*PI())/3)</f>
        <v>-0.38535078452919747</v>
      </c>
      <c r="AB2" s="11">
        <f>'OddsRatio_working_3-way'!X2^(1/3)*COS(('OddsRatio_working_3-way'!Y2+4*PI())/3)</f>
        <v>-0.14698359486050103</v>
      </c>
      <c r="AC2" s="11">
        <f>'OddsRatio_working_3-way'!X2^(1/3)*SIN('OddsRatio_working_3-way'!Y2/3)</f>
        <v>0.13762136112119674</v>
      </c>
      <c r="AD2" s="11">
        <f>'OddsRatio_working_3-way'!X2^(1/3)*SIN(('OddsRatio_working_3-way'!Y2+2*PI())/3)</f>
        <v>0.39220441529870381</v>
      </c>
      <c r="AE2" s="11">
        <f>'OddsRatio_working_3-way'!X2^(1/3)*SIN(('OddsRatio_working_3-way'!Y2+4*PI())/3)</f>
        <v>-0.52982577641990036</v>
      </c>
      <c r="AF2" s="11">
        <f>-'OddsRatio_working_3-way'!U2/(3*'OddsRatio_working_3-way'!X2^(1/3))*COS(('OddsRatio_working_3-way'!Y2)/3)</f>
        <v>0.53233437938969841</v>
      </c>
      <c r="AG2" s="11">
        <f>-'OddsRatio_working_3-way'!U2/(3*'OddsRatio_working_3-way'!X2^(1/3))*COS(('OddsRatio_working_3-way'!Y2+2*PI())/3)</f>
        <v>-0.38535078452919747</v>
      </c>
      <c r="AH2" s="11">
        <f>-'OddsRatio_working_3-way'!U2/(3*'OddsRatio_working_3-way'!X2^(1/3))*COS(('OddsRatio_working_3-way'!Y2+4*PI())/3)</f>
        <v>-0.14698359486050103</v>
      </c>
      <c r="AI2" s="11">
        <f>'OddsRatio_working_3-way'!U2/(3*'OddsRatio_working_3-way'!X2^(1/3))*SIN(('OddsRatio_working_3-way'!Y2)/3)</f>
        <v>-0.13762136112119674</v>
      </c>
      <c r="AJ2" s="11">
        <f>'OddsRatio_working_3-way'!U2/(3*'OddsRatio_working_3-way'!X2^(1/3))*SIN(('OddsRatio_working_3-way'!Y2+2*PI())/3)</f>
        <v>-0.39220441529870381</v>
      </c>
      <c r="AK2" s="11">
        <f>'OddsRatio_working_3-way'!U2/(3*'OddsRatio_working_3-way'!X2^(1/3))*SIN(('OddsRatio_working_3-way'!Y2+4*PI())/3)</f>
        <v>0.52982577641990036</v>
      </c>
      <c r="AL2" s="11">
        <f>'OddsRatio_working_3-way'!Z2+'OddsRatio_working_3-way'!AF2</f>
        <v>1.0646687587793968</v>
      </c>
      <c r="AM2" s="11">
        <f>'OddsRatio_working_3-way'!AA2+'OddsRatio_working_3-way'!AG2</f>
        <v>-0.77070156905839493</v>
      </c>
      <c r="AN2" s="11">
        <f>'OddsRatio_working_3-way'!AB2+'OddsRatio_working_3-way'!AH2</f>
        <v>-0.29396718972100205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1.0646687587793968</v>
      </c>
      <c r="AS2" s="11">
        <f>IF(('OddsRatio_working_3-way'!X2=0),IF(Q2&gt;0,-Q2^(1/3),(-Q2)^(1/3)),'OddsRatio_working_3-way'!AM2-'OddsRatio_working_3-way'!R2/3)</f>
        <v>-0.77070156905839493</v>
      </c>
      <c r="AT2" s="11">
        <f>IF(('OddsRatio_working_3-way'!X2=0),IF(Q2&gt;0,-Q2^(1/3),(-Q2)^(1/3)),'OddsRatio_working_3-way'!AN2-'OddsRatio_working_3-way'!R2/3)</f>
        <v>-0.29396718972100205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4.62</v>
      </c>
      <c r="C3" s="4">
        <f>IF('True_Odds_Calculator_3-way'!C4="","",'True_Odds_Calculator_3-way'!C4)</f>
        <v>6.19</v>
      </c>
      <c r="D3" s="9">
        <f t="shared" ref="D3" si="0">(K3/(AR3+K3-(AR3*K3)))</f>
        <v>0.6399217495171714</v>
      </c>
      <c r="E3" s="9">
        <f t="shared" ref="E3" si="1">(L3/(AR3+L3-(AR3*L3)))</f>
        <v>0.20647138559641734</v>
      </c>
      <c r="F3" s="9">
        <f t="shared" ref="F3" si="2">(M3/(AR3+M3-(AR3*M3)))</f>
        <v>0.15360686488641132</v>
      </c>
      <c r="G3" s="9">
        <f t="shared" ref="G3" si="3">AR3</f>
        <v>1.0616812539219205</v>
      </c>
      <c r="H3" s="9">
        <f t="shared" ref="H3" si="4">IF(A3="","",1/D3)</f>
        <v>1.5626910645786176</v>
      </c>
      <c r="I3" s="9">
        <f t="shared" ref="I3" si="5">IF(B3="","",1/E3)</f>
        <v>4.8432861391973523</v>
      </c>
      <c r="J3" s="9">
        <f t="shared" ref="J3" si="6">IF(C3="","",1/F3)</f>
        <v>6.5101257078547672</v>
      </c>
      <c r="K3" s="11">
        <f t="shared" ref="K3" si="7">1/A3</f>
        <v>0.65359477124183007</v>
      </c>
      <c r="L3" s="11">
        <f t="shared" ref="L3" si="8">1/B3</f>
        <v>0.21645021645021645</v>
      </c>
      <c r="M3" s="11">
        <f t="shared" ref="M3" si="9">1/C3</f>
        <v>0.16155088852988692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-0.22757667222173539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0.2134631042737096</v>
      </c>
      <c r="Q3" s="11">
        <f>2*'OddsRatio_working_3-way'!K3*'OddsRatio_working_3-way'!L3*'OddsRatio_working_3-way'!M3</f>
        <v>4.5709444169959229E-2</v>
      </c>
      <c r="R3" s="11">
        <f t="shared" ref="R3" si="10">O3/N3</f>
        <v>0</v>
      </c>
      <c r="S3" s="11">
        <f t="shared" ref="S3" si="11">P3/N3</f>
        <v>-0.93798323962539321</v>
      </c>
      <c r="T3" s="11">
        <f t="shared" ref="T3" si="12">Q3/N3</f>
        <v>-0.20085294210393859</v>
      </c>
      <c r="U3" s="11">
        <f>'OddsRatio_working_3-way'!S3-'OddsRatio_working_3-way'!R3^2/3</f>
        <v>-0.93798323962539321</v>
      </c>
      <c r="V3" s="11">
        <f>'OddsRatio_working_3-way'!S3*'OddsRatio_working_3-way'!R3/3-2*'OddsRatio_working_3-way'!R3^3/27-'OddsRatio_working_3-way'!T3</f>
        <v>0.20085294210393859</v>
      </c>
      <c r="W3" s="11">
        <f>'OddsRatio_working_3-way'!V3^2+4*'OddsRatio_working_3-way'!U3^3/27</f>
        <v>-8.1917270943802231E-2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0.17482789772774421</v>
      </c>
      <c r="Y3" s="11">
        <f>IF('OddsRatio_working_3-way'!W3&gt;=0,IF('OddsRatio_working_3-way'!V3+SQRT('OddsRatio_working_3-way'!W3)&gt;0,0,PI()),ACOS('OddsRatio_working_3-way'!V3/(2*'OddsRatio_working_3-way'!X3)))</f>
        <v>0.95888812785504818</v>
      </c>
      <c r="Z3" s="11">
        <f>'OddsRatio_working_3-way'!X3^(1/3)*COS('OddsRatio_working_3-way'!Y3/3)</f>
        <v>0.53084062696096024</v>
      </c>
      <c r="AA3" s="11">
        <f>'OddsRatio_working_3-way'!X3^(1/3)*COS(('OddsRatio_working_3-way'!Y3+2*PI())/3)</f>
        <v>-0.41757806544244674</v>
      </c>
      <c r="AB3" s="11">
        <f>'OddsRatio_working_3-way'!X3^(1/3)*COS(('OddsRatio_working_3-way'!Y3+4*PI())/3)</f>
        <v>-0.11326256151851358</v>
      </c>
      <c r="AC3" s="11">
        <f>'OddsRatio_working_3-way'!X3^(1/3)*SIN('OddsRatio_working_3-way'!Y3/3)</f>
        <v>0.17569663810905947</v>
      </c>
      <c r="AD3" s="11">
        <f>'OddsRatio_working_3-way'!X3^(1/3)*SIN(('OddsRatio_working_3-way'!Y3+2*PI())/3)</f>
        <v>0.37187314925452036</v>
      </c>
      <c r="AE3" s="11">
        <f>'OddsRatio_working_3-way'!X3^(1/3)*SIN(('OddsRatio_working_3-way'!Y3+4*PI())/3)</f>
        <v>-0.54756978736357986</v>
      </c>
      <c r="AF3" s="11">
        <f>-'OddsRatio_working_3-way'!U3/(3*'OddsRatio_working_3-way'!X3^(1/3))*COS(('OddsRatio_working_3-way'!Y3)/3)</f>
        <v>0.53084062696096013</v>
      </c>
      <c r="AG3" s="11">
        <f>-'OddsRatio_working_3-way'!U3/(3*'OddsRatio_working_3-way'!X3^(1/3))*COS(('OddsRatio_working_3-way'!Y3+2*PI())/3)</f>
        <v>-0.41757806544244663</v>
      </c>
      <c r="AH3" s="11">
        <f>-'OddsRatio_working_3-way'!U3/(3*'OddsRatio_working_3-way'!X3^(1/3))*COS(('OddsRatio_working_3-way'!Y3+4*PI())/3)</f>
        <v>-0.11326256151851355</v>
      </c>
      <c r="AI3" s="11">
        <f>'OddsRatio_working_3-way'!U3/(3*'OddsRatio_working_3-way'!X3^(1/3))*SIN(('OddsRatio_working_3-way'!Y3)/3)</f>
        <v>-0.17569663810905942</v>
      </c>
      <c r="AJ3" s="11">
        <f>'OddsRatio_working_3-way'!U3/(3*'OddsRatio_working_3-way'!X3^(1/3))*SIN(('OddsRatio_working_3-way'!Y3+2*PI())/3)</f>
        <v>-0.37187314925452031</v>
      </c>
      <c r="AK3" s="11">
        <f>'OddsRatio_working_3-way'!U3/(3*'OddsRatio_working_3-way'!X3^(1/3))*SIN(('OddsRatio_working_3-way'!Y3+4*PI())/3)</f>
        <v>0.54756978736357975</v>
      </c>
      <c r="AL3" s="11">
        <f>'OddsRatio_working_3-way'!Z3+'OddsRatio_working_3-way'!AF3</f>
        <v>1.0616812539219205</v>
      </c>
      <c r="AM3" s="11">
        <f>'OddsRatio_working_3-way'!AA3+'OddsRatio_working_3-way'!AG3</f>
        <v>-0.83515613088489338</v>
      </c>
      <c r="AN3" s="11">
        <f>'OddsRatio_working_3-way'!AB3+'OddsRatio_working_3-way'!AH3</f>
        <v>-0.22652512303702713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1.0616812539219205</v>
      </c>
      <c r="AS3" s="11">
        <f>IF(('OddsRatio_working_3-way'!X3=0),IF(Q3&gt;0,-Q3^(1/3),(-Q3)^(1/3)),'OddsRatio_working_3-way'!AM3-'OddsRatio_working_3-way'!R3/3)</f>
        <v>-0.83515613088489338</v>
      </c>
      <c r="AT3" s="11">
        <f>IF(('OddsRatio_working_3-way'!X3=0),IF(Q3&gt;0,-Q3^(1/3),(-Q3)^(1/3)),'OddsRatio_working_3-way'!AN3-'OddsRatio_working_3-way'!R3/3)</f>
        <v>-0.22652512303702713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2.7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2.72</v>
      </c>
      <c r="D4" s="9">
        <f t="shared" ref="D4:D67" si="13">(K4/(AR4+K4-(AR4*K4)))</f>
        <v>0.36068088216931593</v>
      </c>
      <c r="E4" s="9">
        <f t="shared" ref="E4:E67" si="14">(L4/(AR4+L4-(AR4*L4)))</f>
        <v>0.28133080942050342</v>
      </c>
      <c r="F4" s="9">
        <f t="shared" ref="F4:F67" si="15">(M4/(AR4+M4-(AR4*M4)))</f>
        <v>0.35798830841018064</v>
      </c>
      <c r="G4" s="9">
        <f t="shared" ref="G4:G67" si="16">AR4</f>
        <v>1.0426670442034323</v>
      </c>
      <c r="H4" s="9">
        <f t="shared" ref="H4:H67" si="17">IF(A4="","",1/D4)</f>
        <v>2.7725339751458349</v>
      </c>
      <c r="I4" s="9">
        <f t="shared" ref="I4:I67" si="18">IF(B4="","",1/E4)</f>
        <v>3.5545342582984083</v>
      </c>
      <c r="J4" s="9">
        <f t="shared" ref="J4:J67" si="19">IF(C4="","",1/F4)</f>
        <v>2.7933873160299041</v>
      </c>
      <c r="K4" s="11">
        <f t="shared" ref="K4:K67" si="20">1/A4</f>
        <v>0.37037037037037035</v>
      </c>
      <c r="L4" s="11">
        <f t="shared" ref="L4:L67" si="21">1/B4</f>
        <v>0.28985507246376813</v>
      </c>
      <c r="M4" s="11">
        <f t="shared" ref="M4:M67" si="22">1/C4</f>
        <v>0.36764705882352938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-0.28274288781535151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0.23167882289791919</v>
      </c>
      <c r="Q4" s="11">
        <f>2*'OddsRatio_working_3-way'!K4*'OddsRatio_working_3-way'!L4*'OddsRatio_working_3-way'!M4</f>
        <v>7.8936566575100231E-2</v>
      </c>
      <c r="R4" s="11">
        <f t="shared" ref="R4:R67" si="23">O4/N4</f>
        <v>0</v>
      </c>
      <c r="S4" s="11">
        <f t="shared" ref="S4:S67" si="24">P4/N4</f>
        <v>-0.81939752645244146</v>
      </c>
      <c r="T4" s="11">
        <f t="shared" ref="T4:T67" si="25">Q4/N4</f>
        <v>-0.2791814400178676</v>
      </c>
      <c r="U4" s="11">
        <f>'OddsRatio_working_3-way'!S4-'OddsRatio_working_3-way'!R4^2/3</f>
        <v>-0.81939752645244146</v>
      </c>
      <c r="V4" s="11">
        <f>'OddsRatio_working_3-way'!S4*'OddsRatio_working_3-way'!R4/3-2*'OddsRatio_working_3-way'!R4^3/27-'OddsRatio_working_3-way'!T4</f>
        <v>0.2791814400178676</v>
      </c>
      <c r="W4" s="11">
        <f>'OddsRatio_working_3-way'!V4^2+4*'OddsRatio_working_3-way'!U4^3/27</f>
        <v>-3.561958076682567E-3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0.1427447324134351</v>
      </c>
      <c r="Y4" s="11">
        <f>IF('OddsRatio_working_3-way'!W4&gt;=0,IF('OddsRatio_working_3-way'!V4+SQRT('OddsRatio_working_3-way'!W4)&gt;0,0,PI()),ACOS('OddsRatio_working_3-way'!V4/(2*'OddsRatio_working_3-way'!X4)))</f>
        <v>0.21060543369954932</v>
      </c>
      <c r="Z4" s="11">
        <f>'OddsRatio_working_3-way'!X4^(1/3)*COS('OddsRatio_working_3-way'!Y4/3)</f>
        <v>0.52133352210171613</v>
      </c>
      <c r="AA4" s="11">
        <f>'OddsRatio_working_3-way'!X4^(1/3)*COS(('OddsRatio_working_3-way'!Y4+2*PI())/3)</f>
        <v>-0.29241421233241677</v>
      </c>
      <c r="AB4" s="11">
        <f>'OddsRatio_working_3-way'!X4^(1/3)*COS(('OddsRatio_working_3-way'!Y4+4*PI())/3)</f>
        <v>-0.22891930976929969</v>
      </c>
      <c r="AC4" s="11">
        <f>'OddsRatio_working_3-way'!X4^(1/3)*SIN('OddsRatio_working_3-way'!Y4/3)</f>
        <v>3.6658799086984925E-2</v>
      </c>
      <c r="AD4" s="11">
        <f>'OddsRatio_working_3-way'!X4^(1/3)*SIN(('OddsRatio_working_3-way'!Y4+2*PI())/3)</f>
        <v>0.43315867444100992</v>
      </c>
      <c r="AE4" s="11">
        <f>'OddsRatio_working_3-way'!X4^(1/3)*SIN(('OddsRatio_working_3-way'!Y4+4*PI())/3)</f>
        <v>-0.46981747352799463</v>
      </c>
      <c r="AF4" s="11">
        <f>-'OddsRatio_working_3-way'!U4/(3*'OddsRatio_working_3-way'!X4^(1/3))*COS(('OddsRatio_working_3-way'!Y4)/3)</f>
        <v>0.52133352210171613</v>
      </c>
      <c r="AG4" s="11">
        <f>-'OddsRatio_working_3-way'!U4/(3*'OddsRatio_working_3-way'!X4^(1/3))*COS(('OddsRatio_working_3-way'!Y4+2*PI())/3)</f>
        <v>-0.29241421233241677</v>
      </c>
      <c r="AH4" s="11">
        <f>-'OddsRatio_working_3-way'!U4/(3*'OddsRatio_working_3-way'!X4^(1/3))*COS(('OddsRatio_working_3-way'!Y4+4*PI())/3)</f>
        <v>-0.22891930976929969</v>
      </c>
      <c r="AI4" s="11">
        <f>'OddsRatio_working_3-way'!U4/(3*'OddsRatio_working_3-way'!X4^(1/3))*SIN(('OddsRatio_working_3-way'!Y4)/3)</f>
        <v>-3.6658799086984925E-2</v>
      </c>
      <c r="AJ4" s="11">
        <f>'OddsRatio_working_3-way'!U4/(3*'OddsRatio_working_3-way'!X4^(1/3))*SIN(('OddsRatio_working_3-way'!Y4+2*PI())/3)</f>
        <v>-0.43315867444100992</v>
      </c>
      <c r="AK4" s="11">
        <f>'OddsRatio_working_3-way'!U4/(3*'OddsRatio_working_3-way'!X4^(1/3))*SIN(('OddsRatio_working_3-way'!Y4+4*PI())/3)</f>
        <v>0.46981747352799463</v>
      </c>
      <c r="AL4" s="11">
        <f>'OddsRatio_working_3-way'!Z4+'OddsRatio_working_3-way'!AF4</f>
        <v>1.0426670442034323</v>
      </c>
      <c r="AM4" s="11">
        <f>'OddsRatio_working_3-way'!AA4+'OddsRatio_working_3-way'!AG4</f>
        <v>-0.58482842466483353</v>
      </c>
      <c r="AN4" s="11">
        <f>'OddsRatio_working_3-way'!AB4+'OddsRatio_working_3-way'!AH4</f>
        <v>-0.45783861953859939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1.0426670442034323</v>
      </c>
      <c r="AS4" s="11">
        <f>IF(('OddsRatio_working_3-way'!X4=0),IF(Q4&gt;0,-Q4^(1/3),(-Q4)^(1/3)),'OddsRatio_working_3-way'!AM4-'OddsRatio_working_3-way'!R4/3)</f>
        <v>-0.58482842466483353</v>
      </c>
      <c r="AT4" s="11">
        <f>IF(('OddsRatio_working_3-way'!X4=0),IF(Q4&gt;0,-Q4^(1/3),(-Q4)^(1/3)),'OddsRatio_working_3-way'!AN4-'OddsRatio_working_3-way'!R4/3)</f>
        <v>-0.45783861953859939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1.96</v>
      </c>
      <c r="B5" s="4">
        <f>IF('True_Odds_Calculator_3-way'!B6="","",'True_Odds_Calculator_3-way'!B6)</f>
        <v>3.33</v>
      </c>
      <c r="C5" s="4">
        <f>IF('True_Odds_Calculator_3-way'!C6="","",'True_Odds_Calculator_3-way'!C6)</f>
        <v>4.57</v>
      </c>
      <c r="D5" s="9">
        <f t="shared" si="13"/>
        <v>0.49850997564103916</v>
      </c>
      <c r="E5" s="9">
        <f t="shared" si="14"/>
        <v>0.2905631855854422</v>
      </c>
      <c r="F5" s="9">
        <f t="shared" si="15"/>
        <v>0.2109268387735185</v>
      </c>
      <c r="G5" s="9">
        <f t="shared" si="16"/>
        <v>1.0478936582339065</v>
      </c>
      <c r="H5" s="9">
        <f t="shared" si="17"/>
        <v>2.0059779119045502</v>
      </c>
      <c r="I5" s="9">
        <f t="shared" si="18"/>
        <v>3.4415922236850021</v>
      </c>
      <c r="J5" s="9">
        <f t="shared" si="19"/>
        <v>4.7409803598950457</v>
      </c>
      <c r="K5" s="11">
        <f t="shared" si="20"/>
        <v>0.51020408163265307</v>
      </c>
      <c r="L5" s="11">
        <f t="shared" si="21"/>
        <v>0.3003003003003003</v>
      </c>
      <c r="M5" s="11">
        <f t="shared" si="22"/>
        <v>0.21881838074398249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-0.26771879725927861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0.22998928907025185</v>
      </c>
      <c r="Q5" s="11">
        <f>2*'OddsRatio_working_3-way'!K5*'OddsRatio_working_3-way'!L5*'OddsRatio_working_3-way'!M5</f>
        <v>6.7052270865962646E-2</v>
      </c>
      <c r="R5" s="11">
        <f t="shared" si="23"/>
        <v>0</v>
      </c>
      <c r="S5" s="11">
        <f t="shared" si="24"/>
        <v>-0.85907038065583896</v>
      </c>
      <c r="T5" s="11">
        <f t="shared" si="25"/>
        <v>-0.25045783692590062</v>
      </c>
      <c r="U5" s="11">
        <f>'OddsRatio_working_3-way'!S5-'OddsRatio_working_3-way'!R5^2/3</f>
        <v>-0.85907038065583896</v>
      </c>
      <c r="V5" s="11">
        <f>'OddsRatio_working_3-way'!S5*'OddsRatio_working_3-way'!R5/3-2*'OddsRatio_working_3-way'!R5^3/27-'OddsRatio_working_3-way'!T5</f>
        <v>0.25045783692590062</v>
      </c>
      <c r="W5" s="11">
        <f>'OddsRatio_working_3-way'!V5^2+4*'OddsRatio_working_3-way'!U5^3/27</f>
        <v>-3.1196144427804648E-2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0.15323615149941419</v>
      </c>
      <c r="Y5" s="11">
        <f>IF('OddsRatio_working_3-way'!W5&gt;=0,IF('OddsRatio_working_3-way'!V5+SQRT('OddsRatio_working_3-way'!W5)&gt;0,0,PI()),ACOS('OddsRatio_working_3-way'!V5/(2*'OddsRatio_working_3-way'!X5)))</f>
        <v>0.61421120864143397</v>
      </c>
      <c r="Z5" s="11">
        <f>'OddsRatio_working_3-way'!X5^(1/3)*COS('OddsRatio_working_3-way'!Y5/3)</f>
        <v>0.52394682911695323</v>
      </c>
      <c r="AA5" s="11">
        <f>'OddsRatio_working_3-way'!X5^(1/3)*COS(('OddsRatio_working_3-way'!Y5+2*PI())/3)</f>
        <v>-0.35619329227903734</v>
      </c>
      <c r="AB5" s="11">
        <f>'OddsRatio_working_3-way'!X5^(1/3)*COS(('OddsRatio_working_3-way'!Y5+4*PI())/3)</f>
        <v>-0.16775353683791597</v>
      </c>
      <c r="AC5" s="11">
        <f>'OddsRatio_working_3-way'!X5^(1/3)*SIN('OddsRatio_working_3-way'!Y5/3)</f>
        <v>0.10879574352995885</v>
      </c>
      <c r="AD5" s="11">
        <f>'OddsRatio_working_3-way'!X5^(1/3)*SIN(('OddsRatio_working_3-way'!Y5+2*PI())/3)</f>
        <v>0.39935339248260632</v>
      </c>
      <c r="AE5" s="11">
        <f>'OddsRatio_working_3-way'!X5^(1/3)*SIN(('OddsRatio_working_3-way'!Y5+4*PI())/3)</f>
        <v>-0.50814913601256495</v>
      </c>
      <c r="AF5" s="11">
        <f>-'OddsRatio_working_3-way'!U5/(3*'OddsRatio_working_3-way'!X5^(1/3))*COS(('OddsRatio_working_3-way'!Y5)/3)</f>
        <v>0.52394682911695323</v>
      </c>
      <c r="AG5" s="11">
        <f>-'OddsRatio_working_3-way'!U5/(3*'OddsRatio_working_3-way'!X5^(1/3))*COS(('OddsRatio_working_3-way'!Y5+2*PI())/3)</f>
        <v>-0.35619329227903745</v>
      </c>
      <c r="AH5" s="11">
        <f>-'OddsRatio_working_3-way'!U5/(3*'OddsRatio_working_3-way'!X5^(1/3))*COS(('OddsRatio_working_3-way'!Y5+4*PI())/3)</f>
        <v>-0.167753536837916</v>
      </c>
      <c r="AI5" s="11">
        <f>'OddsRatio_working_3-way'!U5/(3*'OddsRatio_working_3-way'!X5^(1/3))*SIN(('OddsRatio_working_3-way'!Y5)/3)</f>
        <v>-0.10879574352995887</v>
      </c>
      <c r="AJ5" s="11">
        <f>'OddsRatio_working_3-way'!U5/(3*'OddsRatio_working_3-way'!X5^(1/3))*SIN(('OddsRatio_working_3-way'!Y5+2*PI())/3)</f>
        <v>-0.39935339248260637</v>
      </c>
      <c r="AK5" s="11">
        <f>'OddsRatio_working_3-way'!U5/(3*'OddsRatio_working_3-way'!X5^(1/3))*SIN(('OddsRatio_working_3-way'!Y5+4*PI())/3)</f>
        <v>0.50814913601256506</v>
      </c>
      <c r="AL5" s="11">
        <f>'OddsRatio_working_3-way'!Z5+'OddsRatio_working_3-way'!AF5</f>
        <v>1.0478936582339065</v>
      </c>
      <c r="AM5" s="11">
        <f>'OddsRatio_working_3-way'!AA5+'OddsRatio_working_3-way'!AG5</f>
        <v>-0.7123865845580748</v>
      </c>
      <c r="AN5" s="11">
        <f>'OddsRatio_working_3-way'!AB5+'OddsRatio_working_3-way'!AH5</f>
        <v>-0.33550707367583199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1.0478936582339065</v>
      </c>
      <c r="AS5" s="11">
        <f>IF(('OddsRatio_working_3-way'!X5=0),IF(Q5&gt;0,-Q5^(1/3),(-Q5)^(1/3)),'OddsRatio_working_3-way'!AM5-'OddsRatio_working_3-way'!R5/3)</f>
        <v>-0.7123865845580748</v>
      </c>
      <c r="AT5" s="11">
        <f>IF(('OddsRatio_working_3-way'!X5=0),IF(Q5&gt;0,-Q5^(1/3),(-Q5)^(1/3)),'OddsRatio_working_3-way'!AN5-'OddsRatio_working_3-way'!R5/3)</f>
        <v>-0.33550707367583199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3.08</v>
      </c>
      <c r="B6" s="4">
        <f>IF('True_Odds_Calculator_3-way'!B7="","",'True_Odds_Calculator_3-way'!B7)</f>
        <v>3.07</v>
      </c>
      <c r="C6" s="4">
        <f>IF('True_Odds_Calculator_3-way'!C7="","",'True_Odds_Calculator_3-way'!C7)</f>
        <v>2.61</v>
      </c>
      <c r="D6" s="9">
        <f t="shared" si="13"/>
        <v>0.31379232008923819</v>
      </c>
      <c r="E6" s="9">
        <f t="shared" si="14"/>
        <v>0.31483097119649206</v>
      </c>
      <c r="F6" s="9">
        <f t="shared" si="15"/>
        <v>0.3713767087142697</v>
      </c>
      <c r="G6" s="9">
        <f t="shared" si="16"/>
        <v>1.0513563184873815</v>
      </c>
      <c r="H6" s="9">
        <f t="shared" si="17"/>
        <v>3.1868211424537538</v>
      </c>
      <c r="I6" s="9">
        <f t="shared" si="18"/>
        <v>3.1763075792688795</v>
      </c>
      <c r="J6" s="9">
        <f t="shared" si="19"/>
        <v>2.6926836727646841</v>
      </c>
      <c r="K6" s="11">
        <f t="shared" si="20"/>
        <v>0.32467532467532467</v>
      </c>
      <c r="L6" s="11">
        <f t="shared" si="21"/>
        <v>0.32573289902280134</v>
      </c>
      <c r="M6" s="11">
        <f t="shared" si="22"/>
        <v>0.38314176245210729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-0.28088591179684064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0.23339571806380746</v>
      </c>
      <c r="Q6" s="11">
        <f>2*'OddsRatio_working_3-way'!K6*'OddsRatio_working_3-way'!L6*'OddsRatio_working_3-way'!M6</f>
        <v>8.1040179883266492E-2</v>
      </c>
      <c r="R6" s="11">
        <f t="shared" si="23"/>
        <v>0</v>
      </c>
      <c r="S6" s="11">
        <f t="shared" si="24"/>
        <v>-0.83092710691954563</v>
      </c>
      <c r="T6" s="11">
        <f t="shared" si="25"/>
        <v>-0.2885163565692867</v>
      </c>
      <c r="U6" s="11">
        <f>'OddsRatio_working_3-way'!S6-'OddsRatio_working_3-way'!R6^2/3</f>
        <v>-0.83092710691954563</v>
      </c>
      <c r="V6" s="11">
        <f>'OddsRatio_working_3-way'!S6*'OddsRatio_working_3-way'!R6/3-2*'OddsRatio_working_3-way'!R6^3/27-'OddsRatio_working_3-way'!T6</f>
        <v>0.2885163565692867</v>
      </c>
      <c r="W6" s="11">
        <f>'OddsRatio_working_3-way'!V6^2+4*'OddsRatio_working_3-way'!U6^3/27</f>
        <v>-1.7516739016622818E-3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0.14576810514450519</v>
      </c>
      <c r="Y6" s="11">
        <f>IF('OddsRatio_working_3-way'!W6&gt;=0,IF('OddsRatio_working_3-way'!V6+SQRT('OddsRatio_working_3-way'!W6)&gt;0,0,PI()),ACOS('OddsRatio_working_3-way'!V6/(2*'OddsRatio_working_3-way'!X6)))</f>
        <v>0.1440579719954056</v>
      </c>
      <c r="Z6" s="11">
        <f>'OddsRatio_working_3-way'!X6^(1/3)*COS('OddsRatio_working_3-way'!Y6/3)</f>
        <v>0.52567815924369077</v>
      </c>
      <c r="AA6" s="11">
        <f>'OddsRatio_working_3-way'!X6^(1/3)*COS(('OddsRatio_working_3-way'!Y6+2*PI())/3)</f>
        <v>-0.28471672575917256</v>
      </c>
      <c r="AB6" s="11">
        <f>'OddsRatio_working_3-way'!X6^(1/3)*COS(('OddsRatio_working_3-way'!Y6+4*PI())/3)</f>
        <v>-0.24096143348451818</v>
      </c>
      <c r="AC6" s="11">
        <f>'OddsRatio_working_3-way'!X6^(1/3)*SIN('OddsRatio_working_3-way'!Y6/3)</f>
        <v>2.526212977324252E-2</v>
      </c>
      <c r="AD6" s="11">
        <f>'OddsRatio_working_3-way'!X6^(1/3)*SIN(('OddsRatio_working_3-way'!Y6+2*PI())/3)</f>
        <v>0.44261957523305656</v>
      </c>
      <c r="AE6" s="11">
        <f>'OddsRatio_working_3-way'!X6^(1/3)*SIN(('OddsRatio_working_3-way'!Y6+4*PI())/3)</f>
        <v>-0.467881705006299</v>
      </c>
      <c r="AF6" s="11">
        <f>-'OddsRatio_working_3-way'!U6/(3*'OddsRatio_working_3-way'!X6^(1/3))*COS(('OddsRatio_working_3-way'!Y6)/3)</f>
        <v>0.52567815924369066</v>
      </c>
      <c r="AG6" s="11">
        <f>-'OddsRatio_working_3-way'!U6/(3*'OddsRatio_working_3-way'!X6^(1/3))*COS(('OddsRatio_working_3-way'!Y6+2*PI())/3)</f>
        <v>-0.28471672575917251</v>
      </c>
      <c r="AH6" s="11">
        <f>-'OddsRatio_working_3-way'!U6/(3*'OddsRatio_working_3-way'!X6^(1/3))*COS(('OddsRatio_working_3-way'!Y6+4*PI())/3)</f>
        <v>-0.24096143348451812</v>
      </c>
      <c r="AI6" s="11">
        <f>'OddsRatio_working_3-way'!U6/(3*'OddsRatio_working_3-way'!X6^(1/3))*SIN(('OddsRatio_working_3-way'!Y6)/3)</f>
        <v>-2.5262129773242513E-2</v>
      </c>
      <c r="AJ6" s="11">
        <f>'OddsRatio_working_3-way'!U6/(3*'OddsRatio_working_3-way'!X6^(1/3))*SIN(('OddsRatio_working_3-way'!Y6+2*PI())/3)</f>
        <v>-0.44261957523305645</v>
      </c>
      <c r="AK6" s="11">
        <f>'OddsRatio_working_3-way'!U6/(3*'OddsRatio_working_3-way'!X6^(1/3))*SIN(('OddsRatio_working_3-way'!Y6+4*PI())/3)</f>
        <v>0.46788170500629889</v>
      </c>
      <c r="AL6" s="11">
        <f>'OddsRatio_working_3-way'!Z6+'OddsRatio_working_3-way'!AF6</f>
        <v>1.0513563184873815</v>
      </c>
      <c r="AM6" s="11">
        <f>'OddsRatio_working_3-way'!AA6+'OddsRatio_working_3-way'!AG6</f>
        <v>-0.56943345151834501</v>
      </c>
      <c r="AN6" s="11">
        <f>'OddsRatio_working_3-way'!AB6+'OddsRatio_working_3-way'!AH6</f>
        <v>-0.4819228669690363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1.0513563184873815</v>
      </c>
      <c r="AS6" s="11">
        <f>IF(('OddsRatio_working_3-way'!X6=0),IF(Q6&gt;0,-Q6^(1/3),(-Q6)^(1/3)),'OddsRatio_working_3-way'!AM6-'OddsRatio_working_3-way'!R6/3)</f>
        <v>-0.56943345151834501</v>
      </c>
      <c r="AT6" s="11">
        <f>IF(('OddsRatio_working_3-way'!X6=0),IF(Q6&gt;0,-Q6^(1/3),(-Q6)^(1/3)),'OddsRatio_working_3-way'!AN6-'OddsRatio_working_3-way'!R6/3)</f>
        <v>-0.4819228669690363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1.72</v>
      </c>
      <c r="B7" s="4">
        <f>IF('True_Odds_Calculator_3-way'!B8="","",'True_Odds_Calculator_3-way'!B8)</f>
        <v>3.79</v>
      </c>
      <c r="C7" s="4">
        <f>IF('True_Odds_Calculator_3-way'!C8="","",'True_Odds_Calculator_3-way'!C8)</f>
        <v>5.58</v>
      </c>
      <c r="D7" s="9">
        <f t="shared" si="13"/>
        <v>0.57112639618147698</v>
      </c>
      <c r="E7" s="9">
        <f t="shared" si="14"/>
        <v>0.25576508128019704</v>
      </c>
      <c r="F7" s="9">
        <f t="shared" si="15"/>
        <v>0.17310852253832626</v>
      </c>
      <c r="G7" s="9">
        <f t="shared" si="16"/>
        <v>1.0429526407180985</v>
      </c>
      <c r="H7" s="9">
        <f t="shared" si="17"/>
        <v>1.7509259013170304</v>
      </c>
      <c r="I7" s="9">
        <f t="shared" si="18"/>
        <v>3.9098378676034944</v>
      </c>
      <c r="J7" s="9">
        <f t="shared" si="19"/>
        <v>5.776723094488891</v>
      </c>
      <c r="K7" s="11">
        <f t="shared" si="20"/>
        <v>0.58139534883720934</v>
      </c>
      <c r="L7" s="11">
        <f t="shared" si="21"/>
        <v>0.26385224274406333</v>
      </c>
      <c r="M7" s="11">
        <f t="shared" si="22"/>
        <v>0.17921146953405018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-0.2529299871141929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0.22240608525042432</v>
      </c>
      <c r="Q7" s="11">
        <f>2*'OddsRatio_working_3-way'!K7*'OddsRatio_working_3-way'!L7*'OddsRatio_working_3-way'!M7</f>
        <v>5.4982962979091304E-2</v>
      </c>
      <c r="R7" s="11">
        <f t="shared" si="23"/>
        <v>0</v>
      </c>
      <c r="S7" s="11">
        <f t="shared" si="24"/>
        <v>-0.87931877033628425</v>
      </c>
      <c r="T7" s="11">
        <f t="shared" si="25"/>
        <v>-0.21738412122034223</v>
      </c>
      <c r="U7" s="11">
        <f>'OddsRatio_working_3-way'!S7-'OddsRatio_working_3-way'!R7^2/3</f>
        <v>-0.87931877033628425</v>
      </c>
      <c r="V7" s="11">
        <f>'OddsRatio_working_3-way'!S7*'OddsRatio_working_3-way'!R7/3-2*'OddsRatio_working_3-way'!R7^3/27-'OddsRatio_working_3-way'!T7</f>
        <v>0.21738412122034223</v>
      </c>
      <c r="W7" s="11">
        <f>'OddsRatio_working_3-way'!V7^2+4*'OddsRatio_working_3-way'!U7^3/27</f>
        <v>-5.3468676001865646E-2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0.15868564219913384</v>
      </c>
      <c r="Y7" s="11">
        <f>IF('OddsRatio_working_3-way'!W7&gt;=0,IF('OddsRatio_working_3-way'!V7+SQRT('OddsRatio_working_3-way'!W7)&gt;0,0,PI()),ACOS('OddsRatio_working_3-way'!V7/(2*'OddsRatio_working_3-way'!X7)))</f>
        <v>0.8162584017163601</v>
      </c>
      <c r="Z7" s="11">
        <f>'OddsRatio_working_3-way'!X7^(1/3)*COS('OddsRatio_working_3-way'!Y7/3)</f>
        <v>0.52147632035904923</v>
      </c>
      <c r="AA7" s="11">
        <f>'OddsRatio_working_3-way'!X7^(1/3)*COS(('OddsRatio_working_3-way'!Y7+2*PI())/3)</f>
        <v>-0.38674025564884901</v>
      </c>
      <c r="AB7" s="11">
        <f>'OddsRatio_working_3-way'!X7^(1/3)*COS(('OddsRatio_working_3-way'!Y7+4*PI())/3)</f>
        <v>-0.13473606471020036</v>
      </c>
      <c r="AC7" s="11">
        <f>'OddsRatio_working_3-way'!X7^(1/3)*SIN('OddsRatio_working_3-way'!Y7/3)</f>
        <v>0.14549468747534272</v>
      </c>
      <c r="AD7" s="11">
        <f>'OddsRatio_working_3-way'!X7^(1/3)*SIN(('OddsRatio_working_3-way'!Y7+2*PI())/3)</f>
        <v>0.37886439716529757</v>
      </c>
      <c r="AE7" s="11">
        <f>'OddsRatio_working_3-way'!X7^(1/3)*SIN(('OddsRatio_working_3-way'!Y7+4*PI())/3)</f>
        <v>-0.52435908464064018</v>
      </c>
      <c r="AF7" s="11">
        <f>-'OddsRatio_working_3-way'!U7/(3*'OddsRatio_working_3-way'!X7^(1/3))*COS(('OddsRatio_working_3-way'!Y7)/3)</f>
        <v>0.52147632035904923</v>
      </c>
      <c r="AG7" s="11">
        <f>-'OddsRatio_working_3-way'!U7/(3*'OddsRatio_working_3-way'!X7^(1/3))*COS(('OddsRatio_working_3-way'!Y7+2*PI())/3)</f>
        <v>-0.38674025564884901</v>
      </c>
      <c r="AH7" s="11">
        <f>-'OddsRatio_working_3-way'!U7/(3*'OddsRatio_working_3-way'!X7^(1/3))*COS(('OddsRatio_working_3-way'!Y7+4*PI())/3)</f>
        <v>-0.13473606471020036</v>
      </c>
      <c r="AI7" s="11">
        <f>'OddsRatio_working_3-way'!U7/(3*'OddsRatio_working_3-way'!X7^(1/3))*SIN(('OddsRatio_working_3-way'!Y7)/3)</f>
        <v>-0.14549468747534272</v>
      </c>
      <c r="AJ7" s="11">
        <f>'OddsRatio_working_3-way'!U7/(3*'OddsRatio_working_3-way'!X7^(1/3))*SIN(('OddsRatio_working_3-way'!Y7+2*PI())/3)</f>
        <v>-0.37886439716529757</v>
      </c>
      <c r="AK7" s="11">
        <f>'OddsRatio_working_3-way'!U7/(3*'OddsRatio_working_3-way'!X7^(1/3))*SIN(('OddsRatio_working_3-way'!Y7+4*PI())/3)</f>
        <v>0.52435908464064018</v>
      </c>
      <c r="AL7" s="11">
        <f>'OddsRatio_working_3-way'!Z7+'OddsRatio_working_3-way'!AF7</f>
        <v>1.0429526407180985</v>
      </c>
      <c r="AM7" s="11">
        <f>'OddsRatio_working_3-way'!AA7+'OddsRatio_working_3-way'!AG7</f>
        <v>-0.77348051129769801</v>
      </c>
      <c r="AN7" s="11">
        <f>'OddsRatio_working_3-way'!AB7+'OddsRatio_working_3-way'!AH7</f>
        <v>-0.26947212942040072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1.0429526407180985</v>
      </c>
      <c r="AS7" s="11">
        <f>IF(('OddsRatio_working_3-way'!X7=0),IF(Q7&gt;0,-Q7^(1/3),(-Q7)^(1/3)),'OddsRatio_working_3-way'!AM7-'OddsRatio_working_3-way'!R7/3)</f>
        <v>-0.77348051129769801</v>
      </c>
      <c r="AT7" s="11">
        <f>IF(('OddsRatio_working_3-way'!X7=0),IF(Q7&gt;0,-Q7^(1/3),(-Q7)^(1/3)),'OddsRatio_working_3-way'!AN7-'OddsRatio_working_3-way'!R7/3)</f>
        <v>-0.26947212942040072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2.04</v>
      </c>
      <c r="B8" s="4">
        <f>IF('True_Odds_Calculator_3-way'!B9="","",'True_Odds_Calculator_3-way'!B9)</f>
        <v>3.43</v>
      </c>
      <c r="C8" s="4">
        <f>IF('True_Odds_Calculator_3-way'!C9="","",'True_Odds_Calculator_3-way'!C9)</f>
        <v>4.04</v>
      </c>
      <c r="D8" s="9">
        <f t="shared" si="13"/>
        <v>0.47874689369086254</v>
      </c>
      <c r="E8" s="9">
        <f t="shared" si="14"/>
        <v>0.28216773579660209</v>
      </c>
      <c r="F8" s="9">
        <f t="shared" si="15"/>
        <v>0.23908537051253539</v>
      </c>
      <c r="G8" s="9">
        <f t="shared" si="16"/>
        <v>1.0469099988276294</v>
      </c>
      <c r="H8" s="9">
        <f t="shared" si="17"/>
        <v>2.0887863987807349</v>
      </c>
      <c r="I8" s="9">
        <f t="shared" si="18"/>
        <v>3.5439912971511398</v>
      </c>
      <c r="J8" s="9">
        <f t="shared" si="19"/>
        <v>4.1826063964359932</v>
      </c>
      <c r="K8" s="11">
        <f t="shared" si="20"/>
        <v>0.49019607843137253</v>
      </c>
      <c r="L8" s="11">
        <f t="shared" si="21"/>
        <v>0.29154518950437314</v>
      </c>
      <c r="M8" s="11">
        <f t="shared" si="22"/>
        <v>0.24752475247524752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-0.27177377315848561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0.23029013585632269</v>
      </c>
      <c r="Q8" s="11">
        <f>2*'OddsRatio_working_3-way'!K8*'OddsRatio_working_3-way'!L8*'OddsRatio_working_3-way'!M8</f>
        <v>7.0749657713155958E-2</v>
      </c>
      <c r="R8" s="11">
        <f t="shared" si="23"/>
        <v>0</v>
      </c>
      <c r="S8" s="11">
        <f t="shared" si="24"/>
        <v>-0.84735967411405944</v>
      </c>
      <c r="T8" s="11">
        <f t="shared" si="25"/>
        <v>-0.26032555272321328</v>
      </c>
      <c r="U8" s="11">
        <f>'OddsRatio_working_3-way'!S8-'OddsRatio_working_3-way'!R8^2/3</f>
        <v>-0.84735967411405944</v>
      </c>
      <c r="V8" s="11">
        <f>'OddsRatio_working_3-way'!S8*'OddsRatio_working_3-way'!R8/3-2*'OddsRatio_working_3-way'!R8^3/27-'OddsRatio_working_3-way'!T8</f>
        <v>0.26032555272321328</v>
      </c>
      <c r="W8" s="11">
        <f>'OddsRatio_working_3-way'!V8^2+4*'OddsRatio_working_3-way'!U8^3/27</f>
        <v>-2.2366880985081536E-2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0.15011351903287062</v>
      </c>
      <c r="Y8" s="11">
        <f>IF('OddsRatio_working_3-way'!W8&gt;=0,IF('OddsRatio_working_3-way'!V8+SQRT('OddsRatio_working_3-way'!W8)&gt;0,0,PI()),ACOS('OddsRatio_working_3-way'!V8/(2*'OddsRatio_working_3-way'!X8)))</f>
        <v>0.52145433895627935</v>
      </c>
      <c r="Z8" s="11">
        <f>'OddsRatio_working_3-way'!X8^(1/3)*COS('OddsRatio_working_3-way'!Y8/3)</f>
        <v>0.52345499941381468</v>
      </c>
      <c r="AA8" s="11">
        <f>'OddsRatio_working_3-way'!X8^(1/3)*COS(('OddsRatio_working_3-way'!Y8+2*PI())/3)</f>
        <v>-0.34132691063454784</v>
      </c>
      <c r="AB8" s="11">
        <f>'OddsRatio_working_3-way'!X8^(1/3)*COS(('OddsRatio_working_3-way'!Y8+4*PI())/3)</f>
        <v>-0.18212808877926712</v>
      </c>
      <c r="AC8" s="11">
        <f>'OddsRatio_working_3-way'!X8^(1/3)*SIN('OddsRatio_working_3-way'!Y8/3)</f>
        <v>9.191348265281786E-2</v>
      </c>
      <c r="AD8" s="11">
        <f>'OddsRatio_working_3-way'!X8^(1/3)*SIN(('OddsRatio_working_3-way'!Y8+2*PI())/3)</f>
        <v>0.407368585903923</v>
      </c>
      <c r="AE8" s="11">
        <f>'OddsRatio_working_3-way'!X8^(1/3)*SIN(('OddsRatio_working_3-way'!Y8+4*PI())/3)</f>
        <v>-0.49928206855674068</v>
      </c>
      <c r="AF8" s="11">
        <f>-'OddsRatio_working_3-way'!U8/(3*'OddsRatio_working_3-way'!X8^(1/3))*COS(('OddsRatio_working_3-way'!Y8)/3)</f>
        <v>0.52345499941381457</v>
      </c>
      <c r="AG8" s="11">
        <f>-'OddsRatio_working_3-way'!U8/(3*'OddsRatio_working_3-way'!X8^(1/3))*COS(('OddsRatio_working_3-way'!Y8+2*PI())/3)</f>
        <v>-0.34132691063454779</v>
      </c>
      <c r="AH8" s="11">
        <f>-'OddsRatio_working_3-way'!U8/(3*'OddsRatio_working_3-way'!X8^(1/3))*COS(('OddsRatio_working_3-way'!Y8+4*PI())/3)</f>
        <v>-0.18212808877926709</v>
      </c>
      <c r="AI8" s="11">
        <f>'OddsRatio_working_3-way'!U8/(3*'OddsRatio_working_3-way'!X8^(1/3))*SIN(('OddsRatio_working_3-way'!Y8)/3)</f>
        <v>-9.1913482652817832E-2</v>
      </c>
      <c r="AJ8" s="11">
        <f>'OddsRatio_working_3-way'!U8/(3*'OddsRatio_working_3-way'!X8^(1/3))*SIN(('OddsRatio_working_3-way'!Y8+2*PI())/3)</f>
        <v>-0.40736858590392289</v>
      </c>
      <c r="AK8" s="11">
        <f>'OddsRatio_working_3-way'!U8/(3*'OddsRatio_working_3-way'!X8^(1/3))*SIN(('OddsRatio_working_3-way'!Y8+4*PI())/3)</f>
        <v>0.49928206855674057</v>
      </c>
      <c r="AL8" s="11">
        <f>'OddsRatio_working_3-way'!Z8+'OddsRatio_working_3-way'!AF8</f>
        <v>1.0469099988276294</v>
      </c>
      <c r="AM8" s="11">
        <f>'OddsRatio_working_3-way'!AA8+'OddsRatio_working_3-way'!AG8</f>
        <v>-0.68265382126909557</v>
      </c>
      <c r="AN8" s="11">
        <f>'OddsRatio_working_3-way'!AB8+'OddsRatio_working_3-way'!AH8</f>
        <v>-0.36425617755853423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1.0469099988276294</v>
      </c>
      <c r="AS8" s="11">
        <f>IF(('OddsRatio_working_3-way'!X8=0),IF(Q8&gt;0,-Q8^(1/3),(-Q8)^(1/3)),'OddsRatio_working_3-way'!AM8-'OddsRatio_working_3-way'!R8/3)</f>
        <v>-0.68265382126909557</v>
      </c>
      <c r="AT8" s="11">
        <f>IF(('OddsRatio_working_3-way'!X8=0),IF(Q8&gt;0,-Q8^(1/3),(-Q8)^(1/3)),'OddsRatio_working_3-way'!AN8-'OddsRatio_working_3-way'!R8/3)</f>
        <v>-0.36425617755853423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16.989999999999998</v>
      </c>
      <c r="B9" s="4">
        <f>IF('True_Odds_Calculator_3-way'!B10="","",'True_Odds_Calculator_3-way'!B10)</f>
        <v>9.7799999999999994</v>
      </c>
      <c r="C9" s="4">
        <f>IF('True_Odds_Calculator_3-way'!C10="","",'True_Odds_Calculator_3-way'!C10)</f>
        <v>1.1499999999999999</v>
      </c>
      <c r="D9" s="9">
        <f t="shared" si="13"/>
        <v>5.2621873066546442E-2</v>
      </c>
      <c r="E9" s="9">
        <f t="shared" si="14"/>
        <v>9.1864468195918453E-2</v>
      </c>
      <c r="F9" s="9">
        <f t="shared" si="15"/>
        <v>0.85551365873753504</v>
      </c>
      <c r="G9" s="9">
        <f t="shared" si="16"/>
        <v>1.125922731034521</v>
      </c>
      <c r="H9" s="9">
        <f t="shared" si="17"/>
        <v>19.003504469241989</v>
      </c>
      <c r="I9" s="9">
        <f t="shared" si="18"/>
        <v>10.885601578483096</v>
      </c>
      <c r="J9" s="9">
        <f t="shared" si="19"/>
        <v>1.1688884096551779</v>
      </c>
      <c r="K9" s="11">
        <f t="shared" si="20"/>
        <v>5.8858151854031787E-2</v>
      </c>
      <c r="L9" s="11">
        <f t="shared" si="21"/>
        <v>0.10224948875255624</v>
      </c>
      <c r="M9" s="11">
        <f t="shared" si="22"/>
        <v>0.86956521739130443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-0.11020572721687905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0.13041212271738883</v>
      </c>
      <c r="Q9" s="11">
        <f>2*'OddsRatio_working_3-way'!K9*'OddsRatio_working_3-way'!L9*'OddsRatio_working_3-way'!M9</f>
        <v>1.0466462497382732E-2</v>
      </c>
      <c r="R9" s="11">
        <f t="shared" si="23"/>
        <v>0</v>
      </c>
      <c r="S9" s="11">
        <f t="shared" si="24"/>
        <v>-1.1833515917076132</v>
      </c>
      <c r="T9" s="11">
        <f t="shared" si="25"/>
        <v>-9.4972037857753863E-2</v>
      </c>
      <c r="U9" s="11">
        <f>'OddsRatio_working_3-way'!S9-'OddsRatio_working_3-way'!R9^2/3</f>
        <v>-1.1833515917076132</v>
      </c>
      <c r="V9" s="11">
        <f>'OddsRatio_working_3-way'!S9*'OddsRatio_working_3-way'!R9/3-2*'OddsRatio_working_3-way'!R9^3/27-'OddsRatio_working_3-way'!T9</f>
        <v>9.4972037857753863E-2</v>
      </c>
      <c r="W9" s="11">
        <f>'OddsRatio_working_3-way'!V9^2+4*'OddsRatio_working_3-way'!U9^3/27</f>
        <v>-0.23647247083123735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0.24773582643921932</v>
      </c>
      <c r="Y9" s="11">
        <f>IF('OddsRatio_working_3-way'!W9&gt;=0,IF('OddsRatio_working_3-way'!V9+SQRT('OddsRatio_working_3-way'!W9)&gt;0,0,PI()),ACOS('OddsRatio_working_3-way'!V9/(2*'OddsRatio_working_3-way'!X9)))</f>
        <v>1.3779226608341915</v>
      </c>
      <c r="Z9" s="11">
        <f>'OddsRatio_working_3-way'!X9^(1/3)*COS('OddsRatio_working_3-way'!Y9/3)</f>
        <v>0.5629613655172605</v>
      </c>
      <c r="AA9" s="11">
        <f>'OddsRatio_working_3-way'!X9^(1/3)*COS(('OddsRatio_working_3-way'!Y9+2*PI())/3)</f>
        <v>-0.52261088333107908</v>
      </c>
      <c r="AB9" s="11">
        <f>'OddsRatio_working_3-way'!X9^(1/3)*COS(('OddsRatio_working_3-way'!Y9+4*PI())/3)</f>
        <v>-4.0350482186181591E-2</v>
      </c>
      <c r="AC9" s="11">
        <f>'OddsRatio_working_3-way'!X9^(1/3)*SIN('OddsRatio_working_3-way'!Y9/3)</f>
        <v>0.27843317242050347</v>
      </c>
      <c r="AD9" s="11">
        <f>'OddsRatio_working_3-way'!X9^(1/3)*SIN(('OddsRatio_working_3-way'!Y9+2*PI())/3)</f>
        <v>0.34832225767687275</v>
      </c>
      <c r="AE9" s="11">
        <f>'OddsRatio_working_3-way'!X9^(1/3)*SIN(('OddsRatio_working_3-way'!Y9+4*PI())/3)</f>
        <v>-0.62675543009737633</v>
      </c>
      <c r="AF9" s="11">
        <f>-'OddsRatio_working_3-way'!U9/(3*'OddsRatio_working_3-way'!X9^(1/3))*COS(('OddsRatio_working_3-way'!Y9)/3)</f>
        <v>0.56296136551726039</v>
      </c>
      <c r="AG9" s="11">
        <f>-'OddsRatio_working_3-way'!U9/(3*'OddsRatio_working_3-way'!X9^(1/3))*COS(('OddsRatio_working_3-way'!Y9+2*PI())/3)</f>
        <v>-0.52261088333107897</v>
      </c>
      <c r="AH9" s="11">
        <f>-'OddsRatio_working_3-way'!U9/(3*'OddsRatio_working_3-way'!X9^(1/3))*COS(('OddsRatio_working_3-way'!Y9+4*PI())/3)</f>
        <v>-4.0350482186181584E-2</v>
      </c>
      <c r="AI9" s="11">
        <f>'OddsRatio_working_3-way'!U9/(3*'OddsRatio_working_3-way'!X9^(1/3))*SIN(('OddsRatio_working_3-way'!Y9)/3)</f>
        <v>-0.27843317242050342</v>
      </c>
      <c r="AJ9" s="11">
        <f>'OddsRatio_working_3-way'!U9/(3*'OddsRatio_working_3-way'!X9^(1/3))*SIN(('OddsRatio_working_3-way'!Y9+2*PI())/3)</f>
        <v>-0.34832225767687269</v>
      </c>
      <c r="AK9" s="11">
        <f>'OddsRatio_working_3-way'!U9/(3*'OddsRatio_working_3-way'!X9^(1/3))*SIN(('OddsRatio_working_3-way'!Y9+4*PI())/3)</f>
        <v>0.62675543009737622</v>
      </c>
      <c r="AL9" s="11">
        <f>'OddsRatio_working_3-way'!Z9+'OddsRatio_working_3-way'!AF9</f>
        <v>1.125922731034521</v>
      </c>
      <c r="AM9" s="11">
        <f>'OddsRatio_working_3-way'!AA9+'OddsRatio_working_3-way'!AG9</f>
        <v>-1.0452217666621579</v>
      </c>
      <c r="AN9" s="11">
        <f>'OddsRatio_working_3-way'!AB9+'OddsRatio_working_3-way'!AH9</f>
        <v>-8.0700964372363182E-2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1.125922731034521</v>
      </c>
      <c r="AS9" s="11">
        <f>IF(('OddsRatio_working_3-way'!X9=0),IF(Q9&gt;0,-Q9^(1/3),(-Q9)^(1/3)),'OddsRatio_working_3-way'!AM9-'OddsRatio_working_3-way'!R9/3)</f>
        <v>-1.0452217666621579</v>
      </c>
      <c r="AT9" s="11">
        <f>IF(('OddsRatio_working_3-way'!X9=0),IF(Q9&gt;0,-Q9^(1/3),(-Q9)^(1/3)),'OddsRatio_working_3-way'!AN9-'OddsRatio_working_3-way'!R9/3)</f>
        <v>-8.0700964372363182E-2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1.25</v>
      </c>
      <c r="B10" s="4">
        <f>IF('True_Odds_Calculator_3-way'!B11="","",'True_Odds_Calculator_3-way'!B11)</f>
        <v>6.45</v>
      </c>
      <c r="C10" s="4">
        <f>IF('True_Odds_Calculator_3-way'!C11="","",'True_Odds_Calculator_3-way'!C11)</f>
        <v>12.02</v>
      </c>
      <c r="D10" s="9">
        <f t="shared" si="13"/>
        <v>0.78268192903110512</v>
      </c>
      <c r="E10" s="9">
        <f t="shared" si="14"/>
        <v>0.14178465962033146</v>
      </c>
      <c r="F10" s="9">
        <f t="shared" si="15"/>
        <v>7.553341134856352E-2</v>
      </c>
      <c r="G10" s="9">
        <f t="shared" si="16"/>
        <v>1.1106328786096626</v>
      </c>
      <c r="H10" s="9">
        <f t="shared" si="17"/>
        <v>1.2776582196524155</v>
      </c>
      <c r="I10" s="9">
        <f t="shared" si="18"/>
        <v>7.0529491884226614</v>
      </c>
      <c r="J10" s="9">
        <f t="shared" si="19"/>
        <v>13.23917432227848</v>
      </c>
      <c r="K10" s="11">
        <f t="shared" si="20"/>
        <v>0.8</v>
      </c>
      <c r="L10" s="11">
        <f t="shared" si="21"/>
        <v>0.15503875968992248</v>
      </c>
      <c r="M10" s="11">
        <f t="shared" si="22"/>
        <v>8.31946755407654E-2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-0.15493299281559159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0.17252898915244619</v>
      </c>
      <c r="Q10" s="11">
        <f>2*'OddsRatio_working_3-way'!K10*'OddsRatio_working_3-way'!L10*'OddsRatio_working_3-way'!M10</f>
        <v>2.0637438893833276E-2</v>
      </c>
      <c r="R10" s="11">
        <f t="shared" si="23"/>
        <v>0</v>
      </c>
      <c r="S10" s="11">
        <f t="shared" si="24"/>
        <v>-1.1135716545397027</v>
      </c>
      <c r="T10" s="11">
        <f t="shared" si="25"/>
        <v>-0.13320235102149552</v>
      </c>
      <c r="U10" s="11">
        <f>'OddsRatio_working_3-way'!S10-'OddsRatio_working_3-way'!R10^2/3</f>
        <v>-1.1135716545397027</v>
      </c>
      <c r="V10" s="11">
        <f>'OddsRatio_working_3-way'!S10*'OddsRatio_working_3-way'!R10/3-2*'OddsRatio_working_3-way'!R10^3/27-'OddsRatio_working_3-way'!T10</f>
        <v>0.13320235102149552</v>
      </c>
      <c r="W10" s="11">
        <f>'OddsRatio_working_3-way'!V10^2+4*'OddsRatio_working_3-way'!U10^3/27</f>
        <v>-0.18683127177160097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0.22614936330291463</v>
      </c>
      <c r="Y10" s="11">
        <f>IF('OddsRatio_working_3-way'!W10&gt;=0,IF('OddsRatio_working_3-way'!V10+SQRT('OddsRatio_working_3-way'!W10)&gt;0,0,PI()),ACOS('OddsRatio_working_3-way'!V10/(2*'OddsRatio_working_3-way'!X10)))</f>
        <v>1.2718631836557139</v>
      </c>
      <c r="Z10" s="11">
        <f>'OddsRatio_working_3-way'!X10^(1/3)*COS('OddsRatio_working_3-way'!Y10/3)</f>
        <v>0.55531643930483132</v>
      </c>
      <c r="AA10" s="11">
        <f>'OddsRatio_working_3-way'!X10^(1/3)*COS(('OddsRatio_working_3-way'!Y10+2*PI())/3)</f>
        <v>-0.49470810519322495</v>
      </c>
      <c r="AB10" s="11">
        <f>'OddsRatio_working_3-way'!X10^(1/3)*COS(('OddsRatio_working_3-way'!Y10+4*PI())/3)</f>
        <v>-6.0608334111606453E-2</v>
      </c>
      <c r="AC10" s="11">
        <f>'OddsRatio_working_3-way'!X10^(1/3)*SIN('OddsRatio_working_3-way'!Y10/3)</f>
        <v>0.25062761968912733</v>
      </c>
      <c r="AD10" s="11">
        <f>'OddsRatio_working_3-way'!X10^(1/3)*SIN(('OddsRatio_working_3-way'!Y10+2*PI())/3)</f>
        <v>0.35560433373253952</v>
      </c>
      <c r="AE10" s="11">
        <f>'OddsRatio_working_3-way'!X10^(1/3)*SIN(('OddsRatio_working_3-way'!Y10+4*PI())/3)</f>
        <v>-0.60623195342166691</v>
      </c>
      <c r="AF10" s="11">
        <f>-'OddsRatio_working_3-way'!U10/(3*'OddsRatio_working_3-way'!X10^(1/3))*COS(('OddsRatio_working_3-way'!Y10)/3)</f>
        <v>0.55531643930483132</v>
      </c>
      <c r="AG10" s="11">
        <f>-'OddsRatio_working_3-way'!U10/(3*'OddsRatio_working_3-way'!X10^(1/3))*COS(('OddsRatio_working_3-way'!Y10+2*PI())/3)</f>
        <v>-0.49470810519322489</v>
      </c>
      <c r="AH10" s="11">
        <f>-'OddsRatio_working_3-way'!U10/(3*'OddsRatio_working_3-way'!X10^(1/3))*COS(('OddsRatio_working_3-way'!Y10+4*PI())/3)</f>
        <v>-6.0608334111606439E-2</v>
      </c>
      <c r="AI10" s="11">
        <f>'OddsRatio_working_3-way'!U10/(3*'OddsRatio_working_3-way'!X10^(1/3))*SIN(('OddsRatio_working_3-way'!Y10)/3)</f>
        <v>-0.25062761968912728</v>
      </c>
      <c r="AJ10" s="11">
        <f>'OddsRatio_working_3-way'!U10/(3*'OddsRatio_working_3-way'!X10^(1/3))*SIN(('OddsRatio_working_3-way'!Y10+2*PI())/3)</f>
        <v>-0.35560433373253941</v>
      </c>
      <c r="AK10" s="11">
        <f>'OddsRatio_working_3-way'!U10/(3*'OddsRatio_working_3-way'!X10^(1/3))*SIN(('OddsRatio_working_3-way'!Y10+4*PI())/3)</f>
        <v>0.6062319534216668</v>
      </c>
      <c r="AL10" s="11">
        <f>'OddsRatio_working_3-way'!Z10+'OddsRatio_working_3-way'!AF10</f>
        <v>1.1106328786096626</v>
      </c>
      <c r="AM10" s="11">
        <f>'OddsRatio_working_3-way'!AA10+'OddsRatio_working_3-way'!AG10</f>
        <v>-0.98941621038644989</v>
      </c>
      <c r="AN10" s="11">
        <f>'OddsRatio_working_3-way'!AB10+'OddsRatio_working_3-way'!AH10</f>
        <v>-0.12121666822321289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1.1106328786096626</v>
      </c>
      <c r="AS10" s="11">
        <f>IF(('OddsRatio_working_3-way'!X10=0),IF(Q10&gt;0,-Q10^(1/3),(-Q10)^(1/3)),'OddsRatio_working_3-way'!AM10-'OddsRatio_working_3-way'!R10/3)</f>
        <v>-0.98941621038644989</v>
      </c>
      <c r="AT10" s="11">
        <f>IF(('OddsRatio_working_3-way'!X10=0),IF(Q10&gt;0,-Q10^(1/3),(-Q10)^(1/3)),'OddsRatio_working_3-way'!AN10-'OddsRatio_working_3-way'!R10/3)</f>
        <v>-0.12121666822321289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3.7</v>
      </c>
      <c r="B11" s="4">
        <f>IF('True_Odds_Calculator_3-way'!B12="","",'True_Odds_Calculator_3-way'!B12)</f>
        <v>3.13</v>
      </c>
      <c r="C11" s="4">
        <f>IF('True_Odds_Calculator_3-way'!C12="","",'True_Odds_Calculator_3-way'!C12)</f>
        <v>2.2000000000000002</v>
      </c>
      <c r="D11" s="9">
        <f t="shared" si="13"/>
        <v>0.25715740198325321</v>
      </c>
      <c r="E11" s="9">
        <f t="shared" si="14"/>
        <v>0.30498601894774979</v>
      </c>
      <c r="F11" s="9">
        <f t="shared" si="15"/>
        <v>0.43785657906899705</v>
      </c>
      <c r="G11" s="9">
        <f t="shared" si="16"/>
        <v>1.0698773826166887</v>
      </c>
      <c r="H11" s="9">
        <f t="shared" si="17"/>
        <v>3.8886689330650599</v>
      </c>
      <c r="I11" s="9">
        <f t="shared" si="18"/>
        <v>3.2788388249735476</v>
      </c>
      <c r="J11" s="9">
        <f t="shared" si="19"/>
        <v>2.2838528591400267</v>
      </c>
      <c r="K11" s="11">
        <f t="shared" si="20"/>
        <v>0.27027027027027023</v>
      </c>
      <c r="L11" s="11">
        <f t="shared" si="21"/>
        <v>0.31948881789137379</v>
      </c>
      <c r="M11" s="11">
        <f t="shared" si="22"/>
        <v>0.45454545454545453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-0.27086685872628369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0.23667292037899063</v>
      </c>
      <c r="Q11" s="11">
        <f>2*'OddsRatio_working_3-way'!K11*'OddsRatio_working_3-way'!L11*'OddsRatio_working_3-way'!M11</f>
        <v>7.8498481054391583E-2</v>
      </c>
      <c r="R11" s="11">
        <f t="shared" si="23"/>
        <v>0</v>
      </c>
      <c r="S11" s="11">
        <f t="shared" si="24"/>
        <v>-0.87376108502869043</v>
      </c>
      <c r="T11" s="11">
        <f t="shared" si="25"/>
        <v>-0.28980467165130691</v>
      </c>
      <c r="U11" s="11">
        <f>'OddsRatio_working_3-way'!S11-'OddsRatio_working_3-way'!R11^2/3</f>
        <v>-0.87376108502869043</v>
      </c>
      <c r="V11" s="11">
        <f>'OddsRatio_working_3-way'!S11*'OddsRatio_working_3-way'!R11/3-2*'OddsRatio_working_3-way'!R11^3/27-'OddsRatio_working_3-way'!T11</f>
        <v>0.28980467165130691</v>
      </c>
      <c r="W11" s="11">
        <f>'OddsRatio_working_3-way'!V11^2+4*'OddsRatio_working_3-way'!U11^3/27</f>
        <v>-1.483995886881205E-2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0.15718357625697879</v>
      </c>
      <c r="Y11" s="11">
        <f>IF('OddsRatio_working_3-way'!W11&gt;=0,IF('OddsRatio_working_3-way'!V11+SQRT('OddsRatio_working_3-way'!W11)&gt;0,0,PI()),ACOS('OddsRatio_working_3-way'!V11/(2*'OddsRatio_working_3-way'!X11)))</f>
        <v>0.39792540214690053</v>
      </c>
      <c r="Z11" s="11">
        <f>'OddsRatio_working_3-way'!X11^(1/3)*COS('OddsRatio_working_3-way'!Y11/3)</f>
        <v>0.53493869130834437</v>
      </c>
      <c r="AA11" s="11">
        <f>'OddsRatio_working_3-way'!X11^(1/3)*COS(('OddsRatio_working_3-way'!Y11+2*PI())/3)</f>
        <v>-0.32928130779063475</v>
      </c>
      <c r="AB11" s="11">
        <f>'OddsRatio_working_3-way'!X11^(1/3)*COS(('OddsRatio_working_3-way'!Y11+4*PI())/3)</f>
        <v>-0.20565738351770976</v>
      </c>
      <c r="AC11" s="11">
        <f>'OddsRatio_working_3-way'!X11^(1/3)*SIN('OddsRatio_working_3-way'!Y11/3)</f>
        <v>7.1374305957251152E-2</v>
      </c>
      <c r="AD11" s="11">
        <f>'OddsRatio_working_3-way'!X11^(1/3)*SIN(('OddsRatio_working_3-way'!Y11+2*PI())/3)</f>
        <v>0.42758334316160251</v>
      </c>
      <c r="AE11" s="11">
        <f>'OddsRatio_working_3-way'!X11^(1/3)*SIN(('OddsRatio_working_3-way'!Y11+4*PI())/3)</f>
        <v>-0.49895764911885365</v>
      </c>
      <c r="AF11" s="11">
        <f>-'OddsRatio_working_3-way'!U11/(3*'OddsRatio_working_3-way'!X11^(1/3))*COS(('OddsRatio_working_3-way'!Y11)/3)</f>
        <v>0.53493869130834437</v>
      </c>
      <c r="AG11" s="11">
        <f>-'OddsRatio_working_3-way'!U11/(3*'OddsRatio_working_3-way'!X11^(1/3))*COS(('OddsRatio_working_3-way'!Y11+2*PI())/3)</f>
        <v>-0.32928130779063475</v>
      </c>
      <c r="AH11" s="11">
        <f>-'OddsRatio_working_3-way'!U11/(3*'OddsRatio_working_3-way'!X11^(1/3))*COS(('OddsRatio_working_3-way'!Y11+4*PI())/3)</f>
        <v>-0.20565738351770976</v>
      </c>
      <c r="AI11" s="11">
        <f>'OddsRatio_working_3-way'!U11/(3*'OddsRatio_working_3-way'!X11^(1/3))*SIN(('OddsRatio_working_3-way'!Y11)/3)</f>
        <v>-7.1374305957251152E-2</v>
      </c>
      <c r="AJ11" s="11">
        <f>'OddsRatio_working_3-way'!U11/(3*'OddsRatio_working_3-way'!X11^(1/3))*SIN(('OddsRatio_working_3-way'!Y11+2*PI())/3)</f>
        <v>-0.42758334316160251</v>
      </c>
      <c r="AK11" s="11">
        <f>'OddsRatio_working_3-way'!U11/(3*'OddsRatio_working_3-way'!X11^(1/3))*SIN(('OddsRatio_working_3-way'!Y11+4*PI())/3)</f>
        <v>0.49895764911885365</v>
      </c>
      <c r="AL11" s="11">
        <f>'OddsRatio_working_3-way'!Z11+'OddsRatio_working_3-way'!AF11</f>
        <v>1.0698773826166887</v>
      </c>
      <c r="AM11" s="11">
        <f>'OddsRatio_working_3-way'!AA11+'OddsRatio_working_3-way'!AG11</f>
        <v>-0.65856261558126949</v>
      </c>
      <c r="AN11" s="11">
        <f>'OddsRatio_working_3-way'!AB11+'OddsRatio_working_3-way'!AH11</f>
        <v>-0.41131476703541953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1.0698773826166887</v>
      </c>
      <c r="AS11" s="11">
        <f>IF(('OddsRatio_working_3-way'!X11=0),IF(Q11&gt;0,-Q11^(1/3),(-Q11)^(1/3)),'OddsRatio_working_3-way'!AM11-'OddsRatio_working_3-way'!R11/3)</f>
        <v>-0.65856261558126949</v>
      </c>
      <c r="AT11" s="11">
        <f>IF(('OddsRatio_working_3-way'!X11=0),IF(Q11&gt;0,-Q11^(1/3),(-Q11)^(1/3)),'OddsRatio_working_3-way'!AN11-'OddsRatio_working_3-way'!R11/3)</f>
        <v>-0.41131476703541953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4.62</v>
      </c>
      <c r="C12" s="4">
        <f>IF('True_Odds_Calculator_3-way'!C13="","",'True_Odds_Calculator_3-way'!C13)</f>
        <v>11.13</v>
      </c>
      <c r="D12" s="9">
        <f t="shared" si="13"/>
        <v>0.70777196539307863</v>
      </c>
      <c r="E12" s="9">
        <f t="shared" si="14"/>
        <v>0.20693588729566831</v>
      </c>
      <c r="F12" s="9">
        <f t="shared" si="15"/>
        <v>8.5292147311253438E-2</v>
      </c>
      <c r="G12" s="9">
        <f t="shared" si="16"/>
        <v>1.0586780622514729</v>
      </c>
      <c r="H12" s="9">
        <f t="shared" si="17"/>
        <v>1.4128844442780739</v>
      </c>
      <c r="I12" s="9">
        <f t="shared" si="18"/>
        <v>4.8324145853503317</v>
      </c>
      <c r="J12" s="9">
        <f t="shared" si="19"/>
        <v>11.724408770607422</v>
      </c>
      <c r="K12" s="11">
        <f t="shared" si="20"/>
        <v>0.71942446043165476</v>
      </c>
      <c r="L12" s="11">
        <f t="shared" si="21"/>
        <v>0.21645021645021645</v>
      </c>
      <c r="M12" s="11">
        <f t="shared" si="22"/>
        <v>8.9847259658580411E-2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-0.20009244118689729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0.1978324226186314</v>
      </c>
      <c r="Q12" s="11">
        <f>2*'OddsRatio_working_3-way'!K12*'OddsRatio_working_3-way'!L12*'OddsRatio_working_3-way'!M12</f>
        <v>2.7981955108717316E-2</v>
      </c>
      <c r="R12" s="11">
        <f t="shared" si="23"/>
        <v>0</v>
      </c>
      <c r="S12" s="11">
        <f t="shared" si="24"/>
        <v>-0.98870512771566965</v>
      </c>
      <c r="T12" s="11">
        <f t="shared" si="25"/>
        <v>-0.13984513829075951</v>
      </c>
      <c r="U12" s="11">
        <f>'OddsRatio_working_3-way'!S12-'OddsRatio_working_3-way'!R12^2/3</f>
        <v>-0.98870512771566965</v>
      </c>
      <c r="V12" s="11">
        <f>'OddsRatio_working_3-way'!S12*'OddsRatio_working_3-way'!R12/3-2*'OddsRatio_working_3-way'!R12^3/27-'OddsRatio_working_3-way'!T12</f>
        <v>0.13984513829075951</v>
      </c>
      <c r="W12" s="11">
        <f>'OddsRatio_working_3-way'!V12^2+4*'OddsRatio_working_3-way'!U12^3/27</f>
        <v>-0.12362802835320127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0.18919876522903295</v>
      </c>
      <c r="Y12" s="11">
        <f>IF('OddsRatio_working_3-way'!W12&gt;=0,IF('OddsRatio_working_3-way'!V12+SQRT('OddsRatio_working_3-way'!W12)&gt;0,0,PI()),ACOS('OddsRatio_working_3-way'!V12/(2*'OddsRatio_working_3-way'!X12)))</f>
        <v>1.1922479410218851</v>
      </c>
      <c r="Z12" s="11">
        <f>'OddsRatio_working_3-way'!X12^(1/3)*COS('OddsRatio_working_3-way'!Y12/3)</f>
        <v>0.52933903112573644</v>
      </c>
      <c r="AA12" s="11">
        <f>'OddsRatio_working_3-way'!X12^(1/3)*COS(('OddsRatio_working_3-way'!Y12+2*PI())/3)</f>
        <v>-0.45709203119985758</v>
      </c>
      <c r="AB12" s="11">
        <f>'OddsRatio_working_3-way'!X12^(1/3)*COS(('OddsRatio_working_3-way'!Y12+4*PI())/3)</f>
        <v>-7.2246999925878921E-2</v>
      </c>
      <c r="AC12" s="11">
        <f>'OddsRatio_working_3-way'!X12^(1/3)*SIN('OddsRatio_working_3-way'!Y12/3)</f>
        <v>0.22219038240232153</v>
      </c>
      <c r="AD12" s="11">
        <f>'OddsRatio_working_3-way'!X12^(1/3)*SIN(('OddsRatio_working_3-way'!Y12+2*PI())/3)</f>
        <v>0.34732585696836854</v>
      </c>
      <c r="AE12" s="11">
        <f>'OddsRatio_working_3-way'!X12^(1/3)*SIN(('OddsRatio_working_3-way'!Y12+4*PI())/3)</f>
        <v>-0.56951623937069018</v>
      </c>
      <c r="AF12" s="11">
        <f>-'OddsRatio_working_3-way'!U12/(3*'OddsRatio_working_3-way'!X12^(1/3))*COS(('OddsRatio_working_3-way'!Y12)/3)</f>
        <v>0.52933903112573644</v>
      </c>
      <c r="AG12" s="11">
        <f>-'OddsRatio_working_3-way'!U12/(3*'OddsRatio_working_3-way'!X12^(1/3))*COS(('OddsRatio_working_3-way'!Y12+2*PI())/3)</f>
        <v>-0.45709203119985758</v>
      </c>
      <c r="AH12" s="11">
        <f>-'OddsRatio_working_3-way'!U12/(3*'OddsRatio_working_3-way'!X12^(1/3))*COS(('OddsRatio_working_3-way'!Y12+4*PI())/3)</f>
        <v>-7.2246999925878921E-2</v>
      </c>
      <c r="AI12" s="11">
        <f>'OddsRatio_working_3-way'!U12/(3*'OddsRatio_working_3-way'!X12^(1/3))*SIN(('OddsRatio_working_3-way'!Y12)/3)</f>
        <v>-0.22219038240232153</v>
      </c>
      <c r="AJ12" s="11">
        <f>'OddsRatio_working_3-way'!U12/(3*'OddsRatio_working_3-way'!X12^(1/3))*SIN(('OddsRatio_working_3-way'!Y12+2*PI())/3)</f>
        <v>-0.34732585696836854</v>
      </c>
      <c r="AK12" s="11">
        <f>'OddsRatio_working_3-way'!U12/(3*'OddsRatio_working_3-way'!X12^(1/3))*SIN(('OddsRatio_working_3-way'!Y12+4*PI())/3)</f>
        <v>0.56951623937069018</v>
      </c>
      <c r="AL12" s="11">
        <f>'OddsRatio_working_3-way'!Z12+'OddsRatio_working_3-way'!AF12</f>
        <v>1.0586780622514729</v>
      </c>
      <c r="AM12" s="11">
        <f>'OddsRatio_working_3-way'!AA12+'OddsRatio_working_3-way'!AG12</f>
        <v>-0.91418406239971517</v>
      </c>
      <c r="AN12" s="11">
        <f>'OddsRatio_working_3-way'!AB12+'OddsRatio_working_3-way'!AH12</f>
        <v>-0.14449399985175784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1.0586780622514729</v>
      </c>
      <c r="AS12" s="11">
        <f>IF(('OddsRatio_working_3-way'!X12=0),IF(Q12&gt;0,-Q12^(1/3),(-Q12)^(1/3)),'OddsRatio_working_3-way'!AM12-'OddsRatio_working_3-way'!R12/3)</f>
        <v>-0.91418406239971517</v>
      </c>
      <c r="AT12" s="11">
        <f>IF(('OddsRatio_working_3-way'!X12=0),IF(Q12&gt;0,-Q12^(1/3),(-Q12)^(1/3)),'OddsRatio_working_3-way'!AN12-'OddsRatio_working_3-way'!R12/3)</f>
        <v>-0.14449399985175784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3.14</v>
      </c>
      <c r="C13" s="4">
        <f>IF('True_Odds_Calculator_3-way'!C14="","",'True_Odds_Calculator_3-way'!C14)</f>
        <v>4.4800000000000004</v>
      </c>
      <c r="D13" s="9">
        <f t="shared" si="13"/>
        <v>0.4762286750773097</v>
      </c>
      <c r="E13" s="9">
        <f t="shared" si="14"/>
        <v>0.30849330268863212</v>
      </c>
      <c r="F13" s="9">
        <f t="shared" si="15"/>
        <v>0.21527802223405829</v>
      </c>
      <c r="G13" s="9">
        <f t="shared" si="16"/>
        <v>1.0474586251630613</v>
      </c>
      <c r="H13" s="9">
        <f t="shared" si="17"/>
        <v>2.0998315564212144</v>
      </c>
      <c r="I13" s="9">
        <f t="shared" si="18"/>
        <v>3.2415614578489507</v>
      </c>
      <c r="J13" s="9">
        <f t="shared" si="19"/>
        <v>4.6451560155674541</v>
      </c>
      <c r="K13" s="11">
        <f t="shared" si="20"/>
        <v>0.48780487804878053</v>
      </c>
      <c r="L13" s="11">
        <f t="shared" si="21"/>
        <v>0.31847133757961782</v>
      </c>
      <c r="M13" s="11">
        <f t="shared" si="22"/>
        <v>0.2232142857142857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-0.27115698306664604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0.2312939701280543</v>
      </c>
      <c r="Q13" s="11">
        <f>2*'OddsRatio_working_3-way'!K13*'OddsRatio_working_3-way'!L13*'OddsRatio_working_3-way'!M13</f>
        <v>6.9353514281275661E-2</v>
      </c>
      <c r="R13" s="11">
        <f t="shared" si="23"/>
        <v>0</v>
      </c>
      <c r="S13" s="11">
        <f t="shared" si="24"/>
        <v>-0.85298917074617975</v>
      </c>
      <c r="T13" s="11">
        <f t="shared" si="25"/>
        <v>-0.25576886679045874</v>
      </c>
      <c r="U13" s="11">
        <f>'OddsRatio_working_3-way'!S13-'OddsRatio_working_3-way'!R13^2/3</f>
        <v>-0.85298917074617975</v>
      </c>
      <c r="V13" s="11">
        <f>'OddsRatio_working_3-way'!S13*'OddsRatio_working_3-way'!R13/3-2*'OddsRatio_working_3-way'!R13^3/27-'OddsRatio_working_3-way'!T13</f>
        <v>0.25576886679045874</v>
      </c>
      <c r="W13" s="11">
        <f>'OddsRatio_working_3-way'!V13^2+4*'OddsRatio_working_3-way'!U13^3/27</f>
        <v>-2.6527003656646203E-2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0.15161193626815933</v>
      </c>
      <c r="Y13" s="11">
        <f>IF('OddsRatio_working_3-way'!W13&gt;=0,IF('OddsRatio_working_3-way'!V13+SQRT('OddsRatio_working_3-way'!W13)&gt;0,0,PI()),ACOS('OddsRatio_working_3-way'!V13/(2*'OddsRatio_working_3-way'!X13)))</f>
        <v>0.56703282209274031</v>
      </c>
      <c r="Z13" s="11">
        <f>'OddsRatio_working_3-way'!X13^(1/3)*COS('OddsRatio_working_3-way'!Y13/3)</f>
        <v>0.52372931258153077</v>
      </c>
      <c r="AA13" s="11">
        <f>'OddsRatio_working_3-way'!X13^(1/3)*COS(('OddsRatio_working_3-way'!Y13+2*PI())/3)</f>
        <v>-0.3486286928710382</v>
      </c>
      <c r="AB13" s="11">
        <f>'OddsRatio_working_3-way'!X13^(1/3)*COS(('OddsRatio_working_3-way'!Y13+4*PI())/3)</f>
        <v>-0.17510061971049265</v>
      </c>
      <c r="AC13" s="11">
        <f>'OddsRatio_working_3-way'!X13^(1/3)*SIN('OddsRatio_working_3-way'!Y13/3)</f>
        <v>0.10018647975119832</v>
      </c>
      <c r="AD13" s="11">
        <f>'OddsRatio_working_3-way'!X13^(1/3)*SIN(('OddsRatio_working_3-way'!Y13+2*PI())/3)</f>
        <v>0.40346964952656761</v>
      </c>
      <c r="AE13" s="11">
        <f>'OddsRatio_working_3-way'!X13^(1/3)*SIN(('OddsRatio_working_3-way'!Y13+4*PI())/3)</f>
        <v>-0.50365612927776571</v>
      </c>
      <c r="AF13" s="11">
        <f>-'OddsRatio_working_3-way'!U13/(3*'OddsRatio_working_3-way'!X13^(1/3))*COS(('OddsRatio_working_3-way'!Y13)/3)</f>
        <v>0.52372931258153055</v>
      </c>
      <c r="AG13" s="11">
        <f>-'OddsRatio_working_3-way'!U13/(3*'OddsRatio_working_3-way'!X13^(1/3))*COS(('OddsRatio_working_3-way'!Y13+2*PI())/3)</f>
        <v>-0.34862869287103804</v>
      </c>
      <c r="AH13" s="11">
        <f>-'OddsRatio_working_3-way'!U13/(3*'OddsRatio_working_3-way'!X13^(1/3))*COS(('OddsRatio_working_3-way'!Y13+4*PI())/3)</f>
        <v>-0.17510061971049259</v>
      </c>
      <c r="AI13" s="11">
        <f>'OddsRatio_working_3-way'!U13/(3*'OddsRatio_working_3-way'!X13^(1/3))*SIN(('OddsRatio_working_3-way'!Y13)/3)</f>
        <v>-0.10018647975119828</v>
      </c>
      <c r="AJ13" s="11">
        <f>'OddsRatio_working_3-way'!U13/(3*'OddsRatio_working_3-way'!X13^(1/3))*SIN(('OddsRatio_working_3-way'!Y13+2*PI())/3)</f>
        <v>-0.40346964952656744</v>
      </c>
      <c r="AK13" s="11">
        <f>'OddsRatio_working_3-way'!U13/(3*'OddsRatio_working_3-way'!X13^(1/3))*SIN(('OddsRatio_working_3-way'!Y13+4*PI())/3)</f>
        <v>0.50365612927776549</v>
      </c>
      <c r="AL13" s="11">
        <f>'OddsRatio_working_3-way'!Z13+'OddsRatio_working_3-way'!AF13</f>
        <v>1.0474586251630613</v>
      </c>
      <c r="AM13" s="11">
        <f>'OddsRatio_working_3-way'!AA13+'OddsRatio_working_3-way'!AG13</f>
        <v>-0.6972573857420763</v>
      </c>
      <c r="AN13" s="11">
        <f>'OddsRatio_working_3-way'!AB13+'OddsRatio_working_3-way'!AH13</f>
        <v>-0.35020123942098524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1.0474586251630613</v>
      </c>
      <c r="AS13" s="11">
        <f>IF(('OddsRatio_working_3-way'!X13=0),IF(Q13&gt;0,-Q13^(1/3),(-Q13)^(1/3)),'OddsRatio_working_3-way'!AM13-'OddsRatio_working_3-way'!R13/3)</f>
        <v>-0.6972573857420763</v>
      </c>
      <c r="AT13" s="11">
        <f>IF(('OddsRatio_working_3-way'!X13=0),IF(Q13&gt;0,-Q13^(1/3),(-Q13)^(1/3)),'OddsRatio_working_3-way'!AN13-'OddsRatio_working_3-way'!R13/3)</f>
        <v>-0.35020123942098524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2.2799999999999998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3.04</v>
      </c>
      <c r="D14" s="9">
        <f t="shared" si="13"/>
        <v>0.42206241688658908</v>
      </c>
      <c r="E14" s="9">
        <f t="shared" si="14"/>
        <v>0.26370441583328946</v>
      </c>
      <c r="F14" s="9">
        <f t="shared" si="15"/>
        <v>0.31423316728012146</v>
      </c>
      <c r="G14" s="9">
        <f t="shared" si="16"/>
        <v>1.0697795367282774</v>
      </c>
      <c r="H14" s="9">
        <f t="shared" si="17"/>
        <v>2.369317807012195</v>
      </c>
      <c r="I14" s="9">
        <f t="shared" si="18"/>
        <v>3.7921245908608037</v>
      </c>
      <c r="J14" s="9">
        <f t="shared" si="19"/>
        <v>3.182350254925685</v>
      </c>
      <c r="K14" s="11">
        <f t="shared" si="20"/>
        <v>0.43859649122807021</v>
      </c>
      <c r="L14" s="11">
        <f t="shared" si="21"/>
        <v>0.2770083102493075</v>
      </c>
      <c r="M14" s="11">
        <f t="shared" si="22"/>
        <v>0.32894736842105265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-0.27237360057089799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0.23699493302435273</v>
      </c>
      <c r="Q14" s="11">
        <f>2*'OddsRatio_working_3-way'!K14*'OddsRatio_working_3-way'!L14*'OddsRatio_working_3-way'!M14</f>
        <v>7.993083744497563E-2</v>
      </c>
      <c r="R14" s="11">
        <f t="shared" si="23"/>
        <v>0</v>
      </c>
      <c r="S14" s="11">
        <f t="shared" si="24"/>
        <v>-0.87010977762752639</v>
      </c>
      <c r="T14" s="11">
        <f t="shared" si="25"/>
        <v>-0.29346029599579304</v>
      </c>
      <c r="U14" s="11">
        <f>'OddsRatio_working_3-way'!S14-'OddsRatio_working_3-way'!R14^2/3</f>
        <v>-0.87010977762752639</v>
      </c>
      <c r="V14" s="11">
        <f>'OddsRatio_working_3-way'!S14*'OddsRatio_working_3-way'!R14/3-2*'OddsRatio_working_3-way'!R14^3/27-'OddsRatio_working_3-way'!T14</f>
        <v>0.29346029599579304</v>
      </c>
      <c r="W14" s="11">
        <f>'OddsRatio_working_3-way'!V14^2+4*'OddsRatio_working_3-way'!U14^3/27</f>
        <v>-1.1473988527926721E-2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0.15619933887013188</v>
      </c>
      <c r="Y14" s="11">
        <f>IF('OddsRatio_working_3-way'!W14&gt;=0,IF('OddsRatio_working_3-way'!V14+SQRT('OddsRatio_working_3-way'!W14)&gt;0,0,PI()),ACOS('OddsRatio_working_3-way'!V14/(2*'OddsRatio_working_3-way'!X14)))</f>
        <v>0.34998597260704378</v>
      </c>
      <c r="Z14" s="11">
        <f>'OddsRatio_working_3-way'!X14^(1/3)*COS('OddsRatio_working_3-way'!Y14/3)</f>
        <v>0.5348897683641386</v>
      </c>
      <c r="AA14" s="11">
        <f>'OddsRatio_working_3-way'!X14^(1/3)*COS(('OddsRatio_working_3-way'!Y14+2*PI())/3)</f>
        <v>-0.32173250875158022</v>
      </c>
      <c r="AB14" s="11">
        <f>'OddsRatio_working_3-way'!X14^(1/3)*COS(('OddsRatio_working_3-way'!Y14+4*PI())/3)</f>
        <v>-0.21315725961255849</v>
      </c>
      <c r="AC14" s="11">
        <f>'OddsRatio_working_3-way'!X14^(1/3)*SIN('OddsRatio_working_3-way'!Y14/3)</f>
        <v>6.2685949317744877E-2</v>
      </c>
      <c r="AD14" s="11">
        <f>'OddsRatio_working_3-way'!X14^(1/3)*SIN(('OddsRatio_working_3-way'!Y14+2*PI())/3)</f>
        <v>0.4318851529688455</v>
      </c>
      <c r="AE14" s="11">
        <f>'OddsRatio_working_3-way'!X14^(1/3)*SIN(('OddsRatio_working_3-way'!Y14+4*PI())/3)</f>
        <v>-0.4945711022865904</v>
      </c>
      <c r="AF14" s="11">
        <f>-'OddsRatio_working_3-way'!U14/(3*'OddsRatio_working_3-way'!X14^(1/3))*COS(('OddsRatio_working_3-way'!Y14)/3)</f>
        <v>0.53488976836413871</v>
      </c>
      <c r="AG14" s="11">
        <f>-'OddsRatio_working_3-way'!U14/(3*'OddsRatio_working_3-way'!X14^(1/3))*COS(('OddsRatio_working_3-way'!Y14+2*PI())/3)</f>
        <v>-0.32173250875158027</v>
      </c>
      <c r="AH14" s="11">
        <f>-'OddsRatio_working_3-way'!U14/(3*'OddsRatio_working_3-way'!X14^(1/3))*COS(('OddsRatio_working_3-way'!Y14+4*PI())/3)</f>
        <v>-0.21315725961255855</v>
      </c>
      <c r="AI14" s="11">
        <f>'OddsRatio_working_3-way'!U14/(3*'OddsRatio_working_3-way'!X14^(1/3))*SIN(('OddsRatio_working_3-way'!Y14)/3)</f>
        <v>-6.2685949317744891E-2</v>
      </c>
      <c r="AJ14" s="11">
        <f>'OddsRatio_working_3-way'!U14/(3*'OddsRatio_working_3-way'!X14^(1/3))*SIN(('OddsRatio_working_3-way'!Y14+2*PI())/3)</f>
        <v>-0.43188515296884555</v>
      </c>
      <c r="AK14" s="11">
        <f>'OddsRatio_working_3-way'!U14/(3*'OddsRatio_working_3-way'!X14^(1/3))*SIN(('OddsRatio_working_3-way'!Y14+4*PI())/3)</f>
        <v>0.49457110228659051</v>
      </c>
      <c r="AL14" s="11">
        <f>'OddsRatio_working_3-way'!Z14+'OddsRatio_working_3-way'!AF14</f>
        <v>1.0697795367282774</v>
      </c>
      <c r="AM14" s="11">
        <f>'OddsRatio_working_3-way'!AA14+'OddsRatio_working_3-way'!AG14</f>
        <v>-0.64346501750316043</v>
      </c>
      <c r="AN14" s="11">
        <f>'OddsRatio_working_3-way'!AB14+'OddsRatio_working_3-way'!AH14</f>
        <v>-0.42631451922511704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1.0697795367282774</v>
      </c>
      <c r="AS14" s="11">
        <f>IF(('OddsRatio_working_3-way'!X14=0),IF(Q14&gt;0,-Q14^(1/3),(-Q14)^(1/3)),'OddsRatio_working_3-way'!AM14-'OddsRatio_working_3-way'!R14/3)</f>
        <v>-0.64346501750316043</v>
      </c>
      <c r="AT14" s="11">
        <f>IF(('OddsRatio_working_3-way'!X14=0),IF(Q14&gt;0,-Q14^(1/3),(-Q14)^(1/3)),'OddsRatio_working_3-way'!AN14-'OddsRatio_working_3-way'!R14/3)</f>
        <v>-0.42631451922511704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3.99</v>
      </c>
      <c r="C15" s="4">
        <f>IF('True_Odds_Calculator_3-way'!C16="","",'True_Odds_Calculator_3-way'!C16)</f>
        <v>5.17</v>
      </c>
      <c r="D15" s="9">
        <f t="shared" si="13"/>
        <v>0.5851243869914402</v>
      </c>
      <c r="E15" s="9">
        <f t="shared" si="14"/>
        <v>0.23465495744927875</v>
      </c>
      <c r="F15" s="9">
        <f t="shared" si="15"/>
        <v>0.18022065555928096</v>
      </c>
      <c r="G15" s="9">
        <f t="shared" si="16"/>
        <v>1.0908281863641758</v>
      </c>
      <c r="H15" s="9">
        <f t="shared" si="17"/>
        <v>1.7090383211367142</v>
      </c>
      <c r="I15" s="9">
        <f t="shared" si="18"/>
        <v>4.2615762772288859</v>
      </c>
      <c r="J15" s="9">
        <f t="shared" si="19"/>
        <v>5.5487535371386141</v>
      </c>
      <c r="K15" s="11">
        <f t="shared" si="20"/>
        <v>0.60606060606060608</v>
      </c>
      <c r="L15" s="11">
        <f t="shared" si="21"/>
        <v>0.25062656641604009</v>
      </c>
      <c r="M15" s="11">
        <f t="shared" si="22"/>
        <v>0.19342359767891684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-0.2381075777186944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0.22945823617716118</v>
      </c>
      <c r="Q15" s="11">
        <f>2*'OddsRatio_working_3-way'!K15*'OddsRatio_working_3-way'!L15*'OddsRatio_working_3-way'!M15</f>
        <v>5.8760111697096329E-2</v>
      </c>
      <c r="R15" s="11">
        <f t="shared" si="23"/>
        <v>0</v>
      </c>
      <c r="S15" s="11">
        <f t="shared" si="24"/>
        <v>-0.96367464813844883</v>
      </c>
      <c r="T15" s="11">
        <f t="shared" si="25"/>
        <v>-0.24677967942085755</v>
      </c>
      <c r="U15" s="11">
        <f>'OddsRatio_working_3-way'!S15-'OddsRatio_working_3-way'!R15^2/3</f>
        <v>-0.96367464813844883</v>
      </c>
      <c r="V15" s="11">
        <f>'OddsRatio_working_3-way'!S15*'OddsRatio_working_3-way'!R15/3-2*'OddsRatio_working_3-way'!R15^3/27-'OddsRatio_working_3-way'!T15</f>
        <v>0.24677967942085755</v>
      </c>
      <c r="W15" s="11">
        <f>'OddsRatio_working_3-way'!V15^2+4*'OddsRatio_working_3-way'!U15^3/27</f>
        <v>-7.1682694350013065E-2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0.18205967738977397</v>
      </c>
      <c r="Y15" s="11">
        <f>IF('OddsRatio_working_3-way'!W15&gt;=0,IF('OddsRatio_working_3-way'!V15+SQRT('OddsRatio_working_3-way'!W15)&gt;0,0,PI()),ACOS('OddsRatio_working_3-way'!V15/(2*'OddsRatio_working_3-way'!X15)))</f>
        <v>0.82610629834687677</v>
      </c>
      <c r="Z15" s="11">
        <f>'OddsRatio_working_3-way'!X15^(1/3)*COS('OddsRatio_working_3-way'!Y15/3)</f>
        <v>0.54541409318208789</v>
      </c>
      <c r="AA15" s="11">
        <f>'OddsRatio_working_3-way'!X15^(1/3)*COS(('OddsRatio_working_3-way'!Y15+2*PI())/3)</f>
        <v>-0.40616588763719846</v>
      </c>
      <c r="AB15" s="11">
        <f>'OddsRatio_working_3-way'!X15^(1/3)*COS(('OddsRatio_working_3-way'!Y15+4*PI())/3)</f>
        <v>-0.13924820554488937</v>
      </c>
      <c r="AC15" s="11">
        <f>'OddsRatio_working_3-way'!X15^(1/3)*SIN('OddsRatio_working_3-way'!Y15/3)</f>
        <v>0.15410499560746552</v>
      </c>
      <c r="AD15" s="11">
        <f>'OddsRatio_working_3-way'!X15^(1/3)*SIN(('OddsRatio_working_3-way'!Y15+2*PI())/3)</f>
        <v>0.39528996247400838</v>
      </c>
      <c r="AE15" s="11">
        <f>'OddsRatio_working_3-way'!X15^(1/3)*SIN(('OddsRatio_working_3-way'!Y15+4*PI())/3)</f>
        <v>-0.54939495808147398</v>
      </c>
      <c r="AF15" s="11">
        <f>-'OddsRatio_working_3-way'!U15/(3*'OddsRatio_working_3-way'!X15^(1/3))*COS(('OddsRatio_working_3-way'!Y15)/3)</f>
        <v>0.54541409318208789</v>
      </c>
      <c r="AG15" s="11">
        <f>-'OddsRatio_working_3-way'!U15/(3*'OddsRatio_working_3-way'!X15^(1/3))*COS(('OddsRatio_working_3-way'!Y15+2*PI())/3)</f>
        <v>-0.40616588763719846</v>
      </c>
      <c r="AH15" s="11">
        <f>-'OddsRatio_working_3-way'!U15/(3*'OddsRatio_working_3-way'!X15^(1/3))*COS(('OddsRatio_working_3-way'!Y15+4*PI())/3)</f>
        <v>-0.13924820554488937</v>
      </c>
      <c r="AI15" s="11">
        <f>'OddsRatio_working_3-way'!U15/(3*'OddsRatio_working_3-way'!X15^(1/3))*SIN(('OddsRatio_working_3-way'!Y15)/3)</f>
        <v>-0.15410499560746552</v>
      </c>
      <c r="AJ15" s="11">
        <f>'OddsRatio_working_3-way'!U15/(3*'OddsRatio_working_3-way'!X15^(1/3))*SIN(('OddsRatio_working_3-way'!Y15+2*PI())/3)</f>
        <v>-0.39528996247400838</v>
      </c>
      <c r="AK15" s="11">
        <f>'OddsRatio_working_3-way'!U15/(3*'OddsRatio_working_3-way'!X15^(1/3))*SIN(('OddsRatio_working_3-way'!Y15+4*PI())/3)</f>
        <v>0.54939495808147398</v>
      </c>
      <c r="AL15" s="11">
        <f>'OddsRatio_working_3-way'!Z15+'OddsRatio_working_3-way'!AF15</f>
        <v>1.0908281863641758</v>
      </c>
      <c r="AM15" s="11">
        <f>'OddsRatio_working_3-way'!AA15+'OddsRatio_working_3-way'!AG15</f>
        <v>-0.81233177527439693</v>
      </c>
      <c r="AN15" s="11">
        <f>'OddsRatio_working_3-way'!AB15+'OddsRatio_working_3-way'!AH15</f>
        <v>-0.27849641108977874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1.0908281863641758</v>
      </c>
      <c r="AS15" s="11">
        <f>IF(('OddsRatio_working_3-way'!X15=0),IF(Q15&gt;0,-Q15^(1/3),(-Q15)^(1/3)),'OddsRatio_working_3-way'!AM15-'OddsRatio_working_3-way'!R15/3)</f>
        <v>-0.81233177527439693</v>
      </c>
      <c r="AT15" s="11">
        <f>IF(('OddsRatio_working_3-way'!X15=0),IF(Q15&gt;0,-Q15^(1/3),(-Q15)^(1/3)),'OddsRatio_working_3-way'!AN15-'OddsRatio_working_3-way'!R15/3)</f>
        <v>-0.27849641108977874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2.42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2.81</v>
      </c>
      <c r="D16" s="9">
        <f t="shared" si="13"/>
        <v>0.39705709431785119</v>
      </c>
      <c r="E16" s="9">
        <f t="shared" si="14"/>
        <v>0.26229592739954272</v>
      </c>
      <c r="F16" s="9">
        <f t="shared" si="15"/>
        <v>0.34064697828260615</v>
      </c>
      <c r="G16" s="9">
        <f t="shared" si="16"/>
        <v>1.0693869625660071</v>
      </c>
      <c r="H16" s="9">
        <f t="shared" si="17"/>
        <v>2.5185294868437293</v>
      </c>
      <c r="I16" s="9">
        <f t="shared" si="18"/>
        <v>3.8124877115485987</v>
      </c>
      <c r="J16" s="9">
        <f t="shared" si="19"/>
        <v>2.9355904022444728</v>
      </c>
      <c r="K16" s="11">
        <f t="shared" si="20"/>
        <v>0.41322314049586778</v>
      </c>
      <c r="L16" s="11">
        <f t="shared" si="21"/>
        <v>0.27548209366391185</v>
      </c>
      <c r="M16" s="11">
        <f t="shared" si="22"/>
        <v>0.35587188612099646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-0.27383840517411462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0.23739376325262845</v>
      </c>
      <c r="Q16" s="11">
        <f>2*'OddsRatio_working_3-way'!K16*'OddsRatio_working_3-way'!L16*'OddsRatio_working_3-way'!M16</f>
        <v>8.102176220226226E-2</v>
      </c>
      <c r="R16" s="11">
        <f t="shared" si="23"/>
        <v>0</v>
      </c>
      <c r="S16" s="11">
        <f t="shared" si="24"/>
        <v>-0.86691186760924355</v>
      </c>
      <c r="T16" s="11">
        <f t="shared" si="25"/>
        <v>-0.29587435754581687</v>
      </c>
      <c r="U16" s="11">
        <f>'OddsRatio_working_3-way'!S16-'OddsRatio_working_3-way'!R16^2/3</f>
        <v>-0.86691186760924355</v>
      </c>
      <c r="V16" s="11">
        <f>'OddsRatio_working_3-way'!S16*'OddsRatio_working_3-way'!R16/3-2*'OddsRatio_working_3-way'!R16^3/27-'OddsRatio_working_3-way'!T16</f>
        <v>0.29587435754581687</v>
      </c>
      <c r="W16" s="11">
        <f>'OddsRatio_working_3-way'!V16^2+4*'OddsRatio_working_3-way'!U16^3/27</f>
        <v>-8.9791999181218635E-3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0.15533901262341646</v>
      </c>
      <c r="Y16" s="11">
        <f>IF('OddsRatio_working_3-way'!W16&gt;=0,IF('OddsRatio_working_3-way'!V16+SQRT('OddsRatio_working_3-way'!W16)&gt;0,0,PI()),ACOS('OddsRatio_working_3-way'!V16/(2*'OddsRatio_working_3-way'!X16)))</f>
        <v>0.30994465703251617</v>
      </c>
      <c r="Z16" s="11">
        <f>'OddsRatio_working_3-way'!X16^(1/3)*COS('OddsRatio_working_3-way'!Y16/3)</f>
        <v>0.53469348128300354</v>
      </c>
      <c r="AA16" s="11">
        <f>'OddsRatio_working_3-way'!X16^(1/3)*COS(('OddsRatio_working_3-way'!Y16+2*PI())/3)</f>
        <v>-0.31535848615661149</v>
      </c>
      <c r="AB16" s="11">
        <f>'OddsRatio_working_3-way'!X16^(1/3)*COS(('OddsRatio_working_3-way'!Y16+4*PI())/3)</f>
        <v>-0.21933499512639212</v>
      </c>
      <c r="AC16" s="11">
        <f>'OddsRatio_working_3-way'!X16^(1/3)*SIN('OddsRatio_working_3-way'!Y16/3)</f>
        <v>5.5439188394824805E-2</v>
      </c>
      <c r="AD16" s="11">
        <f>'OddsRatio_working_3-way'!X16^(1/3)*SIN(('OddsRatio_working_3-way'!Y16+2*PI())/3)</f>
        <v>0.43533854383160786</v>
      </c>
      <c r="AE16" s="11">
        <f>'OddsRatio_working_3-way'!X16^(1/3)*SIN(('OddsRatio_working_3-way'!Y16+4*PI())/3)</f>
        <v>-0.49077773222643267</v>
      </c>
      <c r="AF16" s="11">
        <f>-'OddsRatio_working_3-way'!U16/(3*'OddsRatio_working_3-way'!X16^(1/3))*COS(('OddsRatio_working_3-way'!Y16)/3)</f>
        <v>0.53469348128300354</v>
      </c>
      <c r="AG16" s="11">
        <f>-'OddsRatio_working_3-way'!U16/(3*'OddsRatio_working_3-way'!X16^(1/3))*COS(('OddsRatio_working_3-way'!Y16+2*PI())/3)</f>
        <v>-0.31535848615661149</v>
      </c>
      <c r="AH16" s="11">
        <f>-'OddsRatio_working_3-way'!U16/(3*'OddsRatio_working_3-way'!X16^(1/3))*COS(('OddsRatio_working_3-way'!Y16+4*PI())/3)</f>
        <v>-0.21933499512639212</v>
      </c>
      <c r="AI16" s="11">
        <f>'OddsRatio_working_3-way'!U16/(3*'OddsRatio_working_3-way'!X16^(1/3))*SIN(('OddsRatio_working_3-way'!Y16)/3)</f>
        <v>-5.5439188394824805E-2</v>
      </c>
      <c r="AJ16" s="11">
        <f>'OddsRatio_working_3-way'!U16/(3*'OddsRatio_working_3-way'!X16^(1/3))*SIN(('OddsRatio_working_3-way'!Y16+2*PI())/3)</f>
        <v>-0.43533854383160786</v>
      </c>
      <c r="AK16" s="11">
        <f>'OddsRatio_working_3-way'!U16/(3*'OddsRatio_working_3-way'!X16^(1/3))*SIN(('OddsRatio_working_3-way'!Y16+4*PI())/3)</f>
        <v>0.49077773222643267</v>
      </c>
      <c r="AL16" s="11">
        <f>'OddsRatio_working_3-way'!Z16+'OddsRatio_working_3-way'!AF16</f>
        <v>1.0693869625660071</v>
      </c>
      <c r="AM16" s="11">
        <f>'OddsRatio_working_3-way'!AA16+'OddsRatio_working_3-way'!AG16</f>
        <v>-0.63071697231322299</v>
      </c>
      <c r="AN16" s="11">
        <f>'OddsRatio_working_3-way'!AB16+'OddsRatio_working_3-way'!AH16</f>
        <v>-0.43866999025278425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1.0693869625660071</v>
      </c>
      <c r="AS16" s="11">
        <f>IF(('OddsRatio_working_3-way'!X16=0),IF(Q16&gt;0,-Q16^(1/3),(-Q16)^(1/3)),'OddsRatio_working_3-way'!AM16-'OddsRatio_working_3-way'!R16/3)</f>
        <v>-0.63071697231322299</v>
      </c>
      <c r="AT16" s="11">
        <f>IF(('OddsRatio_working_3-way'!X16=0),IF(Q16&gt;0,-Q16^(1/3),(-Q16)^(1/3)),'OddsRatio_working_3-way'!AN16-'OddsRatio_working_3-way'!R16/3)</f>
        <v>-0.43866999025278425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7.3</v>
      </c>
      <c r="B17" s="4">
        <f>IF('True_Odds_Calculator_3-way'!B18="","",'True_Odds_Calculator_3-way'!B18)</f>
        <v>5.09</v>
      </c>
      <c r="C17" s="4">
        <f>IF('True_Odds_Calculator_3-way'!C18="","",'True_Odds_Calculator_3-way'!C18)</f>
        <v>1.39</v>
      </c>
      <c r="D17" s="9">
        <f t="shared" si="13"/>
        <v>0.12429213017160336</v>
      </c>
      <c r="E17" s="9">
        <f t="shared" si="14"/>
        <v>0.17940362501789756</v>
      </c>
      <c r="F17" s="9">
        <f t="shared" si="15"/>
        <v>0.69630424481049902</v>
      </c>
      <c r="G17" s="9">
        <f t="shared" si="16"/>
        <v>1.1183431242766466</v>
      </c>
      <c r="H17" s="9">
        <f t="shared" si="17"/>
        <v>8.0455616829428749</v>
      </c>
      <c r="I17" s="9">
        <f t="shared" si="18"/>
        <v>5.5740233782914848</v>
      </c>
      <c r="J17" s="9">
        <f t="shared" si="19"/>
        <v>1.4361538184678919</v>
      </c>
      <c r="K17" s="11">
        <f t="shared" si="20"/>
        <v>0.13698630136986301</v>
      </c>
      <c r="L17" s="11">
        <f t="shared" si="21"/>
        <v>0.19646365422396858</v>
      </c>
      <c r="M17" s="11">
        <f t="shared" si="22"/>
        <v>0.71942446043165476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-0.1945687199735594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0.20871964053753636</v>
      </c>
      <c r="Q17" s="11">
        <f>2*'OddsRatio_working_3-way'!K17*'OddsRatio_working_3-way'!L17*'OddsRatio_working_3-way'!M17</f>
        <v>3.8723495461509529E-2</v>
      </c>
      <c r="R17" s="11">
        <f t="shared" si="23"/>
        <v>0</v>
      </c>
      <c r="S17" s="11">
        <f t="shared" si="24"/>
        <v>-1.0727296790866485</v>
      </c>
      <c r="T17" s="11">
        <f t="shared" si="25"/>
        <v>-0.1990222039121797</v>
      </c>
      <c r="U17" s="11">
        <f>'OddsRatio_working_3-way'!S17-'OddsRatio_working_3-way'!R17^2/3</f>
        <v>-1.0727296790866485</v>
      </c>
      <c r="V17" s="11">
        <f>'OddsRatio_working_3-way'!S17*'OddsRatio_working_3-way'!R17/3-2*'OddsRatio_working_3-way'!R17^3/27-'OddsRatio_working_3-way'!T17</f>
        <v>0.1990222039121797</v>
      </c>
      <c r="W17" s="11">
        <f>'OddsRatio_working_3-way'!V17^2+4*'OddsRatio_working_3-way'!U17^3/27</f>
        <v>-0.14327054268815581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0.21382257851909434</v>
      </c>
      <c r="Y17" s="11">
        <f>IF('OddsRatio_working_3-way'!W17&gt;=0,IF('OddsRatio_working_3-way'!V17+SQRT('OddsRatio_working_3-way'!W17)&gt;0,0,PI()),ACOS('OddsRatio_working_3-way'!V17/(2*'OddsRatio_working_3-way'!X17)))</f>
        <v>1.086720020352907</v>
      </c>
      <c r="Z17" s="11">
        <f>'OddsRatio_working_3-way'!X17^(1/3)*COS('OddsRatio_working_3-way'!Y17/3)</f>
        <v>0.55917156213832342</v>
      </c>
      <c r="AA17" s="11">
        <f>'OddsRatio_working_3-way'!X17^(1/3)*COS(('OddsRatio_working_3-way'!Y17+2*PI())/3)</f>
        <v>-0.46310088356348628</v>
      </c>
      <c r="AB17" s="11">
        <f>'OddsRatio_working_3-way'!X17^(1/3)*COS(('OddsRatio_working_3-way'!Y17+4*PI())/3)</f>
        <v>-9.607067857483706E-2</v>
      </c>
      <c r="AC17" s="11">
        <f>'OddsRatio_working_3-way'!X17^(1/3)*SIN('OddsRatio_working_3-way'!Y17/3)</f>
        <v>0.21190498765092022</v>
      </c>
      <c r="AD17" s="11">
        <f>'OddsRatio_working_3-way'!X17^(1/3)*SIN(('OddsRatio_working_3-way'!Y17+2*PI())/3)</f>
        <v>0.37830428406015687</v>
      </c>
      <c r="AE17" s="11">
        <f>'OddsRatio_working_3-way'!X17^(1/3)*SIN(('OddsRatio_working_3-way'!Y17+4*PI())/3)</f>
        <v>-0.59020927171107695</v>
      </c>
      <c r="AF17" s="11">
        <f>-'OddsRatio_working_3-way'!U17/(3*'OddsRatio_working_3-way'!X17^(1/3))*COS(('OddsRatio_working_3-way'!Y17)/3)</f>
        <v>0.55917156213832331</v>
      </c>
      <c r="AG17" s="11">
        <f>-'OddsRatio_working_3-way'!U17/(3*'OddsRatio_working_3-way'!X17^(1/3))*COS(('OddsRatio_working_3-way'!Y17+2*PI())/3)</f>
        <v>-0.46310088356348622</v>
      </c>
      <c r="AH17" s="11">
        <f>-'OddsRatio_working_3-way'!U17/(3*'OddsRatio_working_3-way'!X17^(1/3))*COS(('OddsRatio_working_3-way'!Y17+4*PI())/3)</f>
        <v>-9.6070678574837046E-2</v>
      </c>
      <c r="AI17" s="11">
        <f>'OddsRatio_working_3-way'!U17/(3*'OddsRatio_working_3-way'!X17^(1/3))*SIN(('OddsRatio_working_3-way'!Y17)/3)</f>
        <v>-0.2119049876509202</v>
      </c>
      <c r="AJ17" s="11">
        <f>'OddsRatio_working_3-way'!U17/(3*'OddsRatio_working_3-way'!X17^(1/3))*SIN(('OddsRatio_working_3-way'!Y17+2*PI())/3)</f>
        <v>-0.37830428406015676</v>
      </c>
      <c r="AK17" s="11">
        <f>'OddsRatio_working_3-way'!U17/(3*'OddsRatio_working_3-way'!X17^(1/3))*SIN(('OddsRatio_working_3-way'!Y17+4*PI())/3)</f>
        <v>0.59020927171107684</v>
      </c>
      <c r="AL17" s="11">
        <f>'OddsRatio_working_3-way'!Z17+'OddsRatio_working_3-way'!AF17</f>
        <v>1.1183431242766466</v>
      </c>
      <c r="AM17" s="11">
        <f>'OddsRatio_working_3-way'!AA17+'OddsRatio_working_3-way'!AG17</f>
        <v>-0.92620176712697244</v>
      </c>
      <c r="AN17" s="11">
        <f>'OddsRatio_working_3-way'!AB17+'OddsRatio_working_3-way'!AH17</f>
        <v>-0.19214135714967412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1.1183431242766466</v>
      </c>
      <c r="AS17" s="11">
        <f>IF(('OddsRatio_working_3-way'!X17=0),IF(Q17&gt;0,-Q17^(1/3),(-Q17)^(1/3)),'OddsRatio_working_3-way'!AM17-'OddsRatio_working_3-way'!R17/3)</f>
        <v>-0.92620176712697244</v>
      </c>
      <c r="AT17" s="11">
        <f>IF(('OddsRatio_working_3-way'!X17=0),IF(Q17&gt;0,-Q17^(1/3),(-Q17)^(1/3)),'OddsRatio_working_3-way'!AN17-'OddsRatio_working_3-way'!R17/3)</f>
        <v>-0.19214135714967412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3.58</v>
      </c>
      <c r="C18" s="4">
        <f>IF('True_Odds_Calculator_3-way'!C19="","",'True_Odds_Calculator_3-way'!C19)</f>
        <v>3.73</v>
      </c>
      <c r="D18" s="9">
        <f t="shared" si="13"/>
        <v>0.4670437521326512</v>
      </c>
      <c r="E18" s="9">
        <f t="shared" si="14"/>
        <v>0.27200066720719607</v>
      </c>
      <c r="F18" s="9">
        <f t="shared" si="15"/>
        <v>0.26095558066015251</v>
      </c>
      <c r="G18" s="9">
        <f t="shared" si="16"/>
        <v>1.0373882054240542</v>
      </c>
      <c r="H18" s="9">
        <f t="shared" si="17"/>
        <v>2.1411270259664601</v>
      </c>
      <c r="I18" s="9">
        <f t="shared" si="18"/>
        <v>3.6764615699940606</v>
      </c>
      <c r="J18" s="9">
        <f t="shared" si="19"/>
        <v>3.8320698008076683</v>
      </c>
      <c r="K18" s="11">
        <f t="shared" si="20"/>
        <v>0.47619047619047616</v>
      </c>
      <c r="L18" s="11">
        <f t="shared" si="21"/>
        <v>0.27932960893854747</v>
      </c>
      <c r="M18" s="11">
        <f t="shared" si="22"/>
        <v>0.26809651474530832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-0.27628918477691078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0.22858455167829561</v>
      </c>
      <c r="Q18" s="11">
        <f>2*'OddsRatio_working_3-way'!K18*'OddsRatio_working_3-way'!L18*'OddsRatio_working_3-way'!M18</f>
        <v>7.1321232972947138E-2</v>
      </c>
      <c r="R18" s="11">
        <f t="shared" si="23"/>
        <v>0</v>
      </c>
      <c r="S18" s="11">
        <f t="shared" si="24"/>
        <v>-0.82733803664036221</v>
      </c>
      <c r="T18" s="11">
        <f t="shared" si="25"/>
        <v>-0.25813979302351392</v>
      </c>
      <c r="U18" s="11">
        <f>'OddsRatio_working_3-way'!S18-'OddsRatio_working_3-way'!R18^2/3</f>
        <v>-0.82733803664036221</v>
      </c>
      <c r="V18" s="11">
        <f>'OddsRatio_working_3-way'!S18*'OddsRatio_working_3-way'!R18/3-2*'OddsRatio_working_3-way'!R18^3/27-'OddsRatio_working_3-way'!T18</f>
        <v>0.25813979302351392</v>
      </c>
      <c r="W18" s="11">
        <f>'OddsRatio_working_3-way'!V18^2+4*'OddsRatio_working_3-way'!U18^3/27</f>
        <v>-1.7260609587209222E-2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0.14482468913261287</v>
      </c>
      <c r="Y18" s="11">
        <f>IF('OddsRatio_working_3-way'!W18&gt;=0,IF('OddsRatio_working_3-way'!V18+SQRT('OddsRatio_working_3-way'!W18)&gt;0,0,PI()),ACOS('OddsRatio_working_3-way'!V18/(2*'OddsRatio_working_3-way'!X18)))</f>
        <v>0.47078007433563562</v>
      </c>
      <c r="Z18" s="11">
        <f>'OddsRatio_working_3-way'!X18^(1/3)*COS('OddsRatio_working_3-way'!Y18/3)</f>
        <v>0.51869410271202709</v>
      </c>
      <c r="AA18" s="11">
        <f>'OddsRatio_working_3-way'!X18^(1/3)*COS(('OddsRatio_working_3-way'!Y18+2*PI())/3)</f>
        <v>-0.33042327817563599</v>
      </c>
      <c r="AB18" s="11">
        <f>'OddsRatio_working_3-way'!X18^(1/3)*COS(('OddsRatio_working_3-way'!Y18+4*PI())/3)</f>
        <v>-0.18827082453639096</v>
      </c>
      <c r="AC18" s="11">
        <f>'OddsRatio_working_3-way'!X18^(1/3)*SIN('OddsRatio_working_3-way'!Y18/3)</f>
        <v>8.2071757374583845E-2</v>
      </c>
      <c r="AD18" s="11">
        <f>'OddsRatio_working_3-way'!X18^(1/3)*SIN(('OddsRatio_working_3-way'!Y18+2*PI())/3)</f>
        <v>0.40816639105449842</v>
      </c>
      <c r="AE18" s="11">
        <f>'OddsRatio_working_3-way'!X18^(1/3)*SIN(('OddsRatio_working_3-way'!Y18+4*PI())/3)</f>
        <v>-0.49023814842908231</v>
      </c>
      <c r="AF18" s="11">
        <f>-'OddsRatio_working_3-way'!U18/(3*'OddsRatio_working_3-way'!X18^(1/3))*COS(('OddsRatio_working_3-way'!Y18)/3)</f>
        <v>0.51869410271202698</v>
      </c>
      <c r="AG18" s="11">
        <f>-'OddsRatio_working_3-way'!U18/(3*'OddsRatio_working_3-way'!X18^(1/3))*COS(('OddsRatio_working_3-way'!Y18+2*PI())/3)</f>
        <v>-0.33042327817563594</v>
      </c>
      <c r="AH18" s="11">
        <f>-'OddsRatio_working_3-way'!U18/(3*'OddsRatio_working_3-way'!X18^(1/3))*COS(('OddsRatio_working_3-way'!Y18+4*PI())/3)</f>
        <v>-0.18827082453639093</v>
      </c>
      <c r="AI18" s="11">
        <f>'OddsRatio_working_3-way'!U18/(3*'OddsRatio_working_3-way'!X18^(1/3))*SIN(('OddsRatio_working_3-way'!Y18)/3)</f>
        <v>-8.2071757374583817E-2</v>
      </c>
      <c r="AJ18" s="11">
        <f>'OddsRatio_working_3-way'!U18/(3*'OddsRatio_working_3-way'!X18^(1/3))*SIN(('OddsRatio_working_3-way'!Y18+2*PI())/3)</f>
        <v>-0.40816639105449831</v>
      </c>
      <c r="AK18" s="11">
        <f>'OddsRatio_working_3-way'!U18/(3*'OddsRatio_working_3-way'!X18^(1/3))*SIN(('OddsRatio_working_3-way'!Y18+4*PI())/3)</f>
        <v>0.4902381484290822</v>
      </c>
      <c r="AL18" s="11">
        <f>'OddsRatio_working_3-way'!Z18+'OddsRatio_working_3-way'!AF18</f>
        <v>1.0373882054240542</v>
      </c>
      <c r="AM18" s="11">
        <f>'OddsRatio_working_3-way'!AA18+'OddsRatio_working_3-way'!AG18</f>
        <v>-0.66084655635127199</v>
      </c>
      <c r="AN18" s="11">
        <f>'OddsRatio_working_3-way'!AB18+'OddsRatio_working_3-way'!AH18</f>
        <v>-0.37654164907278187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1.0373882054240542</v>
      </c>
      <c r="AS18" s="11">
        <f>IF(('OddsRatio_working_3-way'!X18=0),IF(Q18&gt;0,-Q18^(1/3),(-Q18)^(1/3)),'OddsRatio_working_3-way'!AM18-'OddsRatio_working_3-way'!R18/3)</f>
        <v>-0.66084655635127199</v>
      </c>
      <c r="AT18" s="11">
        <f>IF(('OddsRatio_working_3-way'!X18=0),IF(Q18&gt;0,-Q18^(1/3),(-Q18)^(1/3)),'OddsRatio_working_3-way'!AN18-'OddsRatio_working_3-way'!R18/3)</f>
        <v>-0.37654164907278187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4.9400000000000004</v>
      </c>
      <c r="B19" s="4">
        <f>IF('True_Odds_Calculator_3-way'!B20="","",'True_Odds_Calculator_3-way'!B20)</f>
        <v>5.05</v>
      </c>
      <c r="C19" s="4">
        <f>IF('True_Odds_Calculator_3-way'!C20="","",'True_Odds_Calculator_3-way'!C20)</f>
        <v>1.6</v>
      </c>
      <c r="D19" s="9">
        <f t="shared" si="13"/>
        <v>0.1950815356596152</v>
      </c>
      <c r="E19" s="9">
        <f t="shared" si="14"/>
        <v>0.19079394862047971</v>
      </c>
      <c r="F19" s="9">
        <f t="shared" si="15"/>
        <v>0.61412451571990501</v>
      </c>
      <c r="G19" s="9">
        <f t="shared" si="16"/>
        <v>1.0472237969194083</v>
      </c>
      <c r="H19" s="9">
        <f t="shared" si="17"/>
        <v>5.1260617598624689</v>
      </c>
      <c r="I19" s="9">
        <f t="shared" si="18"/>
        <v>5.2412563775236034</v>
      </c>
      <c r="J19" s="9">
        <f t="shared" si="19"/>
        <v>1.6283342781516448</v>
      </c>
      <c r="K19" s="11">
        <f t="shared" si="20"/>
        <v>0.20242914979757085</v>
      </c>
      <c r="L19" s="11">
        <f t="shared" si="21"/>
        <v>0.19801980198019803</v>
      </c>
      <c r="M19" s="11">
        <f t="shared" si="22"/>
        <v>0.625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-0.23986351064256217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0.2152062372229126</v>
      </c>
      <c r="Q19" s="11">
        <f>2*'OddsRatio_working_3-way'!K19*'OddsRatio_working_3-way'!L19*'OddsRatio_working_3-way'!M19</f>
        <v>5.010622519741853E-2</v>
      </c>
      <c r="R19" s="11">
        <f t="shared" si="23"/>
        <v>0</v>
      </c>
      <c r="S19" s="11">
        <f t="shared" si="24"/>
        <v>-0.89720289945896292</v>
      </c>
      <c r="T19" s="11">
        <f t="shared" si="25"/>
        <v>-0.20889473794155131</v>
      </c>
      <c r="U19" s="11">
        <f>'OddsRatio_working_3-way'!S19-'OddsRatio_working_3-way'!R19^2/3</f>
        <v>-0.89720289945896292</v>
      </c>
      <c r="V19" s="11">
        <f>'OddsRatio_working_3-way'!S19*'OddsRatio_working_3-way'!R19/3-2*'OddsRatio_working_3-way'!R19^3/27-'OddsRatio_working_3-way'!T19</f>
        <v>0.20889473794155131</v>
      </c>
      <c r="W19" s="11">
        <f>'OddsRatio_working_3-way'!V19^2+4*'OddsRatio_working_3-way'!U19^3/27</f>
        <v>-6.3359158532076326E-2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0.16355134520368958</v>
      </c>
      <c r="Y19" s="11">
        <f>IF('OddsRatio_working_3-way'!W19&gt;=0,IF('OddsRatio_working_3-way'!V19+SQRT('OddsRatio_working_3-way'!W19)&gt;0,0,PI()),ACOS('OddsRatio_working_3-way'!V19/(2*'OddsRatio_working_3-way'!X19)))</f>
        <v>0.87809105924599684</v>
      </c>
      <c r="Z19" s="11">
        <f>'OddsRatio_working_3-way'!X19^(1/3)*COS('OddsRatio_working_3-way'!Y19/3)</f>
        <v>0.52361189845970413</v>
      </c>
      <c r="AA19" s="11">
        <f>'OddsRatio_working_3-way'!X19^(1/3)*COS(('OddsRatio_working_3-way'!Y19+2*PI())/3)</f>
        <v>-0.39845754895817254</v>
      </c>
      <c r="AB19" s="11">
        <f>'OddsRatio_working_3-way'!X19^(1/3)*COS(('OddsRatio_working_3-way'!Y19+4*PI())/3)</f>
        <v>-0.12515434950153193</v>
      </c>
      <c r="AC19" s="11">
        <f>'OddsRatio_working_3-way'!X19^(1/3)*SIN('OddsRatio_working_3-way'!Y19/3)</f>
        <v>0.15779167577667769</v>
      </c>
      <c r="AD19" s="11">
        <f>'OddsRatio_working_3-way'!X19^(1/3)*SIN(('OddsRatio_working_3-way'!Y19+2*PI())/3)</f>
        <v>0.37456536790156292</v>
      </c>
      <c r="AE19" s="11">
        <f>'OddsRatio_working_3-way'!X19^(1/3)*SIN(('OddsRatio_working_3-way'!Y19+4*PI())/3)</f>
        <v>-0.53235704367824044</v>
      </c>
      <c r="AF19" s="11">
        <f>-'OddsRatio_working_3-way'!U19/(3*'OddsRatio_working_3-way'!X19^(1/3))*COS(('OddsRatio_working_3-way'!Y19)/3)</f>
        <v>0.52361189845970413</v>
      </c>
      <c r="AG19" s="11">
        <f>-'OddsRatio_working_3-way'!U19/(3*'OddsRatio_working_3-way'!X19^(1/3))*COS(('OddsRatio_working_3-way'!Y19+2*PI())/3)</f>
        <v>-0.39845754895817254</v>
      </c>
      <c r="AH19" s="11">
        <f>-'OddsRatio_working_3-way'!U19/(3*'OddsRatio_working_3-way'!X19^(1/3))*COS(('OddsRatio_working_3-way'!Y19+4*PI())/3)</f>
        <v>-0.12515434950153193</v>
      </c>
      <c r="AI19" s="11">
        <f>'OddsRatio_working_3-way'!U19/(3*'OddsRatio_working_3-way'!X19^(1/3))*SIN(('OddsRatio_working_3-way'!Y19)/3)</f>
        <v>-0.15779167577667769</v>
      </c>
      <c r="AJ19" s="11">
        <f>'OddsRatio_working_3-way'!U19/(3*'OddsRatio_working_3-way'!X19^(1/3))*SIN(('OddsRatio_working_3-way'!Y19+2*PI())/3)</f>
        <v>-0.37456536790156292</v>
      </c>
      <c r="AK19" s="11">
        <f>'OddsRatio_working_3-way'!U19/(3*'OddsRatio_working_3-way'!X19^(1/3))*SIN(('OddsRatio_working_3-way'!Y19+4*PI())/3)</f>
        <v>0.53235704367824044</v>
      </c>
      <c r="AL19" s="11">
        <f>'OddsRatio_working_3-way'!Z19+'OddsRatio_working_3-way'!AF19</f>
        <v>1.0472237969194083</v>
      </c>
      <c r="AM19" s="11">
        <f>'OddsRatio_working_3-way'!AA19+'OddsRatio_working_3-way'!AG19</f>
        <v>-0.79691509791634507</v>
      </c>
      <c r="AN19" s="11">
        <f>'OddsRatio_working_3-way'!AB19+'OddsRatio_working_3-way'!AH19</f>
        <v>-0.25030869900306385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1.0472237969194083</v>
      </c>
      <c r="AS19" s="11">
        <f>IF(('OddsRatio_working_3-way'!X19=0),IF(Q19&gt;0,-Q19^(1/3),(-Q19)^(1/3)),'OddsRatio_working_3-way'!AM19-'OddsRatio_working_3-way'!R19/3)</f>
        <v>-0.79691509791634507</v>
      </c>
      <c r="AT19" s="11">
        <f>IF(('OddsRatio_working_3-way'!X19=0),IF(Q19&gt;0,-Q19^(1/3),(-Q19)^(1/3)),'OddsRatio_working_3-way'!AN19-'OddsRatio_working_3-way'!R19/3)</f>
        <v>-0.25030869900306385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3.51</v>
      </c>
      <c r="C20" s="4">
        <f>IF('True_Odds_Calculator_3-way'!C21="","",'True_Odds_Calculator_3-way'!C21)</f>
        <v>3.7</v>
      </c>
      <c r="D20" s="9">
        <f t="shared" si="13"/>
        <v>0.4586517904802177</v>
      </c>
      <c r="E20" s="9">
        <f t="shared" si="14"/>
        <v>0.2778751955471005</v>
      </c>
      <c r="F20" s="9">
        <f t="shared" si="15"/>
        <v>0.26347301397268164</v>
      </c>
      <c r="G20" s="9">
        <f t="shared" si="16"/>
        <v>1.0353537483386996</v>
      </c>
      <c r="H20" s="9">
        <f t="shared" si="17"/>
        <v>2.1803032731061176</v>
      </c>
      <c r="I20" s="9">
        <f t="shared" si="18"/>
        <v>3.5987379083301363</v>
      </c>
      <c r="J20" s="9">
        <f t="shared" si="19"/>
        <v>3.7954551205144891</v>
      </c>
      <c r="K20" s="11">
        <f t="shared" si="20"/>
        <v>0.46728971962616822</v>
      </c>
      <c r="L20" s="11">
        <f t="shared" si="21"/>
        <v>0.28490028490028491</v>
      </c>
      <c r="M20" s="11">
        <f t="shared" si="22"/>
        <v>0.27027027027027023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-0.27798395088114702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0.22848153689275186</v>
      </c>
      <c r="Q20" s="11">
        <f>2*'OddsRatio_working_3-way'!K20*'OddsRatio_working_3-way'!L20*'OddsRatio_working_3-way'!M20</f>
        <v>7.1962688785118689E-2</v>
      </c>
      <c r="R20" s="11">
        <f t="shared" si="23"/>
        <v>0</v>
      </c>
      <c r="S20" s="11">
        <f t="shared" si="24"/>
        <v>-0.82192348215973055</v>
      </c>
      <c r="T20" s="11">
        <f t="shared" si="25"/>
        <v>-0.25887353768810406</v>
      </c>
      <c r="U20" s="11">
        <f>'OddsRatio_working_3-way'!S20-'OddsRatio_working_3-way'!R20^2/3</f>
        <v>-0.82192348215973055</v>
      </c>
      <c r="V20" s="11">
        <f>'OddsRatio_working_3-way'!S20*'OddsRatio_working_3-way'!R20/3-2*'OddsRatio_working_3-way'!R20^3/27-'OddsRatio_working_3-way'!T20</f>
        <v>0.25887353768810406</v>
      </c>
      <c r="W20" s="11">
        <f>'OddsRatio_working_3-way'!V20^2+4*'OddsRatio_working_3-way'!U20^3/27</f>
        <v>-1.5244811010294415E-2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0.14340529934895072</v>
      </c>
      <c r="Y20" s="11">
        <f>IF('OddsRatio_working_3-way'!W20&gt;=0,IF('OddsRatio_working_3-way'!V20+SQRT('OddsRatio_working_3-way'!W20)&gt;0,0,PI()),ACOS('OddsRatio_working_3-way'!V20/(2*'OddsRatio_working_3-way'!X20)))</f>
        <v>0.4450386153960999</v>
      </c>
      <c r="Z20" s="11">
        <f>'OddsRatio_working_3-way'!X20^(1/3)*COS('OddsRatio_working_3-way'!Y20/3)</f>
        <v>0.51767687416934982</v>
      </c>
      <c r="AA20" s="11">
        <f>'OddsRatio_working_3-way'!X20^(1/3)*COS(('OddsRatio_working_3-way'!Y20+2*PI())/3)</f>
        <v>-0.32583739978277187</v>
      </c>
      <c r="AB20" s="11">
        <f>'OddsRatio_working_3-way'!X20^(1/3)*COS(('OddsRatio_working_3-way'!Y20+4*PI())/3)</f>
        <v>-0.1918394743865777</v>
      </c>
      <c r="AC20" s="11">
        <f>'OddsRatio_working_3-way'!X20^(1/3)*SIN('OddsRatio_working_3-way'!Y20/3)</f>
        <v>7.7363738298344059E-2</v>
      </c>
      <c r="AD20" s="11">
        <f>'OddsRatio_working_3-way'!X20^(1/3)*SIN(('OddsRatio_working_3-way'!Y20+2*PI())/3)</f>
        <v>0.4096394548332053</v>
      </c>
      <c r="AE20" s="11">
        <f>'OddsRatio_working_3-way'!X20^(1/3)*SIN(('OddsRatio_working_3-way'!Y20+4*PI())/3)</f>
        <v>-0.48700319313154927</v>
      </c>
      <c r="AF20" s="11">
        <f>-'OddsRatio_working_3-way'!U20/(3*'OddsRatio_working_3-way'!X20^(1/3))*COS(('OddsRatio_working_3-way'!Y20)/3)</f>
        <v>0.51767687416934982</v>
      </c>
      <c r="AG20" s="11">
        <f>-'OddsRatio_working_3-way'!U20/(3*'OddsRatio_working_3-way'!X20^(1/3))*COS(('OddsRatio_working_3-way'!Y20+2*PI())/3)</f>
        <v>-0.32583739978277187</v>
      </c>
      <c r="AH20" s="11">
        <f>-'OddsRatio_working_3-way'!U20/(3*'OddsRatio_working_3-way'!X20^(1/3))*COS(('OddsRatio_working_3-way'!Y20+4*PI())/3)</f>
        <v>-0.1918394743865777</v>
      </c>
      <c r="AI20" s="11">
        <f>'OddsRatio_working_3-way'!U20/(3*'OddsRatio_working_3-way'!X20^(1/3))*SIN(('OddsRatio_working_3-way'!Y20)/3)</f>
        <v>-7.7363738298344059E-2</v>
      </c>
      <c r="AJ20" s="11">
        <f>'OddsRatio_working_3-way'!U20/(3*'OddsRatio_working_3-way'!X20^(1/3))*SIN(('OddsRatio_working_3-way'!Y20+2*PI())/3)</f>
        <v>-0.4096394548332053</v>
      </c>
      <c r="AK20" s="11">
        <f>'OddsRatio_working_3-way'!U20/(3*'OddsRatio_working_3-way'!X20^(1/3))*SIN(('OddsRatio_working_3-way'!Y20+4*PI())/3)</f>
        <v>0.48700319313154927</v>
      </c>
      <c r="AL20" s="11">
        <f>'OddsRatio_working_3-way'!Z20+'OddsRatio_working_3-way'!AF20</f>
        <v>1.0353537483386996</v>
      </c>
      <c r="AM20" s="11">
        <f>'OddsRatio_working_3-way'!AA20+'OddsRatio_working_3-way'!AG20</f>
        <v>-0.65167479956554375</v>
      </c>
      <c r="AN20" s="11">
        <f>'OddsRatio_working_3-way'!AB20+'OddsRatio_working_3-way'!AH20</f>
        <v>-0.38367894877315539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1.0353537483386996</v>
      </c>
      <c r="AS20" s="11">
        <f>IF(('OddsRatio_working_3-way'!X20=0),IF(Q20&gt;0,-Q20^(1/3),(-Q20)^(1/3)),'OddsRatio_working_3-way'!AM20-'OddsRatio_working_3-way'!R20/3)</f>
        <v>-0.65167479956554375</v>
      </c>
      <c r="AT20" s="11">
        <f>IF(('OddsRatio_working_3-way'!X20=0),IF(Q20&gt;0,-Q20^(1/3),(-Q20)^(1/3)),'OddsRatio_working_3-way'!AN20-'OddsRatio_working_3-way'!R20/3)</f>
        <v>-0.38367894877315539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1.61</v>
      </c>
      <c r="B21" s="4">
        <f>IF('True_Odds_Calculator_3-way'!B22="","",'True_Odds_Calculator_3-way'!B22)</f>
        <v>4.4800000000000004</v>
      </c>
      <c r="C21" s="4">
        <f>IF('True_Odds_Calculator_3-way'!C22="","",'True_Odds_Calculator_3-way'!C22)</f>
        <v>5.51</v>
      </c>
      <c r="D21" s="9">
        <f t="shared" si="13"/>
        <v>0.61009213458576306</v>
      </c>
      <c r="E21" s="9">
        <f t="shared" si="14"/>
        <v>0.21523918174370832</v>
      </c>
      <c r="F21" s="9">
        <f t="shared" si="15"/>
        <v>0.17466868367052879</v>
      </c>
      <c r="G21" s="9">
        <f t="shared" si="16"/>
        <v>1.0476994961171697</v>
      </c>
      <c r="H21" s="9">
        <f t="shared" si="17"/>
        <v>1.6390966926314734</v>
      </c>
      <c r="I21" s="9">
        <f t="shared" si="18"/>
        <v>4.6459942464877502</v>
      </c>
      <c r="J21" s="9">
        <f t="shared" si="19"/>
        <v>5.7251247274884358</v>
      </c>
      <c r="K21" s="11">
        <f t="shared" si="20"/>
        <v>0.6211180124223602</v>
      </c>
      <c r="L21" s="11">
        <f t="shared" si="21"/>
        <v>0.2232142857142857</v>
      </c>
      <c r="M21" s="11">
        <f t="shared" si="22"/>
        <v>0.18148820326678766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-0.24089630131228701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0.2163928776750185</v>
      </c>
      <c r="Q21" s="11">
        <f>2*'OddsRatio_working_3-way'!K21*'OddsRatio_working_3-way'!L21*'OddsRatio_working_3-way'!M21</f>
        <v>5.0323925040701982E-2</v>
      </c>
      <c r="R21" s="11">
        <f t="shared" si="23"/>
        <v>0</v>
      </c>
      <c r="S21" s="11">
        <f t="shared" si="24"/>
        <v>-0.89828227538660554</v>
      </c>
      <c r="T21" s="11">
        <f t="shared" si="25"/>
        <v>-0.20890285474107106</v>
      </c>
      <c r="U21" s="11">
        <f>'OddsRatio_working_3-way'!S21-'OddsRatio_working_3-way'!R21^2/3</f>
        <v>-0.89828227538660554</v>
      </c>
      <c r="V21" s="11">
        <f>'OddsRatio_working_3-way'!S21*'OddsRatio_working_3-way'!R21/3-2*'OddsRatio_working_3-way'!R21^3/27-'OddsRatio_working_3-way'!T21</f>
        <v>0.20890285474107106</v>
      </c>
      <c r="W21" s="11">
        <f>'OddsRatio_working_3-way'!V21^2+4*'OddsRatio_working_3-way'!U21^3/27</f>
        <v>-6.3742395900491605E-2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0.16384657352189322</v>
      </c>
      <c r="Y21" s="11">
        <f>IF('OddsRatio_working_3-way'!W21&gt;=0,IF('OddsRatio_working_3-way'!V21+SQRT('OddsRatio_working_3-way'!W21)&gt;0,0,PI()),ACOS('OddsRatio_working_3-way'!V21/(2*'OddsRatio_working_3-way'!X21)))</f>
        <v>0.87955333633555144</v>
      </c>
      <c r="Z21" s="11">
        <f>'OddsRatio_working_3-way'!X21^(1/3)*COS('OddsRatio_working_3-way'!Y21/3)</f>
        <v>0.52384974805858486</v>
      </c>
      <c r="AA21" s="11">
        <f>'OddsRatio_working_3-way'!X21^(1/3)*COS(('OddsRatio_working_3-way'!Y21+2*PI())/3)</f>
        <v>-0.39887979340376856</v>
      </c>
      <c r="AB21" s="11">
        <f>'OddsRatio_working_3-way'!X21^(1/3)*COS(('OddsRatio_working_3-way'!Y21+4*PI())/3)</f>
        <v>-0.12496995465481643</v>
      </c>
      <c r="AC21" s="11">
        <f>'OddsRatio_working_3-way'!X21^(1/3)*SIN('OddsRatio_working_3-way'!Y21/3)</f>
        <v>0.15814191913539463</v>
      </c>
      <c r="AD21" s="11">
        <f>'OddsRatio_working_3-way'!X21^(1/3)*SIN(('OddsRatio_working_3-way'!Y21+2*PI())/3)</f>
        <v>0.37459623001711512</v>
      </c>
      <c r="AE21" s="11">
        <f>'OddsRatio_working_3-way'!X21^(1/3)*SIN(('OddsRatio_working_3-way'!Y21+4*PI())/3)</f>
        <v>-0.53273814915250972</v>
      </c>
      <c r="AF21" s="11">
        <f>-'OddsRatio_working_3-way'!U21/(3*'OddsRatio_working_3-way'!X21^(1/3))*COS(('OddsRatio_working_3-way'!Y21)/3)</f>
        <v>0.52384974805858486</v>
      </c>
      <c r="AG21" s="11">
        <f>-'OddsRatio_working_3-way'!U21/(3*'OddsRatio_working_3-way'!X21^(1/3))*COS(('OddsRatio_working_3-way'!Y21+2*PI())/3)</f>
        <v>-0.39887979340376856</v>
      </c>
      <c r="AH21" s="11">
        <f>-'OddsRatio_working_3-way'!U21/(3*'OddsRatio_working_3-way'!X21^(1/3))*COS(('OddsRatio_working_3-way'!Y21+4*PI())/3)</f>
        <v>-0.12496995465481643</v>
      </c>
      <c r="AI21" s="11">
        <f>'OddsRatio_working_3-way'!U21/(3*'OddsRatio_working_3-way'!X21^(1/3))*SIN(('OddsRatio_working_3-way'!Y21)/3)</f>
        <v>-0.15814191913539463</v>
      </c>
      <c r="AJ21" s="11">
        <f>'OddsRatio_working_3-way'!U21/(3*'OddsRatio_working_3-way'!X21^(1/3))*SIN(('OddsRatio_working_3-way'!Y21+2*PI())/3)</f>
        <v>-0.37459623001711512</v>
      </c>
      <c r="AK21" s="11">
        <f>'OddsRatio_working_3-way'!U21/(3*'OddsRatio_working_3-way'!X21^(1/3))*SIN(('OddsRatio_working_3-way'!Y21+4*PI())/3)</f>
        <v>0.53273814915250972</v>
      </c>
      <c r="AL21" s="11">
        <f>'OddsRatio_working_3-way'!Z21+'OddsRatio_working_3-way'!AF21</f>
        <v>1.0476994961171697</v>
      </c>
      <c r="AM21" s="11">
        <f>'OddsRatio_working_3-way'!AA21+'OddsRatio_working_3-way'!AG21</f>
        <v>-0.79775958680753711</v>
      </c>
      <c r="AN21" s="11">
        <f>'OddsRatio_working_3-way'!AB21+'OddsRatio_working_3-way'!AH21</f>
        <v>-0.24993990930963286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1.0476994961171697</v>
      </c>
      <c r="AS21" s="11">
        <f>IF(('OddsRatio_working_3-way'!X21=0),IF(Q21&gt;0,-Q21^(1/3),(-Q21)^(1/3)),'OddsRatio_working_3-way'!AM21-'OddsRatio_working_3-way'!R21/3)</f>
        <v>-0.79775958680753711</v>
      </c>
      <c r="AT21" s="11">
        <f>IF(('OddsRatio_working_3-way'!X21=0),IF(Q21&gt;0,-Q21^(1/3),(-Q21)^(1/3)),'OddsRatio_working_3-way'!AN21-'OddsRatio_working_3-way'!R21/3)</f>
        <v>-0.24993990930963286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3.46</v>
      </c>
      <c r="B22" s="4">
        <f>IF('True_Odds_Calculator_3-way'!B23="","",'True_Odds_Calculator_3-way'!B23)</f>
        <v>3.7</v>
      </c>
      <c r="C22" s="4">
        <f>IF('True_Odds_Calculator_3-way'!C23="","",'True_Odds_Calculator_3-way'!C23)</f>
        <v>2.13</v>
      </c>
      <c r="D22" s="9">
        <f t="shared" si="13"/>
        <v>0.27997207921080469</v>
      </c>
      <c r="E22" s="9">
        <f t="shared" si="14"/>
        <v>0.26159585304905014</v>
      </c>
      <c r="F22" s="9">
        <f t="shared" si="15"/>
        <v>0.45843206774014517</v>
      </c>
      <c r="G22" s="9">
        <f t="shared" si="16"/>
        <v>1.0454409509999443</v>
      </c>
      <c r="H22" s="9">
        <f t="shared" si="17"/>
        <v>3.5717847394598623</v>
      </c>
      <c r="I22" s="9">
        <f t="shared" si="18"/>
        <v>3.8226905676998499</v>
      </c>
      <c r="J22" s="9">
        <f t="shared" si="19"/>
        <v>2.1813482746299369</v>
      </c>
      <c r="K22" s="11">
        <f t="shared" si="20"/>
        <v>0.28901734104046245</v>
      </c>
      <c r="L22" s="11">
        <f t="shared" si="21"/>
        <v>0.27027027027027023</v>
      </c>
      <c r="M22" s="11">
        <f t="shared" si="22"/>
        <v>0.46948356807511737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-0.27524528517771207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0.23067111726234088</v>
      </c>
      <c r="Q22" s="11">
        <f>2*'OddsRatio_working_3-way'!K22*'OddsRatio_working_3-way'!L22*'OddsRatio_working_3-way'!M22</f>
        <v>7.3345347301221275E-2</v>
      </c>
      <c r="R22" s="11">
        <f t="shared" si="23"/>
        <v>0</v>
      </c>
      <c r="S22" s="11">
        <f t="shared" si="24"/>
        <v>-0.83805656148990204</v>
      </c>
      <c r="T22" s="11">
        <f t="shared" si="25"/>
        <v>-0.26647267455958734</v>
      </c>
      <c r="U22" s="11">
        <f>'OddsRatio_working_3-way'!S22-'OddsRatio_working_3-way'!R22^2/3</f>
        <v>-0.83805656148990204</v>
      </c>
      <c r="V22" s="11">
        <f>'OddsRatio_working_3-way'!S22*'OddsRatio_working_3-way'!R22/3-2*'OddsRatio_working_3-way'!R22^3/27-'OddsRatio_working_3-way'!T22</f>
        <v>0.26647267455958734</v>
      </c>
      <c r="W22" s="11">
        <f>'OddsRatio_working_3-way'!V22^2+4*'OddsRatio_working_3-way'!U22^3/27</f>
        <v>-1.6192260371389058E-2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0.14764818544290412</v>
      </c>
      <c r="Y22" s="11">
        <f>IF('OddsRatio_working_3-way'!W22&gt;=0,IF('OddsRatio_working_3-way'!V22+SQRT('OddsRatio_working_3-way'!W22)&gt;0,0,PI()),ACOS('OddsRatio_working_3-way'!V22/(2*'OddsRatio_working_3-way'!X22)))</f>
        <v>0.44551092058212372</v>
      </c>
      <c r="Z22" s="11">
        <f>'OddsRatio_working_3-way'!X22^(1/3)*COS('OddsRatio_working_3-way'!Y22/3)</f>
        <v>0.52272047549997225</v>
      </c>
      <c r="AA22" s="11">
        <f>'OddsRatio_working_3-way'!X22^(1/3)*COS(('OddsRatio_working_3-way'!Y22+2*PI())/3)</f>
        <v>-0.32908481779510573</v>
      </c>
      <c r="AB22" s="11">
        <f>'OddsRatio_working_3-way'!X22^(1/3)*COS(('OddsRatio_working_3-way'!Y22+4*PI())/3)</f>
        <v>-0.19363565770486657</v>
      </c>
      <c r="AC22" s="11">
        <f>'OddsRatio_working_3-way'!X22^(1/3)*SIN('OddsRatio_working_3-way'!Y22/3)</f>
        <v>7.8201609039608252E-2</v>
      </c>
      <c r="AD22" s="11">
        <f>'OddsRatio_working_3-way'!X22^(1/3)*SIN(('OddsRatio_working_3-way'!Y22+2*PI())/3)</f>
        <v>0.41358840634145305</v>
      </c>
      <c r="AE22" s="11">
        <f>'OddsRatio_working_3-way'!X22^(1/3)*SIN(('OddsRatio_working_3-way'!Y22+4*PI())/3)</f>
        <v>-0.49179001538106126</v>
      </c>
      <c r="AF22" s="11">
        <f>-'OddsRatio_working_3-way'!U22/(3*'OddsRatio_working_3-way'!X22^(1/3))*COS(('OddsRatio_working_3-way'!Y22)/3)</f>
        <v>0.52272047549997214</v>
      </c>
      <c r="AG22" s="11">
        <f>-'OddsRatio_working_3-way'!U22/(3*'OddsRatio_working_3-way'!X22^(1/3))*COS(('OddsRatio_working_3-way'!Y22+2*PI())/3)</f>
        <v>-0.32908481779510568</v>
      </c>
      <c r="AH22" s="11">
        <f>-'OddsRatio_working_3-way'!U22/(3*'OddsRatio_working_3-way'!X22^(1/3))*COS(('OddsRatio_working_3-way'!Y22+4*PI())/3)</f>
        <v>-0.19363565770486654</v>
      </c>
      <c r="AI22" s="11">
        <f>'OddsRatio_working_3-way'!U22/(3*'OddsRatio_working_3-way'!X22^(1/3))*SIN(('OddsRatio_working_3-way'!Y22)/3)</f>
        <v>-7.8201609039608239E-2</v>
      </c>
      <c r="AJ22" s="11">
        <f>'OddsRatio_working_3-way'!U22/(3*'OddsRatio_working_3-way'!X22^(1/3))*SIN(('OddsRatio_working_3-way'!Y22+2*PI())/3)</f>
        <v>-0.41358840634145294</v>
      </c>
      <c r="AK22" s="11">
        <f>'OddsRatio_working_3-way'!U22/(3*'OddsRatio_working_3-way'!X22^(1/3))*SIN(('OddsRatio_working_3-way'!Y22+4*PI())/3)</f>
        <v>0.49179001538106115</v>
      </c>
      <c r="AL22" s="11">
        <f>'OddsRatio_working_3-way'!Z22+'OddsRatio_working_3-way'!AF22</f>
        <v>1.0454409509999443</v>
      </c>
      <c r="AM22" s="11">
        <f>'OddsRatio_working_3-way'!AA22+'OddsRatio_working_3-way'!AG22</f>
        <v>-0.65816963559021135</v>
      </c>
      <c r="AN22" s="11">
        <f>'OddsRatio_working_3-way'!AB22+'OddsRatio_working_3-way'!AH22</f>
        <v>-0.38727131540973314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1.0454409509999443</v>
      </c>
      <c r="AS22" s="11">
        <f>IF(('OddsRatio_working_3-way'!X22=0),IF(Q22&gt;0,-Q22^(1/3),(-Q22)^(1/3)),'OddsRatio_working_3-way'!AM22-'OddsRatio_working_3-way'!R22/3)</f>
        <v>-0.65816963559021135</v>
      </c>
      <c r="AT22" s="11">
        <f>IF(('OddsRatio_working_3-way'!X22=0),IF(Q22&gt;0,-Q22^(1/3),(-Q22)^(1/3)),'OddsRatio_working_3-way'!AN22-'OddsRatio_working_3-way'!R22/3)</f>
        <v>-0.38727131540973314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4.51</v>
      </c>
      <c r="C23" s="4">
        <f>IF('True_Odds_Calculator_3-way'!C24="","",'True_Odds_Calculator_3-way'!C24)</f>
        <v>5.83</v>
      </c>
      <c r="D23" s="9">
        <f t="shared" si="13"/>
        <v>0.6239714743262349</v>
      </c>
      <c r="E23" s="9">
        <f t="shared" si="14"/>
        <v>0.21227017274616955</v>
      </c>
      <c r="F23" s="9">
        <f t="shared" si="15"/>
        <v>0.16375835292759547</v>
      </c>
      <c r="G23" s="9">
        <f t="shared" si="16"/>
        <v>1.0572585366359171</v>
      </c>
      <c r="H23" s="9">
        <f t="shared" si="17"/>
        <v>1.6026373658824726</v>
      </c>
      <c r="I23" s="9">
        <f t="shared" si="18"/>
        <v>4.7109774635920685</v>
      </c>
      <c r="J23" s="9">
        <f t="shared" si="19"/>
        <v>6.1065587319514778</v>
      </c>
      <c r="K23" s="11">
        <f t="shared" si="20"/>
        <v>0.63694267515923564</v>
      </c>
      <c r="L23" s="11">
        <f t="shared" si="21"/>
        <v>0.22172949002217296</v>
      </c>
      <c r="M23" s="11">
        <f t="shared" si="22"/>
        <v>0.17152658662092624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-0.23409080431984297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0.21584050825376769</v>
      </c>
      <c r="Q23" s="11">
        <f>2*'OddsRatio_working_3-way'!K23*'OddsRatio_working_3-way'!L23*'OddsRatio_working_3-way'!M23</f>
        <v>4.8449047868410255E-2</v>
      </c>
      <c r="R23" s="11">
        <f t="shared" si="23"/>
        <v>0</v>
      </c>
      <c r="S23" s="11">
        <f t="shared" si="24"/>
        <v>-0.922037535309847</v>
      </c>
      <c r="T23" s="11">
        <f t="shared" si="25"/>
        <v>-0.20696689905944937</v>
      </c>
      <c r="U23" s="11">
        <f>'OddsRatio_working_3-way'!S23-'OddsRatio_working_3-way'!R23^2/3</f>
        <v>-0.922037535309847</v>
      </c>
      <c r="V23" s="11">
        <f>'OddsRatio_working_3-way'!S23*'OddsRatio_working_3-way'!R23/3-2*'OddsRatio_working_3-way'!R23^3/27-'OddsRatio_working_3-way'!T23</f>
        <v>0.20696689905944937</v>
      </c>
      <c r="W23" s="11">
        <f>'OddsRatio_working_3-way'!V23^2+4*'OddsRatio_working_3-way'!U23^3/27</f>
        <v>-7.3294062159801138E-2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0.17038879031943788</v>
      </c>
      <c r="Y23" s="11">
        <f>IF('OddsRatio_working_3-way'!W23&gt;=0,IF('OddsRatio_working_3-way'!V23+SQRT('OddsRatio_working_3-way'!W23)&gt;0,0,PI()),ACOS('OddsRatio_working_3-way'!V23/(2*'OddsRatio_working_3-way'!X23)))</f>
        <v>0.91809183444593334</v>
      </c>
      <c r="Z23" s="11">
        <f>'OddsRatio_working_3-way'!X23^(1/3)*COS('OddsRatio_working_3-way'!Y23/3)</f>
        <v>0.52862926831795864</v>
      </c>
      <c r="AA23" s="11">
        <f>'OddsRatio_working_3-way'!X23^(1/3)*COS(('OddsRatio_working_3-way'!Y23+2*PI())/3)</f>
        <v>-0.40896146729291488</v>
      </c>
      <c r="AB23" s="11">
        <f>'OddsRatio_working_3-way'!X23^(1/3)*COS(('OddsRatio_working_3-way'!Y23+4*PI())/3)</f>
        <v>-0.11966780102504383</v>
      </c>
      <c r="AC23" s="11">
        <f>'OddsRatio_working_3-way'!X23^(1/3)*SIN('OddsRatio_working_3-way'!Y23/3)</f>
        <v>0.16702377609460936</v>
      </c>
      <c r="AD23" s="11">
        <f>'OddsRatio_working_3-way'!X23^(1/3)*SIN(('OddsRatio_working_3-way'!Y23+2*PI())/3)</f>
        <v>0.37429448750002786</v>
      </c>
      <c r="AE23" s="11">
        <f>'OddsRatio_working_3-way'!X23^(1/3)*SIN(('OddsRatio_working_3-way'!Y23+4*PI())/3)</f>
        <v>-0.54131826359463708</v>
      </c>
      <c r="AF23" s="11">
        <f>-'OddsRatio_working_3-way'!U23/(3*'OddsRatio_working_3-way'!X23^(1/3))*COS(('OddsRatio_working_3-way'!Y23)/3)</f>
        <v>0.52862926831795842</v>
      </c>
      <c r="AG23" s="11">
        <f>-'OddsRatio_working_3-way'!U23/(3*'OddsRatio_working_3-way'!X23^(1/3))*COS(('OddsRatio_working_3-way'!Y23+2*PI())/3)</f>
        <v>-0.40896146729291472</v>
      </c>
      <c r="AH23" s="11">
        <f>-'OddsRatio_working_3-way'!U23/(3*'OddsRatio_working_3-way'!X23^(1/3))*COS(('OddsRatio_working_3-way'!Y23+4*PI())/3)</f>
        <v>-0.11966780102504378</v>
      </c>
      <c r="AI23" s="11">
        <f>'OddsRatio_working_3-way'!U23/(3*'OddsRatio_working_3-way'!X23^(1/3))*SIN(('OddsRatio_working_3-way'!Y23)/3)</f>
        <v>-0.16702377609460931</v>
      </c>
      <c r="AJ23" s="11">
        <f>'OddsRatio_working_3-way'!U23/(3*'OddsRatio_working_3-way'!X23^(1/3))*SIN(('OddsRatio_working_3-way'!Y23+2*PI())/3)</f>
        <v>-0.37429448750002775</v>
      </c>
      <c r="AK23" s="11">
        <f>'OddsRatio_working_3-way'!U23/(3*'OddsRatio_working_3-way'!X23^(1/3))*SIN(('OddsRatio_working_3-way'!Y23+4*PI())/3)</f>
        <v>0.54131826359463686</v>
      </c>
      <c r="AL23" s="11">
        <f>'OddsRatio_working_3-way'!Z23+'OddsRatio_working_3-way'!AF23</f>
        <v>1.0572585366359171</v>
      </c>
      <c r="AM23" s="11">
        <f>'OddsRatio_working_3-way'!AA23+'OddsRatio_working_3-way'!AG23</f>
        <v>-0.81792293458582965</v>
      </c>
      <c r="AN23" s="11">
        <f>'OddsRatio_working_3-way'!AB23+'OddsRatio_working_3-way'!AH23</f>
        <v>-0.23933560205008761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1.0572585366359171</v>
      </c>
      <c r="AS23" s="11">
        <f>IF(('OddsRatio_working_3-way'!X23=0),IF(Q23&gt;0,-Q23^(1/3),(-Q23)^(1/3)),'OddsRatio_working_3-way'!AM23-'OddsRatio_working_3-way'!R23/3)</f>
        <v>-0.81792293458582965</v>
      </c>
      <c r="AT23" s="11">
        <f>IF(('OddsRatio_working_3-way'!X23=0),IF(Q23&gt;0,-Q23^(1/3),(-Q23)^(1/3)),'OddsRatio_working_3-way'!AN23-'OddsRatio_working_3-way'!R23/3)</f>
        <v>-0.23933560205008761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1.91</v>
      </c>
      <c r="B24" s="4">
        <f>IF('True_Odds_Calculator_3-way'!B25="","",'True_Odds_Calculator_3-way'!B25)</f>
        <v>4.08</v>
      </c>
      <c r="C24" s="4">
        <f>IF('True_Odds_Calculator_3-way'!C25="","",'True_Odds_Calculator_3-way'!C25)</f>
        <v>3.84</v>
      </c>
      <c r="D24" s="9">
        <f t="shared" si="13"/>
        <v>0.51190674225357713</v>
      </c>
      <c r="E24" s="9">
        <f t="shared" si="14"/>
        <v>0.23656512165324742</v>
      </c>
      <c r="F24" s="9">
        <f t="shared" si="15"/>
        <v>0.25152813609317565</v>
      </c>
      <c r="G24" s="9">
        <f t="shared" si="16"/>
        <v>1.0477811152525676</v>
      </c>
      <c r="H24" s="9">
        <f t="shared" si="17"/>
        <v>1.9534808148798359</v>
      </c>
      <c r="I24" s="9">
        <f t="shared" si="18"/>
        <v>4.2271658349779075</v>
      </c>
      <c r="J24" s="9">
        <f t="shared" si="19"/>
        <v>3.9756983673172916</v>
      </c>
      <c r="K24" s="11">
        <f t="shared" si="20"/>
        <v>0.52356020942408377</v>
      </c>
      <c r="L24" s="11">
        <f t="shared" si="21"/>
        <v>0.24509803921568626</v>
      </c>
      <c r="M24" s="11">
        <f t="shared" si="22"/>
        <v>0.26041666666666669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-0.26600248520001368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0.22824220220374358</v>
      </c>
      <c r="Q24" s="11">
        <f>2*'OddsRatio_working_3-way'!K24*'OddsRatio_working_3-way'!L24*'OddsRatio_working_3-way'!M24</f>
        <v>6.6835198302706775E-2</v>
      </c>
      <c r="R24" s="11">
        <f t="shared" si="23"/>
        <v>0</v>
      </c>
      <c r="S24" s="11">
        <f t="shared" si="24"/>
        <v>-0.85804537514799073</v>
      </c>
      <c r="T24" s="11">
        <f t="shared" si="25"/>
        <v>-0.25125779652942631</v>
      </c>
      <c r="U24" s="11">
        <f>'OddsRatio_working_3-way'!S24-'OddsRatio_working_3-way'!R24^2/3</f>
        <v>-0.85804537514799073</v>
      </c>
      <c r="V24" s="11">
        <f>'OddsRatio_working_3-way'!S24*'OddsRatio_working_3-way'!R24/3-2*'OddsRatio_working_3-way'!R24^3/27-'OddsRatio_working_3-way'!T24</f>
        <v>0.25125779652942631</v>
      </c>
      <c r="W24" s="11">
        <f>'OddsRatio_working_3-way'!V24^2+4*'OddsRatio_working_3-way'!U24^3/27</f>
        <v>-3.0458990490740176E-2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0.15296198123027399</v>
      </c>
      <c r="Y24" s="11">
        <f>IF('OddsRatio_working_3-way'!W24&gt;=0,IF('OddsRatio_working_3-way'!V24+SQRT('OddsRatio_working_3-way'!W24)&gt;0,0,PI()),ACOS('OddsRatio_working_3-way'!V24/(2*'OddsRatio_working_3-way'!X24)))</f>
        <v>0.6070962988749764</v>
      </c>
      <c r="Z24" s="11">
        <f>'OddsRatio_working_3-way'!X24^(1/3)*COS('OddsRatio_working_3-way'!Y24/3)</f>
        <v>0.52389055762628378</v>
      </c>
      <c r="AA24" s="11">
        <f>'OddsRatio_working_3-way'!X24^(1/3)*COS(('OddsRatio_working_3-way'!Y24+2*PI())/3)</f>
        <v>-0.35503317549962704</v>
      </c>
      <c r="AB24" s="11">
        <f>'OddsRatio_working_3-way'!X24^(1/3)*COS(('OddsRatio_working_3-way'!Y24+4*PI())/3)</f>
        <v>-0.16885738212665691</v>
      </c>
      <c r="AC24" s="11">
        <f>'OddsRatio_working_3-way'!X24^(1/3)*SIN('OddsRatio_working_3-way'!Y24/3)</f>
        <v>0.10748864442047659</v>
      </c>
      <c r="AD24" s="11">
        <f>'OddsRatio_working_3-way'!X24^(1/3)*SIN(('OddsRatio_working_3-way'!Y24+2*PI())/3)</f>
        <v>0.39995820949691896</v>
      </c>
      <c r="AE24" s="11">
        <f>'OddsRatio_working_3-way'!X24^(1/3)*SIN(('OddsRatio_working_3-way'!Y24+4*PI())/3)</f>
        <v>-0.50744685391739541</v>
      </c>
      <c r="AF24" s="11">
        <f>-'OddsRatio_working_3-way'!U24/(3*'OddsRatio_working_3-way'!X24^(1/3))*COS(('OddsRatio_working_3-way'!Y24)/3)</f>
        <v>0.52389055762628378</v>
      </c>
      <c r="AG24" s="11">
        <f>-'OddsRatio_working_3-way'!U24/(3*'OddsRatio_working_3-way'!X24^(1/3))*COS(('OddsRatio_working_3-way'!Y24+2*PI())/3)</f>
        <v>-0.35503317549962704</v>
      </c>
      <c r="AH24" s="11">
        <f>-'OddsRatio_working_3-way'!U24/(3*'OddsRatio_working_3-way'!X24^(1/3))*COS(('OddsRatio_working_3-way'!Y24+4*PI())/3)</f>
        <v>-0.16885738212665691</v>
      </c>
      <c r="AI24" s="11">
        <f>'OddsRatio_working_3-way'!U24/(3*'OddsRatio_working_3-way'!X24^(1/3))*SIN(('OddsRatio_working_3-way'!Y24)/3)</f>
        <v>-0.10748864442047659</v>
      </c>
      <c r="AJ24" s="11">
        <f>'OddsRatio_working_3-way'!U24/(3*'OddsRatio_working_3-way'!X24^(1/3))*SIN(('OddsRatio_working_3-way'!Y24+2*PI())/3)</f>
        <v>-0.39995820949691896</v>
      </c>
      <c r="AK24" s="11">
        <f>'OddsRatio_working_3-way'!U24/(3*'OddsRatio_working_3-way'!X24^(1/3))*SIN(('OddsRatio_working_3-way'!Y24+4*PI())/3)</f>
        <v>0.50744685391739541</v>
      </c>
      <c r="AL24" s="11">
        <f>'OddsRatio_working_3-way'!Z24+'OddsRatio_working_3-way'!AF24</f>
        <v>1.0477811152525676</v>
      </c>
      <c r="AM24" s="11">
        <f>'OddsRatio_working_3-way'!AA24+'OddsRatio_working_3-way'!AG24</f>
        <v>-0.71006635099925408</v>
      </c>
      <c r="AN24" s="11">
        <f>'OddsRatio_working_3-way'!AB24+'OddsRatio_working_3-way'!AH24</f>
        <v>-0.33771476425331381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1.0477811152525676</v>
      </c>
      <c r="AS24" s="11">
        <f>IF(('OddsRatio_working_3-way'!X24=0),IF(Q24&gt;0,-Q24^(1/3),(-Q24)^(1/3)),'OddsRatio_working_3-way'!AM24-'OddsRatio_working_3-way'!R24/3)</f>
        <v>-0.71006635099925408</v>
      </c>
      <c r="AT24" s="11">
        <f>IF(('OddsRatio_working_3-way'!X24=0),IF(Q24&gt;0,-Q24^(1/3),(-Q24)^(1/3)),'OddsRatio_working_3-way'!AN24-'OddsRatio_working_3-way'!R24/3)</f>
        <v>-0.33771476425331381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3.93</v>
      </c>
      <c r="B25" s="4">
        <f>IF('True_Odds_Calculator_3-way'!B26="","",'True_Odds_Calculator_3-way'!B26)</f>
        <v>3.61</v>
      </c>
      <c r="C25" s="4">
        <f>IF('True_Odds_Calculator_3-way'!C26="","",'True_Odds_Calculator_3-way'!C26)</f>
        <v>2.0099999999999998</v>
      </c>
      <c r="D25" s="9">
        <f t="shared" si="13"/>
        <v>0.24590401917591517</v>
      </c>
      <c r="E25" s="9">
        <f t="shared" si="14"/>
        <v>0.26797398267644545</v>
      </c>
      <c r="F25" s="9">
        <f t="shared" si="15"/>
        <v>0.48612199814763918</v>
      </c>
      <c r="G25" s="9">
        <f t="shared" si="16"/>
        <v>1.0466304812015483</v>
      </c>
      <c r="H25" s="9">
        <f t="shared" si="17"/>
        <v>4.0666273099205368</v>
      </c>
      <c r="I25" s="9">
        <f t="shared" si="18"/>
        <v>3.7317055559360415</v>
      </c>
      <c r="J25" s="9">
        <f t="shared" si="19"/>
        <v>2.0570967860135636</v>
      </c>
      <c r="K25" s="11">
        <f t="shared" si="20"/>
        <v>0.2544529262086514</v>
      </c>
      <c r="L25" s="11">
        <f t="shared" si="21"/>
        <v>0.2770083102493075</v>
      </c>
      <c r="M25" s="11">
        <f t="shared" si="22"/>
        <v>0.49751243781094534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-0.27085302589839888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0.22969179954337271</v>
      </c>
      <c r="Q25" s="11">
        <f>2*'OddsRatio_working_3-way'!K25*'OddsRatio_working_3-way'!L25*'OddsRatio_working_3-way'!M25</f>
        <v>7.0134900623930616E-2</v>
      </c>
      <c r="R25" s="11">
        <f t="shared" si="23"/>
        <v>0</v>
      </c>
      <c r="S25" s="11">
        <f t="shared" si="24"/>
        <v>-0.84803113711394762</v>
      </c>
      <c r="T25" s="11">
        <f t="shared" si="25"/>
        <v>-0.25894080522563295</v>
      </c>
      <c r="U25" s="11">
        <f>'OddsRatio_working_3-way'!S25-'OddsRatio_working_3-way'!R25^2/3</f>
        <v>-0.84803113711394762</v>
      </c>
      <c r="V25" s="11">
        <f>'OddsRatio_working_3-way'!S25*'OddsRatio_working_3-way'!R25/3-2*'OddsRatio_working_3-way'!R25^3/27-'OddsRatio_working_3-way'!T25</f>
        <v>0.25894080522563295</v>
      </c>
      <c r="W25" s="11">
        <f>'OddsRatio_working_3-way'!V25^2+4*'OddsRatio_working_3-way'!U25^3/27</f>
        <v>-2.3300380416664268E-2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0.15029198334206273</v>
      </c>
      <c r="Y25" s="11">
        <f>IF('OddsRatio_working_3-way'!W25&gt;=0,IF('OddsRatio_working_3-way'!V25+SQRT('OddsRatio_working_3-way'!W25)&gt;0,0,PI()),ACOS('OddsRatio_working_3-way'!V25/(2*'OddsRatio_working_3-way'!X25)))</f>
        <v>0.53266031837771055</v>
      </c>
      <c r="Z25" s="11">
        <f>'OddsRatio_working_3-way'!X25^(1/3)*COS('OddsRatio_working_3-way'!Y25/3)</f>
        <v>0.52331524060077417</v>
      </c>
      <c r="AA25" s="11">
        <f>'OddsRatio_working_3-way'!X25^(1/3)*COS(('OddsRatio_working_3-way'!Y25+2*PI())/3)</f>
        <v>-0.34298199238343646</v>
      </c>
      <c r="AB25" s="11">
        <f>'OddsRatio_working_3-way'!X25^(1/3)*COS(('OddsRatio_working_3-way'!Y25+4*PI())/3)</f>
        <v>-0.18033324821733807</v>
      </c>
      <c r="AC25" s="11">
        <f>'OddsRatio_working_3-way'!X25^(1/3)*SIN('OddsRatio_working_3-way'!Y25/3)</f>
        <v>9.3905296227651647E-2</v>
      </c>
      <c r="AD25" s="11">
        <f>'OddsRatio_working_3-way'!X25^(1/3)*SIN(('OddsRatio_working_3-way'!Y25+2*PI())/3)</f>
        <v>0.4062516444340103</v>
      </c>
      <c r="AE25" s="11">
        <f>'OddsRatio_working_3-way'!X25^(1/3)*SIN(('OddsRatio_working_3-way'!Y25+4*PI())/3)</f>
        <v>-0.50015694066166183</v>
      </c>
      <c r="AF25" s="11">
        <f>-'OddsRatio_working_3-way'!U25/(3*'OddsRatio_working_3-way'!X25^(1/3))*COS(('OddsRatio_working_3-way'!Y25)/3)</f>
        <v>0.52331524060077428</v>
      </c>
      <c r="AG25" s="11">
        <f>-'OddsRatio_working_3-way'!U25/(3*'OddsRatio_working_3-way'!X25^(1/3))*COS(('OddsRatio_working_3-way'!Y25+2*PI())/3)</f>
        <v>-0.34298199238343652</v>
      </c>
      <c r="AH25" s="11">
        <f>-'OddsRatio_working_3-way'!U25/(3*'OddsRatio_working_3-way'!X25^(1/3))*COS(('OddsRatio_working_3-way'!Y25+4*PI())/3)</f>
        <v>-0.18033324821733812</v>
      </c>
      <c r="AI25" s="11">
        <f>'OddsRatio_working_3-way'!U25/(3*'OddsRatio_working_3-way'!X25^(1/3))*SIN(('OddsRatio_working_3-way'!Y25)/3)</f>
        <v>-9.3905296227651661E-2</v>
      </c>
      <c r="AJ25" s="11">
        <f>'OddsRatio_working_3-way'!U25/(3*'OddsRatio_working_3-way'!X25^(1/3))*SIN(('OddsRatio_working_3-way'!Y25+2*PI())/3)</f>
        <v>-0.40625164443401041</v>
      </c>
      <c r="AK25" s="11">
        <f>'OddsRatio_working_3-way'!U25/(3*'OddsRatio_working_3-way'!X25^(1/3))*SIN(('OddsRatio_working_3-way'!Y25+4*PI())/3)</f>
        <v>0.50015694066166194</v>
      </c>
      <c r="AL25" s="11">
        <f>'OddsRatio_working_3-way'!Z25+'OddsRatio_working_3-way'!AF25</f>
        <v>1.0466304812015483</v>
      </c>
      <c r="AM25" s="11">
        <f>'OddsRatio_working_3-way'!AA25+'OddsRatio_working_3-way'!AG25</f>
        <v>-0.68596398476687304</v>
      </c>
      <c r="AN25" s="11">
        <f>'OddsRatio_working_3-way'!AB25+'OddsRatio_working_3-way'!AH25</f>
        <v>-0.36066649643467619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1.0466304812015483</v>
      </c>
      <c r="AS25" s="11">
        <f>IF(('OddsRatio_working_3-way'!X25=0),IF(Q25&gt;0,-Q25^(1/3),(-Q25)^(1/3)),'OddsRatio_working_3-way'!AM25-'OddsRatio_working_3-way'!R25/3)</f>
        <v>-0.68596398476687304</v>
      </c>
      <c r="AT25" s="11">
        <f>IF(('OddsRatio_working_3-way'!X25=0),IF(Q25&gt;0,-Q25^(1/3),(-Q25)^(1/3)),'OddsRatio_working_3-way'!AN25-'OddsRatio_working_3-way'!R25/3)</f>
        <v>-0.36066649643467619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6.65</v>
      </c>
      <c r="B26" s="4">
        <f>IF('True_Odds_Calculator_3-way'!B27="","",'True_Odds_Calculator_3-way'!B27)</f>
        <v>4.4400000000000004</v>
      </c>
      <c r="C26" s="4">
        <f>IF('True_Odds_Calculator_3-way'!C27="","",'True_Odds_Calculator_3-way'!C27)</f>
        <v>1.54</v>
      </c>
      <c r="D26" s="9">
        <f t="shared" si="13"/>
        <v>0.14442812203155037</v>
      </c>
      <c r="E26" s="9">
        <f t="shared" si="14"/>
        <v>0.21707328580831567</v>
      </c>
      <c r="F26" s="9">
        <f t="shared" si="15"/>
        <v>0.63849859216013416</v>
      </c>
      <c r="G26" s="9">
        <f t="shared" si="16"/>
        <v>1.0484706775788966</v>
      </c>
      <c r="H26" s="9">
        <f t="shared" si="17"/>
        <v>6.9238593283207663</v>
      </c>
      <c r="I26" s="9">
        <f t="shared" si="18"/>
        <v>4.6067391308714036</v>
      </c>
      <c r="J26" s="9">
        <f t="shared" si="19"/>
        <v>1.5661741658926038</v>
      </c>
      <c r="K26" s="11">
        <f t="shared" si="20"/>
        <v>0.15037593984962405</v>
      </c>
      <c r="L26" s="11">
        <f t="shared" si="21"/>
        <v>0.2252252252252252</v>
      </c>
      <c r="M26" s="11">
        <f t="shared" si="22"/>
        <v>0.64935064935064934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-0.23082099773829101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0.21178780577276812</v>
      </c>
      <c r="Q26" s="11">
        <f>2*'OddsRatio_working_3-way'!K26*'OddsRatio_working_3-way'!L26*'OddsRatio_working_3-way'!M26</f>
        <v>4.3985006391021417E-2</v>
      </c>
      <c r="R26" s="11">
        <f t="shared" si="23"/>
        <v>0</v>
      </c>
      <c r="S26" s="11">
        <f t="shared" si="24"/>
        <v>-0.91754133223571344</v>
      </c>
      <c r="T26" s="11">
        <f t="shared" si="25"/>
        <v>-0.19055894750482105</v>
      </c>
      <c r="U26" s="11">
        <f>'OddsRatio_working_3-way'!S26-'OddsRatio_working_3-way'!R26^2/3</f>
        <v>-0.91754133223571344</v>
      </c>
      <c r="V26" s="11">
        <f>'OddsRatio_working_3-way'!S26*'OddsRatio_working_3-way'!R26/3-2*'OddsRatio_working_3-way'!R26^3/27-'OddsRatio_working_3-way'!T26</f>
        <v>0.19055894750482105</v>
      </c>
      <c r="W26" s="11">
        <f>'OddsRatio_working_3-way'!V26^2+4*'OddsRatio_working_3-way'!U26^3/27</f>
        <v>-7.812604608590884E-2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0.16914399084807447</v>
      </c>
      <c r="Y26" s="11">
        <f>IF('OddsRatio_working_3-way'!W26&gt;=0,IF('OddsRatio_working_3-way'!V26+SQRT('OddsRatio_working_3-way'!W26)&gt;0,0,PI()),ACOS('OddsRatio_working_3-way'!V26/(2*'OddsRatio_working_3-way'!X26)))</f>
        <v>0.9724172531964359</v>
      </c>
      <c r="Z26" s="11">
        <f>'OddsRatio_working_3-way'!X26^(1/3)*COS('OddsRatio_working_3-way'!Y26/3)</f>
        <v>0.52423533878944828</v>
      </c>
      <c r="AA26" s="11">
        <f>'OddsRatio_working_3-way'!X26^(1/3)*COS(('OddsRatio_working_3-way'!Y26+2*PI())/3)</f>
        <v>-0.41465722240364911</v>
      </c>
      <c r="AB26" s="11">
        <f>'OddsRatio_working_3-way'!X26^(1/3)*COS(('OddsRatio_working_3-way'!Y26+4*PI())/3)</f>
        <v>-0.10957811638579933</v>
      </c>
      <c r="AC26" s="11">
        <f>'OddsRatio_working_3-way'!X26^(1/3)*SIN('OddsRatio_working_3-way'!Y26/3)</f>
        <v>0.17613750398353603</v>
      </c>
      <c r="AD26" s="11">
        <f>'OddsRatio_working_3-way'!X26^(1/3)*SIN(('OddsRatio_working_3-way'!Y26+2*PI())/3)</f>
        <v>0.36593236896143594</v>
      </c>
      <c r="AE26" s="11">
        <f>'OddsRatio_working_3-way'!X26^(1/3)*SIN(('OddsRatio_working_3-way'!Y26+4*PI())/3)</f>
        <v>-0.54206987294497189</v>
      </c>
      <c r="AF26" s="11">
        <f>-'OddsRatio_working_3-way'!U26/(3*'OddsRatio_working_3-way'!X26^(1/3))*COS(('OddsRatio_working_3-way'!Y26)/3)</f>
        <v>0.52423533878944839</v>
      </c>
      <c r="AG26" s="11">
        <f>-'OddsRatio_working_3-way'!U26/(3*'OddsRatio_working_3-way'!X26^(1/3))*COS(('OddsRatio_working_3-way'!Y26+2*PI())/3)</f>
        <v>-0.41465722240364916</v>
      </c>
      <c r="AH26" s="11">
        <f>-'OddsRatio_working_3-way'!U26/(3*'OddsRatio_working_3-way'!X26^(1/3))*COS(('OddsRatio_working_3-way'!Y26+4*PI())/3)</f>
        <v>-0.10957811638579935</v>
      </c>
      <c r="AI26" s="11">
        <f>'OddsRatio_working_3-way'!U26/(3*'OddsRatio_working_3-way'!X26^(1/3))*SIN(('OddsRatio_working_3-way'!Y26)/3)</f>
        <v>-0.17613750398353606</v>
      </c>
      <c r="AJ26" s="11">
        <f>'OddsRatio_working_3-way'!U26/(3*'OddsRatio_working_3-way'!X26^(1/3))*SIN(('OddsRatio_working_3-way'!Y26+2*PI())/3)</f>
        <v>-0.36593236896143599</v>
      </c>
      <c r="AK26" s="11">
        <f>'OddsRatio_working_3-way'!U26/(3*'OddsRatio_working_3-way'!X26^(1/3))*SIN(('OddsRatio_working_3-way'!Y26+4*PI())/3)</f>
        <v>0.542069872944972</v>
      </c>
      <c r="AL26" s="11">
        <f>'OddsRatio_working_3-way'!Z26+'OddsRatio_working_3-way'!AF26</f>
        <v>1.0484706775788966</v>
      </c>
      <c r="AM26" s="11">
        <f>'OddsRatio_working_3-way'!AA26+'OddsRatio_working_3-way'!AG26</f>
        <v>-0.82931444480729821</v>
      </c>
      <c r="AN26" s="11">
        <f>'OddsRatio_working_3-way'!AB26+'OddsRatio_working_3-way'!AH26</f>
        <v>-0.21915623277159868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1.0484706775788966</v>
      </c>
      <c r="AS26" s="11">
        <f>IF(('OddsRatio_working_3-way'!X26=0),IF(Q26&gt;0,-Q26^(1/3),(-Q26)^(1/3)),'OddsRatio_working_3-way'!AM26-'OddsRatio_working_3-way'!R26/3)</f>
        <v>-0.82931444480729821</v>
      </c>
      <c r="AT26" s="11">
        <f>IF(('OddsRatio_working_3-way'!X26=0),IF(Q26&gt;0,-Q26^(1/3),(-Q26)^(1/3)),'OddsRatio_working_3-way'!AN26-'OddsRatio_working_3-way'!R26/3)</f>
        <v>-0.21915623277159868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2.25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3.78</v>
      </c>
      <c r="D27" s="9">
        <f t="shared" si="13"/>
        <v>0.43633235698106909</v>
      </c>
      <c r="E27" s="9">
        <f t="shared" si="14"/>
        <v>0.30547199893052629</v>
      </c>
      <c r="F27" s="9">
        <f t="shared" si="15"/>
        <v>0.25819564408840462</v>
      </c>
      <c r="G27" s="9">
        <f t="shared" si="16"/>
        <v>1.0334647596045898</v>
      </c>
      <c r="H27" s="9">
        <f t="shared" si="17"/>
        <v>2.2918309495057376</v>
      </c>
      <c r="I27" s="9">
        <f t="shared" si="18"/>
        <v>3.2736224711300976</v>
      </c>
      <c r="J27" s="9">
        <f t="shared" si="19"/>
        <v>3.8730320317007596</v>
      </c>
      <c r="K27" s="11">
        <f t="shared" si="20"/>
        <v>0.44444444444444442</v>
      </c>
      <c r="L27" s="11">
        <f t="shared" si="21"/>
        <v>0.3125</v>
      </c>
      <c r="M27" s="11">
        <f t="shared" si="22"/>
        <v>0.26455026455026459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-0.28090094062316284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0.22890946502057613</v>
      </c>
      <c r="Q27" s="11">
        <f>2*'OddsRatio_working_3-way'!K27*'OddsRatio_working_3-way'!L27*'OddsRatio_working_3-way'!M27</f>
        <v>7.3486184597295723E-2</v>
      </c>
      <c r="R27" s="11">
        <f t="shared" si="23"/>
        <v>0</v>
      </c>
      <c r="S27" s="11">
        <f t="shared" si="24"/>
        <v>-0.81491170699803794</v>
      </c>
      <c r="T27" s="11">
        <f t="shared" si="25"/>
        <v>-0.26160889470241994</v>
      </c>
      <c r="U27" s="11">
        <f>'OddsRatio_working_3-way'!S27-'OddsRatio_working_3-way'!R27^2/3</f>
        <v>-0.81491170699803794</v>
      </c>
      <c r="V27" s="11">
        <f>'OddsRatio_working_3-way'!S27*'OddsRatio_working_3-way'!R27/3-2*'OddsRatio_working_3-way'!R27^3/27-'OddsRatio_working_3-way'!T27</f>
        <v>0.26160889470241994</v>
      </c>
      <c r="W27" s="11">
        <f>'OddsRatio_working_3-way'!V27^2+4*'OddsRatio_working_3-way'!U27^3/27</f>
        <v>-1.1733742479541329E-2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0.14157414688685499</v>
      </c>
      <c r="Y27" s="11">
        <f>IF('OddsRatio_working_3-way'!W27&gt;=0,IF('OddsRatio_working_3-way'!V27+SQRT('OddsRatio_working_3-way'!W27)&gt;0,0,PI()),ACOS('OddsRatio_working_3-way'!V27/(2*'OddsRatio_working_3-way'!X27)))</f>
        <v>0.39257002952784181</v>
      </c>
      <c r="Z27" s="11">
        <f>'OddsRatio_working_3-way'!X27^(1/3)*COS('OddsRatio_working_3-way'!Y27/3)</f>
        <v>0.51673237980229492</v>
      </c>
      <c r="AA27" s="11">
        <f>'OddsRatio_working_3-way'!X27^(1/3)*COS(('OddsRatio_working_3-way'!Y27+2*PI())/3)</f>
        <v>-0.31726154198772616</v>
      </c>
      <c r="AB27" s="11">
        <f>'OddsRatio_working_3-way'!X27^(1/3)*COS(('OddsRatio_working_3-way'!Y27+4*PI())/3)</f>
        <v>-0.19947083781456867</v>
      </c>
      <c r="AC27" s="11">
        <f>'OddsRatio_working_3-way'!X27^(1/3)*SIN('OddsRatio_working_3-way'!Y27/3)</f>
        <v>6.8006494762408054E-2</v>
      </c>
      <c r="AD27" s="11">
        <f>'OddsRatio_working_3-way'!X27^(1/3)*SIN(('OddsRatio_working_3-way'!Y27+2*PI())/3)</f>
        <v>0.41350012048557239</v>
      </c>
      <c r="AE27" s="11">
        <f>'OddsRatio_working_3-way'!X27^(1/3)*SIN(('OddsRatio_working_3-way'!Y27+4*PI())/3)</f>
        <v>-0.48150661524798044</v>
      </c>
      <c r="AF27" s="11">
        <f>-'OddsRatio_working_3-way'!U27/(3*'OddsRatio_working_3-way'!X27^(1/3))*COS(('OddsRatio_working_3-way'!Y27)/3)</f>
        <v>0.51673237980229503</v>
      </c>
      <c r="AG27" s="11">
        <f>-'OddsRatio_working_3-way'!U27/(3*'OddsRatio_working_3-way'!X27^(1/3))*COS(('OddsRatio_working_3-way'!Y27+2*PI())/3)</f>
        <v>-0.31726154198772621</v>
      </c>
      <c r="AH27" s="11">
        <f>-'OddsRatio_working_3-way'!U27/(3*'OddsRatio_working_3-way'!X27^(1/3))*COS(('OddsRatio_working_3-way'!Y27+4*PI())/3)</f>
        <v>-0.19947083781456873</v>
      </c>
      <c r="AI27" s="11">
        <f>'OddsRatio_working_3-way'!U27/(3*'OddsRatio_working_3-way'!X27^(1/3))*SIN(('OddsRatio_working_3-way'!Y27)/3)</f>
        <v>-6.8006494762408068E-2</v>
      </c>
      <c r="AJ27" s="11">
        <f>'OddsRatio_working_3-way'!U27/(3*'OddsRatio_working_3-way'!X27^(1/3))*SIN(('OddsRatio_working_3-way'!Y27+2*PI())/3)</f>
        <v>-0.4135001204855725</v>
      </c>
      <c r="AK27" s="11">
        <f>'OddsRatio_working_3-way'!U27/(3*'OddsRatio_working_3-way'!X27^(1/3))*SIN(('OddsRatio_working_3-way'!Y27+4*PI())/3)</f>
        <v>0.4815066152479805</v>
      </c>
      <c r="AL27" s="11">
        <f>'OddsRatio_working_3-way'!Z27+'OddsRatio_working_3-way'!AF27</f>
        <v>1.0334647596045898</v>
      </c>
      <c r="AM27" s="11">
        <f>'OddsRatio_working_3-way'!AA27+'OddsRatio_working_3-way'!AG27</f>
        <v>-0.63452308397545232</v>
      </c>
      <c r="AN27" s="11">
        <f>'OddsRatio_working_3-way'!AB27+'OddsRatio_working_3-way'!AH27</f>
        <v>-0.3989416756291374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1.0334647596045898</v>
      </c>
      <c r="AS27" s="11">
        <f>IF(('OddsRatio_working_3-way'!X27=0),IF(Q27&gt;0,-Q27^(1/3),(-Q27)^(1/3)),'OddsRatio_working_3-way'!AM27-'OddsRatio_working_3-way'!R27/3)</f>
        <v>-0.63452308397545232</v>
      </c>
      <c r="AT27" s="11">
        <f>IF(('OddsRatio_working_3-way'!X27=0),IF(Q27&gt;0,-Q27^(1/3),(-Q27)^(1/3)),'OddsRatio_working_3-way'!AN27-'OddsRatio_working_3-way'!R27/3)</f>
        <v>-0.3989416756291374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2.2200000000000002</v>
      </c>
      <c r="B28" s="4">
        <f>IF('True_Odds_Calculator_3-way'!B29="","",'True_Odds_Calculator_3-way'!B29)</f>
        <v>3.66</v>
      </c>
      <c r="C28" s="4">
        <f>IF('True_Odds_Calculator_3-way'!C29="","",'True_Odds_Calculator_3-way'!C29)</f>
        <v>3.35</v>
      </c>
      <c r="D28" s="9">
        <f t="shared" si="13"/>
        <v>0.44204481399021417</v>
      </c>
      <c r="E28" s="9">
        <f t="shared" si="14"/>
        <v>0.26652164163513431</v>
      </c>
      <c r="F28" s="9">
        <f t="shared" si="15"/>
        <v>0.29143354437465158</v>
      </c>
      <c r="G28" s="9">
        <f t="shared" si="16"/>
        <v>1.0346017008392914</v>
      </c>
      <c r="H28" s="9">
        <f t="shared" si="17"/>
        <v>2.2622140750239357</v>
      </c>
      <c r="I28" s="9">
        <f t="shared" si="18"/>
        <v>3.7520405242325157</v>
      </c>
      <c r="J28" s="9">
        <f t="shared" si="19"/>
        <v>3.4313139969723347</v>
      </c>
      <c r="K28" s="11">
        <f t="shared" si="20"/>
        <v>0.4504504504504504</v>
      </c>
      <c r="L28" s="11">
        <f t="shared" si="21"/>
        <v>0.27322404371584696</v>
      </c>
      <c r="M28" s="11">
        <f t="shared" si="22"/>
        <v>0.29850746268656714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-0.28017569808614584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0.22888070355650481</v>
      </c>
      <c r="Q28" s="11">
        <f>2*'OddsRatio_working_3-way'!K28*'OddsRatio_working_3-way'!L28*'OddsRatio_working_3-way'!M28</f>
        <v>7.3476951382505554E-2</v>
      </c>
      <c r="R28" s="11">
        <f t="shared" si="23"/>
        <v>0</v>
      </c>
      <c r="S28" s="11">
        <f t="shared" si="24"/>
        <v>-0.81691847337212908</v>
      </c>
      <c r="T28" s="11">
        <f t="shared" si="25"/>
        <v>-0.26225312146777818</v>
      </c>
      <c r="U28" s="11">
        <f>'OddsRatio_working_3-way'!S28-'OddsRatio_working_3-way'!R28^2/3</f>
        <v>-0.81691847337212908</v>
      </c>
      <c r="V28" s="11">
        <f>'OddsRatio_working_3-way'!S28*'OddsRatio_working_3-way'!R28/3-2*'OddsRatio_working_3-way'!R28^3/27-'OddsRatio_working_3-way'!T28</f>
        <v>0.26225312146777818</v>
      </c>
      <c r="W28" s="11">
        <f>'OddsRatio_working_3-way'!V28^2+4*'OddsRatio_working_3-way'!U28^3/27</f>
        <v>-1.1990007674231959E-2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0.14209742027375546</v>
      </c>
      <c r="Y28" s="11">
        <f>IF('OddsRatio_working_3-way'!W28&gt;=0,IF('OddsRatio_working_3-way'!V28+SQRT('OddsRatio_working_3-way'!W28)&gt;0,0,PI()),ACOS('OddsRatio_working_3-way'!V28/(2*'OddsRatio_working_3-way'!X28)))</f>
        <v>0.3955276443889284</v>
      </c>
      <c r="Z28" s="11">
        <f>'OddsRatio_working_3-way'!X28^(1/3)*COS('OddsRatio_working_3-way'!Y28/3)</f>
        <v>0.51730085041964569</v>
      </c>
      <c r="AA28" s="11">
        <f>'OddsRatio_working_3-way'!X28^(1/3)*COS(('OddsRatio_working_3-way'!Y28+2*PI())/3)</f>
        <v>-0.31805994430706641</v>
      </c>
      <c r="AB28" s="11">
        <f>'OddsRatio_working_3-way'!X28^(1/3)*COS(('OddsRatio_working_3-way'!Y28+4*PI())/3)</f>
        <v>-0.19924090611257941</v>
      </c>
      <c r="AC28" s="11">
        <f>'OddsRatio_working_3-way'!X28^(1/3)*SIN('OddsRatio_working_3-way'!Y28/3)</f>
        <v>6.8600203686439667E-2</v>
      </c>
      <c r="AD28" s="11">
        <f>'OddsRatio_working_3-way'!X28^(1/3)*SIN(('OddsRatio_working_3-way'!Y28+2*PI())/3)</f>
        <v>0.41369557601948742</v>
      </c>
      <c r="AE28" s="11">
        <f>'OddsRatio_working_3-way'!X28^(1/3)*SIN(('OddsRatio_working_3-way'!Y28+4*PI())/3)</f>
        <v>-0.48229577970592691</v>
      </c>
      <c r="AF28" s="11">
        <f>-'OddsRatio_working_3-way'!U28/(3*'OddsRatio_working_3-way'!X28^(1/3))*COS(('OddsRatio_working_3-way'!Y28)/3)</f>
        <v>0.5173008504196458</v>
      </c>
      <c r="AG28" s="11">
        <f>-'OddsRatio_working_3-way'!U28/(3*'OddsRatio_working_3-way'!X28^(1/3))*COS(('OddsRatio_working_3-way'!Y28+2*PI())/3)</f>
        <v>-0.31805994430706647</v>
      </c>
      <c r="AH28" s="11">
        <f>-'OddsRatio_working_3-way'!U28/(3*'OddsRatio_working_3-way'!X28^(1/3))*COS(('OddsRatio_working_3-way'!Y28+4*PI())/3)</f>
        <v>-0.19924090611257947</v>
      </c>
      <c r="AI28" s="11">
        <f>'OddsRatio_working_3-way'!U28/(3*'OddsRatio_working_3-way'!X28^(1/3))*SIN(('OddsRatio_working_3-way'!Y28)/3)</f>
        <v>-6.8600203686439681E-2</v>
      </c>
      <c r="AJ28" s="11">
        <f>'OddsRatio_working_3-way'!U28/(3*'OddsRatio_working_3-way'!X28^(1/3))*SIN(('OddsRatio_working_3-way'!Y28+2*PI())/3)</f>
        <v>-0.41369557601948753</v>
      </c>
      <c r="AK28" s="11">
        <f>'OddsRatio_working_3-way'!U28/(3*'OddsRatio_working_3-way'!X28^(1/3))*SIN(('OddsRatio_working_3-way'!Y28+4*PI())/3)</f>
        <v>0.48229577970592702</v>
      </c>
      <c r="AL28" s="11">
        <f>'OddsRatio_working_3-way'!Z28+'OddsRatio_working_3-way'!AF28</f>
        <v>1.0346017008392914</v>
      </c>
      <c r="AM28" s="11">
        <f>'OddsRatio_working_3-way'!AA28+'OddsRatio_working_3-way'!AG28</f>
        <v>-0.63611988861413282</v>
      </c>
      <c r="AN28" s="11">
        <f>'OddsRatio_working_3-way'!AB28+'OddsRatio_working_3-way'!AH28</f>
        <v>-0.39848181222515888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1.0346017008392914</v>
      </c>
      <c r="AS28" s="11">
        <f>IF(('OddsRatio_working_3-way'!X28=0),IF(Q28&gt;0,-Q28^(1/3),(-Q28)^(1/3)),'OddsRatio_working_3-way'!AM28-'OddsRatio_working_3-way'!R28/3)</f>
        <v>-0.63611988861413282</v>
      </c>
      <c r="AT28" s="11">
        <f>IF(('OddsRatio_working_3-way'!X28=0),IF(Q28&gt;0,-Q28^(1/3),(-Q28)^(1/3)),'OddsRatio_working_3-way'!AN28-'OddsRatio_working_3-way'!R28/3)</f>
        <v>-0.39848181222515888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7.41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1.48</v>
      </c>
      <c r="D29" s="9">
        <f t="shared" si="13"/>
        <v>0.12785694136460893</v>
      </c>
      <c r="E29" s="9">
        <f t="shared" si="14"/>
        <v>0.2102398823290878</v>
      </c>
      <c r="F29" s="9">
        <f t="shared" si="15"/>
        <v>0.66190317630630324</v>
      </c>
      <c r="G29" s="9">
        <f t="shared" si="16"/>
        <v>1.0641562208930186</v>
      </c>
      <c r="H29" s="9">
        <f t="shared" si="17"/>
        <v>7.8212413759242496</v>
      </c>
      <c r="I29" s="9">
        <f t="shared" si="18"/>
        <v>4.7564714597523565</v>
      </c>
      <c r="J29" s="9">
        <f t="shared" si="19"/>
        <v>1.5107949860286494</v>
      </c>
      <c r="K29" s="11">
        <f t="shared" si="20"/>
        <v>0.1349527665317139</v>
      </c>
      <c r="L29" s="11">
        <f t="shared" si="21"/>
        <v>0.22075055187637968</v>
      </c>
      <c r="M29" s="11">
        <f t="shared" si="22"/>
        <v>0.67567567567567566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-0.21862299868573853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0.20974402291934535</v>
      </c>
      <c r="Q29" s="11">
        <f>2*'OddsRatio_working_3-way'!K29*'OddsRatio_working_3-way'!L29*'OddsRatio_working_3-way'!M29</f>
        <v>4.0257969850162244E-2</v>
      </c>
      <c r="R29" s="11">
        <f t="shared" si="23"/>
        <v>0</v>
      </c>
      <c r="S29" s="11">
        <f t="shared" si="24"/>
        <v>-0.95938681739904075</v>
      </c>
      <c r="T29" s="11">
        <f t="shared" si="25"/>
        <v>-0.1841433430708331</v>
      </c>
      <c r="U29" s="11">
        <f>'OddsRatio_working_3-way'!S29-'OddsRatio_working_3-way'!R29^2/3</f>
        <v>-0.95938681739904075</v>
      </c>
      <c r="V29" s="11">
        <f>'OddsRatio_working_3-way'!S29*'OddsRatio_working_3-way'!R29/3-2*'OddsRatio_working_3-way'!R29^3/27-'OddsRatio_working_3-way'!T29</f>
        <v>0.1841433430708331</v>
      </c>
      <c r="W29" s="11">
        <f>'OddsRatio_working_3-way'!V29^2+4*'OddsRatio_working_3-way'!U29^3/27</f>
        <v>-9.6912229998826899E-2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0.18084592945110034</v>
      </c>
      <c r="Y29" s="11">
        <f>IF('OddsRatio_working_3-way'!W29&gt;=0,IF('OddsRatio_working_3-way'!V29+SQRT('OddsRatio_working_3-way'!W29)&gt;0,0,PI()),ACOS('OddsRatio_working_3-way'!V29/(2*'OddsRatio_working_3-way'!X29)))</f>
        <v>1.0366381815008308</v>
      </c>
      <c r="Z29" s="11">
        <f>'OddsRatio_working_3-way'!X29^(1/3)*COS('OddsRatio_working_3-way'!Y29/3)</f>
        <v>0.53207811044650932</v>
      </c>
      <c r="AA29" s="11">
        <f>'OddsRatio_working_3-way'!X29^(1/3)*COS(('OddsRatio_working_3-way'!Y29+2*PI())/3)</f>
        <v>-0.43191963768399472</v>
      </c>
      <c r="AB29" s="11">
        <f>'OddsRatio_working_3-way'!X29^(1/3)*COS(('OddsRatio_working_3-way'!Y29+4*PI())/3)</f>
        <v>-0.10015847276251455</v>
      </c>
      <c r="AC29" s="11">
        <f>'OddsRatio_working_3-way'!X29^(1/3)*SIN('OddsRatio_working_3-way'!Y29/3)</f>
        <v>0.19154239787408045</v>
      </c>
      <c r="AD29" s="11">
        <f>'OddsRatio_working_3-way'!X29^(1/3)*SIN(('OddsRatio_working_3-way'!Y29+2*PI())/3)</f>
        <v>0.3650219615072593</v>
      </c>
      <c r="AE29" s="11">
        <f>'OddsRatio_working_3-way'!X29^(1/3)*SIN(('OddsRatio_working_3-way'!Y29+4*PI())/3)</f>
        <v>-0.55656435938133964</v>
      </c>
      <c r="AF29" s="11">
        <f>-'OddsRatio_working_3-way'!U29/(3*'OddsRatio_working_3-way'!X29^(1/3))*COS(('OddsRatio_working_3-way'!Y29)/3)</f>
        <v>0.53207811044650921</v>
      </c>
      <c r="AG29" s="11">
        <f>-'OddsRatio_working_3-way'!U29/(3*'OddsRatio_working_3-way'!X29^(1/3))*COS(('OddsRatio_working_3-way'!Y29+2*PI())/3)</f>
        <v>-0.43191963768399461</v>
      </c>
      <c r="AH29" s="11">
        <f>-'OddsRatio_working_3-way'!U29/(3*'OddsRatio_working_3-way'!X29^(1/3))*COS(('OddsRatio_working_3-way'!Y29+4*PI())/3)</f>
        <v>-0.10015847276251454</v>
      </c>
      <c r="AI29" s="11">
        <f>'OddsRatio_working_3-way'!U29/(3*'OddsRatio_working_3-way'!X29^(1/3))*SIN(('OddsRatio_working_3-way'!Y29)/3)</f>
        <v>-0.19154239787408042</v>
      </c>
      <c r="AJ29" s="11">
        <f>'OddsRatio_working_3-way'!U29/(3*'OddsRatio_working_3-way'!X29^(1/3))*SIN(('OddsRatio_working_3-way'!Y29+2*PI())/3)</f>
        <v>-0.36502196150725924</v>
      </c>
      <c r="AK29" s="11">
        <f>'OddsRatio_working_3-way'!U29/(3*'OddsRatio_working_3-way'!X29^(1/3))*SIN(('OddsRatio_working_3-way'!Y29+4*PI())/3)</f>
        <v>0.55656435938133952</v>
      </c>
      <c r="AL29" s="11">
        <f>'OddsRatio_working_3-way'!Z29+'OddsRatio_working_3-way'!AF29</f>
        <v>1.0641562208930186</v>
      </c>
      <c r="AM29" s="11">
        <f>'OddsRatio_working_3-way'!AA29+'OddsRatio_working_3-way'!AG29</f>
        <v>-0.86383927536798932</v>
      </c>
      <c r="AN29" s="11">
        <f>'OddsRatio_working_3-way'!AB29+'OddsRatio_working_3-way'!AH29</f>
        <v>-0.2003169455250291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1.0641562208930186</v>
      </c>
      <c r="AS29" s="11">
        <f>IF(('OddsRatio_working_3-way'!X29=0),IF(Q29&gt;0,-Q29^(1/3),(-Q29)^(1/3)),'OddsRatio_working_3-way'!AM29-'OddsRatio_working_3-way'!R29/3)</f>
        <v>-0.86383927536798932</v>
      </c>
      <c r="AT29" s="11">
        <f>IF(('OddsRatio_working_3-way'!X29=0),IF(Q29&gt;0,-Q29^(1/3),(-Q29)^(1/3)),'OddsRatio_working_3-way'!AN29-'OddsRatio_working_3-way'!R29/3)</f>
        <v>-0.2003169455250291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2.13</v>
      </c>
      <c r="B30" s="4">
        <f>IF('True_Odds_Calculator_3-way'!B31="","",'True_Odds_Calculator_3-way'!B31)</f>
        <v>3.35</v>
      </c>
      <c r="C30" s="4">
        <f>IF('True_Odds_Calculator_3-way'!C31="","",'True_Odds_Calculator_3-way'!C31)</f>
        <v>3.84</v>
      </c>
      <c r="D30" s="9">
        <f t="shared" si="13"/>
        <v>0.45856060561253809</v>
      </c>
      <c r="E30" s="9">
        <f t="shared" si="14"/>
        <v>0.28939249408844764</v>
      </c>
      <c r="F30" s="9">
        <f t="shared" si="15"/>
        <v>0.2520469002990145</v>
      </c>
      <c r="G30" s="9">
        <f t="shared" si="16"/>
        <v>1.044899846766244</v>
      </c>
      <c r="H30" s="9">
        <f t="shared" si="17"/>
        <v>2.1807368268458553</v>
      </c>
      <c r="I30" s="9">
        <f t="shared" si="18"/>
        <v>3.4555146399006738</v>
      </c>
      <c r="J30" s="9">
        <f t="shared" si="19"/>
        <v>3.9675155648161327</v>
      </c>
      <c r="K30" s="11">
        <f t="shared" si="20"/>
        <v>0.46948356807511737</v>
      </c>
      <c r="L30" s="11">
        <f t="shared" si="21"/>
        <v>0.29850746268656714</v>
      </c>
      <c r="M30" s="11">
        <f t="shared" si="22"/>
        <v>0.26041666666666669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-0.27523839137645112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0.23065424053441713</v>
      </c>
      <c r="Q30" s="11">
        <f>2*'OddsRatio_working_3-way'!K30*'OddsRatio_working_3-way'!L30*'OddsRatio_working_3-way'!M30</f>
        <v>7.2991848270385157E-2</v>
      </c>
      <c r="R30" s="11">
        <f t="shared" si="23"/>
        <v>0</v>
      </c>
      <c r="S30" s="11">
        <f t="shared" si="24"/>
        <v>-0.8380162352385826</v>
      </c>
      <c r="T30" s="11">
        <f t="shared" si="25"/>
        <v>-0.26519501115145017</v>
      </c>
      <c r="U30" s="11">
        <f>'OddsRatio_working_3-way'!S30-'OddsRatio_working_3-way'!R30^2/3</f>
        <v>-0.8380162352385826</v>
      </c>
      <c r="V30" s="11">
        <f>'OddsRatio_working_3-way'!S30*'OddsRatio_working_3-way'!R30/3-2*'OddsRatio_working_3-way'!R30^3/27-'OddsRatio_working_3-way'!T30</f>
        <v>0.26519501115145017</v>
      </c>
      <c r="W30" s="11">
        <f>'OddsRatio_working_3-way'!V30^2+4*'OddsRatio_working_3-way'!U30^3/27</f>
        <v>-1.6858965461760231E-2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0.1476375285973878</v>
      </c>
      <c r="Y30" s="11">
        <f>IF('OddsRatio_working_3-way'!W30&gt;=0,IF('OddsRatio_working_3-way'!V30+SQRT('OddsRatio_working_3-way'!W30)&gt;0,0,PI()),ACOS('OddsRatio_working_3-way'!V30/(2*'OddsRatio_working_3-way'!X30)))</f>
        <v>0.4553009604515974</v>
      </c>
      <c r="Z30" s="11">
        <f>'OddsRatio_working_3-way'!X30^(1/3)*COS('OddsRatio_working_3-way'!Y30/3)</f>
        <v>0.52244992338312202</v>
      </c>
      <c r="AA30" s="11">
        <f>'OddsRatio_working_3-way'!X30^(1/3)*COS(('OddsRatio_working_3-way'!Y30+2*PI())/3)</f>
        <v>-0.33042479534290048</v>
      </c>
      <c r="AB30" s="11">
        <f>'OddsRatio_working_3-way'!X30^(1/3)*COS(('OddsRatio_working_3-way'!Y30+4*PI())/3)</f>
        <v>-0.19202512804022193</v>
      </c>
      <c r="AC30" s="11">
        <f>'OddsRatio_working_3-way'!X30^(1/3)*SIN('OddsRatio_working_3-way'!Y30/3)</f>
        <v>7.9905085172956289E-2</v>
      </c>
      <c r="AD30" s="11">
        <f>'OddsRatio_working_3-way'!X30^(1/3)*SIN(('OddsRatio_working_3-way'!Y30+2*PI())/3)</f>
        <v>0.41250236326853917</v>
      </c>
      <c r="AE30" s="11">
        <f>'OddsRatio_working_3-way'!X30^(1/3)*SIN(('OddsRatio_working_3-way'!Y30+4*PI())/3)</f>
        <v>-0.49240744844149531</v>
      </c>
      <c r="AF30" s="11">
        <f>-'OddsRatio_working_3-way'!U30/(3*'OddsRatio_working_3-way'!X30^(1/3))*COS(('OddsRatio_working_3-way'!Y30)/3)</f>
        <v>0.52244992338312202</v>
      </c>
      <c r="AG30" s="11">
        <f>-'OddsRatio_working_3-way'!U30/(3*'OddsRatio_working_3-way'!X30^(1/3))*COS(('OddsRatio_working_3-way'!Y30+2*PI())/3)</f>
        <v>-0.33042479534290048</v>
      </c>
      <c r="AH30" s="11">
        <f>-'OddsRatio_working_3-way'!U30/(3*'OddsRatio_working_3-way'!X30^(1/3))*COS(('OddsRatio_working_3-way'!Y30+4*PI())/3)</f>
        <v>-0.19202512804022193</v>
      </c>
      <c r="AI30" s="11">
        <f>'OddsRatio_working_3-way'!U30/(3*'OddsRatio_working_3-way'!X30^(1/3))*SIN(('OddsRatio_working_3-way'!Y30)/3)</f>
        <v>-7.9905085172956289E-2</v>
      </c>
      <c r="AJ30" s="11">
        <f>'OddsRatio_working_3-way'!U30/(3*'OddsRatio_working_3-way'!X30^(1/3))*SIN(('OddsRatio_working_3-way'!Y30+2*PI())/3)</f>
        <v>-0.41250236326853917</v>
      </c>
      <c r="AK30" s="11">
        <f>'OddsRatio_working_3-way'!U30/(3*'OddsRatio_working_3-way'!X30^(1/3))*SIN(('OddsRatio_working_3-way'!Y30+4*PI())/3)</f>
        <v>0.49240744844149531</v>
      </c>
      <c r="AL30" s="11">
        <f>'OddsRatio_working_3-way'!Z30+'OddsRatio_working_3-way'!AF30</f>
        <v>1.044899846766244</v>
      </c>
      <c r="AM30" s="11">
        <f>'OddsRatio_working_3-way'!AA30+'OddsRatio_working_3-way'!AG30</f>
        <v>-0.66084959068580096</v>
      </c>
      <c r="AN30" s="11">
        <f>'OddsRatio_working_3-way'!AB30+'OddsRatio_working_3-way'!AH30</f>
        <v>-0.38405025608044385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1.044899846766244</v>
      </c>
      <c r="AS30" s="11">
        <f>IF(('OddsRatio_working_3-way'!X30=0),IF(Q30&gt;0,-Q30^(1/3),(-Q30)^(1/3)),'OddsRatio_working_3-way'!AM30-'OddsRatio_working_3-way'!R30/3)</f>
        <v>-0.66084959068580096</v>
      </c>
      <c r="AT30" s="11">
        <f>IF(('OddsRatio_working_3-way'!X30=0),IF(Q30&gt;0,-Q30^(1/3),(-Q30)^(1/3)),'OddsRatio_working_3-way'!AN30-'OddsRatio_working_3-way'!R30/3)</f>
        <v>-0.38405025608044385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5.19</v>
      </c>
      <c r="D31" s="9">
        <f t="shared" si="13"/>
        <v>0.54972495176186931</v>
      </c>
      <c r="E31" s="9">
        <f t="shared" si="14"/>
        <v>0.26508957654375032</v>
      </c>
      <c r="F31" s="9">
        <f t="shared" si="15"/>
        <v>0.18518547169438035</v>
      </c>
      <c r="G31" s="9">
        <f t="shared" si="16"/>
        <v>1.0501173378054403</v>
      </c>
      <c r="H31" s="9">
        <f t="shared" si="17"/>
        <v>1.8190915234882434</v>
      </c>
      <c r="I31" s="9">
        <f t="shared" si="18"/>
        <v>3.7723097718063623</v>
      </c>
      <c r="J31" s="9">
        <f t="shared" si="19"/>
        <v>5.3999916454047945</v>
      </c>
      <c r="K31" s="11">
        <f t="shared" si="20"/>
        <v>0.5617977528089888</v>
      </c>
      <c r="L31" s="11">
        <f t="shared" si="21"/>
        <v>0.27472527472527469</v>
      </c>
      <c r="M31" s="11">
        <f t="shared" si="22"/>
        <v>0.19267822736030826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-0.25658059547778322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0.2263059189733217</v>
      </c>
      <c r="Q31" s="11">
        <f>2*'OddsRatio_working_3-way'!K31*'OddsRatio_working_3-way'!L31*'OddsRatio_working_3-way'!M31</f>
        <v>5.9475931399033295E-2</v>
      </c>
      <c r="R31" s="11">
        <f t="shared" si="23"/>
        <v>0</v>
      </c>
      <c r="S31" s="11">
        <f t="shared" si="24"/>
        <v>-0.8820071469236147</v>
      </c>
      <c r="T31" s="11">
        <f t="shared" si="25"/>
        <v>-0.23180214111001698</v>
      </c>
      <c r="U31" s="11">
        <f>'OddsRatio_working_3-way'!S31-'OddsRatio_working_3-way'!R31^2/3</f>
        <v>-0.8820071469236147</v>
      </c>
      <c r="V31" s="11">
        <f>'OddsRatio_working_3-way'!S31*'OddsRatio_working_3-way'!R31/3-2*'OddsRatio_working_3-way'!R31^3/27-'OddsRatio_working_3-way'!T31</f>
        <v>0.23180214111001698</v>
      </c>
      <c r="W31" s="11">
        <f>'OddsRatio_working_3-way'!V31^2+4*'OddsRatio_working_3-way'!U31^3/27</f>
        <v>-4.7918974402792858E-2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0.15941393212795196</v>
      </c>
      <c r="Y31" s="11">
        <f>IF('OddsRatio_working_3-way'!W31&gt;=0,IF('OddsRatio_working_3-way'!V31+SQRT('OddsRatio_working_3-way'!W31)&gt;0,0,PI()),ACOS('OddsRatio_working_3-way'!V31/(2*'OddsRatio_working_3-way'!X31)))</f>
        <v>0.75678841161352139</v>
      </c>
      <c r="Z31" s="11">
        <f>'OddsRatio_working_3-way'!X31^(1/3)*COS('OddsRatio_working_3-way'!Y31/3)</f>
        <v>0.52505866890272024</v>
      </c>
      <c r="AA31" s="11">
        <f>'OddsRatio_working_3-way'!X31^(1/3)*COS(('OddsRatio_working_3-way'!Y31+2*PI())/3)</f>
        <v>-0.37973356811414838</v>
      </c>
      <c r="AB31" s="11">
        <f>'OddsRatio_working_3-way'!X31^(1/3)*COS(('OddsRatio_working_3-way'!Y31+4*PI())/3)</f>
        <v>-0.14532510078857197</v>
      </c>
      <c r="AC31" s="11">
        <f>'OddsRatio_working_3-way'!X31^(1/3)*SIN('OddsRatio_working_3-way'!Y31/3)</f>
        <v>0.13533579171074919</v>
      </c>
      <c r="AD31" s="11">
        <f>'OddsRatio_working_3-way'!X31^(1/3)*SIN(('OddsRatio_working_3-way'!Y31+2*PI())/3)</f>
        <v>0.38704624989162356</v>
      </c>
      <c r="AE31" s="11">
        <f>'OddsRatio_working_3-way'!X31^(1/3)*SIN(('OddsRatio_working_3-way'!Y31+4*PI())/3)</f>
        <v>-0.52238204160237278</v>
      </c>
      <c r="AF31" s="11">
        <f>-'OddsRatio_working_3-way'!U31/(3*'OddsRatio_working_3-way'!X31^(1/3))*COS(('OddsRatio_working_3-way'!Y31)/3)</f>
        <v>0.52505866890272002</v>
      </c>
      <c r="AG31" s="11">
        <f>-'OddsRatio_working_3-way'!U31/(3*'OddsRatio_working_3-way'!X31^(1/3))*COS(('OddsRatio_working_3-way'!Y31+2*PI())/3)</f>
        <v>-0.37973356811414821</v>
      </c>
      <c r="AH31" s="11">
        <f>-'OddsRatio_working_3-way'!U31/(3*'OddsRatio_working_3-way'!X31^(1/3))*COS(('OddsRatio_working_3-way'!Y31+4*PI())/3)</f>
        <v>-0.14532510078857191</v>
      </c>
      <c r="AI31" s="11">
        <f>'OddsRatio_working_3-way'!U31/(3*'OddsRatio_working_3-way'!X31^(1/3))*SIN(('OddsRatio_working_3-way'!Y31)/3)</f>
        <v>-0.13533579171074914</v>
      </c>
      <c r="AJ31" s="11">
        <f>'OddsRatio_working_3-way'!U31/(3*'OddsRatio_working_3-way'!X31^(1/3))*SIN(('OddsRatio_working_3-way'!Y31+2*PI())/3)</f>
        <v>-0.38704624989162345</v>
      </c>
      <c r="AK31" s="11">
        <f>'OddsRatio_working_3-way'!U31/(3*'OddsRatio_working_3-way'!X31^(1/3))*SIN(('OddsRatio_working_3-way'!Y31+4*PI())/3)</f>
        <v>0.52238204160237256</v>
      </c>
      <c r="AL31" s="11">
        <f>'OddsRatio_working_3-way'!Z31+'OddsRatio_working_3-way'!AF31</f>
        <v>1.0501173378054403</v>
      </c>
      <c r="AM31" s="11">
        <f>'OddsRatio_working_3-way'!AA31+'OddsRatio_working_3-way'!AG31</f>
        <v>-0.75946713622829654</v>
      </c>
      <c r="AN31" s="11">
        <f>'OddsRatio_working_3-way'!AB31+'OddsRatio_working_3-way'!AH31</f>
        <v>-0.29065020157714389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1.0501173378054403</v>
      </c>
      <c r="AS31" s="11">
        <f>IF(('OddsRatio_working_3-way'!X31=0),IF(Q31&gt;0,-Q31^(1/3),(-Q31)^(1/3)),'OddsRatio_working_3-way'!AM31-'OddsRatio_working_3-way'!R31/3)</f>
        <v>-0.75946713622829654</v>
      </c>
      <c r="AT31" s="11">
        <f>IF(('OddsRatio_working_3-way'!X31=0),IF(Q31&gt;0,-Q31^(1/3),(-Q31)^(1/3)),'OddsRatio_working_3-way'!AN31-'OddsRatio_working_3-way'!R31/3)</f>
        <v>-0.29065020157714389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3.33</v>
      </c>
      <c r="C32" s="4">
        <f>IF('True_Odds_Calculator_3-way'!C33="","",'True_Odds_Calculator_3-way'!C33)</f>
        <v>3.27</v>
      </c>
      <c r="D32" s="9">
        <f t="shared" si="13"/>
        <v>0.41052747208943707</v>
      </c>
      <c r="E32" s="9">
        <f t="shared" si="14"/>
        <v>0.29202486199399158</v>
      </c>
      <c r="F32" s="9">
        <f t="shared" si="15"/>
        <v>0.29744766591657129</v>
      </c>
      <c r="G32" s="9">
        <f t="shared" si="16"/>
        <v>1.0405004165938805</v>
      </c>
      <c r="H32" s="9">
        <f t="shared" si="17"/>
        <v>2.4358905748995552</v>
      </c>
      <c r="I32" s="9">
        <f t="shared" si="18"/>
        <v>3.4243659706637413</v>
      </c>
      <c r="J32" s="9">
        <f t="shared" si="19"/>
        <v>3.3619359456681095</v>
      </c>
      <c r="K32" s="11">
        <f t="shared" si="20"/>
        <v>0.42016806722689076</v>
      </c>
      <c r="L32" s="11">
        <f t="shared" si="21"/>
        <v>0.3003003003003003</v>
      </c>
      <c r="M32" s="11">
        <f t="shared" si="22"/>
        <v>0.3058103975535168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-0.28163843436374481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0.23074496900724639</v>
      </c>
      <c r="Q32" s="11">
        <f>2*'OddsRatio_working_3-way'!K32*'OddsRatio_working_3-way'!L32*'OddsRatio_working_3-way'!M32</f>
        <v>7.7172230437206155E-2</v>
      </c>
      <c r="R32" s="11">
        <f t="shared" si="23"/>
        <v>0</v>
      </c>
      <c r="S32" s="11">
        <f t="shared" si="24"/>
        <v>-0.81929502813963273</v>
      </c>
      <c r="T32" s="11">
        <f t="shared" si="25"/>
        <v>-0.27401171509686711</v>
      </c>
      <c r="U32" s="11">
        <f>'OddsRatio_working_3-way'!S32-'OddsRatio_working_3-way'!R32^2/3</f>
        <v>-0.81929502813963273</v>
      </c>
      <c r="V32" s="11">
        <f>'OddsRatio_working_3-way'!S32*'OddsRatio_working_3-way'!R32/3-2*'OddsRatio_working_3-way'!R32^3/27-'OddsRatio_working_3-way'!T32</f>
        <v>0.27401171509686711</v>
      </c>
      <c r="W32" s="11">
        <f>'OddsRatio_working_3-way'!V32^2+4*'OddsRatio_working_3-way'!U32^3/27</f>
        <v>-6.3912322854960402E-3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0.14271794937552768</v>
      </c>
      <c r="Y32" s="11">
        <f>IF('OddsRatio_working_3-way'!W32&gt;=0,IF('OddsRatio_working_3-way'!V32+SQRT('OddsRatio_working_3-way'!W32)&gt;0,0,PI()),ACOS('OddsRatio_working_3-way'!V32/(2*'OddsRatio_working_3-way'!X32)))</f>
        <v>0.28387852555738902</v>
      </c>
      <c r="Z32" s="11">
        <f>'OddsRatio_working_3-way'!X32^(1/3)*COS('OddsRatio_working_3-way'!Y32/3)</f>
        <v>0.52025020829694024</v>
      </c>
      <c r="AA32" s="11">
        <f>'OddsRatio_working_3-way'!X32^(1/3)*COS(('OddsRatio_working_3-way'!Y32+2*PI())/3)</f>
        <v>-0.30288662435239844</v>
      </c>
      <c r="AB32" s="11">
        <f>'OddsRatio_working_3-way'!X32^(1/3)*COS(('OddsRatio_working_3-way'!Y32+4*PI())/3)</f>
        <v>-0.21736358394454186</v>
      </c>
      <c r="AC32" s="11">
        <f>'OddsRatio_working_3-way'!X32^(1/3)*SIN('OddsRatio_working_3-way'!Y32/3)</f>
        <v>4.9376750401391396E-2</v>
      </c>
      <c r="AD32" s="11">
        <f>'OddsRatio_working_3-way'!X32^(1/3)*SIN(('OddsRatio_working_3-way'!Y32+2*PI())/3)</f>
        <v>0.42586152150860029</v>
      </c>
      <c r="AE32" s="11">
        <f>'OddsRatio_working_3-way'!X32^(1/3)*SIN(('OddsRatio_working_3-way'!Y32+4*PI())/3)</f>
        <v>-0.47523827190999157</v>
      </c>
      <c r="AF32" s="11">
        <f>-'OddsRatio_working_3-way'!U32/(3*'OddsRatio_working_3-way'!X32^(1/3))*COS(('OddsRatio_working_3-way'!Y32)/3)</f>
        <v>0.52025020829694013</v>
      </c>
      <c r="AG32" s="11">
        <f>-'OddsRatio_working_3-way'!U32/(3*'OddsRatio_working_3-way'!X32^(1/3))*COS(('OddsRatio_working_3-way'!Y32+2*PI())/3)</f>
        <v>-0.30288662435239838</v>
      </c>
      <c r="AH32" s="11">
        <f>-'OddsRatio_working_3-way'!U32/(3*'OddsRatio_working_3-way'!X32^(1/3))*COS(('OddsRatio_working_3-way'!Y32+4*PI())/3)</f>
        <v>-0.21736358394454183</v>
      </c>
      <c r="AI32" s="11">
        <f>'OddsRatio_working_3-way'!U32/(3*'OddsRatio_working_3-way'!X32^(1/3))*SIN(('OddsRatio_working_3-way'!Y32)/3)</f>
        <v>-4.9376750401391382E-2</v>
      </c>
      <c r="AJ32" s="11">
        <f>'OddsRatio_working_3-way'!U32/(3*'OddsRatio_working_3-way'!X32^(1/3))*SIN(('OddsRatio_working_3-way'!Y32+2*PI())/3)</f>
        <v>-0.42586152150860018</v>
      </c>
      <c r="AK32" s="11">
        <f>'OddsRatio_working_3-way'!U32/(3*'OddsRatio_working_3-way'!X32^(1/3))*SIN(('OddsRatio_working_3-way'!Y32+4*PI())/3)</f>
        <v>0.47523827190999146</v>
      </c>
      <c r="AL32" s="11">
        <f>'OddsRatio_working_3-way'!Z32+'OddsRatio_working_3-way'!AF32</f>
        <v>1.0405004165938805</v>
      </c>
      <c r="AM32" s="11">
        <f>'OddsRatio_working_3-way'!AA32+'OddsRatio_working_3-way'!AG32</f>
        <v>-0.60577324870479687</v>
      </c>
      <c r="AN32" s="11">
        <f>'OddsRatio_working_3-way'!AB32+'OddsRatio_working_3-way'!AH32</f>
        <v>-0.43472716788908372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1.0405004165938805</v>
      </c>
      <c r="AS32" s="11">
        <f>IF(('OddsRatio_working_3-way'!X32=0),IF(Q32&gt;0,-Q32^(1/3),(-Q32)^(1/3)),'OddsRatio_working_3-way'!AM32-'OddsRatio_working_3-way'!R32/3)</f>
        <v>-0.60577324870479687</v>
      </c>
      <c r="AT32" s="11">
        <f>IF(('OddsRatio_working_3-way'!X32=0),IF(Q32&gt;0,-Q32^(1/3),(-Q32)^(1/3)),'OddsRatio_working_3-way'!AN32-'OddsRatio_working_3-way'!R32/3)</f>
        <v>-0.43472716788908372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</v>
      </c>
      <c r="B33" s="4">
        <f>IF('True_Odds_Calculator_3-way'!B34="","",'True_Odds_Calculator_3-way'!B34)</f>
        <v>3.87</v>
      </c>
      <c r="C33" s="4">
        <f>IF('True_Odds_Calculator_3-way'!C34="","",'True_Odds_Calculator_3-way'!C34)</f>
        <v>6.76</v>
      </c>
      <c r="D33" s="9">
        <f t="shared" si="13"/>
        <v>0.61152122992776781</v>
      </c>
      <c r="E33" s="9">
        <f t="shared" si="14"/>
        <v>0.24760503984621202</v>
      </c>
      <c r="F33" s="9">
        <f t="shared" si="15"/>
        <v>0.14087373022601984</v>
      </c>
      <c r="G33" s="9">
        <f t="shared" si="16"/>
        <v>1.058777005768927</v>
      </c>
      <c r="H33" s="9">
        <f t="shared" si="17"/>
        <v>1.6352662034613563</v>
      </c>
      <c r="I33" s="9">
        <f t="shared" si="18"/>
        <v>4.0386900065568216</v>
      </c>
      <c r="J33" s="9">
        <f t="shared" si="19"/>
        <v>7.0985555532290201</v>
      </c>
      <c r="K33" s="11">
        <f t="shared" si="20"/>
        <v>0.625</v>
      </c>
      <c r="L33" s="11">
        <f t="shared" si="21"/>
        <v>0.25839793281653745</v>
      </c>
      <c r="M33" s="11">
        <f t="shared" si="22"/>
        <v>0.14792899408284024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-0.23696160726572157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0.22050785132180478</v>
      </c>
      <c r="Q33" s="11">
        <f>2*'OddsRatio_working_3-way'!K33*'OddsRatio_working_3-way'!L33*'OddsRatio_working_3-way'!M33</f>
        <v>4.7780682843294647E-2</v>
      </c>
      <c r="R33" s="11">
        <f t="shared" si="23"/>
        <v>0</v>
      </c>
      <c r="S33" s="11">
        <f t="shared" si="24"/>
        <v>-0.93056362111240221</v>
      </c>
      <c r="T33" s="11">
        <f t="shared" si="25"/>
        <v>-0.20163892115111642</v>
      </c>
      <c r="U33" s="11">
        <f>'OddsRatio_working_3-way'!S33-'OddsRatio_working_3-way'!R33^2/3</f>
        <v>-0.93056362111240221</v>
      </c>
      <c r="V33" s="11">
        <f>'OddsRatio_working_3-way'!S33*'OddsRatio_working_3-way'!R33/3-2*'OddsRatio_working_3-way'!R33^3/27-'OddsRatio_working_3-way'!T33</f>
        <v>0.20163892115111642</v>
      </c>
      <c r="W33" s="11">
        <f>'OddsRatio_working_3-way'!V33^2+4*'OddsRatio_working_3-way'!U33^3/27</f>
        <v>-7.8722532762233205E-2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0.17275762449543244</v>
      </c>
      <c r="Y33" s="11">
        <f>IF('OddsRatio_working_3-way'!W33&gt;=0,IF('OddsRatio_working_3-way'!V33+SQRT('OddsRatio_working_3-way'!W33)&gt;0,0,PI()),ACOS('OddsRatio_working_3-way'!V33/(2*'OddsRatio_working_3-way'!X33)))</f>
        <v>0.94765485541215122</v>
      </c>
      <c r="Z33" s="11">
        <f>'OddsRatio_working_3-way'!X33^(1/3)*COS('OddsRatio_working_3-way'!Y33/3)</f>
        <v>0.52938850288446349</v>
      </c>
      <c r="AA33" s="11">
        <f>'OddsRatio_working_3-way'!X33^(1/3)*COS(('OddsRatio_working_3-way'!Y33+2*PI())/3)</f>
        <v>-0.41453338197364648</v>
      </c>
      <c r="AB33" s="11">
        <f>'OddsRatio_working_3-way'!X33^(1/3)*COS(('OddsRatio_working_3-way'!Y33+4*PI())/3)</f>
        <v>-0.11485512091081664</v>
      </c>
      <c r="AC33" s="11">
        <f>'OddsRatio_working_3-way'!X33^(1/3)*SIN('OddsRatio_working_3-way'!Y33/3)</f>
        <v>0.17301932469490372</v>
      </c>
      <c r="AD33" s="11">
        <f>'OddsRatio_working_3-way'!X33^(1/3)*SIN(('OddsRatio_working_3-way'!Y33+2*PI())/3)</f>
        <v>0.37195422962190522</v>
      </c>
      <c r="AE33" s="11">
        <f>'OddsRatio_working_3-way'!X33^(1/3)*SIN(('OddsRatio_working_3-way'!Y33+4*PI())/3)</f>
        <v>-0.54497355431680883</v>
      </c>
      <c r="AF33" s="11">
        <f>-'OddsRatio_working_3-way'!U33/(3*'OddsRatio_working_3-way'!X33^(1/3))*COS(('OddsRatio_working_3-way'!Y33)/3)</f>
        <v>0.52938850288446349</v>
      </c>
      <c r="AG33" s="11">
        <f>-'OddsRatio_working_3-way'!U33/(3*'OddsRatio_working_3-way'!X33^(1/3))*COS(('OddsRatio_working_3-way'!Y33+2*PI())/3)</f>
        <v>-0.41453338197364648</v>
      </c>
      <c r="AH33" s="11">
        <f>-'OddsRatio_working_3-way'!U33/(3*'OddsRatio_working_3-way'!X33^(1/3))*COS(('OddsRatio_working_3-way'!Y33+4*PI())/3)</f>
        <v>-0.11485512091081664</v>
      </c>
      <c r="AI33" s="11">
        <f>'OddsRatio_working_3-way'!U33/(3*'OddsRatio_working_3-way'!X33^(1/3))*SIN(('OddsRatio_working_3-way'!Y33)/3)</f>
        <v>-0.17301932469490372</v>
      </c>
      <c r="AJ33" s="11">
        <f>'OddsRatio_working_3-way'!U33/(3*'OddsRatio_working_3-way'!X33^(1/3))*SIN(('OddsRatio_working_3-way'!Y33+2*PI())/3)</f>
        <v>-0.37195422962190522</v>
      </c>
      <c r="AK33" s="11">
        <f>'OddsRatio_working_3-way'!U33/(3*'OddsRatio_working_3-way'!X33^(1/3))*SIN(('OddsRatio_working_3-way'!Y33+4*PI())/3)</f>
        <v>0.54497355431680883</v>
      </c>
      <c r="AL33" s="11">
        <f>'OddsRatio_working_3-way'!Z33+'OddsRatio_working_3-way'!AF33</f>
        <v>1.058777005768927</v>
      </c>
      <c r="AM33" s="11">
        <f>'OddsRatio_working_3-way'!AA33+'OddsRatio_working_3-way'!AG33</f>
        <v>-0.82906676394729295</v>
      </c>
      <c r="AN33" s="11">
        <f>'OddsRatio_working_3-way'!AB33+'OddsRatio_working_3-way'!AH33</f>
        <v>-0.22971024182163327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1.058777005768927</v>
      </c>
      <c r="AS33" s="11">
        <f>IF(('OddsRatio_working_3-way'!X33=0),IF(Q33&gt;0,-Q33^(1/3),(-Q33)^(1/3)),'OddsRatio_working_3-way'!AM33-'OddsRatio_working_3-way'!R33/3)</f>
        <v>-0.82906676394729295</v>
      </c>
      <c r="AT33" s="11">
        <f>IF(('OddsRatio_working_3-way'!X33=0),IF(Q33&gt;0,-Q33^(1/3),(-Q33)^(1/3)),'OddsRatio_working_3-way'!AN33-'OddsRatio_working_3-way'!R33/3)</f>
        <v>-0.22971024182163327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2.58</v>
      </c>
      <c r="B34" s="4">
        <f>IF('True_Odds_Calculator_3-way'!B35="","",'True_Odds_Calculator_3-way'!B35)</f>
        <v>3.02</v>
      </c>
      <c r="C34" s="4">
        <f>IF('True_Odds_Calculator_3-way'!C35="","",'True_Odds_Calculator_3-way'!C35)</f>
        <v>3.24</v>
      </c>
      <c r="D34" s="9">
        <f t="shared" si="13"/>
        <v>0.37791717605941338</v>
      </c>
      <c r="E34" s="9">
        <f t="shared" si="14"/>
        <v>0.3221146041935522</v>
      </c>
      <c r="F34" s="9">
        <f t="shared" si="15"/>
        <v>0.29996821974703425</v>
      </c>
      <c r="G34" s="9">
        <f t="shared" si="16"/>
        <v>1.041824323511594</v>
      </c>
      <c r="H34" s="9">
        <f t="shared" si="17"/>
        <v>2.6460824311483195</v>
      </c>
      <c r="I34" s="9">
        <f t="shared" si="18"/>
        <v>3.1044851334934198</v>
      </c>
      <c r="J34" s="9">
        <f t="shared" si="19"/>
        <v>3.3336864846659706</v>
      </c>
      <c r="K34" s="11">
        <f t="shared" si="20"/>
        <v>0.38759689922480617</v>
      </c>
      <c r="L34" s="11">
        <f t="shared" si="21"/>
        <v>0.33112582781456956</v>
      </c>
      <c r="M34" s="11">
        <f t="shared" si="22"/>
        <v>0.30864197530864196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-0.28319450069368779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0.23133491655147456</v>
      </c>
      <c r="Q34" s="11">
        <f>2*'OddsRatio_working_3-way'!K34*'OddsRatio_working_3-way'!L34*'OddsRatio_working_3-way'!M34</f>
        <v>7.9224286490231013E-2</v>
      </c>
      <c r="R34" s="11">
        <f t="shared" si="23"/>
        <v>0</v>
      </c>
      <c r="S34" s="11">
        <f t="shared" si="24"/>
        <v>-0.81687644352138666</v>
      </c>
      <c r="T34" s="11">
        <f t="shared" si="25"/>
        <v>-0.2797522066854064</v>
      </c>
      <c r="U34" s="11">
        <f>'OddsRatio_working_3-way'!S34-'OddsRatio_working_3-way'!R34^2/3</f>
        <v>-0.81687644352138666</v>
      </c>
      <c r="V34" s="11">
        <f>'OddsRatio_working_3-way'!S34*'OddsRatio_working_3-way'!R34/3-2*'OddsRatio_working_3-way'!R34^3/27-'OddsRatio_working_3-way'!T34</f>
        <v>0.2797522066854064</v>
      </c>
      <c r="W34" s="11">
        <f>'OddsRatio_working_3-way'!V34^2+4*'OddsRatio_working_3-way'!U34^3/27</f>
        <v>-2.4929447279077172E-3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0.1420864542041764</v>
      </c>
      <c r="Y34" s="11">
        <f>IF('OddsRatio_working_3-way'!W34&gt;=0,IF('OddsRatio_working_3-way'!V34+SQRT('OddsRatio_working_3-way'!W34)&gt;0,0,PI()),ACOS('OddsRatio_working_3-way'!V34/(2*'OddsRatio_working_3-way'!X34)))</f>
        <v>0.1766175617584691</v>
      </c>
      <c r="Z34" s="11">
        <f>'OddsRatio_working_3-way'!X34^(1/3)*COS('OddsRatio_working_3-way'!Y34/3)</f>
        <v>0.52091216175579702</v>
      </c>
      <c r="AA34" s="11">
        <f>'OddsRatio_working_3-way'!X34^(1/3)*COS(('OddsRatio_working_3-way'!Y34+2*PI())/3)</f>
        <v>-0.28704556529417552</v>
      </c>
      <c r="AB34" s="11">
        <f>'OddsRatio_working_3-way'!X34^(1/3)*COS(('OddsRatio_working_3-way'!Y34+4*PI())/3)</f>
        <v>-0.23386659646162161</v>
      </c>
      <c r="AC34" s="11">
        <f>'OddsRatio_working_3-way'!X34^(1/3)*SIN('OddsRatio_working_3-way'!Y34/3)</f>
        <v>3.070289197070188E-2</v>
      </c>
      <c r="AD34" s="11">
        <f>'OddsRatio_working_3-way'!X34^(1/3)*SIN(('OddsRatio_working_3-way'!Y34+2*PI())/3)</f>
        <v>0.43577171923543806</v>
      </c>
      <c r="AE34" s="11">
        <f>'OddsRatio_working_3-way'!X34^(1/3)*SIN(('OddsRatio_working_3-way'!Y34+4*PI())/3)</f>
        <v>-0.46647461120613981</v>
      </c>
      <c r="AF34" s="11">
        <f>-'OddsRatio_working_3-way'!U34/(3*'OddsRatio_working_3-way'!X34^(1/3))*COS(('OddsRatio_working_3-way'!Y34)/3)</f>
        <v>0.52091216175579691</v>
      </c>
      <c r="AG34" s="11">
        <f>-'OddsRatio_working_3-way'!U34/(3*'OddsRatio_working_3-way'!X34^(1/3))*COS(('OddsRatio_working_3-way'!Y34+2*PI())/3)</f>
        <v>-0.28704556529417546</v>
      </c>
      <c r="AH34" s="11">
        <f>-'OddsRatio_working_3-way'!U34/(3*'OddsRatio_working_3-way'!X34^(1/3))*COS(('OddsRatio_working_3-way'!Y34+4*PI())/3)</f>
        <v>-0.23386659646162156</v>
      </c>
      <c r="AI34" s="11">
        <f>'OddsRatio_working_3-way'!U34/(3*'OddsRatio_working_3-way'!X34^(1/3))*SIN(('OddsRatio_working_3-way'!Y34)/3)</f>
        <v>-3.0702891970701873E-2</v>
      </c>
      <c r="AJ34" s="11">
        <f>'OddsRatio_working_3-way'!U34/(3*'OddsRatio_working_3-way'!X34^(1/3))*SIN(('OddsRatio_working_3-way'!Y34+2*PI())/3)</f>
        <v>-0.43577171923543795</v>
      </c>
      <c r="AK34" s="11">
        <f>'OddsRatio_working_3-way'!U34/(3*'OddsRatio_working_3-way'!X34^(1/3))*SIN(('OddsRatio_working_3-way'!Y34+4*PI())/3)</f>
        <v>0.4664746112061397</v>
      </c>
      <c r="AL34" s="11">
        <f>'OddsRatio_working_3-way'!Z34+'OddsRatio_working_3-way'!AF34</f>
        <v>1.041824323511594</v>
      </c>
      <c r="AM34" s="11">
        <f>'OddsRatio_working_3-way'!AA34+'OddsRatio_working_3-way'!AG34</f>
        <v>-0.57409113058835093</v>
      </c>
      <c r="AN34" s="11">
        <f>'OddsRatio_working_3-way'!AB34+'OddsRatio_working_3-way'!AH34</f>
        <v>-0.46773319292324317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1.041824323511594</v>
      </c>
      <c r="AS34" s="11">
        <f>IF(('OddsRatio_working_3-way'!X34=0),IF(Q34&gt;0,-Q34^(1/3),(-Q34)^(1/3)),'OddsRatio_working_3-way'!AM34-'OddsRatio_working_3-way'!R34/3)</f>
        <v>-0.57409113058835093</v>
      </c>
      <c r="AT34" s="11">
        <f>IF(('OddsRatio_working_3-way'!X34=0),IF(Q34&gt;0,-Q34^(1/3),(-Q34)^(1/3)),'OddsRatio_working_3-way'!AN34-'OddsRatio_working_3-way'!R34/3)</f>
        <v>-0.46773319292324317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2.94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2.64</v>
      </c>
      <c r="D35" s="9">
        <f t="shared" si="13"/>
        <v>0.33125771919897073</v>
      </c>
      <c r="E35" s="9">
        <f t="shared" si="14"/>
        <v>0.29927674309202257</v>
      </c>
      <c r="F35" s="9">
        <f t="shared" si="15"/>
        <v>0.36946553770900681</v>
      </c>
      <c r="G35" s="9">
        <f t="shared" si="16"/>
        <v>1.040617307606851</v>
      </c>
      <c r="H35" s="9">
        <f t="shared" si="17"/>
        <v>3.018797576757291</v>
      </c>
      <c r="I35" s="9">
        <f t="shared" si="18"/>
        <v>3.3413889421154144</v>
      </c>
      <c r="J35" s="9">
        <f t="shared" si="19"/>
        <v>2.7066123844752354</v>
      </c>
      <c r="K35" s="11">
        <f t="shared" si="20"/>
        <v>0.3401360544217687</v>
      </c>
      <c r="L35" s="11">
        <f t="shared" si="21"/>
        <v>0.30769230769230771</v>
      </c>
      <c r="M35" s="11">
        <f t="shared" si="22"/>
        <v>0.37878787878787878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-0.28378764093049824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0.23111808826094543</v>
      </c>
      <c r="Q35" s="11">
        <f>2*'OddsRatio_working_3-way'!K35*'OddsRatio_working_3-way'!L35*'OddsRatio_working_3-way'!M35</f>
        <v>7.9285793571507862E-2</v>
      </c>
      <c r="R35" s="11">
        <f t="shared" si="23"/>
        <v>0</v>
      </c>
      <c r="S35" s="11">
        <f t="shared" si="24"/>
        <v>-0.81440505126700713</v>
      </c>
      <c r="T35" s="11">
        <f t="shared" si="25"/>
        <v>-0.27938423714134036</v>
      </c>
      <c r="U35" s="11">
        <f>'OddsRatio_working_3-way'!S35-'OddsRatio_working_3-way'!R35^2/3</f>
        <v>-0.81440505126700713</v>
      </c>
      <c r="V35" s="11">
        <f>'OddsRatio_working_3-way'!S35*'OddsRatio_working_3-way'!R35/3-2*'OddsRatio_working_3-way'!R35^3/27-'OddsRatio_working_3-way'!T35</f>
        <v>0.27938423714134036</v>
      </c>
      <c r="W35" s="11">
        <f>'OddsRatio_working_3-way'!V35^2+4*'OddsRatio_working_3-way'!U35^3/27</f>
        <v>-1.9679592613750657E-3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0.14144213589346685</v>
      </c>
      <c r="Y35" s="11">
        <f>IF('OddsRatio_working_3-way'!W35&gt;=0,IF('OddsRatio_working_3-way'!V35+SQRT('OddsRatio_working_3-way'!W35)&gt;0,0,PI()),ACOS('OddsRatio_working_3-way'!V35/(2*'OddsRatio_working_3-way'!X35)))</f>
        <v>0.15746918141057331</v>
      </c>
      <c r="Z35" s="11">
        <f>'OddsRatio_working_3-way'!X35^(1/3)*COS('OddsRatio_working_3-way'!Y35/3)</f>
        <v>0.5203086538034255</v>
      </c>
      <c r="AA35" s="11">
        <f>'OddsRatio_working_3-way'!X35^(1/3)*COS(('OddsRatio_working_3-way'!Y35+2*PI())/3)</f>
        <v>-0.28382797046796876</v>
      </c>
      <c r="AB35" s="11">
        <f>'OddsRatio_working_3-way'!X35^(1/3)*COS(('OddsRatio_working_3-way'!Y35+4*PI())/3)</f>
        <v>-0.23648068333545683</v>
      </c>
      <c r="AC35" s="11">
        <f>'OddsRatio_working_3-way'!X35^(1/3)*SIN('OddsRatio_working_3-way'!Y35/3)</f>
        <v>2.7335968971354419E-2</v>
      </c>
      <c r="AD35" s="11">
        <f>'OddsRatio_working_3-way'!X35^(1/3)*SIN(('OddsRatio_working_3-way'!Y35+2*PI())/3)</f>
        <v>0.43693252751697209</v>
      </c>
      <c r="AE35" s="11">
        <f>'OddsRatio_working_3-way'!X35^(1/3)*SIN(('OddsRatio_working_3-way'!Y35+4*PI())/3)</f>
        <v>-0.46426849648832641</v>
      </c>
      <c r="AF35" s="11">
        <f>-'OddsRatio_working_3-way'!U35/(3*'OddsRatio_working_3-way'!X35^(1/3))*COS(('OddsRatio_working_3-way'!Y35)/3)</f>
        <v>0.5203086538034255</v>
      </c>
      <c r="AG35" s="11">
        <f>-'OddsRatio_working_3-way'!U35/(3*'OddsRatio_working_3-way'!X35^(1/3))*COS(('OddsRatio_working_3-way'!Y35+2*PI())/3)</f>
        <v>-0.28382797046796876</v>
      </c>
      <c r="AH35" s="11">
        <f>-'OddsRatio_working_3-way'!U35/(3*'OddsRatio_working_3-way'!X35^(1/3))*COS(('OddsRatio_working_3-way'!Y35+4*PI())/3)</f>
        <v>-0.23648068333545683</v>
      </c>
      <c r="AI35" s="11">
        <f>'OddsRatio_working_3-way'!U35/(3*'OddsRatio_working_3-way'!X35^(1/3))*SIN(('OddsRatio_working_3-way'!Y35)/3)</f>
        <v>-2.7335968971354419E-2</v>
      </c>
      <c r="AJ35" s="11">
        <f>'OddsRatio_working_3-way'!U35/(3*'OddsRatio_working_3-way'!X35^(1/3))*SIN(('OddsRatio_working_3-way'!Y35+2*PI())/3)</f>
        <v>-0.43693252751697209</v>
      </c>
      <c r="AK35" s="11">
        <f>'OddsRatio_working_3-way'!U35/(3*'OddsRatio_working_3-way'!X35^(1/3))*SIN(('OddsRatio_working_3-way'!Y35+4*PI())/3)</f>
        <v>0.46426849648832641</v>
      </c>
      <c r="AL35" s="11">
        <f>'OddsRatio_working_3-way'!Z35+'OddsRatio_working_3-way'!AF35</f>
        <v>1.040617307606851</v>
      </c>
      <c r="AM35" s="11">
        <f>'OddsRatio_working_3-way'!AA35+'OddsRatio_working_3-way'!AG35</f>
        <v>-0.56765594093593752</v>
      </c>
      <c r="AN35" s="11">
        <f>'OddsRatio_working_3-way'!AB35+'OddsRatio_working_3-way'!AH35</f>
        <v>-0.47296136667091365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1.040617307606851</v>
      </c>
      <c r="AS35" s="11">
        <f>IF(('OddsRatio_working_3-way'!X35=0),IF(Q35&gt;0,-Q35^(1/3),(-Q35)^(1/3)),'OddsRatio_working_3-way'!AM35-'OddsRatio_working_3-way'!R35/3)</f>
        <v>-0.56765594093593752</v>
      </c>
      <c r="AT35" s="11">
        <f>IF(('OddsRatio_working_3-way'!X35=0),IF(Q35&gt;0,-Q35^(1/3),(-Q35)^(1/3)),'OddsRatio_working_3-way'!AN35-'OddsRatio_working_3-way'!R35/3)</f>
        <v>-0.47296136667091365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2.65</v>
      </c>
      <c r="D36" s="9">
        <f t="shared" si="13"/>
        <v>0.32121258985374201</v>
      </c>
      <c r="E36" s="9">
        <f t="shared" si="14"/>
        <v>0.31081946952173733</v>
      </c>
      <c r="F36" s="9">
        <f t="shared" si="15"/>
        <v>0.36796794062452076</v>
      </c>
      <c r="G36" s="9">
        <f t="shared" si="16"/>
        <v>1.0409867020064798</v>
      </c>
      <c r="H36" s="9">
        <f t="shared" si="17"/>
        <v>3.1132030050731534</v>
      </c>
      <c r="I36" s="9">
        <f t="shared" si="18"/>
        <v>3.2173016752738022</v>
      </c>
      <c r="J36" s="9">
        <f t="shared" si="19"/>
        <v>2.7176280583106909</v>
      </c>
      <c r="K36" s="11">
        <f t="shared" si="20"/>
        <v>0.33003300330033003</v>
      </c>
      <c r="L36" s="11">
        <f t="shared" si="21"/>
        <v>0.31948881789137379</v>
      </c>
      <c r="M36" s="11">
        <f t="shared" si="22"/>
        <v>0.37735849056603776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-0.28387473746470426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0.23117629141900264</v>
      </c>
      <c r="Q36" s="11">
        <f>2*'OddsRatio_working_3-way'!K36*'OddsRatio_working_3-way'!L36*'OddsRatio_working_3-way'!M36</f>
        <v>7.9578757803443256E-2</v>
      </c>
      <c r="R36" s="11">
        <f t="shared" si="23"/>
        <v>0</v>
      </c>
      <c r="S36" s="11">
        <f t="shared" si="24"/>
        <v>-0.81436021212611809</v>
      </c>
      <c r="T36" s="11">
        <f t="shared" si="25"/>
        <v>-0.2803305377370458</v>
      </c>
      <c r="U36" s="11">
        <f>'OddsRatio_working_3-way'!S36-'OddsRatio_working_3-way'!R36^2/3</f>
        <v>-0.81436021212611809</v>
      </c>
      <c r="V36" s="11">
        <f>'OddsRatio_working_3-way'!S36*'OddsRatio_working_3-way'!R36/3-2*'OddsRatio_working_3-way'!R36^3/27-'OddsRatio_working_3-way'!T36</f>
        <v>0.2803305377370458</v>
      </c>
      <c r="W36" s="11">
        <f>'OddsRatio_working_3-way'!V36^2+4*'OddsRatio_working_3-way'!U36^3/27</f>
        <v>-1.4250838705430341E-3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0.14143045486959685</v>
      </c>
      <c r="Y36" s="11">
        <f>IF('OddsRatio_working_3-way'!W36&gt;=0,IF('OddsRatio_working_3-way'!V36+SQRT('OddsRatio_working_3-way'!W36)&gt;0,0,PI()),ACOS('OddsRatio_working_3-way'!V36/(2*'OddsRatio_working_3-way'!X36)))</f>
        <v>0.13385820702726425</v>
      </c>
      <c r="Z36" s="11">
        <f>'OddsRatio_working_3-way'!X36^(1/3)*COS('OddsRatio_working_3-way'!Y36/3)</f>
        <v>0.5204933510032399</v>
      </c>
      <c r="AA36" s="11">
        <f>'OddsRatio_working_3-way'!X36^(1/3)*COS(('OddsRatio_working_3-way'!Y36+2*PI())/3)</f>
        <v>-0.28037269603706261</v>
      </c>
      <c r="AB36" s="11">
        <f>'OddsRatio_working_3-way'!X36^(1/3)*COS(('OddsRatio_working_3-way'!Y36+4*PI())/3)</f>
        <v>-0.24012065496617746</v>
      </c>
      <c r="AC36" s="11">
        <f>'OddsRatio_working_3-way'!X36^(1/3)*SIN('OddsRatio_working_3-way'!Y36/3)</f>
        <v>2.3239526747707521E-2</v>
      </c>
      <c r="AD36" s="11">
        <f>'OddsRatio_working_3-way'!X36^(1/3)*SIN(('OddsRatio_working_3-way'!Y36+2*PI())/3)</f>
        <v>0.43914070109584263</v>
      </c>
      <c r="AE36" s="11">
        <f>'OddsRatio_working_3-way'!X36^(1/3)*SIN(('OddsRatio_working_3-way'!Y36+4*PI())/3)</f>
        <v>-0.46238022784355015</v>
      </c>
      <c r="AF36" s="11">
        <f>-'OddsRatio_working_3-way'!U36/(3*'OddsRatio_working_3-way'!X36^(1/3))*COS(('OddsRatio_working_3-way'!Y36)/3)</f>
        <v>0.5204933510032399</v>
      </c>
      <c r="AG36" s="11">
        <f>-'OddsRatio_working_3-way'!U36/(3*'OddsRatio_working_3-way'!X36^(1/3))*COS(('OddsRatio_working_3-way'!Y36+2*PI())/3)</f>
        <v>-0.28037269603706261</v>
      </c>
      <c r="AH36" s="11">
        <f>-'OddsRatio_working_3-way'!U36/(3*'OddsRatio_working_3-way'!X36^(1/3))*COS(('OddsRatio_working_3-way'!Y36+4*PI())/3)</f>
        <v>-0.24012065496617746</v>
      </c>
      <c r="AI36" s="11">
        <f>'OddsRatio_working_3-way'!U36/(3*'OddsRatio_working_3-way'!X36^(1/3))*SIN(('OddsRatio_working_3-way'!Y36)/3)</f>
        <v>-2.3239526747707521E-2</v>
      </c>
      <c r="AJ36" s="11">
        <f>'OddsRatio_working_3-way'!U36/(3*'OddsRatio_working_3-way'!X36^(1/3))*SIN(('OddsRatio_working_3-way'!Y36+2*PI())/3)</f>
        <v>-0.43914070109584263</v>
      </c>
      <c r="AK36" s="11">
        <f>'OddsRatio_working_3-way'!U36/(3*'OddsRatio_working_3-way'!X36^(1/3))*SIN(('OddsRatio_working_3-way'!Y36+4*PI())/3)</f>
        <v>0.46238022784355015</v>
      </c>
      <c r="AL36" s="11">
        <f>'OddsRatio_working_3-way'!Z36+'OddsRatio_working_3-way'!AF36</f>
        <v>1.0409867020064798</v>
      </c>
      <c r="AM36" s="11">
        <f>'OddsRatio_working_3-way'!AA36+'OddsRatio_working_3-way'!AG36</f>
        <v>-0.56074539207412522</v>
      </c>
      <c r="AN36" s="11">
        <f>'OddsRatio_working_3-way'!AB36+'OddsRatio_working_3-way'!AH36</f>
        <v>-0.48024130993235492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1.0409867020064798</v>
      </c>
      <c r="AS36" s="11">
        <f>IF(('OddsRatio_working_3-way'!X36=0),IF(Q36&gt;0,-Q36^(1/3),(-Q36)^(1/3)),'OddsRatio_working_3-way'!AM36-'OddsRatio_working_3-way'!R36/3)</f>
        <v>-0.56074539207412522</v>
      </c>
      <c r="AT36" s="11">
        <f>IF(('OddsRatio_working_3-way'!X36=0),IF(Q36&gt;0,-Q36^(1/3),(-Q36)^(1/3)),'OddsRatio_working_3-way'!AN36-'OddsRatio_working_3-way'!R36/3)</f>
        <v>-0.48024130993235492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1.56</v>
      </c>
      <c r="B37" s="4">
        <f>IF('True_Odds_Calculator_3-way'!B38="","",'True_Odds_Calculator_3-way'!B38)</f>
        <v>4.22</v>
      </c>
      <c r="C37" s="4">
        <f>IF('True_Odds_Calculator_3-way'!C38="","",'True_Odds_Calculator_3-way'!C38)</f>
        <v>6.52</v>
      </c>
      <c r="D37" s="9">
        <f t="shared" si="13"/>
        <v>0.62748252348234324</v>
      </c>
      <c r="E37" s="9">
        <f t="shared" si="14"/>
        <v>0.22657231863885863</v>
      </c>
      <c r="F37" s="9">
        <f t="shared" si="15"/>
        <v>0.14594515787879819</v>
      </c>
      <c r="G37" s="9">
        <f t="shared" si="16"/>
        <v>1.0601247916899694</v>
      </c>
      <c r="H37" s="9">
        <f t="shared" si="17"/>
        <v>1.5936698833463829</v>
      </c>
      <c r="I37" s="9">
        <f t="shared" si="18"/>
        <v>4.413601829241701</v>
      </c>
      <c r="J37" s="9">
        <f t="shared" si="19"/>
        <v>6.8518888501286304</v>
      </c>
      <c r="K37" s="11">
        <f t="shared" si="20"/>
        <v>0.64102564102564097</v>
      </c>
      <c r="L37" s="11">
        <f t="shared" si="21"/>
        <v>0.23696682464454977</v>
      </c>
      <c r="M37" s="11">
        <f t="shared" si="22"/>
        <v>0.15337423312883436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-0.23189870926328937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0.21666976061765697</v>
      </c>
      <c r="Q37" s="11">
        <f>2*'OddsRatio_working_3-way'!K37*'OddsRatio_working_3-way'!L37*'OddsRatio_working_3-way'!M37</f>
        <v>4.6595647444657412E-2</v>
      </c>
      <c r="R37" s="11">
        <f t="shared" si="23"/>
        <v>0</v>
      </c>
      <c r="S37" s="11">
        <f t="shared" si="24"/>
        <v>-0.93432930828285898</v>
      </c>
      <c r="T37" s="11">
        <f t="shared" si="25"/>
        <v>-0.2009310340393245</v>
      </c>
      <c r="U37" s="11">
        <f>'OddsRatio_working_3-way'!S37-'OddsRatio_working_3-way'!R37^2/3</f>
        <v>-0.93432930828285898</v>
      </c>
      <c r="V37" s="11">
        <f>'OddsRatio_working_3-way'!S37*'OddsRatio_working_3-way'!R37/3-2*'OddsRatio_working_3-way'!R37^3/27-'OddsRatio_working_3-way'!T37</f>
        <v>0.2009310340393245</v>
      </c>
      <c r="W37" s="11">
        <f>'OddsRatio_working_3-way'!V37^2+4*'OddsRatio_working_3-way'!U37^3/27</f>
        <v>-8.0462664754680571E-2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0.17380732521587861</v>
      </c>
      <c r="Y37" s="11">
        <f>IF('OddsRatio_working_3-way'!W37&gt;=0,IF('OddsRatio_working_3-way'!V37+SQRT('OddsRatio_working_3-way'!W37)&gt;0,0,PI()),ACOS('OddsRatio_working_3-way'!V37/(2*'OddsRatio_working_3-way'!X37)))</f>
        <v>0.95448621104900255</v>
      </c>
      <c r="Z37" s="11">
        <f>'OddsRatio_working_3-way'!X37^(1/3)*COS('OddsRatio_working_3-way'!Y37/3)</f>
        <v>0.53006239584498471</v>
      </c>
      <c r="AA37" s="11">
        <f>'OddsRatio_working_3-way'!X37^(1/3)*COS(('OddsRatio_working_3-way'!Y37+2*PI())/3)</f>
        <v>-0.41621889402908957</v>
      </c>
      <c r="AB37" s="11">
        <f>'OddsRatio_working_3-way'!X37^(1/3)*COS(('OddsRatio_working_3-way'!Y37+4*PI())/3)</f>
        <v>-0.11384350181589478</v>
      </c>
      <c r="AC37" s="11">
        <f>'OddsRatio_working_3-way'!X37^(1/3)*SIN('OddsRatio_working_3-way'!Y37/3)</f>
        <v>0.17457651409060665</v>
      </c>
      <c r="AD37" s="11">
        <f>'OddsRatio_working_3-way'!X37^(1/3)*SIN(('OddsRatio_working_3-way'!Y37+2*PI())/3)</f>
        <v>0.37175924334729665</v>
      </c>
      <c r="AE37" s="11">
        <f>'OddsRatio_working_3-way'!X37^(1/3)*SIN(('OddsRatio_working_3-way'!Y37+4*PI())/3)</f>
        <v>-0.54633575743790319</v>
      </c>
      <c r="AF37" s="11">
        <f>-'OddsRatio_working_3-way'!U37/(3*'OddsRatio_working_3-way'!X37^(1/3))*COS(('OddsRatio_working_3-way'!Y37)/3)</f>
        <v>0.53006239584498471</v>
      </c>
      <c r="AG37" s="11">
        <f>-'OddsRatio_working_3-way'!U37/(3*'OddsRatio_working_3-way'!X37^(1/3))*COS(('OddsRatio_working_3-way'!Y37+2*PI())/3)</f>
        <v>-0.41621889402908957</v>
      </c>
      <c r="AH37" s="11">
        <f>-'OddsRatio_working_3-way'!U37/(3*'OddsRatio_working_3-way'!X37^(1/3))*COS(('OddsRatio_working_3-way'!Y37+4*PI())/3)</f>
        <v>-0.11384350181589478</v>
      </c>
      <c r="AI37" s="11">
        <f>'OddsRatio_working_3-way'!U37/(3*'OddsRatio_working_3-way'!X37^(1/3))*SIN(('OddsRatio_working_3-way'!Y37)/3)</f>
        <v>-0.17457651409060665</v>
      </c>
      <c r="AJ37" s="11">
        <f>'OddsRatio_working_3-way'!U37/(3*'OddsRatio_working_3-way'!X37^(1/3))*SIN(('OddsRatio_working_3-way'!Y37+2*PI())/3)</f>
        <v>-0.37175924334729665</v>
      </c>
      <c r="AK37" s="11">
        <f>'OddsRatio_working_3-way'!U37/(3*'OddsRatio_working_3-way'!X37^(1/3))*SIN(('OddsRatio_working_3-way'!Y37+4*PI())/3)</f>
        <v>0.54633575743790319</v>
      </c>
      <c r="AL37" s="11">
        <f>'OddsRatio_working_3-way'!Z37+'OddsRatio_working_3-way'!AF37</f>
        <v>1.0601247916899694</v>
      </c>
      <c r="AM37" s="11">
        <f>'OddsRatio_working_3-way'!AA37+'OddsRatio_working_3-way'!AG37</f>
        <v>-0.83243778805817914</v>
      </c>
      <c r="AN37" s="11">
        <f>'OddsRatio_working_3-way'!AB37+'OddsRatio_working_3-way'!AH37</f>
        <v>-0.22768700363178956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1.0601247916899694</v>
      </c>
      <c r="AS37" s="11">
        <f>IF(('OddsRatio_working_3-way'!X37=0),IF(Q37&gt;0,-Q37^(1/3),(-Q37)^(1/3)),'OddsRatio_working_3-way'!AM37-'OddsRatio_working_3-way'!R37/3)</f>
        <v>-0.83243778805817914</v>
      </c>
      <c r="AT37" s="11">
        <f>IF(('OddsRatio_working_3-way'!X37=0),IF(Q37&gt;0,-Q37^(1/3),(-Q37)^(1/3)),'OddsRatio_working_3-way'!AN37-'OddsRatio_working_3-way'!R37/3)</f>
        <v>-0.22768700363178956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3.84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2.12</v>
      </c>
      <c r="D38" s="9">
        <f t="shared" si="13"/>
        <v>0.2521626523202663</v>
      </c>
      <c r="E38" s="9">
        <f t="shared" si="14"/>
        <v>0.28691643381304793</v>
      </c>
      <c r="F38" s="9">
        <f t="shared" si="15"/>
        <v>0.46092091386668604</v>
      </c>
      <c r="G38" s="9">
        <f t="shared" si="16"/>
        <v>1.0442585661414454</v>
      </c>
      <c r="H38" s="9">
        <f t="shared" si="17"/>
        <v>3.9656943278417049</v>
      </c>
      <c r="I38" s="9">
        <f t="shared" si="18"/>
        <v>3.4853353874166393</v>
      </c>
      <c r="J38" s="9">
        <f t="shared" si="19"/>
        <v>2.169569594078419</v>
      </c>
      <c r="K38" s="11">
        <f t="shared" si="20"/>
        <v>0.26041666666666669</v>
      </c>
      <c r="L38" s="11">
        <f t="shared" si="21"/>
        <v>0.29585798816568049</v>
      </c>
      <c r="M38" s="11">
        <f t="shared" si="22"/>
        <v>0.47169811320754712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-0.27512466971828375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0.23041220088571321</v>
      </c>
      <c r="Q38" s="11">
        <f>2*'OddsRatio_working_3-way'!K38*'OddsRatio_working_3-way'!L38*'OddsRatio_working_3-way'!M38</f>
        <v>7.268523687246474E-2</v>
      </c>
      <c r="R38" s="11">
        <f t="shared" si="23"/>
        <v>0</v>
      </c>
      <c r="S38" s="11">
        <f t="shared" si="24"/>
        <v>-0.83748288047613373</v>
      </c>
      <c r="T38" s="11">
        <f t="shared" si="25"/>
        <v>-0.26419018311549963</v>
      </c>
      <c r="U38" s="11">
        <f>'OddsRatio_working_3-way'!S38-'OddsRatio_working_3-way'!R38^2/3</f>
        <v>-0.83748288047613373</v>
      </c>
      <c r="V38" s="11">
        <f>'OddsRatio_working_3-way'!S38*'OddsRatio_working_3-way'!R38/3-2*'OddsRatio_working_3-way'!R38^3/27-'OddsRatio_working_3-way'!T38</f>
        <v>0.26419018311549963</v>
      </c>
      <c r="W38" s="11">
        <f>'OddsRatio_working_3-way'!V38^2+4*'OddsRatio_working_3-way'!U38^3/27</f>
        <v>-1.7224541499212584E-2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0.14749660534552467</v>
      </c>
      <c r="Y38" s="11">
        <f>IF('OddsRatio_working_3-way'!W38&gt;=0,IF('OddsRatio_working_3-way'!V38+SQRT('OddsRatio_working_3-way'!W38)&gt;0,0,PI()),ACOS('OddsRatio_working_3-way'!V38/(2*'OddsRatio_working_3-way'!X38)))</f>
        <v>0.46106192183027339</v>
      </c>
      <c r="Z38" s="11">
        <f>'OddsRatio_working_3-way'!X38^(1/3)*COS('OddsRatio_working_3-way'!Y38/3)</f>
        <v>0.52212928307072282</v>
      </c>
      <c r="AA38" s="11">
        <f>'OddsRatio_working_3-way'!X38^(1/3)*COS(('OddsRatio_working_3-way'!Y38+2*PI())/3)</f>
        <v>-0.33111090438409008</v>
      </c>
      <c r="AB38" s="11">
        <f>'OddsRatio_working_3-way'!X38^(1/3)*COS(('OddsRatio_working_3-way'!Y38+4*PI())/3)</f>
        <v>-0.19101837868663274</v>
      </c>
      <c r="AC38" s="11">
        <f>'OddsRatio_working_3-way'!X38^(1/3)*SIN('OddsRatio_working_3-way'!Y38/3)</f>
        <v>8.088245742288154E-2</v>
      </c>
      <c r="AD38" s="11">
        <f>'OddsRatio_working_3-way'!X38^(1/3)*SIN(('OddsRatio_working_3-way'!Y38+2*PI())/3)</f>
        <v>0.41173599448756149</v>
      </c>
      <c r="AE38" s="11">
        <f>'OddsRatio_working_3-way'!X38^(1/3)*SIN(('OddsRatio_working_3-way'!Y38+4*PI())/3)</f>
        <v>-0.49261845191044307</v>
      </c>
      <c r="AF38" s="11">
        <f>-'OddsRatio_working_3-way'!U38/(3*'OddsRatio_working_3-way'!X38^(1/3))*COS(('OddsRatio_working_3-way'!Y38)/3)</f>
        <v>0.52212928307072271</v>
      </c>
      <c r="AG38" s="11">
        <f>-'OddsRatio_working_3-way'!U38/(3*'OddsRatio_working_3-way'!X38^(1/3))*COS(('OddsRatio_working_3-way'!Y38+2*PI())/3)</f>
        <v>-0.33111090438409002</v>
      </c>
      <c r="AH38" s="11">
        <f>-'OddsRatio_working_3-way'!U38/(3*'OddsRatio_working_3-way'!X38^(1/3))*COS(('OddsRatio_working_3-way'!Y38+4*PI())/3)</f>
        <v>-0.19101837868663268</v>
      </c>
      <c r="AI38" s="11">
        <f>'OddsRatio_working_3-way'!U38/(3*'OddsRatio_working_3-way'!X38^(1/3))*SIN(('OddsRatio_working_3-way'!Y38)/3)</f>
        <v>-8.0882457422881526E-2</v>
      </c>
      <c r="AJ38" s="11">
        <f>'OddsRatio_working_3-way'!U38/(3*'OddsRatio_working_3-way'!X38^(1/3))*SIN(('OddsRatio_working_3-way'!Y38+2*PI())/3)</f>
        <v>-0.41173599448756137</v>
      </c>
      <c r="AK38" s="11">
        <f>'OddsRatio_working_3-way'!U38/(3*'OddsRatio_working_3-way'!X38^(1/3))*SIN(('OddsRatio_working_3-way'!Y38+4*PI())/3)</f>
        <v>0.49261845191044296</v>
      </c>
      <c r="AL38" s="11">
        <f>'OddsRatio_working_3-way'!Z38+'OddsRatio_working_3-way'!AF38</f>
        <v>1.0442585661414454</v>
      </c>
      <c r="AM38" s="11">
        <f>'OddsRatio_working_3-way'!AA38+'OddsRatio_working_3-way'!AG38</f>
        <v>-0.66222180876818015</v>
      </c>
      <c r="AN38" s="11">
        <f>'OddsRatio_working_3-way'!AB38+'OddsRatio_working_3-way'!AH38</f>
        <v>-0.38203675737326542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1.0442585661414454</v>
      </c>
      <c r="AS38" s="11">
        <f>IF(('OddsRatio_working_3-way'!X38=0),IF(Q38&gt;0,-Q38^(1/3),(-Q38)^(1/3)),'OddsRatio_working_3-way'!AM38-'OddsRatio_working_3-way'!R38/3)</f>
        <v>-0.66222180876818015</v>
      </c>
      <c r="AT38" s="11">
        <f>IF(('OddsRatio_working_3-way'!X38=0),IF(Q38&gt;0,-Q38^(1/3),(-Q38)^(1/3)),'OddsRatio_working_3-way'!AN38-'OddsRatio_working_3-way'!R38/3)</f>
        <v>-0.38203675737326542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2.31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3.14</v>
      </c>
      <c r="D39" s="9">
        <f t="shared" si="13"/>
        <v>0.41676473278330767</v>
      </c>
      <c r="E39" s="9">
        <f t="shared" si="14"/>
        <v>0.27892319881569672</v>
      </c>
      <c r="F39" s="9">
        <f t="shared" si="15"/>
        <v>0.30431206840099567</v>
      </c>
      <c r="G39" s="9">
        <f t="shared" si="16"/>
        <v>1.0682712000624162</v>
      </c>
      <c r="H39" s="9">
        <f t="shared" si="17"/>
        <v>2.3994352720817651</v>
      </c>
      <c r="I39" s="9">
        <f t="shared" si="18"/>
        <v>3.5852163041510474</v>
      </c>
      <c r="J39" s="9">
        <f t="shared" si="19"/>
        <v>3.2861003681335701</v>
      </c>
      <c r="K39" s="11">
        <f t="shared" si="20"/>
        <v>0.4329004329004329</v>
      </c>
      <c r="L39" s="11">
        <f t="shared" si="21"/>
        <v>0.29239766081871343</v>
      </c>
      <c r="M39" s="11">
        <f t="shared" si="22"/>
        <v>0.31847133757961782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-0.27348448970976624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0.23663030702923427</v>
      </c>
      <c r="Q39" s="11">
        <f>2*'OddsRatio_working_3-way'!K39*'OddsRatio_working_3-way'!L39*'OddsRatio_working_3-way'!M39</f>
        <v>8.0623613979296169E-2</v>
      </c>
      <c r="R39" s="11">
        <f t="shared" si="23"/>
        <v>0</v>
      </c>
      <c r="S39" s="11">
        <f t="shared" si="24"/>
        <v>-0.86524214693256185</v>
      </c>
      <c r="T39" s="11">
        <f t="shared" si="25"/>
        <v>-0.29480141292421186</v>
      </c>
      <c r="U39" s="11">
        <f>'OddsRatio_working_3-way'!S39-'OddsRatio_working_3-way'!R39^2/3</f>
        <v>-0.86524214693256185</v>
      </c>
      <c r="V39" s="11">
        <f>'OddsRatio_working_3-way'!S39*'OddsRatio_working_3-way'!R39/3-2*'OddsRatio_working_3-way'!R39^3/27-'OddsRatio_working_3-way'!T39</f>
        <v>0.29480141292421186</v>
      </c>
      <c r="W39" s="11">
        <f>'OddsRatio_working_3-way'!V39^2+4*'OddsRatio_working_3-way'!U39^3/27</f>
        <v>-9.0563222472552773E-3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0.15489044136854196</v>
      </c>
      <c r="Y39" s="11">
        <f>IF('OddsRatio_working_3-way'!W39&gt;=0,IF('OddsRatio_working_3-way'!V39+SQRT('OddsRatio_working_3-way'!W39)&gt;0,0,PI()),ACOS('OddsRatio_working_3-way'!V39/(2*'OddsRatio_working_3-way'!X39)))</f>
        <v>0.31224943716610598</v>
      </c>
      <c r="Z39" s="11">
        <f>'OddsRatio_working_3-way'!X39^(1/3)*COS('OddsRatio_working_3-way'!Y39/3)</f>
        <v>0.53413560003120819</v>
      </c>
      <c r="AA39" s="11">
        <f>'OddsRatio_working_3-way'!X39^(1/3)*COS(('OddsRatio_working_3-way'!Y39+2*PI())/3)</f>
        <v>-0.31538867870811554</v>
      </c>
      <c r="AB39" s="11">
        <f>'OddsRatio_working_3-way'!X39^(1/3)*COS(('OddsRatio_working_3-way'!Y39+4*PI())/3)</f>
        <v>-0.21874692132309276</v>
      </c>
      <c r="AC39" s="11">
        <f>'OddsRatio_working_3-way'!X39^(1/3)*SIN('OddsRatio_working_3-way'!Y39/3)</f>
        <v>5.5796144641201528E-2</v>
      </c>
      <c r="AD39" s="11">
        <f>'OddsRatio_working_3-way'!X39^(1/3)*SIN(('OddsRatio_working_3-way'!Y39+2*PI())/3)</f>
        <v>0.43467692637206973</v>
      </c>
      <c r="AE39" s="11">
        <f>'OddsRatio_working_3-way'!X39^(1/3)*SIN(('OddsRatio_working_3-way'!Y39+4*PI())/3)</f>
        <v>-0.4904730710132712</v>
      </c>
      <c r="AF39" s="11">
        <f>-'OddsRatio_working_3-way'!U39/(3*'OddsRatio_working_3-way'!X39^(1/3))*COS(('OddsRatio_working_3-way'!Y39)/3)</f>
        <v>0.53413560003120808</v>
      </c>
      <c r="AG39" s="11">
        <f>-'OddsRatio_working_3-way'!U39/(3*'OddsRatio_working_3-way'!X39^(1/3))*COS(('OddsRatio_working_3-way'!Y39+2*PI())/3)</f>
        <v>-0.31538867870811549</v>
      </c>
      <c r="AH39" s="11">
        <f>-'OddsRatio_working_3-way'!U39/(3*'OddsRatio_working_3-way'!X39^(1/3))*COS(('OddsRatio_working_3-way'!Y39+4*PI())/3)</f>
        <v>-0.2187469213230927</v>
      </c>
      <c r="AI39" s="11">
        <f>'OddsRatio_working_3-way'!U39/(3*'OddsRatio_working_3-way'!X39^(1/3))*SIN(('OddsRatio_working_3-way'!Y39)/3)</f>
        <v>-5.5796144641201514E-2</v>
      </c>
      <c r="AJ39" s="11">
        <f>'OddsRatio_working_3-way'!U39/(3*'OddsRatio_working_3-way'!X39^(1/3))*SIN(('OddsRatio_working_3-way'!Y39+2*PI())/3)</f>
        <v>-0.43467692637206962</v>
      </c>
      <c r="AK39" s="11">
        <f>'OddsRatio_working_3-way'!U39/(3*'OddsRatio_working_3-way'!X39^(1/3))*SIN(('OddsRatio_working_3-way'!Y39+4*PI())/3)</f>
        <v>0.49047307101327109</v>
      </c>
      <c r="AL39" s="11">
        <f>'OddsRatio_working_3-way'!Z39+'OddsRatio_working_3-way'!AF39</f>
        <v>1.0682712000624162</v>
      </c>
      <c r="AM39" s="11">
        <f>'OddsRatio_working_3-way'!AA39+'OddsRatio_working_3-way'!AG39</f>
        <v>-0.63077735741623098</v>
      </c>
      <c r="AN39" s="11">
        <f>'OddsRatio_working_3-way'!AB39+'OddsRatio_working_3-way'!AH39</f>
        <v>-0.43749384264618546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1.0682712000624162</v>
      </c>
      <c r="AS39" s="11">
        <f>IF(('OddsRatio_working_3-way'!X39=0),IF(Q39&gt;0,-Q39^(1/3),(-Q39)^(1/3)),'OddsRatio_working_3-way'!AM39-'OddsRatio_working_3-way'!R39/3)</f>
        <v>-0.63077735741623098</v>
      </c>
      <c r="AT39" s="11">
        <f>IF(('OddsRatio_working_3-way'!X39=0),IF(Q39&gt;0,-Q39^(1/3),(-Q39)^(1/3)),'OddsRatio_working_3-way'!AN39-'OddsRatio_working_3-way'!R39/3)</f>
        <v>-0.43749384264618546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2.88</v>
      </c>
      <c r="B40" s="4">
        <f>IF('True_Odds_Calculator_3-way'!B41="","",'True_Odds_Calculator_3-way'!B41)</f>
        <v>3.37</v>
      </c>
      <c r="C40" s="4">
        <f>IF('True_Odds_Calculator_3-way'!C41="","",'True_Odds_Calculator_3-way'!C41)</f>
        <v>2.5</v>
      </c>
      <c r="D40" s="9">
        <f t="shared" si="13"/>
        <v>0.3324721063365087</v>
      </c>
      <c r="E40" s="9">
        <f t="shared" si="14"/>
        <v>0.28320002227583413</v>
      </c>
      <c r="F40" s="9">
        <f t="shared" si="15"/>
        <v>0.38432787138765717</v>
      </c>
      <c r="G40" s="9">
        <f t="shared" si="16"/>
        <v>1.0679633622708522</v>
      </c>
      <c r="H40" s="9">
        <f t="shared" si="17"/>
        <v>3.0077711210692031</v>
      </c>
      <c r="I40" s="9">
        <f t="shared" si="18"/>
        <v>3.5310731685819201</v>
      </c>
      <c r="J40" s="9">
        <f t="shared" si="19"/>
        <v>2.6019450434062779</v>
      </c>
      <c r="K40" s="11">
        <f t="shared" si="20"/>
        <v>0.34722222222222221</v>
      </c>
      <c r="L40" s="11">
        <f t="shared" si="21"/>
        <v>0.29673590504451036</v>
      </c>
      <c r="M40" s="11">
        <f t="shared" si="22"/>
        <v>0.4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-0.27544510385756682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0.23697659083415762</v>
      </c>
      <c r="Q40" s="11">
        <f>2*'OddsRatio_working_3-way'!K40*'OddsRatio_working_3-way'!L40*'OddsRatio_working_3-way'!M40</f>
        <v>8.2426640290141767E-2</v>
      </c>
      <c r="R40" s="11">
        <f t="shared" si="23"/>
        <v>0</v>
      </c>
      <c r="S40" s="11">
        <f t="shared" si="24"/>
        <v>-0.86034054523146897</v>
      </c>
      <c r="T40" s="11">
        <f t="shared" si="25"/>
        <v>-0.29924888529790217</v>
      </c>
      <c r="U40" s="11">
        <f>'OddsRatio_working_3-way'!S40-'OddsRatio_working_3-way'!R40^2/3</f>
        <v>-0.86034054523146897</v>
      </c>
      <c r="V40" s="11">
        <f>'OddsRatio_working_3-way'!S40*'OddsRatio_working_3-way'!R40/3-2*'OddsRatio_working_3-way'!R40^3/27-'OddsRatio_working_3-way'!T40</f>
        <v>0.29924888529790217</v>
      </c>
      <c r="W40" s="11">
        <f>'OddsRatio_working_3-way'!V40^2+4*'OddsRatio_working_3-way'!U40^3/27</f>
        <v>-4.7926085004663666E-3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0.15357612432642595</v>
      </c>
      <c r="Y40" s="11">
        <f>IF('OddsRatio_working_3-way'!W40&gt;=0,IF('OddsRatio_working_3-way'!V40+SQRT('OddsRatio_working_3-way'!W40)&gt;0,0,PI()),ACOS('OddsRatio_working_3-way'!V40/(2*'OddsRatio_working_3-way'!X40)))</f>
        <v>0.22734205769169868</v>
      </c>
      <c r="Z40" s="11">
        <f>'OddsRatio_working_3-way'!X40^(1/3)*COS('OddsRatio_working_3-way'!Y40/3)</f>
        <v>0.5339816811354261</v>
      </c>
      <c r="AA40" s="11">
        <f>'OddsRatio_working_3-way'!X40^(1/3)*COS(('OddsRatio_working_3-way'!Y40+2*PI())/3)</f>
        <v>-0.30210222713539681</v>
      </c>
      <c r="AB40" s="11">
        <f>'OddsRatio_working_3-way'!X40^(1/3)*COS(('OddsRatio_working_3-way'!Y40+4*PI())/3)</f>
        <v>-0.23187945400002941</v>
      </c>
      <c r="AC40" s="11">
        <f>'OddsRatio_working_3-way'!X40^(1/3)*SIN('OddsRatio_working_3-way'!Y40/3)</f>
        <v>4.0543136972946432E-2</v>
      </c>
      <c r="AD40" s="11">
        <f>'OddsRatio_working_3-way'!X40^(1/3)*SIN(('OddsRatio_working_3-way'!Y40+2*PI())/3)</f>
        <v>0.44217013253232751</v>
      </c>
      <c r="AE40" s="11">
        <f>'OddsRatio_working_3-way'!X40^(1/3)*SIN(('OddsRatio_working_3-way'!Y40+4*PI())/3)</f>
        <v>-0.48271326950527393</v>
      </c>
      <c r="AF40" s="11">
        <f>-'OddsRatio_working_3-way'!U40/(3*'OddsRatio_working_3-way'!X40^(1/3))*COS(('OddsRatio_working_3-way'!Y40)/3)</f>
        <v>0.5339816811354261</v>
      </c>
      <c r="AG40" s="11">
        <f>-'OddsRatio_working_3-way'!U40/(3*'OddsRatio_working_3-way'!X40^(1/3))*COS(('OddsRatio_working_3-way'!Y40+2*PI())/3)</f>
        <v>-0.30210222713539681</v>
      </c>
      <c r="AH40" s="11">
        <f>-'OddsRatio_working_3-way'!U40/(3*'OddsRatio_working_3-way'!X40^(1/3))*COS(('OddsRatio_working_3-way'!Y40+4*PI())/3)</f>
        <v>-0.23187945400002941</v>
      </c>
      <c r="AI40" s="11">
        <f>'OddsRatio_working_3-way'!U40/(3*'OddsRatio_working_3-way'!X40^(1/3))*SIN(('OddsRatio_working_3-way'!Y40)/3)</f>
        <v>-4.0543136972946432E-2</v>
      </c>
      <c r="AJ40" s="11">
        <f>'OddsRatio_working_3-way'!U40/(3*'OddsRatio_working_3-way'!X40^(1/3))*SIN(('OddsRatio_working_3-way'!Y40+2*PI())/3)</f>
        <v>-0.44217013253232751</v>
      </c>
      <c r="AK40" s="11">
        <f>'OddsRatio_working_3-way'!U40/(3*'OddsRatio_working_3-way'!X40^(1/3))*SIN(('OddsRatio_working_3-way'!Y40+4*PI())/3)</f>
        <v>0.48271326950527393</v>
      </c>
      <c r="AL40" s="11">
        <f>'OddsRatio_working_3-way'!Z40+'OddsRatio_working_3-way'!AF40</f>
        <v>1.0679633622708522</v>
      </c>
      <c r="AM40" s="11">
        <f>'OddsRatio_working_3-way'!AA40+'OddsRatio_working_3-way'!AG40</f>
        <v>-0.60420445427079361</v>
      </c>
      <c r="AN40" s="11">
        <f>'OddsRatio_working_3-way'!AB40+'OddsRatio_working_3-way'!AH40</f>
        <v>-0.46375890800005881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1.0679633622708522</v>
      </c>
      <c r="AS40" s="11">
        <f>IF(('OddsRatio_working_3-way'!X40=0),IF(Q40&gt;0,-Q40^(1/3),(-Q40)^(1/3)),'OddsRatio_working_3-way'!AM40-'OddsRatio_working_3-way'!R40/3)</f>
        <v>-0.60420445427079361</v>
      </c>
      <c r="AT40" s="11">
        <f>IF(('OddsRatio_working_3-way'!X40=0),IF(Q40&gt;0,-Q40^(1/3),(-Q40)^(1/3)),'OddsRatio_working_3-way'!AN40-'OddsRatio_working_3-way'!R40/3)</f>
        <v>-0.46375890800005881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2.12</v>
      </c>
      <c r="B41" s="4">
        <f>IF('True_Odds_Calculator_3-way'!B42="","",'True_Odds_Calculator_3-way'!B42)</f>
        <v>3.52</v>
      </c>
      <c r="C41" s="4">
        <f>IF('True_Odds_Calculator_3-way'!C42="","",'True_Odds_Calculator_3-way'!C42)</f>
        <v>3.45</v>
      </c>
      <c r="D41" s="9">
        <f t="shared" si="13"/>
        <v>0.4542848521617121</v>
      </c>
      <c r="E41" s="9">
        <f t="shared" si="14"/>
        <v>0.2700630087378954</v>
      </c>
      <c r="F41" s="9">
        <f t="shared" si="15"/>
        <v>0.27565213910039271</v>
      </c>
      <c r="G41" s="9">
        <f t="shared" si="16"/>
        <v>1.0725553920501665</v>
      </c>
      <c r="H41" s="9">
        <f t="shared" si="17"/>
        <v>2.2012620390961866</v>
      </c>
      <c r="I41" s="9">
        <f t="shared" si="18"/>
        <v>3.7028395879664187</v>
      </c>
      <c r="J41" s="9">
        <f t="shared" si="19"/>
        <v>3.6277607105229075</v>
      </c>
      <c r="K41" s="11">
        <f t="shared" si="20"/>
        <v>0.47169811320754712</v>
      </c>
      <c r="L41" s="11">
        <f t="shared" si="21"/>
        <v>0.28409090909090912</v>
      </c>
      <c r="M41" s="11">
        <f t="shared" si="22"/>
        <v>0.28985507246376813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-0.26858826161533311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0.23654821388619585</v>
      </c>
      <c r="Q41" s="11">
        <f>2*'OddsRatio_working_3-way'!K41*'OddsRatio_working_3-way'!L41*'OddsRatio_working_3-way'!M41</f>
        <v>7.7684142491361519E-2</v>
      </c>
      <c r="R41" s="11">
        <f t="shared" si="23"/>
        <v>0</v>
      </c>
      <c r="S41" s="11">
        <f t="shared" si="24"/>
        <v>-0.88070942662779361</v>
      </c>
      <c r="T41" s="11">
        <f t="shared" si="25"/>
        <v>-0.28923133879402085</v>
      </c>
      <c r="U41" s="11">
        <f>'OddsRatio_working_3-way'!S41-'OddsRatio_working_3-way'!R41^2/3</f>
        <v>-0.88070942662779361</v>
      </c>
      <c r="V41" s="11">
        <f>'OddsRatio_working_3-way'!S41*'OddsRatio_working_3-way'!R41/3-2*'OddsRatio_working_3-way'!R41^3/27-'OddsRatio_working_3-way'!T41</f>
        <v>0.28923133879402085</v>
      </c>
      <c r="W41" s="11">
        <f>'OddsRatio_working_3-way'!V41^2+4*'OddsRatio_working_3-way'!U41^3/27</f>
        <v>-1.754841324818053E-2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0.1590622367100078</v>
      </c>
      <c r="Y41" s="11">
        <f>IF('OddsRatio_working_3-way'!W41&gt;=0,IF('OddsRatio_working_3-way'!V41+SQRT('OddsRatio_working_3-way'!W41)&gt;0,0,PI()),ACOS('OddsRatio_working_3-way'!V41/(2*'OddsRatio_working_3-way'!X41)))</f>
        <v>0.42949383966326105</v>
      </c>
      <c r="Z41" s="11">
        <f>'OddsRatio_working_3-way'!X41^(1/3)*COS('OddsRatio_working_3-way'!Y41/3)</f>
        <v>0.53627769602508324</v>
      </c>
      <c r="AA41" s="11">
        <f>'OddsRatio_working_3-way'!X41^(1/3)*COS(('OddsRatio_working_3-way'!Y41+2*PI())/3)</f>
        <v>-0.33508682196597572</v>
      </c>
      <c r="AB41" s="11">
        <f>'OddsRatio_working_3-way'!X41^(1/3)*COS(('OddsRatio_working_3-way'!Y41+4*PI())/3)</f>
        <v>-0.20119087405910774</v>
      </c>
      <c r="AC41" s="11">
        <f>'OddsRatio_working_3-way'!X41^(1/3)*SIN('OddsRatio_working_3-way'!Y41/3)</f>
        <v>7.7304861567430591E-2</v>
      </c>
      <c r="AD41" s="11">
        <f>'OddsRatio_working_3-way'!X41^(1/3)*SIN(('OddsRatio_working_3-way'!Y41+2*PI())/3)</f>
        <v>0.42577767745699607</v>
      </c>
      <c r="AE41" s="11">
        <f>'OddsRatio_working_3-way'!X41^(1/3)*SIN(('OddsRatio_working_3-way'!Y41+4*PI())/3)</f>
        <v>-0.50308253902442635</v>
      </c>
      <c r="AF41" s="11">
        <f>-'OddsRatio_working_3-way'!U41/(3*'OddsRatio_working_3-way'!X41^(1/3))*COS(('OddsRatio_working_3-way'!Y41)/3)</f>
        <v>0.53627769602508313</v>
      </c>
      <c r="AG41" s="11">
        <f>-'OddsRatio_working_3-way'!U41/(3*'OddsRatio_working_3-way'!X41^(1/3))*COS(('OddsRatio_working_3-way'!Y41+2*PI())/3)</f>
        <v>-0.33508682196597567</v>
      </c>
      <c r="AH41" s="11">
        <f>-'OddsRatio_working_3-way'!U41/(3*'OddsRatio_working_3-way'!X41^(1/3))*COS(('OddsRatio_working_3-way'!Y41+4*PI())/3)</f>
        <v>-0.20119087405910768</v>
      </c>
      <c r="AI41" s="11">
        <f>'OddsRatio_working_3-way'!U41/(3*'OddsRatio_working_3-way'!X41^(1/3))*SIN(('OddsRatio_working_3-way'!Y41)/3)</f>
        <v>-7.7304861567430577E-2</v>
      </c>
      <c r="AJ41" s="11">
        <f>'OddsRatio_working_3-way'!U41/(3*'OddsRatio_working_3-way'!X41^(1/3))*SIN(('OddsRatio_working_3-way'!Y41+2*PI())/3)</f>
        <v>-0.42577767745699596</v>
      </c>
      <c r="AK41" s="11">
        <f>'OddsRatio_working_3-way'!U41/(3*'OddsRatio_working_3-way'!X41^(1/3))*SIN(('OddsRatio_working_3-way'!Y41+4*PI())/3)</f>
        <v>0.50308253902442623</v>
      </c>
      <c r="AL41" s="11">
        <f>'OddsRatio_working_3-way'!Z41+'OddsRatio_working_3-way'!AF41</f>
        <v>1.0725553920501665</v>
      </c>
      <c r="AM41" s="11">
        <f>'OddsRatio_working_3-way'!AA41+'OddsRatio_working_3-way'!AG41</f>
        <v>-0.67017364393195145</v>
      </c>
      <c r="AN41" s="11">
        <f>'OddsRatio_working_3-way'!AB41+'OddsRatio_working_3-way'!AH41</f>
        <v>-0.40238174811821542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1.0725553920501665</v>
      </c>
      <c r="AS41" s="11">
        <f>IF(('OddsRatio_working_3-way'!X41=0),IF(Q41&gt;0,-Q41^(1/3),(-Q41)^(1/3)),'OddsRatio_working_3-way'!AM41-'OddsRatio_working_3-way'!R41/3)</f>
        <v>-0.67017364393195145</v>
      </c>
      <c r="AT41" s="11">
        <f>IF(('OddsRatio_working_3-way'!X41=0),IF(Q41&gt;0,-Q41^(1/3),(-Q41)^(1/3)),'OddsRatio_working_3-way'!AN41-'OddsRatio_working_3-way'!R41/3)</f>
        <v>-0.40238174811821542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1.96</v>
      </c>
      <c r="B42" s="4">
        <f>IF('True_Odds_Calculator_3-way'!B43="","",'True_Odds_Calculator_3-way'!B43)</f>
        <v>3.46</v>
      </c>
      <c r="C42" s="4">
        <f>IF('True_Odds_Calculator_3-way'!C43="","",'True_Odds_Calculator_3-way'!C43)</f>
        <v>4.0599999999999996</v>
      </c>
      <c r="D42" s="9">
        <f t="shared" si="13"/>
        <v>0.49226951030831034</v>
      </c>
      <c r="E42" s="9">
        <f t="shared" si="14"/>
        <v>0.27450040704412226</v>
      </c>
      <c r="F42" s="9">
        <f t="shared" si="15"/>
        <v>0.23323008264756723</v>
      </c>
      <c r="G42" s="9">
        <f t="shared" si="16"/>
        <v>1.0743828648476188</v>
      </c>
      <c r="H42" s="9">
        <f t="shared" si="17"/>
        <v>2.0314075502537139</v>
      </c>
      <c r="I42" s="9">
        <f t="shared" si="18"/>
        <v>3.6429818475251419</v>
      </c>
      <c r="J42" s="9">
        <f t="shared" si="19"/>
        <v>4.2876115664337124</v>
      </c>
      <c r="K42" s="11">
        <f t="shared" si="20"/>
        <v>0.51020408163265307</v>
      </c>
      <c r="L42" s="11">
        <f t="shared" si="21"/>
        <v>0.28901734104046245</v>
      </c>
      <c r="M42" s="11">
        <f t="shared" si="22"/>
        <v>0.24630541871921185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-0.26246389099220058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0.2353514087089319</v>
      </c>
      <c r="Q42" s="11">
        <f>2*'OddsRatio_working_3-way'!K42*'OddsRatio_working_3-way'!L42*'OddsRatio_working_3-way'!M42</f>
        <v>7.2639323675596279E-2</v>
      </c>
      <c r="R42" s="11">
        <f t="shared" si="23"/>
        <v>0</v>
      </c>
      <c r="S42" s="11">
        <f t="shared" si="24"/>
        <v>-0.89670014347202387</v>
      </c>
      <c r="T42" s="11">
        <f t="shared" si="25"/>
        <v>-0.27675930354074818</v>
      </c>
      <c r="U42" s="11">
        <f>'OddsRatio_working_3-way'!S42-'OddsRatio_working_3-way'!R42^2/3</f>
        <v>-0.89670014347202387</v>
      </c>
      <c r="V42" s="11">
        <f>'OddsRatio_working_3-way'!S42*'OddsRatio_working_3-way'!R42/3-2*'OddsRatio_working_3-way'!R42^3/27-'OddsRatio_working_3-way'!T42</f>
        <v>0.27675930354074818</v>
      </c>
      <c r="W42" s="11">
        <f>'OddsRatio_working_3-way'!V42^2+4*'OddsRatio_working_3-way'!U42^3/27</f>
        <v>-3.0220689851505084E-2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0.163413893188328</v>
      </c>
      <c r="Y42" s="11">
        <f>IF('OddsRatio_working_3-way'!W42&gt;=0,IF('OddsRatio_working_3-way'!V42+SQRT('OddsRatio_working_3-way'!W42)&gt;0,0,PI()),ACOS('OddsRatio_working_3-way'!V42/(2*'OddsRatio_working_3-way'!X42)))</f>
        <v>0.56084737361418546</v>
      </c>
      <c r="Z42" s="11">
        <f>'OddsRatio_working_3-way'!X42^(1/3)*COS('OddsRatio_working_3-way'!Y42/3)</f>
        <v>0.53719143242380951</v>
      </c>
      <c r="AA42" s="11">
        <f>'OddsRatio_working_3-way'!X42^(1/3)*COS(('OddsRatio_working_3-way'!Y42+2*PI())/3)</f>
        <v>-0.35659605465357108</v>
      </c>
      <c r="AB42" s="11">
        <f>'OddsRatio_working_3-way'!X42^(1/3)*COS(('OddsRatio_working_3-way'!Y42+4*PI())/3)</f>
        <v>-0.18059537777023849</v>
      </c>
      <c r="AC42" s="11">
        <f>'OddsRatio_working_3-way'!X42^(1/3)*SIN('OddsRatio_working_3-way'!Y42/3)</f>
        <v>0.10161403817614857</v>
      </c>
      <c r="AD42" s="11">
        <f>'OddsRatio_working_3-way'!X42^(1/3)*SIN(('OddsRatio_working_3-way'!Y42+2*PI())/3)</f>
        <v>0.41441440808629637</v>
      </c>
      <c r="AE42" s="11">
        <f>'OddsRatio_working_3-way'!X42^(1/3)*SIN(('OddsRatio_working_3-way'!Y42+4*PI())/3)</f>
        <v>-0.51602844626244482</v>
      </c>
      <c r="AF42" s="11">
        <f>-'OddsRatio_working_3-way'!U42/(3*'OddsRatio_working_3-way'!X42^(1/3))*COS(('OddsRatio_working_3-way'!Y42)/3)</f>
        <v>0.5371914324238094</v>
      </c>
      <c r="AG42" s="11">
        <f>-'OddsRatio_working_3-way'!U42/(3*'OddsRatio_working_3-way'!X42^(1/3))*COS(('OddsRatio_working_3-way'!Y42+2*PI())/3)</f>
        <v>-0.35659605465357103</v>
      </c>
      <c r="AH42" s="11">
        <f>-'OddsRatio_working_3-way'!U42/(3*'OddsRatio_working_3-way'!X42^(1/3))*COS(('OddsRatio_working_3-way'!Y42+4*PI())/3)</f>
        <v>-0.18059537777023843</v>
      </c>
      <c r="AI42" s="11">
        <f>'OddsRatio_working_3-way'!U42/(3*'OddsRatio_working_3-way'!X42^(1/3))*SIN(('OddsRatio_working_3-way'!Y42)/3)</f>
        <v>-0.10161403817614856</v>
      </c>
      <c r="AJ42" s="11">
        <f>'OddsRatio_working_3-way'!U42/(3*'OddsRatio_working_3-way'!X42^(1/3))*SIN(('OddsRatio_working_3-way'!Y42+2*PI())/3)</f>
        <v>-0.41441440808629626</v>
      </c>
      <c r="AK42" s="11">
        <f>'OddsRatio_working_3-way'!U42/(3*'OddsRatio_working_3-way'!X42^(1/3))*SIN(('OddsRatio_working_3-way'!Y42+4*PI())/3)</f>
        <v>0.51602844626244471</v>
      </c>
      <c r="AL42" s="11">
        <f>'OddsRatio_working_3-way'!Z42+'OddsRatio_working_3-way'!AF42</f>
        <v>1.0743828648476188</v>
      </c>
      <c r="AM42" s="11">
        <f>'OddsRatio_working_3-way'!AA42+'OddsRatio_working_3-way'!AG42</f>
        <v>-0.71319210930714205</v>
      </c>
      <c r="AN42" s="11">
        <f>'OddsRatio_working_3-way'!AB42+'OddsRatio_working_3-way'!AH42</f>
        <v>-0.36119075554047692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1.0743828648476188</v>
      </c>
      <c r="AS42" s="11">
        <f>IF(('OddsRatio_working_3-way'!X42=0),IF(Q42&gt;0,-Q42^(1/3),(-Q42)^(1/3)),'OddsRatio_working_3-way'!AM42-'OddsRatio_working_3-way'!R42/3)</f>
        <v>-0.71319210930714205</v>
      </c>
      <c r="AT42" s="11">
        <f>IF(('OddsRatio_working_3-way'!X42=0),IF(Q42&gt;0,-Q42^(1/3),(-Q42)^(1/3)),'OddsRatio_working_3-way'!AN42-'OddsRatio_working_3-way'!R42/3)</f>
        <v>-0.36119075554047692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2.9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2.65</v>
      </c>
      <c r="D43" s="9">
        <f t="shared" si="13"/>
        <v>0.33028190647602873</v>
      </c>
      <c r="E43" s="9">
        <f t="shared" si="14"/>
        <v>0.30751890406932514</v>
      </c>
      <c r="F43" s="9">
        <f t="shared" si="15"/>
        <v>0.3621991894546463</v>
      </c>
      <c r="G43" s="9">
        <f t="shared" si="16"/>
        <v>1.0672192457610821</v>
      </c>
      <c r="H43" s="9">
        <f t="shared" si="17"/>
        <v>3.0277165669460557</v>
      </c>
      <c r="I43" s="9">
        <f t="shared" si="18"/>
        <v>3.2518326085558833</v>
      </c>
      <c r="J43" s="9">
        <f t="shared" si="19"/>
        <v>2.7609117555057852</v>
      </c>
      <c r="K43" s="11">
        <f t="shared" si="20"/>
        <v>0.34482758620689657</v>
      </c>
      <c r="L43" s="11">
        <f t="shared" si="21"/>
        <v>0.32154340836012862</v>
      </c>
      <c r="M43" s="11">
        <f t="shared" si="22"/>
        <v>0.37735849056603776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-0.27676791344059826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0.23681661565625606</v>
      </c>
      <c r="Q43" s="11">
        <f>2*'OddsRatio_working_3-way'!K43*'OddsRatio_working_3-way'!L43*'OddsRatio_working_3-way'!M43</f>
        <v>8.3680782917404994E-2</v>
      </c>
      <c r="R43" s="11">
        <f t="shared" si="23"/>
        <v>0</v>
      </c>
      <c r="S43" s="11">
        <f t="shared" si="24"/>
        <v>-0.85565054385208994</v>
      </c>
      <c r="T43" s="11">
        <f t="shared" si="25"/>
        <v>-0.30235001549543827</v>
      </c>
      <c r="U43" s="11">
        <f>'OddsRatio_working_3-way'!S43-'OddsRatio_working_3-way'!R43^2/3</f>
        <v>-0.85565054385208994</v>
      </c>
      <c r="V43" s="11">
        <f>'OddsRatio_working_3-way'!S43*'OddsRatio_working_3-way'!R43/3-2*'OddsRatio_working_3-way'!R43^3/27-'OddsRatio_working_3-way'!T43</f>
        <v>0.30235001549543827</v>
      </c>
      <c r="W43" s="11">
        <f>'OddsRatio_working_3-way'!V43^2+4*'OddsRatio_working_3-way'!U43^3/27</f>
        <v>-1.3924906870149689E-3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0.15232204580846689</v>
      </c>
      <c r="Y43" s="11">
        <f>IF('OddsRatio_working_3-way'!W43&gt;=0,IF('OddsRatio_working_3-way'!V43+SQRT('OddsRatio_working_3-way'!W43)&gt;0,0,PI()),ACOS('OddsRatio_working_3-way'!V43/(2*'OddsRatio_working_3-way'!X43)))</f>
        <v>0.12279917232851312</v>
      </c>
      <c r="Z43" s="11">
        <f>'OddsRatio_working_3-way'!X43^(1/3)*COS('OddsRatio_working_3-way'!Y43/3)</f>
        <v>0.53360962288054103</v>
      </c>
      <c r="AA43" s="11">
        <f>'OddsRatio_working_3-way'!X43^(1/3)*COS(('OddsRatio_working_3-way'!Y43+2*PI())/3)</f>
        <v>-0.28573134678056855</v>
      </c>
      <c r="AB43" s="11">
        <f>'OddsRatio_working_3-way'!X43^(1/3)*COS(('OddsRatio_working_3-way'!Y43+4*PI())/3)</f>
        <v>-0.24787827609997259</v>
      </c>
      <c r="AC43" s="11">
        <f>'OddsRatio_working_3-way'!X43^(1/3)*SIN('OddsRatio_working_3-way'!Y43/3)</f>
        <v>2.1854480547096086E-2</v>
      </c>
      <c r="AD43" s="11">
        <f>'OddsRatio_working_3-way'!X43^(1/3)*SIN(('OddsRatio_working_3-way'!Y43+2*PI())/3)</f>
        <v>0.45119224884483455</v>
      </c>
      <c r="AE43" s="11">
        <f>'OddsRatio_working_3-way'!X43^(1/3)*SIN(('OddsRatio_working_3-way'!Y43+4*PI())/3)</f>
        <v>-0.4730467293919306</v>
      </c>
      <c r="AF43" s="11">
        <f>-'OddsRatio_working_3-way'!U43/(3*'OddsRatio_working_3-way'!X43^(1/3))*COS(('OddsRatio_working_3-way'!Y43)/3)</f>
        <v>0.53360962288054103</v>
      </c>
      <c r="AG43" s="11">
        <f>-'OddsRatio_working_3-way'!U43/(3*'OddsRatio_working_3-way'!X43^(1/3))*COS(('OddsRatio_working_3-way'!Y43+2*PI())/3)</f>
        <v>-0.28573134678056855</v>
      </c>
      <c r="AH43" s="11">
        <f>-'OddsRatio_working_3-way'!U43/(3*'OddsRatio_working_3-way'!X43^(1/3))*COS(('OddsRatio_working_3-way'!Y43+4*PI())/3)</f>
        <v>-0.24787827609997259</v>
      </c>
      <c r="AI43" s="11">
        <f>'OddsRatio_working_3-way'!U43/(3*'OddsRatio_working_3-way'!X43^(1/3))*SIN(('OddsRatio_working_3-way'!Y43)/3)</f>
        <v>-2.1854480547096086E-2</v>
      </c>
      <c r="AJ43" s="11">
        <f>'OddsRatio_working_3-way'!U43/(3*'OddsRatio_working_3-way'!X43^(1/3))*SIN(('OddsRatio_working_3-way'!Y43+2*PI())/3)</f>
        <v>-0.45119224884483455</v>
      </c>
      <c r="AK43" s="11">
        <f>'OddsRatio_working_3-way'!U43/(3*'OddsRatio_working_3-way'!X43^(1/3))*SIN(('OddsRatio_working_3-way'!Y43+4*PI())/3)</f>
        <v>0.4730467293919306</v>
      </c>
      <c r="AL43" s="11">
        <f>'OddsRatio_working_3-way'!Z43+'OddsRatio_working_3-way'!AF43</f>
        <v>1.0672192457610821</v>
      </c>
      <c r="AM43" s="11">
        <f>'OddsRatio_working_3-way'!AA43+'OddsRatio_working_3-way'!AG43</f>
        <v>-0.5714626935611371</v>
      </c>
      <c r="AN43" s="11">
        <f>'OddsRatio_working_3-way'!AB43+'OddsRatio_working_3-way'!AH43</f>
        <v>-0.49575655219994519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1.0672192457610821</v>
      </c>
      <c r="AS43" s="11">
        <f>IF(('OddsRatio_working_3-way'!X43=0),IF(Q43&gt;0,-Q43^(1/3),(-Q43)^(1/3)),'OddsRatio_working_3-way'!AM43-'OddsRatio_working_3-way'!R43/3)</f>
        <v>-0.5714626935611371</v>
      </c>
      <c r="AT43" s="11">
        <f>IF(('OddsRatio_working_3-way'!X43=0),IF(Q43&gt;0,-Q43^(1/3),(-Q43)^(1/3)),'OddsRatio_working_3-way'!AN43-'OddsRatio_working_3-way'!R43/3)</f>
        <v>-0.49575655219994519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3.33</v>
      </c>
      <c r="C44" s="4">
        <f>IF('True_Odds_Calculator_3-way'!C45="","",'True_Odds_Calculator_3-way'!C45)</f>
        <v>3.43</v>
      </c>
      <c r="D44" s="9">
        <f t="shared" si="13"/>
        <v>0.43584894488366238</v>
      </c>
      <c r="E44" s="9">
        <f t="shared" si="14"/>
        <v>0.28633029704082219</v>
      </c>
      <c r="F44" s="9">
        <f t="shared" si="15"/>
        <v>0.27782075807551532</v>
      </c>
      <c r="G44" s="9">
        <f t="shared" si="16"/>
        <v>1.0697296549448128</v>
      </c>
      <c r="H44" s="9">
        <f t="shared" si="17"/>
        <v>2.2943728824832235</v>
      </c>
      <c r="I44" s="9">
        <f t="shared" si="18"/>
        <v>3.492470096021413</v>
      </c>
      <c r="J44" s="9">
        <f t="shared" si="19"/>
        <v>3.5994430615158963</v>
      </c>
      <c r="K44" s="11">
        <f t="shared" si="20"/>
        <v>0.45248868778280543</v>
      </c>
      <c r="L44" s="11">
        <f t="shared" si="21"/>
        <v>0.3003003003003003</v>
      </c>
      <c r="M44" s="11">
        <f t="shared" si="22"/>
        <v>0.29154518950437314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-0.27140443346925924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0.23650683914789553</v>
      </c>
      <c r="Q44" s="11">
        <f>2*'OddsRatio_working_3-way'!K44*'OddsRatio_working_3-way'!L44*'OddsRatio_working_3-way'!M44</f>
        <v>7.923177190884273E-2</v>
      </c>
      <c r="R44" s="11">
        <f t="shared" si="23"/>
        <v>0</v>
      </c>
      <c r="S44" s="11">
        <f t="shared" si="24"/>
        <v>-0.87141848099059738</v>
      </c>
      <c r="T44" s="11">
        <f t="shared" si="25"/>
        <v>-0.29193248944408623</v>
      </c>
      <c r="U44" s="11">
        <f>'OddsRatio_working_3-way'!S44-'OddsRatio_working_3-way'!R44^2/3</f>
        <v>-0.87141848099059738</v>
      </c>
      <c r="V44" s="11">
        <f>'OddsRatio_working_3-way'!S44*'OddsRatio_working_3-way'!R44/3-2*'OddsRatio_working_3-way'!R44^3/27-'OddsRatio_working_3-way'!T44</f>
        <v>0.29193248944408623</v>
      </c>
      <c r="W44" s="11">
        <f>'OddsRatio_working_3-way'!V44^2+4*'OddsRatio_working_3-way'!U44^3/27</f>
        <v>-1.2809377042530407E-2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0.15655187274155483</v>
      </c>
      <c r="Y44" s="11">
        <f>IF('OddsRatio_working_3-way'!W44&gt;=0,IF('OddsRatio_working_3-way'!V44+SQRT('OddsRatio_working_3-way'!W44)&gt;0,0,PI()),ACOS('OddsRatio_working_3-way'!V44/(2*'OddsRatio_working_3-way'!X44)))</f>
        <v>0.36984712551910759</v>
      </c>
      <c r="Z44" s="11">
        <f>'OddsRatio_working_3-way'!X44^(1/3)*COS('OddsRatio_working_3-way'!Y44/3)</f>
        <v>0.53486482747240649</v>
      </c>
      <c r="AA44" s="11">
        <f>'OddsRatio_working_3-way'!X44^(1/3)*COS(('OddsRatio_working_3-way'!Y44+2*PI())/3)</f>
        <v>-0.32482868972458107</v>
      </c>
      <c r="AB44" s="11">
        <f>'OddsRatio_working_3-way'!X44^(1/3)*COS(('OddsRatio_working_3-way'!Y44+4*PI())/3)</f>
        <v>-0.21003613774782545</v>
      </c>
      <c r="AC44" s="11">
        <f>'OddsRatio_working_3-way'!X44^(1/3)*SIN('OddsRatio_working_3-way'!Y44/3)</f>
        <v>6.6275510784743918E-2</v>
      </c>
      <c r="AD44" s="11">
        <f>'OddsRatio_working_3-way'!X44^(1/3)*SIN(('OddsRatio_working_3-way'!Y44+2*PI())/3)</f>
        <v>0.43006877278951283</v>
      </c>
      <c r="AE44" s="11">
        <f>'OddsRatio_working_3-way'!X44^(1/3)*SIN(('OddsRatio_working_3-way'!Y44+4*PI())/3)</f>
        <v>-0.49634428357425686</v>
      </c>
      <c r="AF44" s="11">
        <f>-'OddsRatio_working_3-way'!U44/(3*'OddsRatio_working_3-way'!X44^(1/3))*COS(('OddsRatio_working_3-way'!Y44)/3)</f>
        <v>0.53486482747240638</v>
      </c>
      <c r="AG44" s="11">
        <f>-'OddsRatio_working_3-way'!U44/(3*'OddsRatio_working_3-way'!X44^(1/3))*COS(('OddsRatio_working_3-way'!Y44+2*PI())/3)</f>
        <v>-0.32482868972458101</v>
      </c>
      <c r="AH44" s="11">
        <f>-'OddsRatio_working_3-way'!U44/(3*'OddsRatio_working_3-way'!X44^(1/3))*COS(('OddsRatio_working_3-way'!Y44+4*PI())/3)</f>
        <v>-0.21003613774782542</v>
      </c>
      <c r="AI44" s="11">
        <f>'OddsRatio_working_3-way'!U44/(3*'OddsRatio_working_3-way'!X44^(1/3))*SIN(('OddsRatio_working_3-way'!Y44)/3)</f>
        <v>-6.6275510784743905E-2</v>
      </c>
      <c r="AJ44" s="11">
        <f>'OddsRatio_working_3-way'!U44/(3*'OddsRatio_working_3-way'!X44^(1/3))*SIN(('OddsRatio_working_3-way'!Y44+2*PI())/3)</f>
        <v>-0.43006877278951278</v>
      </c>
      <c r="AK44" s="11">
        <f>'OddsRatio_working_3-way'!U44/(3*'OddsRatio_working_3-way'!X44^(1/3))*SIN(('OddsRatio_working_3-way'!Y44+4*PI())/3)</f>
        <v>0.49634428357425675</v>
      </c>
      <c r="AL44" s="11">
        <f>'OddsRatio_working_3-way'!Z44+'OddsRatio_working_3-way'!AF44</f>
        <v>1.0697296549448128</v>
      </c>
      <c r="AM44" s="11">
        <f>'OddsRatio_working_3-way'!AA44+'OddsRatio_working_3-way'!AG44</f>
        <v>-0.64965737944916202</v>
      </c>
      <c r="AN44" s="11">
        <f>'OddsRatio_working_3-way'!AB44+'OddsRatio_working_3-way'!AH44</f>
        <v>-0.42007227549565085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1.0697296549448128</v>
      </c>
      <c r="AS44" s="11">
        <f>IF(('OddsRatio_working_3-way'!X44=0),IF(Q44&gt;0,-Q44^(1/3),(-Q44)^(1/3)),'OddsRatio_working_3-way'!AM44-'OddsRatio_working_3-way'!R44/3)</f>
        <v>-0.64965737944916202</v>
      </c>
      <c r="AT44" s="11">
        <f>IF(('OddsRatio_working_3-way'!X44=0),IF(Q44&gt;0,-Q44^(1/3),(-Q44)^(1/3)),'OddsRatio_working_3-way'!AN44-'OddsRatio_working_3-way'!R44/3)</f>
        <v>-0.42007227549565085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2.44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2.96</v>
      </c>
      <c r="D45" s="9">
        <f t="shared" si="13"/>
        <v>0.39415220285551289</v>
      </c>
      <c r="E45" s="9">
        <f t="shared" si="14"/>
        <v>0.28244838985904036</v>
      </c>
      <c r="F45" s="9">
        <f t="shared" si="15"/>
        <v>0.32339940728544703</v>
      </c>
      <c r="G45" s="9">
        <f t="shared" si="16"/>
        <v>1.0674242941124015</v>
      </c>
      <c r="H45" s="9">
        <f t="shared" si="17"/>
        <v>2.5370909835218578</v>
      </c>
      <c r="I45" s="9">
        <f t="shared" si="18"/>
        <v>3.5404698199875146</v>
      </c>
      <c r="J45" s="9">
        <f t="shared" si="19"/>
        <v>3.0921516164603062</v>
      </c>
      <c r="K45" s="11">
        <f t="shared" si="20"/>
        <v>0.4098360655737705</v>
      </c>
      <c r="L45" s="11">
        <f t="shared" si="21"/>
        <v>0.29585798816568049</v>
      </c>
      <c r="M45" s="11">
        <f t="shared" si="22"/>
        <v>0.33783783783783783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-0.27516759168713789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0.2367715955357822</v>
      </c>
      <c r="Q45" s="11">
        <f>2*'OddsRatio_working_3-way'!K45*'OddsRatio_working_3-way'!L45*'OddsRatio_working_3-way'!M45</f>
        <v>8.1927887728644344E-2</v>
      </c>
      <c r="R45" s="11">
        <f t="shared" si="23"/>
        <v>0</v>
      </c>
      <c r="S45" s="11">
        <f t="shared" si="24"/>
        <v>-0.86046323291221205</v>
      </c>
      <c r="T45" s="11">
        <f t="shared" si="25"/>
        <v>-0.29773814287619788</v>
      </c>
      <c r="U45" s="11">
        <f>'OddsRatio_working_3-way'!S45-'OddsRatio_working_3-way'!R45^2/3</f>
        <v>-0.86046323291221205</v>
      </c>
      <c r="V45" s="11">
        <f>'OddsRatio_working_3-way'!S45*'OddsRatio_working_3-way'!R45/3-2*'OddsRatio_working_3-way'!R45^3/27-'OddsRatio_working_3-way'!T45</f>
        <v>0.29773814287619788</v>
      </c>
      <c r="W45" s="11">
        <f>'OddsRatio_working_3-way'!V45^2+4*'OddsRatio_working_3-way'!U45^3/27</f>
        <v>-5.7348686342068161E-3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0.15360897626569064</v>
      </c>
      <c r="Y45" s="11">
        <f>IF('OddsRatio_working_3-way'!W45&gt;=0,IF('OddsRatio_working_3-way'!V45+SQRT('OddsRatio_working_3-way'!W45)&gt;0,0,PI()),ACOS('OddsRatio_working_3-way'!V45/(2*'OddsRatio_working_3-way'!X45)))</f>
        <v>0.24906610745763058</v>
      </c>
      <c r="Z45" s="11">
        <f>'OddsRatio_working_3-way'!X45^(1/3)*COS('OddsRatio_working_3-way'!Y45/3)</f>
        <v>0.53371214705620074</v>
      </c>
      <c r="AA45" s="11">
        <f>'OddsRatio_working_3-way'!X45^(1/3)*COS(('OddsRatio_working_3-way'!Y45+2*PI())/3)</f>
        <v>-0.30531795454747235</v>
      </c>
      <c r="AB45" s="11">
        <f>'OddsRatio_working_3-way'!X45^(1/3)*COS(('OddsRatio_working_3-way'!Y45+4*PI())/3)</f>
        <v>-0.22839419250872842</v>
      </c>
      <c r="AC45" s="11">
        <f>'OddsRatio_working_3-way'!X45^(1/3)*SIN('OddsRatio_working_3-way'!Y45/3)</f>
        <v>4.4411954720147605E-2</v>
      </c>
      <c r="AD45" s="11">
        <f>'OddsRatio_working_3-way'!X45^(1/3)*SIN(('OddsRatio_working_3-way'!Y45+2*PI())/3)</f>
        <v>0.44000230029893211</v>
      </c>
      <c r="AE45" s="11">
        <f>'OddsRatio_working_3-way'!X45^(1/3)*SIN(('OddsRatio_working_3-way'!Y45+4*PI())/3)</f>
        <v>-0.48441425501907964</v>
      </c>
      <c r="AF45" s="11">
        <f>-'OddsRatio_working_3-way'!U45/(3*'OddsRatio_working_3-way'!X45^(1/3))*COS(('OddsRatio_working_3-way'!Y45)/3)</f>
        <v>0.53371214705620074</v>
      </c>
      <c r="AG45" s="11">
        <f>-'OddsRatio_working_3-way'!U45/(3*'OddsRatio_working_3-way'!X45^(1/3))*COS(('OddsRatio_working_3-way'!Y45+2*PI())/3)</f>
        <v>-0.30531795454747235</v>
      </c>
      <c r="AH45" s="11">
        <f>-'OddsRatio_working_3-way'!U45/(3*'OddsRatio_working_3-way'!X45^(1/3))*COS(('OddsRatio_working_3-way'!Y45+4*PI())/3)</f>
        <v>-0.22839419250872842</v>
      </c>
      <c r="AI45" s="11">
        <f>'OddsRatio_working_3-way'!U45/(3*'OddsRatio_working_3-way'!X45^(1/3))*SIN(('OddsRatio_working_3-way'!Y45)/3)</f>
        <v>-4.4411954720147605E-2</v>
      </c>
      <c r="AJ45" s="11">
        <f>'OddsRatio_working_3-way'!U45/(3*'OddsRatio_working_3-way'!X45^(1/3))*SIN(('OddsRatio_working_3-way'!Y45+2*PI())/3)</f>
        <v>-0.44000230029893211</v>
      </c>
      <c r="AK45" s="11">
        <f>'OddsRatio_working_3-way'!U45/(3*'OddsRatio_working_3-way'!X45^(1/3))*SIN(('OddsRatio_working_3-way'!Y45+4*PI())/3)</f>
        <v>0.48441425501907964</v>
      </c>
      <c r="AL45" s="11">
        <f>'OddsRatio_working_3-way'!Z45+'OddsRatio_working_3-way'!AF45</f>
        <v>1.0674242941124015</v>
      </c>
      <c r="AM45" s="11">
        <f>'OddsRatio_working_3-way'!AA45+'OddsRatio_working_3-way'!AG45</f>
        <v>-0.6106359090949447</v>
      </c>
      <c r="AN45" s="11">
        <f>'OddsRatio_working_3-way'!AB45+'OddsRatio_working_3-way'!AH45</f>
        <v>-0.45678838501745683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1.0674242941124015</v>
      </c>
      <c r="AS45" s="11">
        <f>IF(('OddsRatio_working_3-way'!X45=0),IF(Q45&gt;0,-Q45^(1/3),(-Q45)^(1/3)),'OddsRatio_working_3-way'!AM45-'OddsRatio_working_3-way'!R45/3)</f>
        <v>-0.6106359090949447</v>
      </c>
      <c r="AT45" s="11">
        <f>IF(('OddsRatio_working_3-way'!X45=0),IF(Q45&gt;0,-Q45^(1/3),(-Q45)^(1/3)),'OddsRatio_working_3-way'!AN45-'OddsRatio_working_3-way'!R45/3)</f>
        <v>-0.45678838501745683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2.98</v>
      </c>
      <c r="B46" s="4">
        <f>IF('True_Odds_Calculator_3-way'!B47="","",'True_Odds_Calculator_3-way'!B47)</f>
        <v>3.2</v>
      </c>
      <c r="C46" s="4">
        <f>IF('True_Odds_Calculator_3-way'!C47="","",'True_Odds_Calculator_3-way'!C47)</f>
        <v>2.52</v>
      </c>
      <c r="D46" s="9">
        <f t="shared" si="13"/>
        <v>0.32080212896715082</v>
      </c>
      <c r="E46" s="9">
        <f t="shared" si="14"/>
        <v>0.29829115998806077</v>
      </c>
      <c r="F46" s="9">
        <f t="shared" si="15"/>
        <v>0.38090671104478857</v>
      </c>
      <c r="G46" s="9">
        <f t="shared" si="16"/>
        <v>1.0692860078540609</v>
      </c>
      <c r="H46" s="9">
        <f t="shared" si="17"/>
        <v>3.1171862955510403</v>
      </c>
      <c r="I46" s="9">
        <f t="shared" si="18"/>
        <v>3.3524292172789343</v>
      </c>
      <c r="J46" s="9">
        <f t="shared" si="19"/>
        <v>2.6253147319381722</v>
      </c>
      <c r="K46" s="11">
        <f t="shared" si="20"/>
        <v>0.33557046979865773</v>
      </c>
      <c r="L46" s="11">
        <f t="shared" si="21"/>
        <v>0.3125</v>
      </c>
      <c r="M46" s="11">
        <f t="shared" si="22"/>
        <v>0.3968253968253968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-0.27552732502396948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0.23719638862256309</v>
      </c>
      <c r="Q46" s="11">
        <f>2*'OddsRatio_working_3-way'!K46*'OddsRatio_working_3-way'!L46*'OddsRatio_working_3-way'!M46</f>
        <v>8.3226803025460747E-2</v>
      </c>
      <c r="R46" s="11">
        <f t="shared" si="23"/>
        <v>0</v>
      </c>
      <c r="S46" s="11">
        <f t="shared" si="24"/>
        <v>-0.86088154269972395</v>
      </c>
      <c r="T46" s="11">
        <f t="shared" si="25"/>
        <v>-0.30206369919288562</v>
      </c>
      <c r="U46" s="11">
        <f>'OddsRatio_working_3-way'!S46-'OddsRatio_working_3-way'!R46^2/3</f>
        <v>-0.86088154269972395</v>
      </c>
      <c r="V46" s="11">
        <f>'OddsRatio_working_3-way'!S46*'OddsRatio_working_3-way'!R46/3-2*'OddsRatio_working_3-way'!R46^3/27-'OddsRatio_working_3-way'!T46</f>
        <v>0.30206369919288562</v>
      </c>
      <c r="W46" s="11">
        <f>'OddsRatio_working_3-way'!V46^2+4*'OddsRatio_working_3-way'!U46^3/27</f>
        <v>-3.2781101618270803E-3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0.15372100420235124</v>
      </c>
      <c r="Y46" s="11">
        <f>IF('OddsRatio_working_3-way'!W46&gt;=0,IF('OddsRatio_working_3-way'!V46+SQRT('OddsRatio_working_3-way'!W46)&gt;0,0,PI()),ACOS('OddsRatio_working_3-way'!V46/(2*'OddsRatio_working_3-way'!X46)))</f>
        <v>0.18732314342057732</v>
      </c>
      <c r="Z46" s="11">
        <f>'OddsRatio_working_3-way'!X46^(1/3)*COS('OddsRatio_working_3-way'!Y46/3)</f>
        <v>0.53464300392703035</v>
      </c>
      <c r="AA46" s="11">
        <f>'OddsRatio_working_3-way'!X46^(1/3)*COS(('OddsRatio_working_3-way'!Y46+2*PI())/3)</f>
        <v>-0.29627024008527064</v>
      </c>
      <c r="AB46" s="11">
        <f>'OddsRatio_working_3-way'!X46^(1/3)*COS(('OddsRatio_working_3-way'!Y46+4*PI())/3)</f>
        <v>-0.23837276384175987</v>
      </c>
      <c r="AC46" s="11">
        <f>'OddsRatio_working_3-way'!X46^(1/3)*SIN('OddsRatio_working_3-way'!Y46/3)</f>
        <v>3.342712349459085E-2</v>
      </c>
      <c r="AD46" s="11">
        <f>'OddsRatio_working_3-way'!X46^(1/3)*SIN(('OddsRatio_working_3-way'!Y46+2*PI())/3)</f>
        <v>0.44630086160913623</v>
      </c>
      <c r="AE46" s="11">
        <f>'OddsRatio_working_3-way'!X46^(1/3)*SIN(('OddsRatio_working_3-way'!Y46+4*PI())/3)</f>
        <v>-0.47972798510372716</v>
      </c>
      <c r="AF46" s="11">
        <f>-'OddsRatio_working_3-way'!U46/(3*'OddsRatio_working_3-way'!X46^(1/3))*COS(('OddsRatio_working_3-way'!Y46)/3)</f>
        <v>0.53464300392703046</v>
      </c>
      <c r="AG46" s="11">
        <f>-'OddsRatio_working_3-way'!U46/(3*'OddsRatio_working_3-way'!X46^(1/3))*COS(('OddsRatio_working_3-way'!Y46+2*PI())/3)</f>
        <v>-0.2962702400852707</v>
      </c>
      <c r="AH46" s="11">
        <f>-'OddsRatio_working_3-way'!U46/(3*'OddsRatio_working_3-way'!X46^(1/3))*COS(('OddsRatio_working_3-way'!Y46+4*PI())/3)</f>
        <v>-0.2383727638417599</v>
      </c>
      <c r="AI46" s="11">
        <f>'OddsRatio_working_3-way'!U46/(3*'OddsRatio_working_3-way'!X46^(1/3))*SIN(('OddsRatio_working_3-way'!Y46)/3)</f>
        <v>-3.3427123494590857E-2</v>
      </c>
      <c r="AJ46" s="11">
        <f>'OddsRatio_working_3-way'!U46/(3*'OddsRatio_working_3-way'!X46^(1/3))*SIN(('OddsRatio_working_3-way'!Y46+2*PI())/3)</f>
        <v>-0.44630086160913635</v>
      </c>
      <c r="AK46" s="11">
        <f>'OddsRatio_working_3-way'!U46/(3*'OddsRatio_working_3-way'!X46^(1/3))*SIN(('OddsRatio_working_3-way'!Y46+4*PI())/3)</f>
        <v>0.47972798510372727</v>
      </c>
      <c r="AL46" s="11">
        <f>'OddsRatio_working_3-way'!Z46+'OddsRatio_working_3-way'!AF46</f>
        <v>1.0692860078540609</v>
      </c>
      <c r="AM46" s="11">
        <f>'OddsRatio_working_3-way'!AA46+'OddsRatio_working_3-way'!AG46</f>
        <v>-0.59254048017054139</v>
      </c>
      <c r="AN46" s="11">
        <f>'OddsRatio_working_3-way'!AB46+'OddsRatio_working_3-way'!AH46</f>
        <v>-0.47674552768351974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1.0692860078540609</v>
      </c>
      <c r="AS46" s="11">
        <f>IF(('OddsRatio_working_3-way'!X46=0),IF(Q46&gt;0,-Q46^(1/3),(-Q46)^(1/3)),'OddsRatio_working_3-way'!AM46-'OddsRatio_working_3-way'!R46/3)</f>
        <v>-0.59254048017054139</v>
      </c>
      <c r="AT46" s="11">
        <f>IF(('OddsRatio_working_3-way'!X46=0),IF(Q46&gt;0,-Q46^(1/3),(-Q46)^(1/3)),'OddsRatio_working_3-way'!AN46-'OddsRatio_working_3-way'!R46/3)</f>
        <v>-0.47674552768351974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1.52</v>
      </c>
      <c r="B47" s="4">
        <f>IF('True_Odds_Calculator_3-way'!B48="","",'True_Odds_Calculator_3-way'!B48)</f>
        <v>4.4000000000000004</v>
      </c>
      <c r="C47" s="4">
        <f>IF('True_Odds_Calculator_3-way'!C48="","",'True_Odds_Calculator_3-way'!C48)</f>
        <v>6.12</v>
      </c>
      <c r="D47" s="9">
        <f t="shared" si="13"/>
        <v>0.6370613056246881</v>
      </c>
      <c r="E47" s="9">
        <f t="shared" si="14"/>
        <v>0.21163969623348231</v>
      </c>
      <c r="F47" s="9">
        <f t="shared" si="15"/>
        <v>0.15129899814182951</v>
      </c>
      <c r="G47" s="9">
        <f t="shared" si="16"/>
        <v>1.0955916196486424</v>
      </c>
      <c r="H47" s="9">
        <f t="shared" si="17"/>
        <v>1.5697076422172938</v>
      </c>
      <c r="I47" s="9">
        <f t="shared" si="18"/>
        <v>4.7250115068053837</v>
      </c>
      <c r="J47" s="9">
        <f t="shared" si="19"/>
        <v>6.609429092601049</v>
      </c>
      <c r="K47" s="11">
        <f t="shared" si="20"/>
        <v>0.65789473684210531</v>
      </c>
      <c r="L47" s="11">
        <f t="shared" si="21"/>
        <v>0.22727272727272727</v>
      </c>
      <c r="M47" s="11">
        <f t="shared" si="22"/>
        <v>0.16339869281045752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-0.22115895800106322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0.22086186946868064</v>
      </c>
      <c r="Q47" s="11">
        <f>2*'OddsRatio_working_3-way'!K47*'OddsRatio_working_3-way'!L47*'OddsRatio_working_3-way'!M47</f>
        <v>4.8863245457672705E-2</v>
      </c>
      <c r="R47" s="11">
        <f t="shared" si="23"/>
        <v>0</v>
      </c>
      <c r="S47" s="11">
        <f t="shared" si="24"/>
        <v>-0.99865667420814508</v>
      </c>
      <c r="T47" s="11">
        <f t="shared" si="25"/>
        <v>-0.22094174208144801</v>
      </c>
      <c r="U47" s="11">
        <f>'OddsRatio_working_3-way'!S47-'OddsRatio_working_3-way'!R47^2/3</f>
        <v>-0.99865667420814508</v>
      </c>
      <c r="V47" s="11">
        <f>'OddsRatio_working_3-way'!S47*'OddsRatio_working_3-way'!R47/3-2*'OddsRatio_working_3-way'!R47^3/27-'OddsRatio_working_3-way'!T47</f>
        <v>0.22094174208144801</v>
      </c>
      <c r="W47" s="11">
        <f>'OddsRatio_working_3-way'!V47^2+4*'OddsRatio_working_3-way'!U47^3/27</f>
        <v>-9.8736662720521645E-2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0.19206243523559385</v>
      </c>
      <c r="Y47" s="11">
        <f>IF('OddsRatio_working_3-way'!W47&gt;=0,IF('OddsRatio_working_3-way'!V47+SQRT('OddsRatio_working_3-way'!W47)&gt;0,0,PI()),ACOS('OddsRatio_working_3-way'!V47/(2*'OddsRatio_working_3-way'!X47)))</f>
        <v>0.95796961105627498</v>
      </c>
      <c r="Z47" s="11">
        <f>'OddsRatio_working_3-way'!X47^(1/3)*COS('OddsRatio_working_3-way'!Y47/3)</f>
        <v>0.54779580982432119</v>
      </c>
      <c r="AA47" s="11">
        <f>'OddsRatio_working_3-way'!X47^(1/3)*COS(('OddsRatio_working_3-way'!Y47+2*PI())/3)</f>
        <v>-0.4307544687092279</v>
      </c>
      <c r="AB47" s="11">
        <f>'OddsRatio_working_3-way'!X47^(1/3)*COS(('OddsRatio_working_3-way'!Y47+4*PI())/3)</f>
        <v>-0.11704134111509366</v>
      </c>
      <c r="AC47" s="11">
        <f>'OddsRatio_working_3-way'!X47^(1/3)*SIN('OddsRatio_working_3-way'!Y47/3)</f>
        <v>0.18112235866479304</v>
      </c>
      <c r="AD47" s="11">
        <f>'OddsRatio_working_3-way'!X47^(1/3)*SIN(('OddsRatio_working_3-way'!Y47+2*PI())/3)</f>
        <v>0.38384390806213475</v>
      </c>
      <c r="AE47" s="11">
        <f>'OddsRatio_working_3-way'!X47^(1/3)*SIN(('OddsRatio_working_3-way'!Y47+4*PI())/3)</f>
        <v>-0.56496626672692773</v>
      </c>
      <c r="AF47" s="11">
        <f>-'OddsRatio_working_3-way'!U47/(3*'OddsRatio_working_3-way'!X47^(1/3))*COS(('OddsRatio_working_3-way'!Y47)/3)</f>
        <v>0.54779580982432108</v>
      </c>
      <c r="AG47" s="11">
        <f>-'OddsRatio_working_3-way'!U47/(3*'OddsRatio_working_3-way'!X47^(1/3))*COS(('OddsRatio_working_3-way'!Y47+2*PI())/3)</f>
        <v>-0.43075446870922784</v>
      </c>
      <c r="AH47" s="11">
        <f>-'OddsRatio_working_3-way'!U47/(3*'OddsRatio_working_3-way'!X47^(1/3))*COS(('OddsRatio_working_3-way'!Y47+4*PI())/3)</f>
        <v>-0.11704134111509364</v>
      </c>
      <c r="AI47" s="11">
        <f>'OddsRatio_working_3-way'!U47/(3*'OddsRatio_working_3-way'!X47^(1/3))*SIN(('OddsRatio_working_3-way'!Y47)/3)</f>
        <v>-0.18112235866479298</v>
      </c>
      <c r="AJ47" s="11">
        <f>'OddsRatio_working_3-way'!U47/(3*'OddsRatio_working_3-way'!X47^(1/3))*SIN(('OddsRatio_working_3-way'!Y47+2*PI())/3)</f>
        <v>-0.3838439080621347</v>
      </c>
      <c r="AK47" s="11">
        <f>'OddsRatio_working_3-way'!U47/(3*'OddsRatio_working_3-way'!X47^(1/3))*SIN(('OddsRatio_working_3-way'!Y47+4*PI())/3)</f>
        <v>0.56496626672692762</v>
      </c>
      <c r="AL47" s="11">
        <f>'OddsRatio_working_3-way'!Z47+'OddsRatio_working_3-way'!AF47</f>
        <v>1.0955916196486424</v>
      </c>
      <c r="AM47" s="11">
        <f>'OddsRatio_working_3-way'!AA47+'OddsRatio_working_3-way'!AG47</f>
        <v>-0.86150893741845569</v>
      </c>
      <c r="AN47" s="11">
        <f>'OddsRatio_working_3-way'!AB47+'OddsRatio_working_3-way'!AH47</f>
        <v>-0.2340826822301873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1.0955916196486424</v>
      </c>
      <c r="AS47" s="11">
        <f>IF(('OddsRatio_working_3-way'!X47=0),IF(Q47&gt;0,-Q47^(1/3),(-Q47)^(1/3)),'OddsRatio_working_3-way'!AM47-'OddsRatio_working_3-way'!R47/3)</f>
        <v>-0.86150893741845569</v>
      </c>
      <c r="AT47" s="11">
        <f>IF(('OddsRatio_working_3-way'!X47=0),IF(Q47&gt;0,-Q47^(1/3),(-Q47)^(1/3)),'OddsRatio_working_3-way'!AN47-'OddsRatio_working_3-way'!R47/3)</f>
        <v>-0.2340826822301873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3.43</v>
      </c>
      <c r="B48" s="4">
        <f>IF('True_Odds_Calculator_3-way'!B49="","",'True_Odds_Calculator_3-way'!B49)</f>
        <v>3.34</v>
      </c>
      <c r="C48" s="4">
        <f>IF('True_Odds_Calculator_3-way'!C49="","",'True_Odds_Calculator_3-way'!C49)</f>
        <v>2.21</v>
      </c>
      <c r="D48" s="9">
        <f t="shared" si="13"/>
        <v>0.27809046029908602</v>
      </c>
      <c r="E48" s="9">
        <f t="shared" si="14"/>
        <v>0.28573013855093748</v>
      </c>
      <c r="F48" s="9">
        <f t="shared" si="15"/>
        <v>0.43617940114997661</v>
      </c>
      <c r="G48" s="9">
        <f t="shared" si="16"/>
        <v>1.0682930827031791</v>
      </c>
      <c r="H48" s="9">
        <f t="shared" si="17"/>
        <v>3.5959521909687266</v>
      </c>
      <c r="I48" s="9">
        <f t="shared" si="18"/>
        <v>3.4998058135254384</v>
      </c>
      <c r="J48" s="9">
        <f t="shared" si="19"/>
        <v>2.2926346300708467</v>
      </c>
      <c r="K48" s="11">
        <f t="shared" si="20"/>
        <v>0.29154518950437314</v>
      </c>
      <c r="L48" s="11">
        <f t="shared" si="21"/>
        <v>0.29940119760479045</v>
      </c>
      <c r="M48" s="11">
        <f t="shared" si="22"/>
        <v>0.45248868778280543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-0.27175318373713908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0.23619370759424391</v>
      </c>
      <c r="Q48" s="11">
        <f>2*'OddsRatio_working_3-way'!K48*'OddsRatio_working_3-way'!L48*'OddsRatio_working_3-way'!M48</f>
        <v>7.8994551034864163E-2</v>
      </c>
      <c r="R48" s="11">
        <f t="shared" si="23"/>
        <v>0</v>
      </c>
      <c r="S48" s="11">
        <f t="shared" si="24"/>
        <v>-0.8691478949615874</v>
      </c>
      <c r="T48" s="11">
        <f t="shared" si="25"/>
        <v>-0.29068491470287194</v>
      </c>
      <c r="U48" s="11">
        <f>'OddsRatio_working_3-way'!S48-'OddsRatio_working_3-way'!R48^2/3</f>
        <v>-0.8691478949615874</v>
      </c>
      <c r="V48" s="11">
        <f>'OddsRatio_working_3-way'!S48*'OddsRatio_working_3-way'!R48/3-2*'OddsRatio_working_3-way'!R48^3/27-'OddsRatio_working_3-way'!T48</f>
        <v>0.29068491470287194</v>
      </c>
      <c r="W48" s="11">
        <f>'OddsRatio_working_3-way'!V48^2+4*'OddsRatio_working_3-way'!U48^3/27</f>
        <v>-1.2771912889694939E-2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0.15594039929209402</v>
      </c>
      <c r="Y48" s="11">
        <f>IF('OddsRatio_working_3-way'!W48&gt;=0,IF('OddsRatio_working_3-way'!V48+SQRT('OddsRatio_working_3-way'!W48)&gt;0,0,PI()),ACOS('OddsRatio_working_3-way'!V48/(2*'OddsRatio_working_3-way'!X48)))</f>
        <v>0.37079791723855204</v>
      </c>
      <c r="Z48" s="11">
        <f>'OddsRatio_working_3-way'!X48^(1/3)*COS('OddsRatio_working_3-way'!Y48/3)</f>
        <v>0.53414654135158968</v>
      </c>
      <c r="AA48" s="11">
        <f>'OddsRatio_working_3-way'!X48^(1/3)*COS(('OddsRatio_working_3-way'!Y48+2*PI())/3)</f>
        <v>-0.3245413314747968</v>
      </c>
      <c r="AB48" s="11">
        <f>'OddsRatio_working_3-way'!X48^(1/3)*COS(('OddsRatio_working_3-way'!Y48+4*PI())/3)</f>
        <v>-0.20960520987679304</v>
      </c>
      <c r="AC48" s="11">
        <f>'OddsRatio_working_3-way'!X48^(1/3)*SIN('OddsRatio_working_3-way'!Y48/3)</f>
        <v>6.6358400744219004E-2</v>
      </c>
      <c r="AD48" s="11">
        <f>'OddsRatio_working_3-way'!X48^(1/3)*SIN(('OddsRatio_working_3-way'!Y48+2*PI())/3)</f>
        <v>0.42940527378196225</v>
      </c>
      <c r="AE48" s="11">
        <f>'OddsRatio_working_3-way'!X48^(1/3)*SIN(('OddsRatio_working_3-way'!Y48+4*PI())/3)</f>
        <v>-0.49576367452618125</v>
      </c>
      <c r="AF48" s="11">
        <f>-'OddsRatio_working_3-way'!U48/(3*'OddsRatio_working_3-way'!X48^(1/3))*COS(('OddsRatio_working_3-way'!Y48)/3)</f>
        <v>0.53414654135158957</v>
      </c>
      <c r="AG48" s="11">
        <f>-'OddsRatio_working_3-way'!U48/(3*'OddsRatio_working_3-way'!X48^(1/3))*COS(('OddsRatio_working_3-way'!Y48+2*PI())/3)</f>
        <v>-0.32454133147479669</v>
      </c>
      <c r="AH48" s="11">
        <f>-'OddsRatio_working_3-way'!U48/(3*'OddsRatio_working_3-way'!X48^(1/3))*COS(('OddsRatio_working_3-way'!Y48+4*PI())/3)</f>
        <v>-0.20960520987679299</v>
      </c>
      <c r="AI48" s="11">
        <f>'OddsRatio_working_3-way'!U48/(3*'OddsRatio_working_3-way'!X48^(1/3))*SIN(('OddsRatio_working_3-way'!Y48)/3)</f>
        <v>-6.635840074421899E-2</v>
      </c>
      <c r="AJ48" s="11">
        <f>'OddsRatio_working_3-way'!U48/(3*'OddsRatio_working_3-way'!X48^(1/3))*SIN(('OddsRatio_working_3-way'!Y48+2*PI())/3)</f>
        <v>-0.42940527378196219</v>
      </c>
      <c r="AK48" s="11">
        <f>'OddsRatio_working_3-way'!U48/(3*'OddsRatio_working_3-way'!X48^(1/3))*SIN(('OddsRatio_working_3-way'!Y48+4*PI())/3)</f>
        <v>0.4957636745261812</v>
      </c>
      <c r="AL48" s="11">
        <f>'OddsRatio_working_3-way'!Z48+'OddsRatio_working_3-way'!AF48</f>
        <v>1.0682930827031791</v>
      </c>
      <c r="AM48" s="11">
        <f>'OddsRatio_working_3-way'!AA48+'OddsRatio_working_3-way'!AG48</f>
        <v>-0.64908266294959349</v>
      </c>
      <c r="AN48" s="11">
        <f>'OddsRatio_working_3-way'!AB48+'OddsRatio_working_3-way'!AH48</f>
        <v>-0.41921041975358603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1.0682930827031791</v>
      </c>
      <c r="AS48" s="11">
        <f>IF(('OddsRatio_working_3-way'!X48=0),IF(Q48&gt;0,-Q48^(1/3),(-Q48)^(1/3)),'OddsRatio_working_3-way'!AM48-'OddsRatio_working_3-way'!R48/3)</f>
        <v>-0.64908266294959349</v>
      </c>
      <c r="AT48" s="11">
        <f>IF(('OddsRatio_working_3-way'!X48=0),IF(Q48&gt;0,-Q48^(1/3),(-Q48)^(1/3)),'OddsRatio_working_3-way'!AN48-'OddsRatio_working_3-way'!R48/3)</f>
        <v>-0.41921041975358603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1.33</v>
      </c>
      <c r="B49" s="4">
        <f>IF('True_Odds_Calculator_3-way'!B50="","",'True_Odds_Calculator_3-way'!B50)</f>
        <v>5.27</v>
      </c>
      <c r="C49" s="4">
        <f>IF('True_Odds_Calculator_3-way'!C50="","",'True_Odds_Calculator_3-way'!C50)</f>
        <v>9.1</v>
      </c>
      <c r="D49" s="9">
        <f t="shared" si="13"/>
        <v>0.72905382452781697</v>
      </c>
      <c r="E49" s="9">
        <f t="shared" si="14"/>
        <v>0.17215238185614173</v>
      </c>
      <c r="F49" s="9">
        <f t="shared" si="15"/>
        <v>9.8793793616041306E-2</v>
      </c>
      <c r="G49" s="9">
        <f t="shared" si="16"/>
        <v>1.1261843624702716</v>
      </c>
      <c r="H49" s="9">
        <f t="shared" si="17"/>
        <v>1.3716408396151896</v>
      </c>
      <c r="I49" s="9">
        <f t="shared" si="18"/>
        <v>5.8088072277480594</v>
      </c>
      <c r="J49" s="9">
        <f t="shared" si="19"/>
        <v>10.1220933360092</v>
      </c>
      <c r="K49" s="11">
        <f t="shared" si="20"/>
        <v>0.75187969924812026</v>
      </c>
      <c r="L49" s="11">
        <f t="shared" si="21"/>
        <v>0.18975332068311196</v>
      </c>
      <c r="M49" s="11">
        <f t="shared" si="22"/>
        <v>0.10989010989010989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-0.17894649044154687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0.19911320934276808</v>
      </c>
      <c r="Q49" s="11">
        <f>2*'OddsRatio_working_3-way'!K49*'OddsRatio_working_3-way'!L49*'OddsRatio_working_3-way'!M49</f>
        <v>3.1356410920120953E-2</v>
      </c>
      <c r="R49" s="11">
        <f t="shared" si="23"/>
        <v>0</v>
      </c>
      <c r="S49" s="11">
        <f t="shared" si="24"/>
        <v>-1.1126969232615864</v>
      </c>
      <c r="T49" s="11">
        <f t="shared" si="25"/>
        <v>-0.17522786193095846</v>
      </c>
      <c r="U49" s="11">
        <f>'OddsRatio_working_3-way'!S49-'OddsRatio_working_3-way'!R49^2/3</f>
        <v>-1.1126969232615864</v>
      </c>
      <c r="V49" s="11">
        <f>'OddsRatio_working_3-way'!S49*'OddsRatio_working_3-way'!R49/3-2*'OddsRatio_working_3-way'!R49^3/27-'OddsRatio_working_3-way'!T49</f>
        <v>0.17522786193095846</v>
      </c>
      <c r="W49" s="11">
        <f>'OddsRatio_working_3-way'!V49^2+4*'OddsRatio_working_3-way'!U49^3/27</f>
        <v>-0.17338762269543134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0.22588294883209223</v>
      </c>
      <c r="Y49" s="11">
        <f>IF('OddsRatio_working_3-way'!W49&gt;=0,IF('OddsRatio_working_3-way'!V49+SQRT('OddsRatio_working_3-way'!W49)&gt;0,0,PI()),ACOS('OddsRatio_working_3-way'!V49/(2*'OddsRatio_working_3-way'!X49)))</f>
        <v>1.1724733548368735</v>
      </c>
      <c r="Z49" s="11">
        <f>'OddsRatio_working_3-way'!X49^(1/3)*COS('OddsRatio_working_3-way'!Y49/3)</f>
        <v>0.56309218123513582</v>
      </c>
      <c r="AA49" s="11">
        <f>'OddsRatio_working_3-way'!X49^(1/3)*COS(('OddsRatio_working_3-way'!Y49+2*PI())/3)</f>
        <v>-0.48246803414113953</v>
      </c>
      <c r="AB49" s="11">
        <f>'OddsRatio_working_3-way'!X49^(1/3)*COS(('OddsRatio_working_3-way'!Y49+4*PI())/3)</f>
        <v>-8.0624147093996734E-2</v>
      </c>
      <c r="AC49" s="11">
        <f>'OddsRatio_working_3-way'!X49^(1/3)*SIN('OddsRatio_working_3-way'!Y49/3)</f>
        <v>0.2320046763588737</v>
      </c>
      <c r="AD49" s="11">
        <f>'OddsRatio_working_3-way'!X49^(1/3)*SIN(('OddsRatio_working_3-way'!Y49+2*PI())/3)</f>
        <v>0.37164979544258198</v>
      </c>
      <c r="AE49" s="11">
        <f>'OddsRatio_working_3-way'!X49^(1/3)*SIN(('OddsRatio_working_3-way'!Y49+4*PI())/3)</f>
        <v>-0.60365447180145559</v>
      </c>
      <c r="AF49" s="11">
        <f>-'OddsRatio_working_3-way'!U49/(3*'OddsRatio_working_3-way'!X49^(1/3))*COS(('OddsRatio_working_3-way'!Y49)/3)</f>
        <v>0.56309218123513582</v>
      </c>
      <c r="AG49" s="11">
        <f>-'OddsRatio_working_3-way'!U49/(3*'OddsRatio_working_3-way'!X49^(1/3))*COS(('OddsRatio_working_3-way'!Y49+2*PI())/3)</f>
        <v>-0.48246803414113953</v>
      </c>
      <c r="AH49" s="11">
        <f>-'OddsRatio_working_3-way'!U49/(3*'OddsRatio_working_3-way'!X49^(1/3))*COS(('OddsRatio_working_3-way'!Y49+4*PI())/3)</f>
        <v>-8.0624147093996734E-2</v>
      </c>
      <c r="AI49" s="11">
        <f>'OddsRatio_working_3-way'!U49/(3*'OddsRatio_working_3-way'!X49^(1/3))*SIN(('OddsRatio_working_3-way'!Y49)/3)</f>
        <v>-0.2320046763588737</v>
      </c>
      <c r="AJ49" s="11">
        <f>'OddsRatio_working_3-way'!U49/(3*'OddsRatio_working_3-way'!X49^(1/3))*SIN(('OddsRatio_working_3-way'!Y49+2*PI())/3)</f>
        <v>-0.37164979544258198</v>
      </c>
      <c r="AK49" s="11">
        <f>'OddsRatio_working_3-way'!U49/(3*'OddsRatio_working_3-way'!X49^(1/3))*SIN(('OddsRatio_working_3-way'!Y49+4*PI())/3)</f>
        <v>0.60365447180145559</v>
      </c>
      <c r="AL49" s="11">
        <f>'OddsRatio_working_3-way'!Z49+'OddsRatio_working_3-way'!AF49</f>
        <v>1.1261843624702716</v>
      </c>
      <c r="AM49" s="11">
        <f>'OddsRatio_working_3-way'!AA49+'OddsRatio_working_3-way'!AG49</f>
        <v>-0.96493606828227907</v>
      </c>
      <c r="AN49" s="11">
        <f>'OddsRatio_working_3-way'!AB49+'OddsRatio_working_3-way'!AH49</f>
        <v>-0.16124829418799347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1.1261843624702716</v>
      </c>
      <c r="AS49" s="11">
        <f>IF(('OddsRatio_working_3-way'!X49=0),IF(Q49&gt;0,-Q49^(1/3),(-Q49)^(1/3)),'OddsRatio_working_3-way'!AM49-'OddsRatio_working_3-way'!R49/3)</f>
        <v>-0.96493606828227907</v>
      </c>
      <c r="AT49" s="11">
        <f>IF(('OddsRatio_working_3-way'!X49=0),IF(Q49&gt;0,-Q49^(1/3),(-Q49)^(1/3)),'OddsRatio_working_3-way'!AN49-'OddsRatio_working_3-way'!R49/3)</f>
        <v>-0.16124829418799347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3.34</v>
      </c>
      <c r="B50" s="4">
        <f>IF('True_Odds_Calculator_3-way'!B51="","",'True_Odds_Calculator_3-way'!B51)</f>
        <v>3.29</v>
      </c>
      <c r="C50" s="4">
        <f>IF('True_Odds_Calculator_3-way'!C51="","",'True_Odds_Calculator_3-way'!C51)</f>
        <v>2.27</v>
      </c>
      <c r="D50" s="9">
        <f t="shared" si="13"/>
        <v>0.2856661758689249</v>
      </c>
      <c r="E50" s="9">
        <f t="shared" si="14"/>
        <v>0.29009403877655054</v>
      </c>
      <c r="F50" s="9">
        <f t="shared" si="15"/>
        <v>0.4242397853545245</v>
      </c>
      <c r="G50" s="9">
        <f t="shared" si="16"/>
        <v>1.0686279678884718</v>
      </c>
      <c r="H50" s="9">
        <f t="shared" si="17"/>
        <v>3.5005894448590236</v>
      </c>
      <c r="I50" s="9">
        <f t="shared" si="18"/>
        <v>3.4471580464646006</v>
      </c>
      <c r="J50" s="9">
        <f t="shared" si="19"/>
        <v>2.3571575192183589</v>
      </c>
      <c r="K50" s="11">
        <f t="shared" si="20"/>
        <v>0.29940119760479045</v>
      </c>
      <c r="L50" s="11">
        <f t="shared" si="21"/>
        <v>0.303951367781155</v>
      </c>
      <c r="M50" s="11">
        <f t="shared" si="22"/>
        <v>0.44052863436123346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-0.27282668036982805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0.23652866996080277</v>
      </c>
      <c r="Q50" s="11">
        <f>2*'OddsRatio_working_3-way'!K50*'OddsRatio_working_3-way'!L50*'OddsRatio_working_3-way'!M50</f>
        <v>8.0179210156204342E-2</v>
      </c>
      <c r="R50" s="11">
        <f t="shared" si="23"/>
        <v>0</v>
      </c>
      <c r="S50" s="11">
        <f t="shared" si="24"/>
        <v>-0.86695578907524073</v>
      </c>
      <c r="T50" s="11">
        <f t="shared" si="25"/>
        <v>-0.29388331833059012</v>
      </c>
      <c r="U50" s="11">
        <f>'OddsRatio_working_3-way'!S50-'OddsRatio_working_3-way'!R50^2/3</f>
        <v>-0.86695578907524073</v>
      </c>
      <c r="V50" s="11">
        <f>'OddsRatio_working_3-way'!S50*'OddsRatio_working_3-way'!R50/3-2*'OddsRatio_working_3-way'!R50^3/27-'OddsRatio_working_3-way'!T50</f>
        <v>0.29388331833059012</v>
      </c>
      <c r="W50" s="11">
        <f>'OddsRatio_working_3-way'!V50^2+4*'OddsRatio_working_3-way'!U50^3/27</f>
        <v>-1.0168101797575754E-2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0.15535081798189437</v>
      </c>
      <c r="Y50" s="11">
        <f>IF('OddsRatio_working_3-way'!W50&gt;=0,IF('OddsRatio_working_3-way'!V50+SQRT('OddsRatio_working_3-way'!W50)&gt;0,0,PI()),ACOS('OddsRatio_working_3-way'!V50/(2*'OddsRatio_working_3-way'!X50)))</f>
        <v>0.33053181921059482</v>
      </c>
      <c r="Z50" s="11">
        <f>'OddsRatio_working_3-way'!X50^(1/3)*COS('OddsRatio_working_3-way'!Y50/3)</f>
        <v>0.53431398394423602</v>
      </c>
      <c r="AA50" s="11">
        <f>'OddsRatio_working_3-way'!X50^(1/3)*COS(('OddsRatio_working_3-way'!Y50+2*PI())/3)</f>
        <v>-0.31834656307834347</v>
      </c>
      <c r="AB50" s="11">
        <f>'OddsRatio_working_3-way'!X50^(1/3)*COS(('OddsRatio_working_3-way'!Y50+4*PI())/3)</f>
        <v>-0.2159674208658926</v>
      </c>
      <c r="AC50" s="11">
        <f>'OddsRatio_working_3-way'!X50^(1/3)*SIN('OddsRatio_working_3-way'!Y50/3)</f>
        <v>5.9108625315761429E-2</v>
      </c>
      <c r="AD50" s="11">
        <f>'OddsRatio_working_3-way'!X50^(1/3)*SIN(('OddsRatio_working_3-way'!Y50+2*PI())/3)</f>
        <v>0.43317517103509823</v>
      </c>
      <c r="AE50" s="11">
        <f>'OddsRatio_working_3-way'!X50^(1/3)*SIN(('OddsRatio_working_3-way'!Y50+4*PI())/3)</f>
        <v>-0.49228379635085973</v>
      </c>
      <c r="AF50" s="11">
        <f>-'OddsRatio_working_3-way'!U50/(3*'OddsRatio_working_3-way'!X50^(1/3))*COS(('OddsRatio_working_3-way'!Y50)/3)</f>
        <v>0.5343139839442359</v>
      </c>
      <c r="AG50" s="11">
        <f>-'OddsRatio_working_3-way'!U50/(3*'OddsRatio_working_3-way'!X50^(1/3))*COS(('OddsRatio_working_3-way'!Y50+2*PI())/3)</f>
        <v>-0.31834656307834336</v>
      </c>
      <c r="AH50" s="11">
        <f>-'OddsRatio_working_3-way'!U50/(3*'OddsRatio_working_3-way'!X50^(1/3))*COS(('OddsRatio_working_3-way'!Y50+4*PI())/3)</f>
        <v>-0.21596742086589257</v>
      </c>
      <c r="AI50" s="11">
        <f>'OddsRatio_working_3-way'!U50/(3*'OddsRatio_working_3-way'!X50^(1/3))*SIN(('OddsRatio_working_3-way'!Y50)/3)</f>
        <v>-5.9108625315761415E-2</v>
      </c>
      <c r="AJ50" s="11">
        <f>'OddsRatio_working_3-way'!U50/(3*'OddsRatio_working_3-way'!X50^(1/3))*SIN(('OddsRatio_working_3-way'!Y50+2*PI())/3)</f>
        <v>-0.43317517103509812</v>
      </c>
      <c r="AK50" s="11">
        <f>'OddsRatio_working_3-way'!U50/(3*'OddsRatio_working_3-way'!X50^(1/3))*SIN(('OddsRatio_working_3-way'!Y50+4*PI())/3)</f>
        <v>0.49228379635085961</v>
      </c>
      <c r="AL50" s="11">
        <f>'OddsRatio_working_3-way'!Z50+'OddsRatio_working_3-way'!AF50</f>
        <v>1.0686279678884718</v>
      </c>
      <c r="AM50" s="11">
        <f>'OddsRatio_working_3-way'!AA50+'OddsRatio_working_3-way'!AG50</f>
        <v>-0.63669312615668683</v>
      </c>
      <c r="AN50" s="11">
        <f>'OddsRatio_working_3-way'!AB50+'OddsRatio_working_3-way'!AH50</f>
        <v>-0.4319348417317852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1.0686279678884718</v>
      </c>
      <c r="AS50" s="11">
        <f>IF(('OddsRatio_working_3-way'!X50=0),IF(Q50&gt;0,-Q50^(1/3),(-Q50)^(1/3)),'OddsRatio_working_3-way'!AM50-'OddsRatio_working_3-way'!R50/3)</f>
        <v>-0.63669312615668683</v>
      </c>
      <c r="AT50" s="11">
        <f>IF(('OddsRatio_working_3-way'!X50=0),IF(Q50&gt;0,-Q50^(1/3),(-Q50)^(1/3)),'OddsRatio_working_3-way'!AN50-'OddsRatio_working_3-way'!R50/3)</f>
        <v>-0.4319348417317852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4.1900000000000004</v>
      </c>
      <c r="D51" s="9">
        <f t="shared" si="13"/>
        <v>0.51229934862788995</v>
      </c>
      <c r="E51" s="9">
        <f t="shared" si="14"/>
        <v>0.2630290628807862</v>
      </c>
      <c r="F51" s="9">
        <f t="shared" si="15"/>
        <v>0.22467158849132368</v>
      </c>
      <c r="G51" s="9">
        <f t="shared" si="16"/>
        <v>1.0817997077967663</v>
      </c>
      <c r="H51" s="9">
        <f t="shared" si="17"/>
        <v>1.9519837428611544</v>
      </c>
      <c r="I51" s="9">
        <f t="shared" si="18"/>
        <v>3.801861243193625</v>
      </c>
      <c r="J51" s="9">
        <f t="shared" si="19"/>
        <v>4.4509410678716854</v>
      </c>
      <c r="K51" s="11">
        <f t="shared" si="20"/>
        <v>0.53191489361702127</v>
      </c>
      <c r="L51" s="11">
        <f t="shared" si="21"/>
        <v>0.2785515320334262</v>
      </c>
      <c r="M51" s="11">
        <f t="shared" si="22"/>
        <v>0.2386634844868735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-0.25710279531759572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0.23550921689719928</v>
      </c>
      <c r="Q51" s="11">
        <f>2*'OddsRatio_working_3-way'!K51*'OddsRatio_working_3-way'!L51*'OddsRatio_working_3-way'!M51</f>
        <v>7.0723488557717498E-2</v>
      </c>
      <c r="R51" s="11">
        <f t="shared" si="23"/>
        <v>0</v>
      </c>
      <c r="S51" s="11">
        <f t="shared" si="24"/>
        <v>-0.916011887798722</v>
      </c>
      <c r="T51" s="11">
        <f t="shared" si="25"/>
        <v>-0.27507864498460116</v>
      </c>
      <c r="U51" s="11">
        <f>'OddsRatio_working_3-way'!S51-'OddsRatio_working_3-way'!R51^2/3</f>
        <v>-0.916011887798722</v>
      </c>
      <c r="V51" s="11">
        <f>'OddsRatio_working_3-way'!S51*'OddsRatio_working_3-way'!R51/3-2*'OddsRatio_working_3-way'!R51^3/27-'OddsRatio_working_3-way'!T51</f>
        <v>0.27507864498460116</v>
      </c>
      <c r="W51" s="11">
        <f>'OddsRatio_working_3-way'!V51^2+4*'OddsRatio_working_3-way'!U51^3/27</f>
        <v>-3.8199179069714553E-2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0.16872124939991909</v>
      </c>
      <c r="Y51" s="11">
        <f>IF('OddsRatio_working_3-way'!W51&gt;=0,IF('OddsRatio_working_3-way'!V51+SQRT('OddsRatio_working_3-way'!W51)&gt;0,0,PI()),ACOS('OddsRatio_working_3-way'!V51/(2*'OddsRatio_working_3-way'!X51)))</f>
        <v>0.61774482215001425</v>
      </c>
      <c r="Z51" s="11">
        <f>'OddsRatio_working_3-way'!X51^(1/3)*COS('OddsRatio_working_3-way'!Y51/3)</f>
        <v>0.54089985389838313</v>
      </c>
      <c r="AA51" s="11">
        <f>'OddsRatio_working_3-way'!X51^(1/3)*COS(('OddsRatio_working_3-way'!Y51+2*PI())/3)</f>
        <v>-0.36829410403301871</v>
      </c>
      <c r="AB51" s="11">
        <f>'OddsRatio_working_3-way'!X51^(1/3)*COS(('OddsRatio_working_3-way'!Y51+4*PI())/3)</f>
        <v>-0.17260574986536453</v>
      </c>
      <c r="AC51" s="11">
        <f>'OddsRatio_working_3-way'!X51^(1/3)*SIN('OddsRatio_working_3-way'!Y51/3)</f>
        <v>0.11298072395597006</v>
      </c>
      <c r="AD51" s="11">
        <f>'OddsRatio_working_3-way'!X51^(1/3)*SIN(('OddsRatio_working_3-way'!Y51+2*PI())/3)</f>
        <v>0.41194265240130612</v>
      </c>
      <c r="AE51" s="11">
        <f>'OddsRatio_working_3-way'!X51^(1/3)*SIN(('OddsRatio_working_3-way'!Y51+4*PI())/3)</f>
        <v>-0.52492337635727615</v>
      </c>
      <c r="AF51" s="11">
        <f>-'OddsRatio_working_3-way'!U51/(3*'OddsRatio_working_3-way'!X51^(1/3))*COS(('OddsRatio_working_3-way'!Y51)/3)</f>
        <v>0.54089985389838313</v>
      </c>
      <c r="AG51" s="11">
        <f>-'OddsRatio_working_3-way'!U51/(3*'OddsRatio_working_3-way'!X51^(1/3))*COS(('OddsRatio_working_3-way'!Y51+2*PI())/3)</f>
        <v>-0.36829410403301871</v>
      </c>
      <c r="AH51" s="11">
        <f>-'OddsRatio_working_3-way'!U51/(3*'OddsRatio_working_3-way'!X51^(1/3))*COS(('OddsRatio_working_3-way'!Y51+4*PI())/3)</f>
        <v>-0.17260574986536453</v>
      </c>
      <c r="AI51" s="11">
        <f>'OddsRatio_working_3-way'!U51/(3*'OddsRatio_working_3-way'!X51^(1/3))*SIN(('OddsRatio_working_3-way'!Y51)/3)</f>
        <v>-0.11298072395597006</v>
      </c>
      <c r="AJ51" s="11">
        <f>'OddsRatio_working_3-way'!U51/(3*'OddsRatio_working_3-way'!X51^(1/3))*SIN(('OddsRatio_working_3-way'!Y51+2*PI())/3)</f>
        <v>-0.41194265240130612</v>
      </c>
      <c r="AK51" s="11">
        <f>'OddsRatio_working_3-way'!U51/(3*'OddsRatio_working_3-way'!X51^(1/3))*SIN(('OddsRatio_working_3-way'!Y51+4*PI())/3)</f>
        <v>0.52492337635727615</v>
      </c>
      <c r="AL51" s="11">
        <f>'OddsRatio_working_3-way'!Z51+'OddsRatio_working_3-way'!AF51</f>
        <v>1.0817997077967663</v>
      </c>
      <c r="AM51" s="11">
        <f>'OddsRatio_working_3-way'!AA51+'OddsRatio_working_3-way'!AG51</f>
        <v>-0.73658820806603742</v>
      </c>
      <c r="AN51" s="11">
        <f>'OddsRatio_working_3-way'!AB51+'OddsRatio_working_3-way'!AH51</f>
        <v>-0.34521149973072907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1.0817997077967663</v>
      </c>
      <c r="AS51" s="11">
        <f>IF(('OddsRatio_working_3-way'!X51=0),IF(Q51&gt;0,-Q51^(1/3),(-Q51)^(1/3)),'OddsRatio_working_3-way'!AM51-'OddsRatio_working_3-way'!R51/3)</f>
        <v>-0.73658820806603742</v>
      </c>
      <c r="AT51" s="11">
        <f>IF(('OddsRatio_working_3-way'!X51=0),IF(Q51&gt;0,-Q51^(1/3),(-Q51)^(1/3)),'OddsRatio_working_3-way'!AN51-'OddsRatio_working_3-way'!R51/3)</f>
        <v>-0.34521149973072907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3.25</v>
      </c>
      <c r="B52" s="4">
        <f>IF('True_Odds_Calculator_3-way'!B53="","",'True_Odds_Calculator_3-way'!B53)</f>
        <v>2.97</v>
      </c>
      <c r="C52" s="4">
        <f>IF('True_Odds_Calculator_3-way'!C53="","",'True_Odds_Calculator_3-way'!C53)</f>
        <v>2.5</v>
      </c>
      <c r="D52" s="9">
        <f t="shared" si="13"/>
        <v>0.29374960949794987</v>
      </c>
      <c r="E52" s="9">
        <f t="shared" si="14"/>
        <v>0.32205465054648674</v>
      </c>
      <c r="F52" s="9">
        <f t="shared" si="15"/>
        <v>0.38419573995556339</v>
      </c>
      <c r="G52" s="9">
        <f t="shared" si="16"/>
        <v>1.0685599309623808</v>
      </c>
      <c r="H52" s="9">
        <f t="shared" si="17"/>
        <v>3.4042598446653565</v>
      </c>
      <c r="I52" s="9">
        <f t="shared" si="18"/>
        <v>3.1050630639958907</v>
      </c>
      <c r="J52" s="9">
        <f t="shared" si="19"/>
        <v>2.6028398964435717</v>
      </c>
      <c r="K52" s="11">
        <f t="shared" si="20"/>
        <v>0.30769230769230771</v>
      </c>
      <c r="L52" s="11">
        <f t="shared" si="21"/>
        <v>0.33670033670033667</v>
      </c>
      <c r="M52" s="11">
        <f t="shared" si="22"/>
        <v>0.4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-0.27552447552447557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0.23703703703703702</v>
      </c>
      <c r="Q52" s="11">
        <f>2*'OddsRatio_working_3-way'!K52*'OddsRatio_working_3-way'!L52*'OddsRatio_working_3-way'!M52</f>
        <v>8.2880082880082875E-2</v>
      </c>
      <c r="R52" s="11">
        <f t="shared" si="23"/>
        <v>0</v>
      </c>
      <c r="S52" s="11">
        <f t="shared" si="24"/>
        <v>-0.86031208873848453</v>
      </c>
      <c r="T52" s="11">
        <f t="shared" si="25"/>
        <v>-0.30080842263583374</v>
      </c>
      <c r="U52" s="11">
        <f>'OddsRatio_working_3-way'!S52-'OddsRatio_working_3-way'!R52^2/3</f>
        <v>-0.86031208873848453</v>
      </c>
      <c r="V52" s="11">
        <f>'OddsRatio_working_3-way'!S52*'OddsRatio_working_3-way'!R52/3-2*'OddsRatio_working_3-way'!R52^3/27-'OddsRatio_working_3-way'!T52</f>
        <v>0.30080842263583374</v>
      </c>
      <c r="W52" s="11">
        <f>'OddsRatio_working_3-way'!V52^2+4*'OddsRatio_working_3-way'!U52^3/27</f>
        <v>-3.847435658563686E-3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0.15356850489864618</v>
      </c>
      <c r="Y52" s="11">
        <f>IF('OddsRatio_working_3-way'!W52&gt;=0,IF('OddsRatio_working_3-way'!V52+SQRT('OddsRatio_working_3-way'!W52)&gt;0,0,PI()),ACOS('OddsRatio_working_3-way'!V52/(2*'OddsRatio_working_3-way'!X52)))</f>
        <v>0.20335312992541676</v>
      </c>
      <c r="Z52" s="11">
        <f>'OddsRatio_working_3-way'!X52^(1/3)*COS('OddsRatio_working_3-way'!Y52/3)</f>
        <v>0.53427996548119039</v>
      </c>
      <c r="AA52" s="11">
        <f>'OddsRatio_working_3-way'!X52^(1/3)*COS(('OddsRatio_working_3-way'!Y52+2*PI())/3)</f>
        <v>-0.29855193983792666</v>
      </c>
      <c r="AB52" s="11">
        <f>'OddsRatio_working_3-way'!X52^(1/3)*COS(('OddsRatio_working_3-way'!Y52+4*PI())/3)</f>
        <v>-0.23572802564326412</v>
      </c>
      <c r="AC52" s="11">
        <f>'OddsRatio_working_3-way'!X52^(1/3)*SIN('OddsRatio_working_3-way'!Y52/3)</f>
        <v>3.6271403771834555E-2</v>
      </c>
      <c r="AD52" s="11">
        <f>'OddsRatio_working_3-way'!X52^(1/3)*SIN(('OddsRatio_working_3-way'!Y52+2*PI())/3)</f>
        <v>0.44456432095386661</v>
      </c>
      <c r="AE52" s="11">
        <f>'OddsRatio_working_3-way'!X52^(1/3)*SIN(('OddsRatio_working_3-way'!Y52+4*PI())/3)</f>
        <v>-0.48083572472570102</v>
      </c>
      <c r="AF52" s="11">
        <f>-'OddsRatio_working_3-way'!U52/(3*'OddsRatio_working_3-way'!X52^(1/3))*COS(('OddsRatio_working_3-way'!Y52)/3)</f>
        <v>0.53427996548119039</v>
      </c>
      <c r="AG52" s="11">
        <f>-'OddsRatio_working_3-way'!U52/(3*'OddsRatio_working_3-way'!X52^(1/3))*COS(('OddsRatio_working_3-way'!Y52+2*PI())/3)</f>
        <v>-0.29855193983792666</v>
      </c>
      <c r="AH52" s="11">
        <f>-'OddsRatio_working_3-way'!U52/(3*'OddsRatio_working_3-way'!X52^(1/3))*COS(('OddsRatio_working_3-way'!Y52+4*PI())/3)</f>
        <v>-0.23572802564326412</v>
      </c>
      <c r="AI52" s="11">
        <f>'OddsRatio_working_3-way'!U52/(3*'OddsRatio_working_3-way'!X52^(1/3))*SIN(('OddsRatio_working_3-way'!Y52)/3)</f>
        <v>-3.6271403771834555E-2</v>
      </c>
      <c r="AJ52" s="11">
        <f>'OddsRatio_working_3-way'!U52/(3*'OddsRatio_working_3-way'!X52^(1/3))*SIN(('OddsRatio_working_3-way'!Y52+2*PI())/3)</f>
        <v>-0.44456432095386661</v>
      </c>
      <c r="AK52" s="11">
        <f>'OddsRatio_working_3-way'!U52/(3*'OddsRatio_working_3-way'!X52^(1/3))*SIN(('OddsRatio_working_3-way'!Y52+4*PI())/3)</f>
        <v>0.48083572472570102</v>
      </c>
      <c r="AL52" s="11">
        <f>'OddsRatio_working_3-way'!Z52+'OddsRatio_working_3-way'!AF52</f>
        <v>1.0685599309623808</v>
      </c>
      <c r="AM52" s="11">
        <f>'OddsRatio_working_3-way'!AA52+'OddsRatio_working_3-way'!AG52</f>
        <v>-0.59710387967585332</v>
      </c>
      <c r="AN52" s="11">
        <f>'OddsRatio_working_3-way'!AB52+'OddsRatio_working_3-way'!AH52</f>
        <v>-0.47145605128652823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1.0685599309623808</v>
      </c>
      <c r="AS52" s="11">
        <f>IF(('OddsRatio_working_3-way'!X52=0),IF(Q52&gt;0,-Q52^(1/3),(-Q52)^(1/3)),'OddsRatio_working_3-way'!AM52-'OddsRatio_working_3-way'!R52/3)</f>
        <v>-0.59710387967585332</v>
      </c>
      <c r="AT52" s="11">
        <f>IF(('OddsRatio_working_3-way'!X52=0),IF(Q52&gt;0,-Q52^(1/3),(-Q52)^(1/3)),'OddsRatio_working_3-way'!AN52-'OddsRatio_working_3-way'!R52/3)</f>
        <v>-0.47145605128652823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1.92</v>
      </c>
      <c r="B53" s="4">
        <f>IF('True_Odds_Calculator_3-way'!B54="","",'True_Odds_Calculator_3-way'!B54)</f>
        <v>3.48</v>
      </c>
      <c r="C53" s="4">
        <f>IF('True_Odds_Calculator_3-way'!C54="","",'True_Odds_Calculator_3-way'!C54)</f>
        <v>4.21</v>
      </c>
      <c r="D53" s="9">
        <f t="shared" si="13"/>
        <v>0.50267553240143781</v>
      </c>
      <c r="E53" s="9">
        <f t="shared" si="14"/>
        <v>0.2727057160335522</v>
      </c>
      <c r="F53" s="9">
        <f t="shared" si="15"/>
        <v>0.22461875156500982</v>
      </c>
      <c r="G53" s="9">
        <f t="shared" si="16"/>
        <v>1.0753856884464339</v>
      </c>
      <c r="H53" s="9">
        <f t="shared" si="17"/>
        <v>1.9893548333707194</v>
      </c>
      <c r="I53" s="9">
        <f t="shared" si="18"/>
        <v>3.6669565073471562</v>
      </c>
      <c r="J53" s="9">
        <f t="shared" si="19"/>
        <v>4.4519880599130524</v>
      </c>
      <c r="K53" s="11">
        <f t="shared" si="20"/>
        <v>0.52083333333333337</v>
      </c>
      <c r="L53" s="11">
        <f t="shared" si="21"/>
        <v>0.28735632183908044</v>
      </c>
      <c r="M53" s="11">
        <f t="shared" si="22"/>
        <v>0.23752969121140144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-0.26036462172714114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0.23498432395045551</v>
      </c>
      <c r="Q53" s="11">
        <f>2*'OddsRatio_working_3-way'!K53*'OddsRatio_working_3-way'!L53*'OddsRatio_working_3-way'!M53</f>
        <v>7.1099644160500922E-2</v>
      </c>
      <c r="R53" s="11">
        <f t="shared" si="23"/>
        <v>0</v>
      </c>
      <c r="S53" s="11">
        <f t="shared" si="24"/>
        <v>-0.90252017494418324</v>
      </c>
      <c r="T53" s="11">
        <f t="shared" si="25"/>
        <v>-0.27307720875769542</v>
      </c>
      <c r="U53" s="11">
        <f>'OddsRatio_working_3-way'!S53-'OddsRatio_working_3-way'!R53^2/3</f>
        <v>-0.90252017494418324</v>
      </c>
      <c r="V53" s="11">
        <f>'OddsRatio_working_3-way'!S53*'OddsRatio_working_3-way'!R53/3-2*'OddsRatio_working_3-way'!R53^3/27-'OddsRatio_working_3-way'!T53</f>
        <v>0.27307720875769542</v>
      </c>
      <c r="W53" s="11">
        <f>'OddsRatio_working_3-way'!V53^2+4*'OddsRatio_working_3-way'!U53^3/27</f>
        <v>-3.4338643921021511E-2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0.16500742851756361</v>
      </c>
      <c r="Y53" s="11">
        <f>IF('OddsRatio_working_3-way'!W53&gt;=0,IF('OddsRatio_working_3-way'!V53+SQRT('OddsRatio_working_3-way'!W53)&gt;0,0,PI()),ACOS('OddsRatio_working_3-way'!V53/(2*'OddsRatio_working_3-way'!X53)))</f>
        <v>0.59621042336906371</v>
      </c>
      <c r="Z53" s="11">
        <f>'OddsRatio_working_3-way'!X53^(1/3)*COS('OddsRatio_working_3-way'!Y53/3)</f>
        <v>0.53769284422321695</v>
      </c>
      <c r="AA53" s="11">
        <f>'OddsRatio_working_3-way'!X53^(1/3)*COS(('OddsRatio_working_3-way'!Y53+2*PI())/3)</f>
        <v>-0.36262727137949635</v>
      </c>
      <c r="AB53" s="11">
        <f>'OddsRatio_working_3-way'!X53^(1/3)*COS(('OddsRatio_working_3-way'!Y53+4*PI())/3)</f>
        <v>-0.17506557284372071</v>
      </c>
      <c r="AC53" s="11">
        <f>'OddsRatio_working_3-way'!X53^(1/3)*SIN('OddsRatio_working_3-way'!Y53/3)</f>
        <v>0.10828879713929374</v>
      </c>
      <c r="AD53" s="11">
        <f>'OddsRatio_working_3-way'!X53^(1/3)*SIN(('OddsRatio_working_3-way'!Y53+2*PI())/3)</f>
        <v>0.41151126396076793</v>
      </c>
      <c r="AE53" s="11">
        <f>'OddsRatio_working_3-way'!X53^(1/3)*SIN(('OddsRatio_working_3-way'!Y53+4*PI())/3)</f>
        <v>-0.51980006110006149</v>
      </c>
      <c r="AF53" s="11">
        <f>-'OddsRatio_working_3-way'!U53/(3*'OddsRatio_working_3-way'!X53^(1/3))*COS(('OddsRatio_working_3-way'!Y53)/3)</f>
        <v>0.53769284422321695</v>
      </c>
      <c r="AG53" s="11">
        <f>-'OddsRatio_working_3-way'!U53/(3*'OddsRatio_working_3-way'!X53^(1/3))*COS(('OddsRatio_working_3-way'!Y53+2*PI())/3)</f>
        <v>-0.36262727137949635</v>
      </c>
      <c r="AH53" s="11">
        <f>-'OddsRatio_working_3-way'!U53/(3*'OddsRatio_working_3-way'!X53^(1/3))*COS(('OddsRatio_working_3-way'!Y53+4*PI())/3)</f>
        <v>-0.17506557284372071</v>
      </c>
      <c r="AI53" s="11">
        <f>'OddsRatio_working_3-way'!U53/(3*'OddsRatio_working_3-way'!X53^(1/3))*SIN(('OddsRatio_working_3-way'!Y53)/3)</f>
        <v>-0.10828879713929374</v>
      </c>
      <c r="AJ53" s="11">
        <f>'OddsRatio_working_3-way'!U53/(3*'OddsRatio_working_3-way'!X53^(1/3))*SIN(('OddsRatio_working_3-way'!Y53+2*PI())/3)</f>
        <v>-0.41151126396076793</v>
      </c>
      <c r="AK53" s="11">
        <f>'OddsRatio_working_3-way'!U53/(3*'OddsRatio_working_3-way'!X53^(1/3))*SIN(('OddsRatio_working_3-way'!Y53+4*PI())/3)</f>
        <v>0.51980006110006149</v>
      </c>
      <c r="AL53" s="11">
        <f>'OddsRatio_working_3-way'!Z53+'OddsRatio_working_3-way'!AF53</f>
        <v>1.0753856884464339</v>
      </c>
      <c r="AM53" s="11">
        <f>'OddsRatio_working_3-way'!AA53+'OddsRatio_working_3-way'!AG53</f>
        <v>-0.7252545427589927</v>
      </c>
      <c r="AN53" s="11">
        <f>'OddsRatio_working_3-way'!AB53+'OddsRatio_working_3-way'!AH53</f>
        <v>-0.35013114568744141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1.0753856884464339</v>
      </c>
      <c r="AS53" s="11">
        <f>IF(('OddsRatio_working_3-way'!X53=0),IF(Q53&gt;0,-Q53^(1/3),(-Q53)^(1/3)),'OddsRatio_working_3-way'!AM53-'OddsRatio_working_3-way'!R53/3)</f>
        <v>-0.7252545427589927</v>
      </c>
      <c r="AT53" s="11">
        <f>IF(('OddsRatio_working_3-way'!X53=0),IF(Q53&gt;0,-Q53^(1/3),(-Q53)^(1/3)),'OddsRatio_working_3-way'!AN53-'OddsRatio_working_3-way'!R53/3)</f>
        <v>-0.35013114568744141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3.91</v>
      </c>
      <c r="C54" s="4">
        <f>IF('True_Odds_Calculator_3-way'!C55="","",'True_Odds_Calculator_3-way'!C55)</f>
        <v>5.01</v>
      </c>
      <c r="D54" s="9">
        <f t="shared" si="13"/>
        <v>0.57423029200051667</v>
      </c>
      <c r="E54" s="9">
        <f t="shared" si="14"/>
        <v>0.239634635520482</v>
      </c>
      <c r="F54" s="9">
        <f t="shared" si="15"/>
        <v>0.18613507247900127</v>
      </c>
      <c r="G54" s="9">
        <f t="shared" si="16"/>
        <v>1.0903846980056016</v>
      </c>
      <c r="H54" s="9">
        <f t="shared" si="17"/>
        <v>1.7414615946438092</v>
      </c>
      <c r="I54" s="9">
        <f t="shared" si="18"/>
        <v>4.1730194711963007</v>
      </c>
      <c r="J54" s="9">
        <f t="shared" si="19"/>
        <v>5.3724426390024611</v>
      </c>
      <c r="K54" s="11">
        <f t="shared" si="20"/>
        <v>0.59523809523809523</v>
      </c>
      <c r="L54" s="11">
        <f t="shared" si="21"/>
        <v>0.25575447570332482</v>
      </c>
      <c r="M54" s="11">
        <f t="shared" si="22"/>
        <v>0.19960079840319361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-0.24111404520152246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0.23093503651569108</v>
      </c>
      <c r="Q54" s="11">
        <f>2*'OddsRatio_working_3-way'!K54*'OddsRatio_working_3-way'!L54*'OddsRatio_working_3-way'!M54</f>
        <v>6.0772378030445016E-2</v>
      </c>
      <c r="R54" s="11">
        <f t="shared" si="23"/>
        <v>0</v>
      </c>
      <c r="S54" s="11">
        <f t="shared" si="24"/>
        <v>-0.95778342701967534</v>
      </c>
      <c r="T54" s="11">
        <f t="shared" si="25"/>
        <v>-0.25204827026833559</v>
      </c>
      <c r="U54" s="11">
        <f>'OddsRatio_working_3-way'!S54-'OddsRatio_working_3-way'!R54^2/3</f>
        <v>-0.95778342701967534</v>
      </c>
      <c r="V54" s="11">
        <f>'OddsRatio_working_3-way'!S54*'OddsRatio_working_3-way'!R54/3-2*'OddsRatio_working_3-way'!R54^3/27-'OddsRatio_working_3-way'!T54</f>
        <v>0.25204827026833559</v>
      </c>
      <c r="W54" s="11">
        <f>'OddsRatio_working_3-way'!V54^2+4*'OddsRatio_working_3-way'!U54^3/27</f>
        <v>-6.6637855845462945E-2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0.18039275650003445</v>
      </c>
      <c r="Y54" s="11">
        <f>IF('OddsRatio_working_3-way'!W54&gt;=0,IF('OddsRatio_working_3-way'!V54+SQRT('OddsRatio_working_3-way'!W54)&gt;0,0,PI()),ACOS('OddsRatio_working_3-way'!V54/(2*'OddsRatio_working_3-way'!X54)))</f>
        <v>0.79734374319495538</v>
      </c>
      <c r="Z54" s="11">
        <f>'OddsRatio_working_3-way'!X54^(1/3)*COS('OddsRatio_working_3-way'!Y54/3)</f>
        <v>0.54519234900280078</v>
      </c>
      <c r="AA54" s="11">
        <f>'OddsRatio_working_3-way'!X54^(1/3)*COS(('OddsRatio_working_3-way'!Y54+2*PI())/3)</f>
        <v>-0.40112567966081897</v>
      </c>
      <c r="AB54" s="11">
        <f>'OddsRatio_working_3-way'!X54^(1/3)*COS(('OddsRatio_working_3-way'!Y54+4*PI())/3)</f>
        <v>-0.1440666693419814</v>
      </c>
      <c r="AC54" s="11">
        <f>'OddsRatio_working_3-way'!X54^(1/3)*SIN('OddsRatio_working_3-way'!Y54/3)</f>
        <v>0.14841308880519968</v>
      </c>
      <c r="AD54" s="11">
        <f>'OddsRatio_working_3-way'!X54^(1/3)*SIN(('OddsRatio_working_3-way'!Y54+2*PI())/3)</f>
        <v>0.39794387978273738</v>
      </c>
      <c r="AE54" s="11">
        <f>'OddsRatio_working_3-way'!X54^(1/3)*SIN(('OddsRatio_working_3-way'!Y54+4*PI())/3)</f>
        <v>-0.54635696858793703</v>
      </c>
      <c r="AF54" s="11">
        <f>-'OddsRatio_working_3-way'!U54/(3*'OddsRatio_working_3-way'!X54^(1/3))*COS(('OddsRatio_working_3-way'!Y54)/3)</f>
        <v>0.54519234900280089</v>
      </c>
      <c r="AG54" s="11">
        <f>-'OddsRatio_working_3-way'!U54/(3*'OddsRatio_working_3-way'!X54^(1/3))*COS(('OddsRatio_working_3-way'!Y54+2*PI())/3)</f>
        <v>-0.40112567966081908</v>
      </c>
      <c r="AH54" s="11">
        <f>-'OddsRatio_working_3-way'!U54/(3*'OddsRatio_working_3-way'!X54^(1/3))*COS(('OddsRatio_working_3-way'!Y54+4*PI())/3)</f>
        <v>-0.14406666934198142</v>
      </c>
      <c r="AI54" s="11">
        <f>'OddsRatio_working_3-way'!U54/(3*'OddsRatio_working_3-way'!X54^(1/3))*SIN(('OddsRatio_working_3-way'!Y54)/3)</f>
        <v>-0.14841308880519971</v>
      </c>
      <c r="AJ54" s="11">
        <f>'OddsRatio_working_3-way'!U54/(3*'OddsRatio_working_3-way'!X54^(1/3))*SIN(('OddsRatio_working_3-way'!Y54+2*PI())/3)</f>
        <v>-0.39794387978273749</v>
      </c>
      <c r="AK54" s="11">
        <f>'OddsRatio_working_3-way'!U54/(3*'OddsRatio_working_3-way'!X54^(1/3))*SIN(('OddsRatio_working_3-way'!Y54+4*PI())/3)</f>
        <v>0.54635696858793714</v>
      </c>
      <c r="AL54" s="11">
        <f>'OddsRatio_working_3-way'!Z54+'OddsRatio_working_3-way'!AF54</f>
        <v>1.0903846980056016</v>
      </c>
      <c r="AM54" s="11">
        <f>'OddsRatio_working_3-way'!AA54+'OddsRatio_working_3-way'!AG54</f>
        <v>-0.80225135932163805</v>
      </c>
      <c r="AN54" s="11">
        <f>'OddsRatio_working_3-way'!AB54+'OddsRatio_working_3-way'!AH54</f>
        <v>-0.28813333868396285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1.0903846980056016</v>
      </c>
      <c r="AS54" s="11">
        <f>IF(('OddsRatio_working_3-way'!X54=0),IF(Q54&gt;0,-Q54^(1/3),(-Q54)^(1/3)),'OddsRatio_working_3-way'!AM54-'OddsRatio_working_3-way'!R54/3)</f>
        <v>-0.80225135932163805</v>
      </c>
      <c r="AT54" s="11">
        <f>IF(('OddsRatio_working_3-way'!X54=0),IF(Q54&gt;0,-Q54^(1/3),(-Q54)^(1/3)),'OddsRatio_working_3-way'!AN54-'OddsRatio_working_3-way'!R54/3)</f>
        <v>-0.28813333868396285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2.48</v>
      </c>
      <c r="B55" s="4">
        <f>IF('True_Odds_Calculator_3-way'!B56="","",'True_Odds_Calculator_3-way'!B56)</f>
        <v>3.18</v>
      </c>
      <c r="C55" s="4">
        <f>IF('True_Odds_Calculator_3-way'!C56="","",'True_Odds_Calculator_3-way'!C56)</f>
        <v>3.06</v>
      </c>
      <c r="D55" s="9">
        <f t="shared" si="13"/>
        <v>0.38733878277337969</v>
      </c>
      <c r="E55" s="9">
        <f t="shared" si="14"/>
        <v>0.30031565541042504</v>
      </c>
      <c r="F55" s="9">
        <f t="shared" si="15"/>
        <v>0.31234556181619538</v>
      </c>
      <c r="G55" s="9">
        <f t="shared" si="16"/>
        <v>1.0687292373510513</v>
      </c>
      <c r="H55" s="9">
        <f t="shared" si="17"/>
        <v>2.5817192712795558</v>
      </c>
      <c r="I55" s="9">
        <f t="shared" si="18"/>
        <v>3.3298297374252916</v>
      </c>
      <c r="J55" s="9">
        <f t="shared" si="19"/>
        <v>3.201582228943165</v>
      </c>
      <c r="K55" s="11">
        <f t="shared" si="20"/>
        <v>0.40322580645161293</v>
      </c>
      <c r="L55" s="11">
        <f t="shared" si="21"/>
        <v>0.31446540880503143</v>
      </c>
      <c r="M55" s="11">
        <f t="shared" si="22"/>
        <v>0.32679738562091504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-0.27541348587856052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0.23702589847733235</v>
      </c>
      <c r="Q55" s="11">
        <f>2*'OddsRatio_working_3-way'!K55*'OddsRatio_working_3-way'!L55*'OddsRatio_working_3-way'!M55</f>
        <v>8.2876188278787538E-2</v>
      </c>
      <c r="R55" s="11">
        <f t="shared" si="23"/>
        <v>0</v>
      </c>
      <c r="S55" s="11">
        <f t="shared" si="24"/>
        <v>-0.86061834525359948</v>
      </c>
      <c r="T55" s="11">
        <f t="shared" si="25"/>
        <v>-0.30091550533342643</v>
      </c>
      <c r="U55" s="11">
        <f>'OddsRatio_working_3-way'!S55-'OddsRatio_working_3-way'!R55^2/3</f>
        <v>-0.86061834525359948</v>
      </c>
      <c r="V55" s="11">
        <f>'OddsRatio_working_3-way'!S55*'OddsRatio_working_3-way'!R55/3-2*'OddsRatio_working_3-way'!R55^3/27-'OddsRatio_working_3-way'!T55</f>
        <v>0.30091550533342643</v>
      </c>
      <c r="W55" s="11">
        <f>'OddsRatio_working_3-way'!V55^2+4*'OddsRatio_working_3-way'!U55^3/27</f>
        <v>-3.8837803018265671E-3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0.15365051387149503</v>
      </c>
      <c r="Y55" s="11">
        <f>IF('OddsRatio_working_3-way'!W55&gt;=0,IF('OddsRatio_working_3-way'!V55+SQRT('OddsRatio_working_3-way'!W55)&gt;0,0,PI()),ACOS('OddsRatio_working_3-way'!V55/(2*'OddsRatio_working_3-way'!X55)))</f>
        <v>0.204214285924182</v>
      </c>
      <c r="Z55" s="11">
        <f>'OddsRatio_working_3-way'!X55^(1/3)*COS('OddsRatio_working_3-way'!Y55/3)</f>
        <v>0.53436461867552565</v>
      </c>
      <c r="AA55" s="11">
        <f>'OddsRatio_working_3-way'!X55^(1/3)*COS(('OddsRatio_working_3-way'!Y55+2*PI())/3)</f>
        <v>-0.29873269830873894</v>
      </c>
      <c r="AB55" s="11">
        <f>'OddsRatio_working_3-way'!X55^(1/3)*COS(('OddsRatio_working_3-way'!Y55+4*PI())/3)</f>
        <v>-0.23563192036678685</v>
      </c>
      <c r="AC55" s="11">
        <f>'OddsRatio_working_3-way'!X55^(1/3)*SIN('OddsRatio_working_3-way'!Y55/3)</f>
        <v>3.6431251130860966E-2</v>
      </c>
      <c r="AD55" s="11">
        <f>'OddsRatio_working_3-way'!X55^(1/3)*SIN(('OddsRatio_working_3-way'!Y55+2*PI())/3)</f>
        <v>0.44455770909115927</v>
      </c>
      <c r="AE55" s="11">
        <f>'OddsRatio_working_3-way'!X55^(1/3)*SIN(('OddsRatio_working_3-way'!Y55+4*PI())/3)</f>
        <v>-0.48098896022202015</v>
      </c>
      <c r="AF55" s="11">
        <f>-'OddsRatio_working_3-way'!U55/(3*'OddsRatio_working_3-way'!X55^(1/3))*COS(('OddsRatio_working_3-way'!Y55)/3)</f>
        <v>0.53436461867552565</v>
      </c>
      <c r="AG55" s="11">
        <f>-'OddsRatio_working_3-way'!U55/(3*'OddsRatio_working_3-way'!X55^(1/3))*COS(('OddsRatio_working_3-way'!Y55+2*PI())/3)</f>
        <v>-0.29873269830873894</v>
      </c>
      <c r="AH55" s="11">
        <f>-'OddsRatio_working_3-way'!U55/(3*'OddsRatio_working_3-way'!X55^(1/3))*COS(('OddsRatio_working_3-way'!Y55+4*PI())/3)</f>
        <v>-0.23563192036678685</v>
      </c>
      <c r="AI55" s="11">
        <f>'OddsRatio_working_3-way'!U55/(3*'OddsRatio_working_3-way'!X55^(1/3))*SIN(('OddsRatio_working_3-way'!Y55)/3)</f>
        <v>-3.6431251130860966E-2</v>
      </c>
      <c r="AJ55" s="11">
        <f>'OddsRatio_working_3-way'!U55/(3*'OddsRatio_working_3-way'!X55^(1/3))*SIN(('OddsRatio_working_3-way'!Y55+2*PI())/3)</f>
        <v>-0.44455770909115927</v>
      </c>
      <c r="AK55" s="11">
        <f>'OddsRatio_working_3-way'!U55/(3*'OddsRatio_working_3-way'!X55^(1/3))*SIN(('OddsRatio_working_3-way'!Y55+4*PI())/3)</f>
        <v>0.48098896022202015</v>
      </c>
      <c r="AL55" s="11">
        <f>'OddsRatio_working_3-way'!Z55+'OddsRatio_working_3-way'!AF55</f>
        <v>1.0687292373510513</v>
      </c>
      <c r="AM55" s="11">
        <f>'OddsRatio_working_3-way'!AA55+'OddsRatio_working_3-way'!AG55</f>
        <v>-0.59746539661747788</v>
      </c>
      <c r="AN55" s="11">
        <f>'OddsRatio_working_3-way'!AB55+'OddsRatio_working_3-way'!AH55</f>
        <v>-0.47126384073357369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1.0687292373510513</v>
      </c>
      <c r="AS55" s="11">
        <f>IF(('OddsRatio_working_3-way'!X55=0),IF(Q55&gt;0,-Q55^(1/3),(-Q55)^(1/3)),'OddsRatio_working_3-way'!AM55-'OddsRatio_working_3-way'!R55/3)</f>
        <v>-0.59746539661747788</v>
      </c>
      <c r="AT55" s="11">
        <f>IF(('OddsRatio_working_3-way'!X55=0),IF(Q55&gt;0,-Q55^(1/3),(-Q55)^(1/3)),'OddsRatio_working_3-way'!AN55-'OddsRatio_working_3-way'!R55/3)</f>
        <v>-0.47126384073357369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1.83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4.72</v>
      </c>
      <c r="D56" s="9">
        <f t="shared" si="13"/>
        <v>0.52695130037138704</v>
      </c>
      <c r="E56" s="9">
        <f t="shared" si="14"/>
        <v>0.27398291247365447</v>
      </c>
      <c r="F56" s="9">
        <f t="shared" si="15"/>
        <v>0.19906578715495829</v>
      </c>
      <c r="G56" s="9">
        <f t="shared" si="16"/>
        <v>1.0815765933625108</v>
      </c>
      <c r="H56" s="9">
        <f t="shared" si="17"/>
        <v>1.8977085724908842</v>
      </c>
      <c r="I56" s="9">
        <f t="shared" si="18"/>
        <v>3.6498626537381509</v>
      </c>
      <c r="J56" s="9">
        <f t="shared" si="19"/>
        <v>5.0234649273085408</v>
      </c>
      <c r="K56" s="11">
        <f t="shared" si="20"/>
        <v>0.54644808743169393</v>
      </c>
      <c r="L56" s="11">
        <f t="shared" si="21"/>
        <v>0.28985507246376813</v>
      </c>
      <c r="M56" s="11">
        <f t="shared" si="22"/>
        <v>0.21186440677966104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-0.25384869388034514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0.23490153598758651</v>
      </c>
      <c r="Q56" s="11">
        <f>2*'OddsRatio_working_3-way'!K56*'OddsRatio_working_3-way'!L56*'OddsRatio_working_3-way'!M56</f>
        <v>6.7114724567881839E-2</v>
      </c>
      <c r="R56" s="11">
        <f t="shared" si="23"/>
        <v>0</v>
      </c>
      <c r="S56" s="11">
        <f t="shared" si="24"/>
        <v>-0.92536042788666217</v>
      </c>
      <c r="T56" s="11">
        <f t="shared" si="25"/>
        <v>-0.26438869368190343</v>
      </c>
      <c r="U56" s="11">
        <f>'OddsRatio_working_3-way'!S56-'OddsRatio_working_3-way'!R56^2/3</f>
        <v>-0.92536042788666217</v>
      </c>
      <c r="V56" s="11">
        <f>'OddsRatio_working_3-way'!S56*'OddsRatio_working_3-way'!R56/3-2*'OddsRatio_working_3-way'!R56^3/27-'OddsRatio_working_3-way'!T56</f>
        <v>0.26438869368190343</v>
      </c>
      <c r="W56" s="11">
        <f>'OddsRatio_working_3-way'!V56^2+4*'OddsRatio_working_3-way'!U56^3/27</f>
        <v>-4.7488049597446874E-2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0.17131070525821659</v>
      </c>
      <c r="Y56" s="11">
        <f>IF('OddsRatio_working_3-way'!W56&gt;=0,IF('OddsRatio_working_3-way'!V56+SQRT('OddsRatio_working_3-way'!W56)&gt;0,0,PI()),ACOS('OddsRatio_working_3-way'!V56/(2*'OddsRatio_working_3-way'!X56)))</f>
        <v>0.68934269141180049</v>
      </c>
      <c r="Z56" s="11">
        <f>'OddsRatio_working_3-way'!X56^(1/3)*COS('OddsRatio_working_3-way'!Y56/3)</f>
        <v>0.54078829668125528</v>
      </c>
      <c r="AA56" s="11">
        <f>'OddsRatio_working_3-way'!X56^(1/3)*COS(('OddsRatio_working_3-way'!Y56+2*PI())/3)</f>
        <v>-0.37994377454311851</v>
      </c>
      <c r="AB56" s="11">
        <f>'OddsRatio_working_3-way'!X56^(1/3)*COS(('OddsRatio_working_3-way'!Y56+4*PI())/3)</f>
        <v>-0.16084452213813666</v>
      </c>
      <c r="AC56" s="11">
        <f>'OddsRatio_working_3-way'!X56^(1/3)*SIN('OddsRatio_working_3-way'!Y56/3)</f>
        <v>0.12649701235526198</v>
      </c>
      <c r="AD56" s="11">
        <f>'OddsRatio_working_3-way'!X56^(1/3)*SIN(('OddsRatio_working_3-way'!Y56+2*PI())/3)</f>
        <v>0.40508789681765195</v>
      </c>
      <c r="AE56" s="11">
        <f>'OddsRatio_working_3-way'!X56^(1/3)*SIN(('OddsRatio_working_3-way'!Y56+4*PI())/3)</f>
        <v>-0.5315849091729139</v>
      </c>
      <c r="AF56" s="11">
        <f>-'OddsRatio_working_3-way'!U56/(3*'OddsRatio_working_3-way'!X56^(1/3))*COS(('OddsRatio_working_3-way'!Y56)/3)</f>
        <v>0.54078829668125539</v>
      </c>
      <c r="AG56" s="11">
        <f>-'OddsRatio_working_3-way'!U56/(3*'OddsRatio_working_3-way'!X56^(1/3))*COS(('OddsRatio_working_3-way'!Y56+2*PI())/3)</f>
        <v>-0.37994377454311862</v>
      </c>
      <c r="AH56" s="11">
        <f>-'OddsRatio_working_3-way'!U56/(3*'OddsRatio_working_3-way'!X56^(1/3))*COS(('OddsRatio_working_3-way'!Y56+4*PI())/3)</f>
        <v>-0.16084452213813671</v>
      </c>
      <c r="AI56" s="11">
        <f>'OddsRatio_working_3-way'!U56/(3*'OddsRatio_working_3-way'!X56^(1/3))*SIN(('OddsRatio_working_3-way'!Y56)/3)</f>
        <v>-0.12649701235526201</v>
      </c>
      <c r="AJ56" s="11">
        <f>'OddsRatio_working_3-way'!U56/(3*'OddsRatio_working_3-way'!X56^(1/3))*SIN(('OddsRatio_working_3-way'!Y56+2*PI())/3)</f>
        <v>-0.405087896817652</v>
      </c>
      <c r="AK56" s="11">
        <f>'OddsRatio_working_3-way'!U56/(3*'OddsRatio_working_3-way'!X56^(1/3))*SIN(('OddsRatio_working_3-way'!Y56+4*PI())/3)</f>
        <v>0.53158490917291401</v>
      </c>
      <c r="AL56" s="11">
        <f>'OddsRatio_working_3-way'!Z56+'OddsRatio_working_3-way'!AF56</f>
        <v>1.0815765933625108</v>
      </c>
      <c r="AM56" s="11">
        <f>'OddsRatio_working_3-way'!AA56+'OddsRatio_working_3-way'!AG56</f>
        <v>-0.75988754908623712</v>
      </c>
      <c r="AN56" s="11">
        <f>'OddsRatio_working_3-way'!AB56+'OddsRatio_working_3-way'!AH56</f>
        <v>-0.32168904427627337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1.0815765933625108</v>
      </c>
      <c r="AS56" s="11">
        <f>IF(('OddsRatio_working_3-way'!X56=0),IF(Q56&gt;0,-Q56^(1/3),(-Q56)^(1/3)),'OddsRatio_working_3-way'!AM56-'OddsRatio_working_3-way'!R56/3)</f>
        <v>-0.75988754908623712</v>
      </c>
      <c r="AT56" s="11">
        <f>IF(('OddsRatio_working_3-way'!X56=0),IF(Q56&gt;0,-Q56^(1/3),(-Q56)^(1/3)),'OddsRatio_working_3-way'!AN56-'OddsRatio_working_3-way'!R56/3)</f>
        <v>-0.32168904427627337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1.97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4.2</v>
      </c>
      <c r="D57" s="9">
        <f t="shared" si="13"/>
        <v>0.48950098695518418</v>
      </c>
      <c r="E57" s="9">
        <f t="shared" si="14"/>
        <v>0.28529835141371829</v>
      </c>
      <c r="F57" s="9">
        <f t="shared" si="15"/>
        <v>0.22520066163109756</v>
      </c>
      <c r="G57" s="9">
        <f t="shared" si="16"/>
        <v>1.075151340527178</v>
      </c>
      <c r="H57" s="9">
        <f t="shared" si="17"/>
        <v>2.0428968003113628</v>
      </c>
      <c r="I57" s="9">
        <f t="shared" si="18"/>
        <v>3.5051026234283245</v>
      </c>
      <c r="J57" s="9">
        <f t="shared" si="19"/>
        <v>4.4404842896869701</v>
      </c>
      <c r="K57" s="11">
        <f t="shared" si="20"/>
        <v>0.50761421319796951</v>
      </c>
      <c r="L57" s="11">
        <f t="shared" si="21"/>
        <v>0.3003003003003003</v>
      </c>
      <c r="M57" s="11">
        <f t="shared" si="22"/>
        <v>0.23809523809523808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-0.26249309498040474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0.23591394149769784</v>
      </c>
      <c r="Q57" s="11">
        <f>2*'OddsRatio_working_3-way'!K57*'OddsRatio_working_3-way'!L57*'OddsRatio_working_3-way'!M57</f>
        <v>7.258890507621471E-2</v>
      </c>
      <c r="R57" s="11">
        <f t="shared" si="23"/>
        <v>0</v>
      </c>
      <c r="S57" s="11">
        <f t="shared" si="24"/>
        <v>-0.89874341843281236</v>
      </c>
      <c r="T57" s="11">
        <f t="shared" si="25"/>
        <v>-0.27653643644086529</v>
      </c>
      <c r="U57" s="11">
        <f>'OddsRatio_working_3-way'!S57-'OddsRatio_working_3-way'!R57^2/3</f>
        <v>-0.89874341843281236</v>
      </c>
      <c r="V57" s="11">
        <f>'OddsRatio_working_3-way'!S57*'OddsRatio_working_3-way'!R57/3-2*'OddsRatio_working_3-way'!R57^3/27-'OddsRatio_working_3-way'!T57</f>
        <v>0.27653643644086529</v>
      </c>
      <c r="W57" s="11">
        <f>'OddsRatio_working_3-way'!V57^2+4*'OddsRatio_working_3-way'!U57^3/27</f>
        <v>-3.1075861261347232E-2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0.16397275836305855</v>
      </c>
      <c r="Y57" s="11">
        <f>IF('OddsRatio_working_3-way'!W57&gt;=0,IF('OddsRatio_working_3-way'!V57+SQRT('OddsRatio_working_3-way'!W57)&gt;0,0,PI()),ACOS('OddsRatio_working_3-way'!V57/(2*'OddsRatio_working_3-way'!X57)))</f>
        <v>0.56751574417237038</v>
      </c>
      <c r="Z57" s="11">
        <f>'OddsRatio_working_3-way'!X57^(1/3)*COS('OddsRatio_working_3-way'!Y57/3)</f>
        <v>0.5375756702635891</v>
      </c>
      <c r="AA57" s="11">
        <f>'OddsRatio_working_3-way'!X57^(1/3)*COS(('OddsRatio_working_3-way'!Y57+2*PI())/3)</f>
        <v>-0.35792342658488835</v>
      </c>
      <c r="AB57" s="11">
        <f>'OddsRatio_working_3-way'!X57^(1/3)*COS(('OddsRatio_working_3-way'!Y57+4*PI())/3)</f>
        <v>-0.17965224367870061</v>
      </c>
      <c r="AC57" s="11">
        <f>'OddsRatio_working_3-way'!X57^(1/3)*SIN('OddsRatio_working_3-way'!Y57/3)</f>
        <v>0.10292491543964051</v>
      </c>
      <c r="AD57" s="11">
        <f>'OddsRatio_working_3-way'!X57^(1/3)*SIN(('OddsRatio_working_3-way'!Y57+2*PI())/3)</f>
        <v>0.41409172918489479</v>
      </c>
      <c r="AE57" s="11">
        <f>'OddsRatio_working_3-way'!X57^(1/3)*SIN(('OddsRatio_working_3-way'!Y57+4*PI())/3)</f>
        <v>-0.51701664462453523</v>
      </c>
      <c r="AF57" s="11">
        <f>-'OddsRatio_working_3-way'!U57/(3*'OddsRatio_working_3-way'!X57^(1/3))*COS(('OddsRatio_working_3-way'!Y57)/3)</f>
        <v>0.53757567026358899</v>
      </c>
      <c r="AG57" s="11">
        <f>-'OddsRatio_working_3-way'!U57/(3*'OddsRatio_working_3-way'!X57^(1/3))*COS(('OddsRatio_working_3-way'!Y57+2*PI())/3)</f>
        <v>-0.35792342658488824</v>
      </c>
      <c r="AH57" s="11">
        <f>-'OddsRatio_working_3-way'!U57/(3*'OddsRatio_working_3-way'!X57^(1/3))*COS(('OddsRatio_working_3-way'!Y57+4*PI())/3)</f>
        <v>-0.17965224367870056</v>
      </c>
      <c r="AI57" s="11">
        <f>'OddsRatio_working_3-way'!U57/(3*'OddsRatio_working_3-way'!X57^(1/3))*SIN(('OddsRatio_working_3-way'!Y57)/3)</f>
        <v>-0.10292491543964048</v>
      </c>
      <c r="AJ57" s="11">
        <f>'OddsRatio_working_3-way'!U57/(3*'OddsRatio_working_3-way'!X57^(1/3))*SIN(('OddsRatio_working_3-way'!Y57+2*PI())/3)</f>
        <v>-0.41409172918489467</v>
      </c>
      <c r="AK57" s="11">
        <f>'OddsRatio_working_3-way'!U57/(3*'OddsRatio_working_3-way'!X57^(1/3))*SIN(('OddsRatio_working_3-way'!Y57+4*PI())/3)</f>
        <v>0.51701664462453512</v>
      </c>
      <c r="AL57" s="11">
        <f>'OddsRatio_working_3-way'!Z57+'OddsRatio_working_3-way'!AF57</f>
        <v>1.075151340527178</v>
      </c>
      <c r="AM57" s="11">
        <f>'OddsRatio_working_3-way'!AA57+'OddsRatio_working_3-way'!AG57</f>
        <v>-0.71584685316977659</v>
      </c>
      <c r="AN57" s="11">
        <f>'OddsRatio_working_3-way'!AB57+'OddsRatio_working_3-way'!AH57</f>
        <v>-0.35930448735740117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1.075151340527178</v>
      </c>
      <c r="AS57" s="11">
        <f>IF(('OddsRatio_working_3-way'!X57=0),IF(Q57&gt;0,-Q57^(1/3),(-Q57)^(1/3)),'OddsRatio_working_3-way'!AM57-'OddsRatio_working_3-way'!R57/3)</f>
        <v>-0.71584685316977659</v>
      </c>
      <c r="AT57" s="11">
        <f>IF(('OddsRatio_working_3-way'!X57=0),IF(Q57&gt;0,-Q57^(1/3),(-Q57)^(1/3)),'OddsRatio_working_3-way'!AN57-'OddsRatio_working_3-way'!R57/3)</f>
        <v>-0.35930448735740117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3.35</v>
      </c>
      <c r="B58" s="4">
        <f>IF('True_Odds_Calculator_3-way'!B59="","",'True_Odds_Calculator_3-way'!B59)</f>
        <v>3.2</v>
      </c>
      <c r="C58" s="4">
        <f>IF('True_Odds_Calculator_3-way'!C59="","",'True_Odds_Calculator_3-way'!C59)</f>
        <v>2.2999999999999998</v>
      </c>
      <c r="D58" s="9">
        <f t="shared" si="13"/>
        <v>0.28424945770306137</v>
      </c>
      <c r="E58" s="9">
        <f t="shared" si="14"/>
        <v>0.297857433415463</v>
      </c>
      <c r="F58" s="9">
        <f t="shared" si="15"/>
        <v>0.41789310888147552</v>
      </c>
      <c r="G58" s="9">
        <f t="shared" si="16"/>
        <v>1.0715049425632759</v>
      </c>
      <c r="H58" s="9">
        <f t="shared" si="17"/>
        <v>3.5180366150236986</v>
      </c>
      <c r="I58" s="9">
        <f t="shared" si="18"/>
        <v>3.3573108736392068</v>
      </c>
      <c r="J58" s="9">
        <f t="shared" si="19"/>
        <v>2.3929564253322586</v>
      </c>
      <c r="K58" s="11">
        <f t="shared" si="20"/>
        <v>0.29850746268656714</v>
      </c>
      <c r="L58" s="11">
        <f t="shared" si="21"/>
        <v>0.3125</v>
      </c>
      <c r="M58" s="11">
        <f t="shared" si="22"/>
        <v>0.43478260869565222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-0.2725908500973393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0.23726476314081762</v>
      </c>
      <c r="Q58" s="11">
        <f>2*'OddsRatio_working_3-way'!K58*'OddsRatio_working_3-way'!L58*'OddsRatio_working_3-way'!M58</f>
        <v>8.1116158338741084E-2</v>
      </c>
      <c r="R58" s="11">
        <f t="shared" si="23"/>
        <v>0</v>
      </c>
      <c r="S58" s="11">
        <f t="shared" si="24"/>
        <v>-0.87040618955512594</v>
      </c>
      <c r="T58" s="11">
        <f t="shared" si="25"/>
        <v>-0.29757476565987218</v>
      </c>
      <c r="U58" s="11">
        <f>'OddsRatio_working_3-way'!S58-'OddsRatio_working_3-way'!R58^2/3</f>
        <v>-0.87040618955512594</v>
      </c>
      <c r="V58" s="11">
        <f>'OddsRatio_working_3-way'!S58*'OddsRatio_working_3-way'!R58/3-2*'OddsRatio_working_3-way'!R58^3/27-'OddsRatio_working_3-way'!T58</f>
        <v>0.29757476565987218</v>
      </c>
      <c r="W58" s="11">
        <f>'OddsRatio_working_3-way'!V58^2+4*'OddsRatio_working_3-way'!U58^3/27</f>
        <v>-9.1419648148608063E-3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0.15627916205654918</v>
      </c>
      <c r="Y58" s="11">
        <f>IF('OddsRatio_working_3-way'!W58&gt;=0,IF('OddsRatio_working_3-way'!V58+SQRT('OddsRatio_working_3-way'!W58)&gt;0,0,PI()),ACOS('OddsRatio_working_3-way'!V58/(2*'OddsRatio_working_3-way'!X58)))</f>
        <v>0.310890426664576</v>
      </c>
      <c r="Z58" s="11">
        <f>'OddsRatio_working_3-way'!X58^(1/3)*COS('OddsRatio_working_3-way'!Y58/3)</f>
        <v>0.53575247128163794</v>
      </c>
      <c r="AA58" s="11">
        <f>'OddsRatio_working_3-way'!X58^(1/3)*COS(('OddsRatio_working_3-way'!Y58+2*PI())/3)</f>
        <v>-0.31613091961548373</v>
      </c>
      <c r="AB58" s="11">
        <f>'OddsRatio_working_3-way'!X58^(1/3)*COS(('OddsRatio_working_3-way'!Y58+4*PI())/3)</f>
        <v>-0.21962155166615407</v>
      </c>
      <c r="AC58" s="11">
        <f>'OddsRatio_working_3-way'!X58^(1/3)*SIN('OddsRatio_working_3-way'!Y58/3)</f>
        <v>5.571970956486607E-2</v>
      </c>
      <c r="AD58" s="11">
        <f>'OddsRatio_working_3-way'!X58^(1/3)*SIN(('OddsRatio_working_3-way'!Y58+2*PI())/3)</f>
        <v>0.4361153954877583</v>
      </c>
      <c r="AE58" s="11">
        <f>'OddsRatio_working_3-way'!X58^(1/3)*SIN(('OddsRatio_working_3-way'!Y58+4*PI())/3)</f>
        <v>-0.4918351050526244</v>
      </c>
      <c r="AF58" s="11">
        <f>-'OddsRatio_working_3-way'!U58/(3*'OddsRatio_working_3-way'!X58^(1/3))*COS(('OddsRatio_working_3-way'!Y58)/3)</f>
        <v>0.53575247128163805</v>
      </c>
      <c r="AG58" s="11">
        <f>-'OddsRatio_working_3-way'!U58/(3*'OddsRatio_working_3-way'!X58^(1/3))*COS(('OddsRatio_working_3-way'!Y58+2*PI())/3)</f>
        <v>-0.31613091961548379</v>
      </c>
      <c r="AH58" s="11">
        <f>-'OddsRatio_working_3-way'!U58/(3*'OddsRatio_working_3-way'!X58^(1/3))*COS(('OddsRatio_working_3-way'!Y58+4*PI())/3)</f>
        <v>-0.21962155166615413</v>
      </c>
      <c r="AI58" s="11">
        <f>'OddsRatio_working_3-way'!U58/(3*'OddsRatio_working_3-way'!X58^(1/3))*SIN(('OddsRatio_working_3-way'!Y58)/3)</f>
        <v>-5.5719709564866084E-2</v>
      </c>
      <c r="AJ58" s="11">
        <f>'OddsRatio_working_3-way'!U58/(3*'OddsRatio_working_3-way'!X58^(1/3))*SIN(('OddsRatio_working_3-way'!Y58+2*PI())/3)</f>
        <v>-0.43611539548775841</v>
      </c>
      <c r="AK58" s="11">
        <f>'OddsRatio_working_3-way'!U58/(3*'OddsRatio_working_3-way'!X58^(1/3))*SIN(('OddsRatio_working_3-way'!Y58+4*PI())/3)</f>
        <v>0.49183510505262451</v>
      </c>
      <c r="AL58" s="11">
        <f>'OddsRatio_working_3-way'!Z58+'OddsRatio_working_3-way'!AF58</f>
        <v>1.0715049425632759</v>
      </c>
      <c r="AM58" s="11">
        <f>'OddsRatio_working_3-way'!AA58+'OddsRatio_working_3-way'!AG58</f>
        <v>-0.63226183923096757</v>
      </c>
      <c r="AN58" s="11">
        <f>'OddsRatio_working_3-way'!AB58+'OddsRatio_working_3-way'!AH58</f>
        <v>-0.4392431033323082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1.0715049425632759</v>
      </c>
      <c r="AS58" s="11">
        <f>IF(('OddsRatio_working_3-way'!X58=0),IF(Q58&gt;0,-Q58^(1/3),(-Q58)^(1/3)),'OddsRatio_working_3-way'!AM58-'OddsRatio_working_3-way'!R58/3)</f>
        <v>-0.63226183923096757</v>
      </c>
      <c r="AT58" s="11">
        <f>IF(('OddsRatio_working_3-way'!X58=0),IF(Q58&gt;0,-Q58^(1/3),(-Q58)^(1/3)),'OddsRatio_working_3-way'!AN58-'OddsRatio_working_3-way'!R58/3)</f>
        <v>-0.4392431033323082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3.11</v>
      </c>
      <c r="B59" s="4">
        <f>IF('True_Odds_Calculator_3-way'!B60="","",'True_Odds_Calculator_3-way'!B60)</f>
        <v>3.37</v>
      </c>
      <c r="C59" s="4">
        <f>IF('True_Odds_Calculator_3-way'!C60="","",'True_Odds_Calculator_3-way'!C60)</f>
        <v>2.35</v>
      </c>
      <c r="D59" s="9">
        <f t="shared" si="13"/>
        <v>0.3073339955345139</v>
      </c>
      <c r="E59" s="9">
        <f t="shared" si="14"/>
        <v>0.28316521859270644</v>
      </c>
      <c r="F59" s="9">
        <f t="shared" si="15"/>
        <v>0.40950078587277977</v>
      </c>
      <c r="G59" s="9">
        <f t="shared" si="16"/>
        <v>1.068146485597496</v>
      </c>
      <c r="H59" s="9">
        <f t="shared" si="17"/>
        <v>3.2537890846107165</v>
      </c>
      <c r="I59" s="9">
        <f t="shared" si="18"/>
        <v>3.5315071708660666</v>
      </c>
      <c r="J59" s="9">
        <f t="shared" si="19"/>
        <v>2.4419977555566192</v>
      </c>
      <c r="K59" s="11">
        <f t="shared" si="20"/>
        <v>0.32154340836012862</v>
      </c>
      <c r="L59" s="11">
        <f t="shared" si="21"/>
        <v>0.29673590504451036</v>
      </c>
      <c r="M59" s="11">
        <f t="shared" si="22"/>
        <v>0.42553191489361702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-0.27409834774313657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0.23670661919812486</v>
      </c>
      <c r="Q59" s="11">
        <f>2*'OddsRatio_working_3-way'!K59*'OddsRatio_working_3-way'!L59*'OddsRatio_working_3-way'!M59</f>
        <v>8.1202956843267532E-2</v>
      </c>
      <c r="R59" s="11">
        <f t="shared" si="23"/>
        <v>0</v>
      </c>
      <c r="S59" s="11">
        <f t="shared" si="24"/>
        <v>-0.86358280211140748</v>
      </c>
      <c r="T59" s="11">
        <f t="shared" si="25"/>
        <v>-0.29625482062140907</v>
      </c>
      <c r="U59" s="11">
        <f>'OddsRatio_working_3-way'!S59-'OddsRatio_working_3-way'!R59^2/3</f>
        <v>-0.86358280211140748</v>
      </c>
      <c r="V59" s="11">
        <f>'OddsRatio_working_3-way'!S59*'OddsRatio_working_3-way'!R59/3-2*'OddsRatio_working_3-way'!R59^3/27-'OddsRatio_working_3-way'!T59</f>
        <v>0.29625482062140907</v>
      </c>
      <c r="W59" s="11">
        <f>'OddsRatio_working_3-way'!V59^2+4*'OddsRatio_working_3-way'!U59^3/27</f>
        <v>-7.6462198378993429E-3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0.15444508617897382</v>
      </c>
      <c r="Y59" s="11">
        <f>IF('OddsRatio_working_3-way'!W59&gt;=0,IF('OddsRatio_working_3-way'!V59+SQRT('OddsRatio_working_3-way'!W59)&gt;0,0,PI()),ACOS('OddsRatio_working_3-way'!V59/(2*'OddsRatio_working_3-way'!X59)))</f>
        <v>0.28701082308384751</v>
      </c>
      <c r="Z59" s="11">
        <f>'OddsRatio_working_3-way'!X59^(1/3)*COS('OddsRatio_working_3-way'!Y59/3)</f>
        <v>0.5340732427987479</v>
      </c>
      <c r="AA59" s="11">
        <f>'OddsRatio_working_3-way'!X59^(1/3)*COS(('OddsRatio_working_3-way'!Y59+2*PI())/3)</f>
        <v>-0.31142163038522513</v>
      </c>
      <c r="AB59" s="11">
        <f>'OddsRatio_working_3-way'!X59^(1/3)*COS(('OddsRatio_working_3-way'!Y59+4*PI())/3)</f>
        <v>-0.2226516124135231</v>
      </c>
      <c r="AC59" s="11">
        <f>'OddsRatio_working_3-way'!X59^(1/3)*SIN('OddsRatio_working_3-way'!Y59/3)</f>
        <v>5.1251393771930276E-2</v>
      </c>
      <c r="AD59" s="11">
        <f>'OddsRatio_working_3-way'!X59^(1/3)*SIN(('OddsRatio_working_3-way'!Y59+2*PI())/3)</f>
        <v>0.43689529885928508</v>
      </c>
      <c r="AE59" s="11">
        <f>'OddsRatio_working_3-way'!X59^(1/3)*SIN(('OddsRatio_working_3-way'!Y59+4*PI())/3)</f>
        <v>-0.48814669263121513</v>
      </c>
      <c r="AF59" s="11">
        <f>-'OddsRatio_working_3-way'!U59/(3*'OddsRatio_working_3-way'!X59^(1/3))*COS(('OddsRatio_working_3-way'!Y59)/3)</f>
        <v>0.53407324279874802</v>
      </c>
      <c r="AG59" s="11">
        <f>-'OddsRatio_working_3-way'!U59/(3*'OddsRatio_working_3-way'!X59^(1/3))*COS(('OddsRatio_working_3-way'!Y59+2*PI())/3)</f>
        <v>-0.31142163038522519</v>
      </c>
      <c r="AH59" s="11">
        <f>-'OddsRatio_working_3-way'!U59/(3*'OddsRatio_working_3-way'!X59^(1/3))*COS(('OddsRatio_working_3-way'!Y59+4*PI())/3)</f>
        <v>-0.22265161241352316</v>
      </c>
      <c r="AI59" s="11">
        <f>'OddsRatio_working_3-way'!U59/(3*'OddsRatio_working_3-way'!X59^(1/3))*SIN(('OddsRatio_working_3-way'!Y59)/3)</f>
        <v>-5.125139377193029E-2</v>
      </c>
      <c r="AJ59" s="11">
        <f>'OddsRatio_working_3-way'!U59/(3*'OddsRatio_working_3-way'!X59^(1/3))*SIN(('OddsRatio_working_3-way'!Y59+2*PI())/3)</f>
        <v>-0.43689529885928513</v>
      </c>
      <c r="AK59" s="11">
        <f>'OddsRatio_working_3-way'!U59/(3*'OddsRatio_working_3-way'!X59^(1/3))*SIN(('OddsRatio_working_3-way'!Y59+4*PI())/3)</f>
        <v>0.48814669263121524</v>
      </c>
      <c r="AL59" s="11">
        <f>'OddsRatio_working_3-way'!Z59+'OddsRatio_working_3-way'!AF59</f>
        <v>1.068146485597496</v>
      </c>
      <c r="AM59" s="11">
        <f>'OddsRatio_working_3-way'!AA59+'OddsRatio_working_3-way'!AG59</f>
        <v>-0.62284326077045038</v>
      </c>
      <c r="AN59" s="11">
        <f>'OddsRatio_working_3-way'!AB59+'OddsRatio_working_3-way'!AH59</f>
        <v>-0.44530322482704626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1.068146485597496</v>
      </c>
      <c r="AS59" s="11">
        <f>IF(('OddsRatio_working_3-way'!X59=0),IF(Q59&gt;0,-Q59^(1/3),(-Q59)^(1/3)),'OddsRatio_working_3-way'!AM59-'OddsRatio_working_3-way'!R59/3)</f>
        <v>-0.62284326077045038</v>
      </c>
      <c r="AT59" s="11">
        <f>IF(('OddsRatio_working_3-way'!X59=0),IF(Q59&gt;0,-Q59^(1/3),(-Q59)^(1/3)),'OddsRatio_working_3-way'!AN59-'OddsRatio_working_3-way'!R59/3)</f>
        <v>-0.44530322482704626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1.78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4.6900000000000004</v>
      </c>
      <c r="D60" s="9">
        <f t="shared" si="13"/>
        <v>0.54241552598041087</v>
      </c>
      <c r="E60" s="9">
        <f t="shared" si="14"/>
        <v>0.25721984197492986</v>
      </c>
      <c r="F60" s="9">
        <f t="shared" si="15"/>
        <v>0.20036463204465924</v>
      </c>
      <c r="G60" s="9">
        <f t="shared" si="16"/>
        <v>1.0815449290527175</v>
      </c>
      <c r="H60" s="9">
        <f t="shared" si="17"/>
        <v>1.8436050446611194</v>
      </c>
      <c r="I60" s="9">
        <f t="shared" si="18"/>
        <v>3.8877249605707549</v>
      </c>
      <c r="J60" s="9">
        <f t="shared" si="19"/>
        <v>4.9909007882045282</v>
      </c>
      <c r="K60" s="11">
        <f t="shared" si="20"/>
        <v>0.5617977528089888</v>
      </c>
      <c r="L60" s="11">
        <f t="shared" si="21"/>
        <v>0.27247956403269757</v>
      </c>
      <c r="M60" s="11">
        <f t="shared" si="22"/>
        <v>0.21321961620469082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-0.25082644388024833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0.23304473864946462</v>
      </c>
      <c r="Q60" s="11">
        <f>2*'OddsRatio_working_3-way'!K60*'OddsRatio_working_3-way'!L60*'OddsRatio_working_3-way'!M60</f>
        <v>6.5278638277160961E-2</v>
      </c>
      <c r="R60" s="11">
        <f t="shared" si="23"/>
        <v>0</v>
      </c>
      <c r="S60" s="11">
        <f t="shared" si="24"/>
        <v>-0.9291075336567256</v>
      </c>
      <c r="T60" s="11">
        <f t="shared" si="25"/>
        <v>-0.26025421110832653</v>
      </c>
      <c r="U60" s="11">
        <f>'OddsRatio_working_3-way'!S60-'OddsRatio_working_3-way'!R60^2/3</f>
        <v>-0.9291075336567256</v>
      </c>
      <c r="V60" s="11">
        <f>'OddsRatio_working_3-way'!S60*'OddsRatio_working_3-way'!R60/3-2*'OddsRatio_working_3-way'!R60^3/27-'OddsRatio_working_3-way'!T60</f>
        <v>0.26025421110832653</v>
      </c>
      <c r="W60" s="11">
        <f>'OddsRatio_working_3-way'!V60^2+4*'OddsRatio_working_3-way'!U60^3/27</f>
        <v>-5.1089010651135955E-2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0.17235230274843541</v>
      </c>
      <c r="Y60" s="11">
        <f>IF('OddsRatio_working_3-way'!W60&gt;=0,IF('OddsRatio_working_3-way'!V60+SQRT('OddsRatio_working_3-way'!W60)&gt;0,0,PI()),ACOS('OddsRatio_working_3-way'!V60/(2*'OddsRatio_working_3-way'!X60)))</f>
        <v>0.7151323238352485</v>
      </c>
      <c r="Z60" s="11">
        <f>'OddsRatio_working_3-way'!X60^(1/3)*COS('OddsRatio_working_3-way'!Y60/3)</f>
        <v>0.54077246452635874</v>
      </c>
      <c r="AA60" s="11">
        <f>'OddsRatio_working_3-way'!X60^(1/3)*COS(('OddsRatio_working_3-way'!Y60+2*PI())/3)</f>
        <v>-0.38418754869558025</v>
      </c>
      <c r="AB60" s="11">
        <f>'OddsRatio_working_3-way'!X60^(1/3)*COS(('OddsRatio_working_3-way'!Y60+4*PI())/3)</f>
        <v>-0.1565849158307786</v>
      </c>
      <c r="AC60" s="11">
        <f>'OddsRatio_working_3-way'!X60^(1/3)*SIN('OddsRatio_working_3-way'!Y60/3)</f>
        <v>0.13140644135276094</v>
      </c>
      <c r="AD60" s="11">
        <f>'OddsRatio_working_3-way'!X60^(1/3)*SIN(('OddsRatio_working_3-way'!Y60+2*PI())/3)</f>
        <v>0.40261947127056541</v>
      </c>
      <c r="AE60" s="11">
        <f>'OddsRatio_working_3-way'!X60^(1/3)*SIN(('OddsRatio_working_3-way'!Y60+4*PI())/3)</f>
        <v>-0.53402591262332622</v>
      </c>
      <c r="AF60" s="11">
        <f>-'OddsRatio_working_3-way'!U60/(3*'OddsRatio_working_3-way'!X60^(1/3))*COS(('OddsRatio_working_3-way'!Y60)/3)</f>
        <v>0.54077246452635874</v>
      </c>
      <c r="AG60" s="11">
        <f>-'OddsRatio_working_3-way'!U60/(3*'OddsRatio_working_3-way'!X60^(1/3))*COS(('OddsRatio_working_3-way'!Y60+2*PI())/3)</f>
        <v>-0.38418754869558025</v>
      </c>
      <c r="AH60" s="11">
        <f>-'OddsRatio_working_3-way'!U60/(3*'OddsRatio_working_3-way'!X60^(1/3))*COS(('OddsRatio_working_3-way'!Y60+4*PI())/3)</f>
        <v>-0.1565849158307786</v>
      </c>
      <c r="AI60" s="11">
        <f>'OddsRatio_working_3-way'!U60/(3*'OddsRatio_working_3-way'!X60^(1/3))*SIN(('OddsRatio_working_3-way'!Y60)/3)</f>
        <v>-0.13140644135276094</v>
      </c>
      <c r="AJ60" s="11">
        <f>'OddsRatio_working_3-way'!U60/(3*'OddsRatio_working_3-way'!X60^(1/3))*SIN(('OddsRatio_working_3-way'!Y60+2*PI())/3)</f>
        <v>-0.40261947127056541</v>
      </c>
      <c r="AK60" s="11">
        <f>'OddsRatio_working_3-way'!U60/(3*'OddsRatio_working_3-way'!X60^(1/3))*SIN(('OddsRatio_working_3-way'!Y60+4*PI())/3)</f>
        <v>0.53402591262332622</v>
      </c>
      <c r="AL60" s="11">
        <f>'OddsRatio_working_3-way'!Z60+'OddsRatio_working_3-way'!AF60</f>
        <v>1.0815449290527175</v>
      </c>
      <c r="AM60" s="11">
        <f>'OddsRatio_working_3-way'!AA60+'OddsRatio_working_3-way'!AG60</f>
        <v>-0.7683750973911605</v>
      </c>
      <c r="AN60" s="11">
        <f>'OddsRatio_working_3-way'!AB60+'OddsRatio_working_3-way'!AH60</f>
        <v>-0.31316983166155721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1.0815449290527175</v>
      </c>
      <c r="AS60" s="11">
        <f>IF(('OddsRatio_working_3-way'!X60=0),IF(Q60&gt;0,-Q60^(1/3),(-Q60)^(1/3)),'OddsRatio_working_3-way'!AM60-'OddsRatio_working_3-way'!R60/3)</f>
        <v>-0.7683750973911605</v>
      </c>
      <c r="AT60" s="11">
        <f>IF(('OddsRatio_working_3-way'!X60=0),IF(Q60&gt;0,-Q60^(1/3),(-Q60)^(1/3)),'OddsRatio_working_3-way'!AN60-'OddsRatio_working_3-way'!R60/3)</f>
        <v>-0.31316983166155721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2.73</v>
      </c>
      <c r="B61" s="4">
        <f>IF('True_Odds_Calculator_3-way'!B62="","",'True_Odds_Calculator_3-way'!B62)</f>
        <v>3.2</v>
      </c>
      <c r="C61" s="4">
        <f>IF('True_Odds_Calculator_3-way'!C62="","",'True_Odds_Calculator_3-way'!C62)</f>
        <v>2.75</v>
      </c>
      <c r="D61" s="9">
        <f t="shared" si="13"/>
        <v>0.35176316013971504</v>
      </c>
      <c r="E61" s="9">
        <f t="shared" si="14"/>
        <v>0.2990902081504821</v>
      </c>
      <c r="F61" s="9">
        <f t="shared" si="15"/>
        <v>0.34914663170980259</v>
      </c>
      <c r="G61" s="9">
        <f t="shared" si="16"/>
        <v>1.0652149460249238</v>
      </c>
      <c r="H61" s="9">
        <f t="shared" si="17"/>
        <v>2.8428218566231185</v>
      </c>
      <c r="I61" s="9">
        <f t="shared" si="18"/>
        <v>3.3434728812548324</v>
      </c>
      <c r="J61" s="9">
        <f t="shared" si="19"/>
        <v>2.8641261555436168</v>
      </c>
      <c r="K61" s="11">
        <f t="shared" si="20"/>
        <v>0.36630036630036628</v>
      </c>
      <c r="L61" s="11">
        <f t="shared" si="21"/>
        <v>0.3125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-0.27724358974358954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0.23643023643023642</v>
      </c>
      <c r="Q61" s="11">
        <f>2*'OddsRatio_working_3-way'!K61*'OddsRatio_working_3-way'!L61*'OddsRatio_working_3-way'!M61</f>
        <v>8.3250083250083248E-2</v>
      </c>
      <c r="R61" s="11">
        <f t="shared" si="23"/>
        <v>0</v>
      </c>
      <c r="S61" s="11">
        <f t="shared" si="24"/>
        <v>-0.85278882966744296</v>
      </c>
      <c r="T61" s="11">
        <f t="shared" si="25"/>
        <v>-0.30027775692515601</v>
      </c>
      <c r="U61" s="11">
        <f>'OddsRatio_working_3-way'!S61-'OddsRatio_working_3-way'!R61^2/3</f>
        <v>-0.85278882966744296</v>
      </c>
      <c r="V61" s="11">
        <f>'OddsRatio_working_3-way'!S61*'OddsRatio_working_3-way'!R61/3-2*'OddsRatio_working_3-way'!R61^3/27-'OddsRatio_working_3-way'!T61</f>
        <v>0.30027775692515601</v>
      </c>
      <c r="W61" s="11">
        <f>'OddsRatio_working_3-way'!V61^2+4*'OddsRatio_working_3-way'!U61^3/27</f>
        <v>-1.7132157775278517E-3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0.15155852589142826</v>
      </c>
      <c r="Y61" s="11">
        <f>IF('OddsRatio_working_3-way'!W61&gt;=0,IF('OddsRatio_working_3-way'!V61+SQRT('OddsRatio_working_3-way'!W61)&gt;0,0,PI()),ACOS('OddsRatio_working_3-way'!V61/(2*'OddsRatio_working_3-way'!X61)))</f>
        <v>0.1369792071291922</v>
      </c>
      <c r="Z61" s="11">
        <f>'OddsRatio_working_3-way'!X61^(1/3)*COS('OddsRatio_working_3-way'!Y61/3)</f>
        <v>0.53260747301246192</v>
      </c>
      <c r="AA61" s="11">
        <f>'OddsRatio_working_3-way'!X61^(1/3)*COS(('OddsRatio_working_3-way'!Y61+2*PI())/3)</f>
        <v>-0.28737901077064981</v>
      </c>
      <c r="AB61" s="11">
        <f>'OddsRatio_working_3-way'!X61^(1/3)*COS(('OddsRatio_working_3-way'!Y61+4*PI())/3)</f>
        <v>-0.24522846224181222</v>
      </c>
      <c r="AC61" s="11">
        <f>'OddsRatio_working_3-way'!X61^(1/3)*SIN('OddsRatio_working_3-way'!Y61/3)</f>
        <v>2.4335630539614801E-2</v>
      </c>
      <c r="AD61" s="11">
        <f>'OddsRatio_working_3-way'!X61^(1/3)*SIN(('OddsRatio_working_3-way'!Y61+2*PI())/3)</f>
        <v>0.44908378660441944</v>
      </c>
      <c r="AE61" s="11">
        <f>'OddsRatio_working_3-way'!X61^(1/3)*SIN(('OddsRatio_working_3-way'!Y61+4*PI())/3)</f>
        <v>-0.47341941714403424</v>
      </c>
      <c r="AF61" s="11">
        <f>-'OddsRatio_working_3-way'!U61/(3*'OddsRatio_working_3-way'!X61^(1/3))*COS(('OddsRatio_working_3-way'!Y61)/3)</f>
        <v>0.53260747301246192</v>
      </c>
      <c r="AG61" s="11">
        <f>-'OddsRatio_working_3-way'!U61/(3*'OddsRatio_working_3-way'!X61^(1/3))*COS(('OddsRatio_working_3-way'!Y61+2*PI())/3)</f>
        <v>-0.28737901077064981</v>
      </c>
      <c r="AH61" s="11">
        <f>-'OddsRatio_working_3-way'!U61/(3*'OddsRatio_working_3-way'!X61^(1/3))*COS(('OddsRatio_working_3-way'!Y61+4*PI())/3)</f>
        <v>-0.24522846224181222</v>
      </c>
      <c r="AI61" s="11">
        <f>'OddsRatio_working_3-way'!U61/(3*'OddsRatio_working_3-way'!X61^(1/3))*SIN(('OddsRatio_working_3-way'!Y61)/3)</f>
        <v>-2.4335630539614801E-2</v>
      </c>
      <c r="AJ61" s="11">
        <f>'OddsRatio_working_3-way'!U61/(3*'OddsRatio_working_3-way'!X61^(1/3))*SIN(('OddsRatio_working_3-way'!Y61+2*PI())/3)</f>
        <v>-0.44908378660441944</v>
      </c>
      <c r="AK61" s="11">
        <f>'OddsRatio_working_3-way'!U61/(3*'OddsRatio_working_3-way'!X61^(1/3))*SIN(('OddsRatio_working_3-way'!Y61+4*PI())/3)</f>
        <v>0.47341941714403424</v>
      </c>
      <c r="AL61" s="11">
        <f>'OddsRatio_working_3-way'!Z61+'OddsRatio_working_3-way'!AF61</f>
        <v>1.0652149460249238</v>
      </c>
      <c r="AM61" s="11">
        <f>'OddsRatio_working_3-way'!AA61+'OddsRatio_working_3-way'!AG61</f>
        <v>-0.57475802154129962</v>
      </c>
      <c r="AN61" s="11">
        <f>'OddsRatio_working_3-way'!AB61+'OddsRatio_working_3-way'!AH61</f>
        <v>-0.49045692448362443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1.0652149460249238</v>
      </c>
      <c r="AS61" s="11">
        <f>IF(('OddsRatio_working_3-way'!X61=0),IF(Q61&gt;0,-Q61^(1/3),(-Q61)^(1/3)),'OddsRatio_working_3-way'!AM61-'OddsRatio_working_3-way'!R61/3)</f>
        <v>-0.57475802154129962</v>
      </c>
      <c r="AT61" s="11">
        <f>IF(('OddsRatio_working_3-way'!X61=0),IF(Q61&gt;0,-Q61^(1/3),(-Q61)^(1/3)),'OddsRatio_working_3-way'!AN61-'OddsRatio_working_3-way'!R61/3)</f>
        <v>-0.49045692448362443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2.2999999999999998</v>
      </c>
      <c r="B62" s="4">
        <f>IF('True_Odds_Calculator_3-way'!B63="","",'True_Odds_Calculator_3-way'!B63)</f>
        <v>3.45</v>
      </c>
      <c r="C62" s="4">
        <f>IF('True_Odds_Calculator_3-way'!C63="","",'True_Odds_Calculator_3-way'!C63)</f>
        <v>3.03</v>
      </c>
      <c r="D62" s="9">
        <f t="shared" si="13"/>
        <v>0.41468237856914802</v>
      </c>
      <c r="E62" s="9">
        <f t="shared" si="14"/>
        <v>0.27321621894033299</v>
      </c>
      <c r="F62" s="9">
        <f t="shared" si="15"/>
        <v>0.31210140249051882</v>
      </c>
      <c r="G62" s="9">
        <f t="shared" si="16"/>
        <v>1.085757069618285</v>
      </c>
      <c r="H62" s="9">
        <f t="shared" si="17"/>
        <v>2.4114841905037703</v>
      </c>
      <c r="I62" s="9">
        <f t="shared" si="18"/>
        <v>3.6601048205647979</v>
      </c>
      <c r="J62" s="9">
        <f t="shared" si="19"/>
        <v>3.2040868513251186</v>
      </c>
      <c r="K62" s="11">
        <f t="shared" si="20"/>
        <v>0.43478260869565222</v>
      </c>
      <c r="L62" s="11">
        <f t="shared" si="21"/>
        <v>0.28985507246376813</v>
      </c>
      <c r="M62" s="11">
        <f t="shared" si="22"/>
        <v>0.33003300330033003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-0.26891554939993045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0.24040211204485293</v>
      </c>
      <c r="Q62" s="11">
        <f>2*'OddsRatio_working_3-way'!K62*'OddsRatio_working_3-way'!L62*'OddsRatio_working_3-way'!M62</f>
        <v>8.3184121814827996E-2</v>
      </c>
      <c r="R62" s="11">
        <f t="shared" si="23"/>
        <v>0</v>
      </c>
      <c r="S62" s="11">
        <f t="shared" si="24"/>
        <v>-0.8939688038913941</v>
      </c>
      <c r="T62" s="11">
        <f t="shared" si="25"/>
        <v>-0.30933176605238549</v>
      </c>
      <c r="U62" s="11">
        <f>'OddsRatio_working_3-way'!S62-'OddsRatio_working_3-way'!R62^2/3</f>
        <v>-0.8939688038913941</v>
      </c>
      <c r="V62" s="11">
        <f>'OddsRatio_working_3-way'!S62*'OddsRatio_working_3-way'!R62/3-2*'OddsRatio_working_3-way'!R62^3/27-'OddsRatio_working_3-way'!T62</f>
        <v>0.30933176605238549</v>
      </c>
      <c r="W62" s="11">
        <f>'OddsRatio_working_3-way'!V62^2+4*'OddsRatio_working_3-way'!U62^3/27</f>
        <v>-1.0157145540676885E-2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0.16266782643608771</v>
      </c>
      <c r="Y62" s="11">
        <f>IF('OddsRatio_working_3-way'!W62&gt;=0,IF('OddsRatio_working_3-way'!V62+SQRT('OddsRatio_working_3-way'!W62)&gt;0,0,PI()),ACOS('OddsRatio_working_3-way'!V62/(2*'OddsRatio_working_3-way'!X62)))</f>
        <v>0.31496224400884265</v>
      </c>
      <c r="Z62" s="11">
        <f>'OddsRatio_working_3-way'!X62^(1/3)*COS('OddsRatio_working_3-way'!Y62/3)</f>
        <v>0.5428785348091425</v>
      </c>
      <c r="AA62" s="11">
        <f>'OddsRatio_working_3-way'!X62^(1/3)*COS(('OddsRatio_working_3-way'!Y62+2*PI())/3)</f>
        <v>-0.32098089944730418</v>
      </c>
      <c r="AB62" s="11">
        <f>'OddsRatio_working_3-way'!X62^(1/3)*COS(('OddsRatio_working_3-way'!Y62+4*PI())/3)</f>
        <v>-0.2218976353618384</v>
      </c>
      <c r="AC62" s="11">
        <f>'OddsRatio_working_3-way'!X62^(1/3)*SIN('OddsRatio_working_3-way'!Y62/3)</f>
        <v>5.7205749191930458E-2</v>
      </c>
      <c r="AD62" s="11">
        <f>'OddsRatio_working_3-way'!X62^(1/3)*SIN(('OddsRatio_working_3-way'!Y62+2*PI())/3)</f>
        <v>0.4415437277180268</v>
      </c>
      <c r="AE62" s="11">
        <f>'OddsRatio_working_3-way'!X62^(1/3)*SIN(('OddsRatio_working_3-way'!Y62+4*PI())/3)</f>
        <v>-0.49874947690995725</v>
      </c>
      <c r="AF62" s="11">
        <f>-'OddsRatio_working_3-way'!U62/(3*'OddsRatio_working_3-way'!X62^(1/3))*COS(('OddsRatio_working_3-way'!Y62)/3)</f>
        <v>0.54287853480914239</v>
      </c>
      <c r="AG62" s="11">
        <f>-'OddsRatio_working_3-way'!U62/(3*'OddsRatio_working_3-way'!X62^(1/3))*COS(('OddsRatio_working_3-way'!Y62+2*PI())/3)</f>
        <v>-0.32098089944730412</v>
      </c>
      <c r="AH62" s="11">
        <f>-'OddsRatio_working_3-way'!U62/(3*'OddsRatio_working_3-way'!X62^(1/3))*COS(('OddsRatio_working_3-way'!Y62+4*PI())/3)</f>
        <v>-0.22189763536183835</v>
      </c>
      <c r="AI62" s="11">
        <f>'OddsRatio_working_3-way'!U62/(3*'OddsRatio_working_3-way'!X62^(1/3))*SIN(('OddsRatio_working_3-way'!Y62)/3)</f>
        <v>-5.7205749191930451E-2</v>
      </c>
      <c r="AJ62" s="11">
        <f>'OddsRatio_working_3-way'!U62/(3*'OddsRatio_working_3-way'!X62^(1/3))*SIN(('OddsRatio_working_3-way'!Y62+2*PI())/3)</f>
        <v>-0.44154372771802669</v>
      </c>
      <c r="AK62" s="11">
        <f>'OddsRatio_working_3-way'!U62/(3*'OddsRatio_working_3-way'!X62^(1/3))*SIN(('OddsRatio_working_3-way'!Y62+4*PI())/3)</f>
        <v>0.49874947690995713</v>
      </c>
      <c r="AL62" s="11">
        <f>'OddsRatio_working_3-way'!Z62+'OddsRatio_working_3-way'!AF62</f>
        <v>1.085757069618285</v>
      </c>
      <c r="AM62" s="11">
        <f>'OddsRatio_working_3-way'!AA62+'OddsRatio_working_3-way'!AG62</f>
        <v>-0.64196179889460825</v>
      </c>
      <c r="AN62" s="11">
        <f>'OddsRatio_working_3-way'!AB62+'OddsRatio_working_3-way'!AH62</f>
        <v>-0.44379527072367675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1.085757069618285</v>
      </c>
      <c r="AS62" s="11">
        <f>IF(('OddsRatio_working_3-way'!X62=0),IF(Q62&gt;0,-Q62^(1/3),(-Q62)^(1/3)),'OddsRatio_working_3-way'!AM62-'OddsRatio_working_3-way'!R62/3)</f>
        <v>-0.64196179889460825</v>
      </c>
      <c r="AT62" s="11">
        <f>IF(('OddsRatio_working_3-way'!X62=0),IF(Q62&gt;0,-Q62^(1/3),(-Q62)^(1/3)),'OddsRatio_working_3-way'!AN62-'OddsRatio_working_3-way'!R62/3)</f>
        <v>-0.44379527072367675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1.31</v>
      </c>
      <c r="B63" s="4">
        <f>IF('True_Odds_Calculator_3-way'!B64="","",'True_Odds_Calculator_3-way'!B64)</f>
        <v>4.9800000000000004</v>
      </c>
      <c r="C63" s="4">
        <f>IF('True_Odds_Calculator_3-way'!C64="","",'True_Odds_Calculator_3-way'!C64)</f>
        <v>10.039999999999999</v>
      </c>
      <c r="D63" s="9">
        <f t="shared" si="13"/>
        <v>0.73522929293448103</v>
      </c>
      <c r="E63" s="9">
        <f t="shared" si="14"/>
        <v>0.17782598906942257</v>
      </c>
      <c r="F63" s="9">
        <f t="shared" si="15"/>
        <v>8.6944717996096529E-2</v>
      </c>
      <c r="G63" s="9">
        <f t="shared" si="16"/>
        <v>1.1616771301931423</v>
      </c>
      <c r="H63" s="9">
        <f t="shared" si="17"/>
        <v>1.3601199103598742</v>
      </c>
      <c r="I63" s="9">
        <f t="shared" si="18"/>
        <v>5.6234749781687077</v>
      </c>
      <c r="J63" s="9">
        <f t="shared" si="19"/>
        <v>11.501561256946006</v>
      </c>
      <c r="K63" s="11">
        <f t="shared" si="20"/>
        <v>0.76335877862595414</v>
      </c>
      <c r="L63" s="11">
        <f t="shared" si="21"/>
        <v>0.20080321285140559</v>
      </c>
      <c r="M63" s="11">
        <f t="shared" si="22"/>
        <v>9.9601593625498017E-2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-0.170285961216601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0.20351470661698523</v>
      </c>
      <c r="Q63" s="11">
        <f>2*'OddsRatio_working_3-way'!K63*'OddsRatio_working_3-way'!L63*'OddsRatio_working_3-way'!M63</f>
        <v>3.0534839702473403E-2</v>
      </c>
      <c r="R63" s="11">
        <f t="shared" si="23"/>
        <v>0</v>
      </c>
      <c r="S63" s="11">
        <f t="shared" si="24"/>
        <v>-1.1951349668697457</v>
      </c>
      <c r="T63" s="11">
        <f t="shared" si="25"/>
        <v>-0.17931507379891157</v>
      </c>
      <c r="U63" s="11">
        <f>'OddsRatio_working_3-way'!S63-'OddsRatio_working_3-way'!R63^2/3</f>
        <v>-1.1951349668697457</v>
      </c>
      <c r="V63" s="11">
        <f>'OddsRatio_working_3-way'!S63*'OddsRatio_working_3-way'!R63/3-2*'OddsRatio_working_3-way'!R63^3/27-'OddsRatio_working_3-way'!T63</f>
        <v>0.17931507379891157</v>
      </c>
      <c r="W63" s="11">
        <f>'OddsRatio_working_3-way'!V63^2+4*'OddsRatio_working_3-way'!U63^3/27</f>
        <v>-0.22074508927138348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0.25144531461278641</v>
      </c>
      <c r="Y63" s="11">
        <f>IF('OddsRatio_working_3-way'!W63&gt;=0,IF('OddsRatio_working_3-way'!V63+SQRT('OddsRatio_working_3-way'!W63)&gt;0,0,PI()),ACOS('OddsRatio_working_3-way'!V63/(2*'OddsRatio_working_3-way'!X63)))</f>
        <v>1.2062036960115123</v>
      </c>
      <c r="Z63" s="11">
        <f>'OddsRatio_working_3-way'!X63^(1/3)*COS('OddsRatio_working_3-way'!Y63/3)</f>
        <v>0.58083856509657117</v>
      </c>
      <c r="AA63" s="11">
        <f>'OddsRatio_working_3-way'!X63^(1/3)*COS(('OddsRatio_working_3-way'!Y63+2*PI())/3)</f>
        <v>-0.50432034072671905</v>
      </c>
      <c r="AB63" s="11">
        <f>'OddsRatio_working_3-way'!X63^(1/3)*COS(('OddsRatio_working_3-way'!Y63+4*PI())/3)</f>
        <v>-7.6518224369852353E-2</v>
      </c>
      <c r="AC63" s="11">
        <f>'OddsRatio_working_3-way'!X63^(1/3)*SIN('OddsRatio_working_3-way'!Y63/3)</f>
        <v>0.24699166703852893</v>
      </c>
      <c r="AD63" s="11">
        <f>'OddsRatio_working_3-way'!X63^(1/3)*SIN(('OddsRatio_working_3-way'!Y63+2*PI())/3)</f>
        <v>0.37952511935206773</v>
      </c>
      <c r="AE63" s="11">
        <f>'OddsRatio_working_3-way'!X63^(1/3)*SIN(('OddsRatio_working_3-way'!Y63+4*PI())/3)</f>
        <v>-0.62651678639059638</v>
      </c>
      <c r="AF63" s="11">
        <f>-'OddsRatio_working_3-way'!U63/(3*'OddsRatio_working_3-way'!X63^(1/3))*COS(('OddsRatio_working_3-way'!Y63)/3)</f>
        <v>0.58083856509657117</v>
      </c>
      <c r="AG63" s="11">
        <f>-'OddsRatio_working_3-way'!U63/(3*'OddsRatio_working_3-way'!X63^(1/3))*COS(('OddsRatio_working_3-way'!Y63+2*PI())/3)</f>
        <v>-0.50432034072671905</v>
      </c>
      <c r="AH63" s="11">
        <f>-'OddsRatio_working_3-way'!U63/(3*'OddsRatio_working_3-way'!X63^(1/3))*COS(('OddsRatio_working_3-way'!Y63+4*PI())/3)</f>
        <v>-7.6518224369852353E-2</v>
      </c>
      <c r="AI63" s="11">
        <f>'OddsRatio_working_3-way'!U63/(3*'OddsRatio_working_3-way'!X63^(1/3))*SIN(('OddsRatio_working_3-way'!Y63)/3)</f>
        <v>-0.24699166703852893</v>
      </c>
      <c r="AJ63" s="11">
        <f>'OddsRatio_working_3-way'!U63/(3*'OddsRatio_working_3-way'!X63^(1/3))*SIN(('OddsRatio_working_3-way'!Y63+2*PI())/3)</f>
        <v>-0.37952511935206773</v>
      </c>
      <c r="AK63" s="11">
        <f>'OddsRatio_working_3-way'!U63/(3*'OddsRatio_working_3-way'!X63^(1/3))*SIN(('OddsRatio_working_3-way'!Y63+4*PI())/3)</f>
        <v>0.62651678639059638</v>
      </c>
      <c r="AL63" s="11">
        <f>'OddsRatio_working_3-way'!Z63+'OddsRatio_working_3-way'!AF63</f>
        <v>1.1616771301931423</v>
      </c>
      <c r="AM63" s="11">
        <f>'OddsRatio_working_3-way'!AA63+'OddsRatio_working_3-way'!AG63</f>
        <v>-1.0086406814534381</v>
      </c>
      <c r="AN63" s="11">
        <f>'OddsRatio_working_3-way'!AB63+'OddsRatio_working_3-way'!AH63</f>
        <v>-0.15303644873970471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1.1616771301931423</v>
      </c>
      <c r="AS63" s="11">
        <f>IF(('OddsRatio_working_3-way'!X63=0),IF(Q63&gt;0,-Q63^(1/3),(-Q63)^(1/3)),'OddsRatio_working_3-way'!AM63-'OddsRatio_working_3-way'!R63/3)</f>
        <v>-1.0086406814534381</v>
      </c>
      <c r="AT63" s="11">
        <f>IF(('OddsRatio_working_3-way'!X63=0),IF(Q63&gt;0,-Q63^(1/3),(-Q63)^(1/3)),'OddsRatio_working_3-way'!AN63-'OddsRatio_working_3-way'!R63/3)</f>
        <v>-0.15303644873970471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4.08</v>
      </c>
      <c r="B64" s="4">
        <f>IF('True_Odds_Calculator_3-way'!B65="","",'True_Odds_Calculator_3-way'!B65)</f>
        <v>3.45</v>
      </c>
      <c r="C64" s="4">
        <f>IF('True_Odds_Calculator_3-way'!C65="","",'True_Odds_Calculator_3-way'!C65)</f>
        <v>1.91</v>
      </c>
      <c r="D64" s="9">
        <f t="shared" si="13"/>
        <v>0.228379833920796</v>
      </c>
      <c r="E64" s="9">
        <f t="shared" si="14"/>
        <v>0.27118065583529294</v>
      </c>
      <c r="F64" s="9">
        <f t="shared" si="15"/>
        <v>0.50043951024391131</v>
      </c>
      <c r="G64" s="9">
        <f t="shared" si="16"/>
        <v>1.0969708824408637</v>
      </c>
      <c r="H64" s="9">
        <f t="shared" si="17"/>
        <v>4.3786703179178605</v>
      </c>
      <c r="I64" s="9">
        <f t="shared" si="18"/>
        <v>3.6875786619801163</v>
      </c>
      <c r="J64" s="9">
        <f t="shared" si="19"/>
        <v>1.998243503021186</v>
      </c>
      <c r="K64" s="11">
        <f t="shared" si="20"/>
        <v>0.24509803921568626</v>
      </c>
      <c r="L64" s="11">
        <f t="shared" si="21"/>
        <v>0.28985507246376813</v>
      </c>
      <c r="M64" s="11">
        <f t="shared" si="22"/>
        <v>0.52356020942408377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-0.25541451120246272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0.23953735071690102</v>
      </c>
      <c r="Q64" s="11">
        <f>2*'OddsRatio_working_3-way'!K64*'OddsRatio_working_3-way'!L64*'OddsRatio_working_3-way'!M64</f>
        <v>7.4390481589099708E-2</v>
      </c>
      <c r="R64" s="11">
        <f t="shared" si="23"/>
        <v>0</v>
      </c>
      <c r="S64" s="11">
        <f t="shared" si="24"/>
        <v>-0.93783767253154948</v>
      </c>
      <c r="T64" s="11">
        <f t="shared" si="25"/>
        <v>-0.29125393556880425</v>
      </c>
      <c r="U64" s="11">
        <f>'OddsRatio_working_3-way'!S64-'OddsRatio_working_3-way'!R64^2/3</f>
        <v>-0.93783767253154948</v>
      </c>
      <c r="V64" s="11">
        <f>'OddsRatio_working_3-way'!S64*'OddsRatio_working_3-way'!R64/3-2*'OddsRatio_working_3-way'!R64^3/27-'OddsRatio_working_3-way'!T64</f>
        <v>0.29125393556880425</v>
      </c>
      <c r="W64" s="11">
        <f>'OddsRatio_working_3-way'!V64^2+4*'OddsRatio_working_3-way'!U64^3/27</f>
        <v>-3.7373408363497798E-2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0.174787201582249</v>
      </c>
      <c r="Y64" s="11">
        <f>IF('OddsRatio_working_3-way'!W64&gt;=0,IF('OddsRatio_working_3-way'!V64+SQRT('OddsRatio_working_3-way'!W64)&gt;0,0,PI()),ACOS('OddsRatio_working_3-way'!V64/(2*'OddsRatio_working_3-way'!X64)))</f>
        <v>0.585985975914603</v>
      </c>
      <c r="Z64" s="11">
        <f>'OddsRatio_working_3-way'!X64^(1/3)*COS('OddsRatio_working_3-way'!Y64/3)</f>
        <v>0.54848544122043186</v>
      </c>
      <c r="AA64" s="11">
        <f>'OddsRatio_working_3-way'!X64^(1/3)*COS(('OddsRatio_working_3-way'!Y64+2*PI())/3)</f>
        <v>-0.36822255200934345</v>
      </c>
      <c r="AB64" s="11">
        <f>'OddsRatio_working_3-way'!X64^(1/3)*COS(('OddsRatio_working_3-way'!Y64+4*PI())/3)</f>
        <v>-0.18026288921108832</v>
      </c>
      <c r="AC64" s="11">
        <f>'OddsRatio_working_3-way'!X64^(1/3)*SIN('OddsRatio_working_3-way'!Y64/3)</f>
        <v>0.10851856191336384</v>
      </c>
      <c r="AD64" s="11">
        <f>'OddsRatio_working_3-way'!X64^(1/3)*SIN(('OddsRatio_working_3-way'!Y64+2*PI())/3)</f>
        <v>0.42074304474612861</v>
      </c>
      <c r="AE64" s="11">
        <f>'OddsRatio_working_3-way'!X64^(1/3)*SIN(('OddsRatio_working_3-way'!Y64+4*PI())/3)</f>
        <v>-0.52926160665949251</v>
      </c>
      <c r="AF64" s="11">
        <f>-'OddsRatio_working_3-way'!U64/(3*'OddsRatio_working_3-way'!X64^(1/3))*COS(('OddsRatio_working_3-way'!Y64)/3)</f>
        <v>0.54848544122043197</v>
      </c>
      <c r="AG64" s="11">
        <f>-'OddsRatio_working_3-way'!U64/(3*'OddsRatio_working_3-way'!X64^(1/3))*COS(('OddsRatio_working_3-way'!Y64+2*PI())/3)</f>
        <v>-0.36822255200934356</v>
      </c>
      <c r="AH64" s="11">
        <f>-'OddsRatio_working_3-way'!U64/(3*'OddsRatio_working_3-way'!X64^(1/3))*COS(('OddsRatio_working_3-way'!Y64+4*PI())/3)</f>
        <v>-0.18026288921108835</v>
      </c>
      <c r="AI64" s="11">
        <f>'OddsRatio_working_3-way'!U64/(3*'OddsRatio_working_3-way'!X64^(1/3))*SIN(('OddsRatio_working_3-way'!Y64)/3)</f>
        <v>-0.10851856191336386</v>
      </c>
      <c r="AJ64" s="11">
        <f>'OddsRatio_working_3-way'!U64/(3*'OddsRatio_working_3-way'!X64^(1/3))*SIN(('OddsRatio_working_3-way'!Y64+2*PI())/3)</f>
        <v>-0.42074304474612872</v>
      </c>
      <c r="AK64" s="11">
        <f>'OddsRatio_working_3-way'!U64/(3*'OddsRatio_working_3-way'!X64^(1/3))*SIN(('OddsRatio_working_3-way'!Y64+4*PI())/3)</f>
        <v>0.52926160665949262</v>
      </c>
      <c r="AL64" s="11">
        <f>'OddsRatio_working_3-way'!Z64+'OddsRatio_working_3-way'!AF64</f>
        <v>1.0969708824408637</v>
      </c>
      <c r="AM64" s="11">
        <f>'OddsRatio_working_3-way'!AA64+'OddsRatio_working_3-way'!AG64</f>
        <v>-0.73644510401868701</v>
      </c>
      <c r="AN64" s="11">
        <f>'OddsRatio_working_3-way'!AB64+'OddsRatio_working_3-way'!AH64</f>
        <v>-0.3605257784221767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1.0969708824408637</v>
      </c>
      <c r="AS64" s="11">
        <f>IF(('OddsRatio_working_3-way'!X64=0),IF(Q64&gt;0,-Q64^(1/3),(-Q64)^(1/3)),'OddsRatio_working_3-way'!AM64-'OddsRatio_working_3-way'!R64/3)</f>
        <v>-0.73644510401868701</v>
      </c>
      <c r="AT64" s="11">
        <f>IF(('OddsRatio_working_3-way'!X64=0),IF(Q64&gt;0,-Q64^(1/3),(-Q64)^(1/3)),'OddsRatio_working_3-way'!AN64-'OddsRatio_working_3-way'!R64/3)</f>
        <v>-0.3605257784221767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1.98</v>
      </c>
      <c r="B65" s="4">
        <f>IF('True_Odds_Calculator_3-way'!B66="","",'True_Odds_Calculator_3-way'!B66)</f>
        <v>3.65</v>
      </c>
      <c r="C65" s="4">
        <f>IF('True_Odds_Calculator_3-way'!C66="","",'True_Odds_Calculator_3-way'!C66)</f>
        <v>3.6</v>
      </c>
      <c r="D65" s="9">
        <f t="shared" si="13"/>
        <v>0.48291881229577849</v>
      </c>
      <c r="E65" s="9">
        <f t="shared" si="14"/>
        <v>0.2567148730098317</v>
      </c>
      <c r="F65" s="9">
        <f t="shared" si="15"/>
        <v>0.26036631469438987</v>
      </c>
      <c r="G65" s="9">
        <f t="shared" si="16"/>
        <v>1.0925933129338148</v>
      </c>
      <c r="H65" s="9">
        <f t="shared" si="17"/>
        <v>2.0707414466751386</v>
      </c>
      <c r="I65" s="9">
        <f t="shared" si="18"/>
        <v>3.8953722792746093</v>
      </c>
      <c r="J65" s="9">
        <f t="shared" si="19"/>
        <v>3.8407426136279184</v>
      </c>
      <c r="K65" s="11">
        <f t="shared" si="20"/>
        <v>0.50505050505050508</v>
      </c>
      <c r="L65" s="11">
        <f t="shared" si="21"/>
        <v>0.27397260273972601</v>
      </c>
      <c r="M65" s="11">
        <f t="shared" si="22"/>
        <v>0.27777777777777779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-0.25952831203972759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0.23945697461679202</v>
      </c>
      <c r="Q65" s="11">
        <f>2*'OddsRatio_working_3-way'!K65*'OddsRatio_working_3-way'!L65*'OddsRatio_working_3-way'!M65</f>
        <v>7.6872222990944455E-2</v>
      </c>
      <c r="R65" s="11">
        <f t="shared" si="23"/>
        <v>0</v>
      </c>
      <c r="S65" s="11">
        <f t="shared" si="24"/>
        <v>-0.92266224341696046</v>
      </c>
      <c r="T65" s="11">
        <f t="shared" si="25"/>
        <v>-0.29619975711619917</v>
      </c>
      <c r="U65" s="11">
        <f>'OddsRatio_working_3-way'!S65-'OddsRatio_working_3-way'!R65^2/3</f>
        <v>-0.92266224341696046</v>
      </c>
      <c r="V65" s="11">
        <f>'OddsRatio_working_3-way'!S65*'OddsRatio_working_3-way'!R65/3-2*'OddsRatio_working_3-way'!R65^3/27-'OddsRatio_working_3-way'!T65</f>
        <v>0.29619975711619917</v>
      </c>
      <c r="W65" s="11">
        <f>'OddsRatio_working_3-way'!V65^2+4*'OddsRatio_working_3-way'!U65^3/27</f>
        <v>-2.8631266693716989E-2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0.17056198492733687</v>
      </c>
      <c r="Y65" s="11">
        <f>IF('OddsRatio_working_3-way'!W65&gt;=0,IF('OddsRatio_working_3-way'!V65+SQRT('OddsRatio_working_3-way'!W65)&gt;0,0,PI()),ACOS('OddsRatio_working_3-way'!V65/(2*'OddsRatio_working_3-way'!X65)))</f>
        <v>0.51902078105252891</v>
      </c>
      <c r="Z65" s="11">
        <f>'OddsRatio_working_3-way'!X65^(1/3)*COS('OddsRatio_working_3-way'!Y65/3)</f>
        <v>0.54629665646690739</v>
      </c>
      <c r="AA65" s="11">
        <f>'OddsRatio_working_3-way'!X65^(1/3)*COS(('OddsRatio_working_3-way'!Y65+2*PI())/3)</f>
        <v>-0.35582561171597021</v>
      </c>
      <c r="AB65" s="11">
        <f>'OddsRatio_working_3-way'!X65^(1/3)*COS(('OddsRatio_working_3-way'!Y65+4*PI())/3)</f>
        <v>-0.19047104475093737</v>
      </c>
      <c r="AC65" s="11">
        <f>'OddsRatio_working_3-way'!X65^(1/3)*SIN('OddsRatio_working_3-way'!Y65/3)</f>
        <v>9.5467503748995777E-2</v>
      </c>
      <c r="AD65" s="11">
        <f>'OddsRatio_working_3-way'!X65^(1/3)*SIN(('OddsRatio_working_3-way'!Y65+2*PI())/3)</f>
        <v>0.42537303062834436</v>
      </c>
      <c r="AE65" s="11">
        <f>'OddsRatio_working_3-way'!X65^(1/3)*SIN(('OddsRatio_working_3-way'!Y65+4*PI())/3)</f>
        <v>-0.52084053437734013</v>
      </c>
      <c r="AF65" s="11">
        <f>-'OddsRatio_working_3-way'!U65/(3*'OddsRatio_working_3-way'!X65^(1/3))*COS(('OddsRatio_working_3-way'!Y65)/3)</f>
        <v>0.54629665646690739</v>
      </c>
      <c r="AG65" s="11">
        <f>-'OddsRatio_working_3-way'!U65/(3*'OddsRatio_working_3-way'!X65^(1/3))*COS(('OddsRatio_working_3-way'!Y65+2*PI())/3)</f>
        <v>-0.35582561171597021</v>
      </c>
      <c r="AH65" s="11">
        <f>-'OddsRatio_working_3-way'!U65/(3*'OddsRatio_working_3-way'!X65^(1/3))*COS(('OddsRatio_working_3-way'!Y65+4*PI())/3)</f>
        <v>-0.19047104475093737</v>
      </c>
      <c r="AI65" s="11">
        <f>'OddsRatio_working_3-way'!U65/(3*'OddsRatio_working_3-way'!X65^(1/3))*SIN(('OddsRatio_working_3-way'!Y65)/3)</f>
        <v>-9.5467503748995777E-2</v>
      </c>
      <c r="AJ65" s="11">
        <f>'OddsRatio_working_3-way'!U65/(3*'OddsRatio_working_3-way'!X65^(1/3))*SIN(('OddsRatio_working_3-way'!Y65+2*PI())/3)</f>
        <v>-0.42537303062834436</v>
      </c>
      <c r="AK65" s="11">
        <f>'OddsRatio_working_3-way'!U65/(3*'OddsRatio_working_3-way'!X65^(1/3))*SIN(('OddsRatio_working_3-way'!Y65+4*PI())/3)</f>
        <v>0.52084053437734013</v>
      </c>
      <c r="AL65" s="11">
        <f>'OddsRatio_working_3-way'!Z65+'OddsRatio_working_3-way'!AF65</f>
        <v>1.0925933129338148</v>
      </c>
      <c r="AM65" s="11">
        <f>'OddsRatio_working_3-way'!AA65+'OddsRatio_working_3-way'!AG65</f>
        <v>-0.71165122343194043</v>
      </c>
      <c r="AN65" s="11">
        <f>'OddsRatio_working_3-way'!AB65+'OddsRatio_working_3-way'!AH65</f>
        <v>-0.38094208950187475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1.0925933129338148</v>
      </c>
      <c r="AS65" s="11">
        <f>IF(('OddsRatio_working_3-way'!X65=0),IF(Q65&gt;0,-Q65^(1/3),(-Q65)^(1/3)),'OddsRatio_working_3-way'!AM65-'OddsRatio_working_3-way'!R65/3)</f>
        <v>-0.71165122343194043</v>
      </c>
      <c r="AT65" s="11">
        <f>IF(('OddsRatio_working_3-way'!X65=0),IF(Q65&gt;0,-Q65^(1/3),(-Q65)^(1/3)),'OddsRatio_working_3-way'!AN65-'OddsRatio_working_3-way'!R65/3)</f>
        <v>-0.38094208950187475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2.04</v>
      </c>
      <c r="B66" s="4">
        <f>IF('True_Odds_Calculator_3-way'!B67="","",'True_Odds_Calculator_3-way'!B67)</f>
        <v>3.3</v>
      </c>
      <c r="C66" s="4">
        <f>IF('True_Odds_Calculator_3-way'!C67="","",'True_Odds_Calculator_3-way'!C67)</f>
        <v>3.8</v>
      </c>
      <c r="D66" s="9">
        <f t="shared" si="13"/>
        <v>0.46844689563121866</v>
      </c>
      <c r="E66" s="9">
        <f t="shared" si="14"/>
        <v>0.28494388189238118</v>
      </c>
      <c r="F66" s="9">
        <f t="shared" si="15"/>
        <v>0.24660922247640013</v>
      </c>
      <c r="G66" s="9">
        <f t="shared" si="16"/>
        <v>1.0910708534252251</v>
      </c>
      <c r="H66" s="9">
        <f t="shared" si="17"/>
        <v>2.1347136875622343</v>
      </c>
      <c r="I66" s="9">
        <f t="shared" si="18"/>
        <v>3.5094629628780178</v>
      </c>
      <c r="J66" s="9">
        <f t="shared" si="19"/>
        <v>4.0549983895906303</v>
      </c>
      <c r="K66" s="11">
        <f t="shared" si="20"/>
        <v>0.49019607843137253</v>
      </c>
      <c r="L66" s="11">
        <f t="shared" si="21"/>
        <v>0.30303030303030304</v>
      </c>
      <c r="M66" s="11">
        <f t="shared" si="22"/>
        <v>0.26315789473684209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-0.26181317822184702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0.24001626168808832</v>
      </c>
      <c r="Q66" s="11">
        <f>2*'OddsRatio_working_3-way'!K66*'OddsRatio_working_3-way'!L66*'OddsRatio_working_3-way'!M66</f>
        <v>7.8181192732276319E-2</v>
      </c>
      <c r="R66" s="11">
        <f t="shared" si="23"/>
        <v>0</v>
      </c>
      <c r="S66" s="11">
        <f t="shared" si="24"/>
        <v>-0.91674629718107958</v>
      </c>
      <c r="T66" s="11">
        <f t="shared" si="25"/>
        <v>-0.29861442904921154</v>
      </c>
      <c r="U66" s="11">
        <f>'OddsRatio_working_3-way'!S66-'OddsRatio_working_3-way'!R66^2/3</f>
        <v>-0.91674629718107958</v>
      </c>
      <c r="V66" s="11">
        <f>'OddsRatio_working_3-way'!S66*'OddsRatio_working_3-way'!R66/3-2*'OddsRatio_working_3-way'!R66^3/27-'OddsRatio_working_3-way'!T66</f>
        <v>0.29861442904921154</v>
      </c>
      <c r="W66" s="11">
        <f>'OddsRatio_working_3-way'!V66^2+4*'OddsRatio_working_3-way'!U66^3/27</f>
        <v>-2.4970960885542126E-2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0.16892419758720828</v>
      </c>
      <c r="Y66" s="11">
        <f>IF('OddsRatio_working_3-way'!W66&gt;=0,IF('OddsRatio_working_3-way'!V66+SQRT('OddsRatio_working_3-way'!W66)&gt;0,0,PI()),ACOS('OddsRatio_working_3-way'!V66/(2*'OddsRatio_working_3-way'!X66)))</f>
        <v>0.48672143939872758</v>
      </c>
      <c r="Z66" s="11">
        <f>'OddsRatio_working_3-way'!X66^(1/3)*COS('OddsRatio_working_3-way'!Y66/3)</f>
        <v>0.54553542671261257</v>
      </c>
      <c r="AA66" s="11">
        <f>'OddsRatio_working_3-way'!X66^(1/3)*COS(('OddsRatio_working_3-way'!Y66+2*PI())/3)</f>
        <v>-0.35009751321629357</v>
      </c>
      <c r="AB66" s="11">
        <f>'OddsRatio_working_3-way'!X66^(1/3)*COS(('OddsRatio_working_3-way'!Y66+4*PI())/3)</f>
        <v>-0.19543791349631862</v>
      </c>
      <c r="AC66" s="11">
        <f>'OddsRatio_working_3-way'!X66^(1/3)*SIN('OddsRatio_working_3-way'!Y66/3)</f>
        <v>8.9292761531087284E-2</v>
      </c>
      <c r="AD66" s="11">
        <f>'OddsRatio_working_3-way'!X66^(1/3)*SIN(('OddsRatio_working_3-way'!Y66+2*PI())/3)</f>
        <v>0.42780115743196279</v>
      </c>
      <c r="AE66" s="11">
        <f>'OddsRatio_working_3-way'!X66^(1/3)*SIN(('OddsRatio_working_3-way'!Y66+4*PI())/3)</f>
        <v>-0.51709391896305001</v>
      </c>
      <c r="AF66" s="11">
        <f>-'OddsRatio_working_3-way'!U66/(3*'OddsRatio_working_3-way'!X66^(1/3))*COS(('OddsRatio_working_3-way'!Y66)/3)</f>
        <v>0.54553542671261257</v>
      </c>
      <c r="AG66" s="11">
        <f>-'OddsRatio_working_3-way'!U66/(3*'OddsRatio_working_3-way'!X66^(1/3))*COS(('OddsRatio_working_3-way'!Y66+2*PI())/3)</f>
        <v>-0.35009751321629357</v>
      </c>
      <c r="AH66" s="11">
        <f>-'OddsRatio_working_3-way'!U66/(3*'OddsRatio_working_3-way'!X66^(1/3))*COS(('OddsRatio_working_3-way'!Y66+4*PI())/3)</f>
        <v>-0.19543791349631862</v>
      </c>
      <c r="AI66" s="11">
        <f>'OddsRatio_working_3-way'!U66/(3*'OddsRatio_working_3-way'!X66^(1/3))*SIN(('OddsRatio_working_3-way'!Y66)/3)</f>
        <v>-8.9292761531087284E-2</v>
      </c>
      <c r="AJ66" s="11">
        <f>'OddsRatio_working_3-way'!U66/(3*'OddsRatio_working_3-way'!X66^(1/3))*SIN(('OddsRatio_working_3-way'!Y66+2*PI())/3)</f>
        <v>-0.42780115743196279</v>
      </c>
      <c r="AK66" s="11">
        <f>'OddsRatio_working_3-way'!U66/(3*'OddsRatio_working_3-way'!X66^(1/3))*SIN(('OddsRatio_working_3-way'!Y66+4*PI())/3)</f>
        <v>0.51709391896305001</v>
      </c>
      <c r="AL66" s="11">
        <f>'OddsRatio_working_3-way'!Z66+'OddsRatio_working_3-way'!AF66</f>
        <v>1.0910708534252251</v>
      </c>
      <c r="AM66" s="11">
        <f>'OddsRatio_working_3-way'!AA66+'OddsRatio_working_3-way'!AG66</f>
        <v>-0.70019502643258713</v>
      </c>
      <c r="AN66" s="11">
        <f>'OddsRatio_working_3-way'!AB66+'OddsRatio_working_3-way'!AH66</f>
        <v>-0.39087582699263723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1.0910708534252251</v>
      </c>
      <c r="AS66" s="11">
        <f>IF(('OddsRatio_working_3-way'!X66=0),IF(Q66&gt;0,-Q66^(1/3),(-Q66)^(1/3)),'OddsRatio_working_3-way'!AM66-'OddsRatio_working_3-way'!R66/3)</f>
        <v>-0.70019502643258713</v>
      </c>
      <c r="AT66" s="11">
        <f>IF(('OddsRatio_working_3-way'!X66=0),IF(Q66&gt;0,-Q66^(1/3),(-Q66)^(1/3)),'OddsRatio_working_3-way'!AN66-'OddsRatio_working_3-way'!R66/3)</f>
        <v>-0.39087582699263723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3.26</v>
      </c>
      <c r="C67" s="4">
        <f>IF('True_Odds_Calculator_3-way'!C68="","",'True_Odds_Calculator_3-way'!C68)</f>
        <v>2.3199999999999998</v>
      </c>
      <c r="D67" s="9">
        <f t="shared" si="13"/>
        <v>0.29910817528431022</v>
      </c>
      <c r="E67" s="9">
        <f t="shared" si="14"/>
        <v>0.2897075433988151</v>
      </c>
      <c r="F67" s="9">
        <f t="shared" si="15"/>
        <v>0.41118428131687446</v>
      </c>
      <c r="G67" s="9">
        <f t="shared" si="16"/>
        <v>1.0848481676519204</v>
      </c>
      <c r="H67" s="9">
        <f t="shared" si="17"/>
        <v>3.3432720421281483</v>
      </c>
      <c r="I67" s="9">
        <f t="shared" si="18"/>
        <v>3.4517568588933401</v>
      </c>
      <c r="J67" s="9">
        <f t="shared" si="19"/>
        <v>2.4319995813005346</v>
      </c>
      <c r="K67" s="11">
        <f t="shared" si="20"/>
        <v>0.31645569620253161</v>
      </c>
      <c r="L67" s="11">
        <f t="shared" si="21"/>
        <v>0.30674846625766872</v>
      </c>
      <c r="M67" s="11">
        <f t="shared" si="22"/>
        <v>0.43103448275862072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-0.26961462966583016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0.24017025811859158</v>
      </c>
      <c r="Q67" s="11">
        <f>2*'OddsRatio_working_3-way'!K67*'OddsRatio_working_3-way'!L67*'OddsRatio_working_3-way'!M67</f>
        <v>8.368301676605977E-2</v>
      </c>
      <c r="R67" s="11">
        <f t="shared" si="23"/>
        <v>0</v>
      </c>
      <c r="S67" s="11">
        <f t="shared" si="24"/>
        <v>-0.89079089816552992</v>
      </c>
      <c r="T67" s="11">
        <f t="shared" si="25"/>
        <v>-0.31038010389042847</v>
      </c>
      <c r="U67" s="11">
        <f>'OddsRatio_working_3-way'!S67-'OddsRatio_working_3-way'!R67^2/3</f>
        <v>-0.89079089816552992</v>
      </c>
      <c r="V67" s="11">
        <f>'OddsRatio_working_3-way'!S67*'OddsRatio_working_3-way'!R67/3-2*'OddsRatio_working_3-way'!R67^3/27-'OddsRatio_working_3-way'!T67</f>
        <v>0.31038010389042847</v>
      </c>
      <c r="W67" s="11">
        <f>'OddsRatio_working_3-way'!V67^2+4*'OddsRatio_working_3-way'!U67^3/27</f>
        <v>-8.382721767281831E-3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0.16180121342121867</v>
      </c>
      <c r="Y67" s="11">
        <f>IF('OddsRatio_working_3-way'!W67&gt;=0,IF('OddsRatio_working_3-way'!V67+SQRT('OddsRatio_working_3-way'!W67)&gt;0,0,PI()),ACOS('OddsRatio_working_3-way'!V67/(2*'OddsRatio_working_3-way'!X67)))</f>
        <v>0.28684874990440323</v>
      </c>
      <c r="Z67" s="11">
        <f>'OddsRatio_working_3-way'!X67^(1/3)*COS('OddsRatio_working_3-way'!Y67/3)</f>
        <v>0.54242408382596019</v>
      </c>
      <c r="AA67" s="11">
        <f>'OddsRatio_working_3-way'!X67^(1/3)*COS(('OddsRatio_working_3-way'!Y67+2*PI())/3)</f>
        <v>-0.31626544917101457</v>
      </c>
      <c r="AB67" s="11">
        <f>'OddsRatio_working_3-way'!X67^(1/3)*COS(('OddsRatio_working_3-way'!Y67+4*PI())/3)</f>
        <v>-0.22615863465494571</v>
      </c>
      <c r="AC67" s="11">
        <f>'OddsRatio_working_3-way'!X67^(1/3)*SIN('OddsRatio_working_3-way'!Y67/3)</f>
        <v>5.2023193616672E-2</v>
      </c>
      <c r="AD67" s="11">
        <f>'OddsRatio_working_3-way'!X67^(1/3)*SIN(('OddsRatio_working_3-way'!Y67+2*PI())/3)</f>
        <v>0.44374143940944533</v>
      </c>
      <c r="AE67" s="11">
        <f>'OddsRatio_working_3-way'!X67^(1/3)*SIN(('OddsRatio_working_3-way'!Y67+4*PI())/3)</f>
        <v>-0.49576463302611734</v>
      </c>
      <c r="AF67" s="11">
        <f>-'OddsRatio_working_3-way'!U67/(3*'OddsRatio_working_3-way'!X67^(1/3))*COS(('OddsRatio_working_3-way'!Y67)/3)</f>
        <v>0.54242408382596008</v>
      </c>
      <c r="AG67" s="11">
        <f>-'OddsRatio_working_3-way'!U67/(3*'OddsRatio_working_3-way'!X67^(1/3))*COS(('OddsRatio_working_3-way'!Y67+2*PI())/3)</f>
        <v>-0.31626544917101451</v>
      </c>
      <c r="AH67" s="11">
        <f>-'OddsRatio_working_3-way'!U67/(3*'OddsRatio_working_3-way'!X67^(1/3))*COS(('OddsRatio_working_3-way'!Y67+4*PI())/3)</f>
        <v>-0.22615863465494568</v>
      </c>
      <c r="AI67" s="11">
        <f>'OddsRatio_working_3-way'!U67/(3*'OddsRatio_working_3-way'!X67^(1/3))*SIN(('OddsRatio_working_3-way'!Y67)/3)</f>
        <v>-5.2023193616671987E-2</v>
      </c>
      <c r="AJ67" s="11">
        <f>'OddsRatio_working_3-way'!U67/(3*'OddsRatio_working_3-way'!X67^(1/3))*SIN(('OddsRatio_working_3-way'!Y67+2*PI())/3)</f>
        <v>-0.44374143940944522</v>
      </c>
      <c r="AK67" s="11">
        <f>'OddsRatio_working_3-way'!U67/(3*'OddsRatio_working_3-way'!X67^(1/3))*SIN(('OddsRatio_working_3-way'!Y67+4*PI())/3)</f>
        <v>0.49576463302611723</v>
      </c>
      <c r="AL67" s="11">
        <f>'OddsRatio_working_3-way'!Z67+'OddsRatio_working_3-way'!AF67</f>
        <v>1.0848481676519204</v>
      </c>
      <c r="AM67" s="11">
        <f>'OddsRatio_working_3-way'!AA67+'OddsRatio_working_3-way'!AG67</f>
        <v>-0.63253089834202902</v>
      </c>
      <c r="AN67" s="11">
        <f>'OddsRatio_working_3-way'!AB67+'OddsRatio_working_3-way'!AH67</f>
        <v>-0.45231726930989136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1.0848481676519204</v>
      </c>
      <c r="AS67" s="11">
        <f>IF(('OddsRatio_working_3-way'!X67=0),IF(Q67&gt;0,-Q67^(1/3),(-Q67)^(1/3)),'OddsRatio_working_3-way'!AM67-'OddsRatio_working_3-way'!R67/3)</f>
        <v>-0.63253089834202902</v>
      </c>
      <c r="AT67" s="11">
        <f>IF(('OddsRatio_working_3-way'!X67=0),IF(Q67&gt;0,-Q67^(1/3),(-Q67)^(1/3)),'OddsRatio_working_3-way'!AN67-'OddsRatio_working_3-way'!R67/3)</f>
        <v>-0.45231726930989136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2.1800000000000002</v>
      </c>
      <c r="B68" s="4">
        <f>IF('True_Odds_Calculator_3-way'!B69="","",'True_Odds_Calculator_3-way'!B69)</f>
        <v>3.13</v>
      </c>
      <c r="C68" s="4">
        <f>IF('True_Odds_Calculator_3-way'!C69="","",'True_Odds_Calculator_3-way'!C69)</f>
        <v>3.59</v>
      </c>
      <c r="D68" s="9">
        <f t="shared" ref="D68:D131" si="26">(K68/(AR68+K68-(AR68*K68)))</f>
        <v>0.43739737079047958</v>
      </c>
      <c r="E68" s="9">
        <f t="shared" ref="E68:E131" si="27">(L68/(AR68+L68-(AR68*L68)))</f>
        <v>0.30104238954570517</v>
      </c>
      <c r="F68" s="9">
        <f t="shared" ref="F68:F131" si="28">(M68/(AR68+M68-(AR68*M68)))</f>
        <v>0.26156023966381531</v>
      </c>
      <c r="G68" s="9">
        <f t="shared" ref="G68:G131" si="29">AR68</f>
        <v>1.0900428786276282</v>
      </c>
      <c r="H68" s="9">
        <f t="shared" ref="H68:H131" si="30">IF(A68="","",1/D68)</f>
        <v>2.2862505967806017</v>
      </c>
      <c r="I68" s="9">
        <f t="shared" ref="I68:I131" si="31">IF(B68="","",1/E68)</f>
        <v>3.3217913314768484</v>
      </c>
      <c r="J68" s="9">
        <f t="shared" ref="J68:J131" si="32">IF(C68="","",1/F68)</f>
        <v>3.8232110556455563</v>
      </c>
      <c r="K68" s="11">
        <f t="shared" ref="K68:K131" si="33">1/A68</f>
        <v>0.4587155963302752</v>
      </c>
      <c r="L68" s="11">
        <f t="shared" ref="L68:L131" si="34">1/B68</f>
        <v>0.31948881789137379</v>
      </c>
      <c r="M68" s="11">
        <f t="shared" ref="M68:M131" si="35">1/C68</f>
        <v>0.2785515320334262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-0.26574560767171596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0.24085559090735037</v>
      </c>
      <c r="Q68" s="11">
        <f>2*'OddsRatio_working_3-way'!K68*'OddsRatio_working_3-way'!L68*'OddsRatio_working_3-way'!M68</f>
        <v>8.1645963019440798E-2</v>
      </c>
      <c r="R68" s="11">
        <f t="shared" ref="R68:R131" si="36">O68/N68</f>
        <v>0</v>
      </c>
      <c r="S68" s="11">
        <f t="shared" ref="S68:S131" si="37">P68/N68</f>
        <v>-0.90633893450794856</v>
      </c>
      <c r="T68" s="11">
        <f t="shared" ref="T68:T131" si="38">Q68/N68</f>
        <v>-0.3072335371213385</v>
      </c>
      <c r="U68" s="11">
        <f>'OddsRatio_working_3-way'!S68-'OddsRatio_working_3-way'!R68^2/3</f>
        <v>-0.90633893450794856</v>
      </c>
      <c r="V68" s="11">
        <f>'OddsRatio_working_3-way'!S68*'OddsRatio_working_3-way'!R68/3-2*'OddsRatio_working_3-way'!R68^3/27-'OddsRatio_working_3-way'!T68</f>
        <v>0.3072335371213385</v>
      </c>
      <c r="W68" s="11">
        <f>'OddsRatio_working_3-way'!V68^2+4*'OddsRatio_working_3-way'!U68^3/27</f>
        <v>-1.5905680662108998E-2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0.16605580913822157</v>
      </c>
      <c r="Y68" s="11">
        <f>IF('OddsRatio_working_3-way'!W68&gt;=0,IF('OddsRatio_working_3-way'!V68+SQRT('OddsRatio_working_3-way'!W68)&gt;0,0,PI()),ACOS('OddsRatio_working_3-way'!V68/(2*'OddsRatio_working_3-way'!X68)))</f>
        <v>0.38952062888003103</v>
      </c>
      <c r="Z68" s="11">
        <f>'OddsRatio_working_3-way'!X68^(1/3)*COS('OddsRatio_working_3-way'!Y68/3)</f>
        <v>0.54502143931381408</v>
      </c>
      <c r="AA68" s="11">
        <f>'OddsRatio_working_3-way'!X68^(1/3)*COS(('OddsRatio_working_3-way'!Y68+2*PI())/3)</f>
        <v>-0.33414234013869332</v>
      </c>
      <c r="AB68" s="11">
        <f>'OddsRatio_working_3-way'!X68^(1/3)*COS(('OddsRatio_working_3-way'!Y68+4*PI())/3)</f>
        <v>-0.21087909917512071</v>
      </c>
      <c r="AC68" s="11">
        <f>'OddsRatio_working_3-way'!X68^(1/3)*SIN('OddsRatio_working_3-way'!Y68/3)</f>
        <v>7.116606535150434E-2</v>
      </c>
      <c r="AD68" s="11">
        <f>'OddsRatio_working_3-way'!X68^(1/3)*SIN(('OddsRatio_working_3-way'!Y68+2*PI())/3)</f>
        <v>0.43641937937716968</v>
      </c>
      <c r="AE68" s="11">
        <f>'OddsRatio_working_3-way'!X68^(1/3)*SIN(('OddsRatio_working_3-way'!Y68+4*PI())/3)</f>
        <v>-0.50758544472867395</v>
      </c>
      <c r="AF68" s="11">
        <f>-'OddsRatio_working_3-way'!U68/(3*'OddsRatio_working_3-way'!X68^(1/3))*COS(('OddsRatio_working_3-way'!Y68)/3)</f>
        <v>0.54502143931381408</v>
      </c>
      <c r="AG68" s="11">
        <f>-'OddsRatio_working_3-way'!U68/(3*'OddsRatio_working_3-way'!X68^(1/3))*COS(('OddsRatio_working_3-way'!Y68+2*PI())/3)</f>
        <v>-0.33414234013869332</v>
      </c>
      <c r="AH68" s="11">
        <f>-'OddsRatio_working_3-way'!U68/(3*'OddsRatio_working_3-way'!X68^(1/3))*COS(('OddsRatio_working_3-way'!Y68+4*PI())/3)</f>
        <v>-0.21087909917512071</v>
      </c>
      <c r="AI68" s="11">
        <f>'OddsRatio_working_3-way'!U68/(3*'OddsRatio_working_3-way'!X68^(1/3))*SIN(('OddsRatio_working_3-way'!Y68)/3)</f>
        <v>-7.116606535150434E-2</v>
      </c>
      <c r="AJ68" s="11">
        <f>'OddsRatio_working_3-way'!U68/(3*'OddsRatio_working_3-way'!X68^(1/3))*SIN(('OddsRatio_working_3-way'!Y68+2*PI())/3)</f>
        <v>-0.43641937937716968</v>
      </c>
      <c r="AK68" s="11">
        <f>'OddsRatio_working_3-way'!U68/(3*'OddsRatio_working_3-way'!X68^(1/3))*SIN(('OddsRatio_working_3-way'!Y68+4*PI())/3)</f>
        <v>0.50758544472867395</v>
      </c>
      <c r="AL68" s="11">
        <f>'OddsRatio_working_3-way'!Z68+'OddsRatio_working_3-way'!AF68</f>
        <v>1.0900428786276282</v>
      </c>
      <c r="AM68" s="11">
        <f>'OddsRatio_working_3-way'!AA68+'OddsRatio_working_3-way'!AG68</f>
        <v>-0.66828468027738663</v>
      </c>
      <c r="AN68" s="11">
        <f>'OddsRatio_working_3-way'!AB68+'OddsRatio_working_3-way'!AH68</f>
        <v>-0.42175819835024142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1.0900428786276282</v>
      </c>
      <c r="AS68" s="11">
        <f>IF(('OddsRatio_working_3-way'!X68=0),IF(Q68&gt;0,-Q68^(1/3),(-Q68)^(1/3)),'OddsRatio_working_3-way'!AM68-'OddsRatio_working_3-way'!R68/3)</f>
        <v>-0.66828468027738663</v>
      </c>
      <c r="AT68" s="11">
        <f>IF(('OddsRatio_working_3-way'!X68=0),IF(Q68&gt;0,-Q68^(1/3),(-Q68)^(1/3)),'OddsRatio_working_3-way'!AN68-'OddsRatio_working_3-way'!R68/3)</f>
        <v>-0.42175819835024142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3.22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2.34</v>
      </c>
      <c r="D69" s="9">
        <f t="shared" si="26"/>
        <v>0.30319688257855198</v>
      </c>
      <c r="E69" s="9">
        <f t="shared" si="27"/>
        <v>0.27790124657200388</v>
      </c>
      <c r="F69" s="9">
        <f t="shared" si="28"/>
        <v>0.41890187084944458</v>
      </c>
      <c r="G69" s="9">
        <f t="shared" si="29"/>
        <v>1.0352193447650335</v>
      </c>
      <c r="H69" s="9">
        <f t="shared" si="30"/>
        <v>3.2981869453783741</v>
      </c>
      <c r="I69" s="9">
        <f t="shared" si="31"/>
        <v>3.5984005553602336</v>
      </c>
      <c r="J69" s="9">
        <f t="shared" si="32"/>
        <v>2.3871939219851441</v>
      </c>
      <c r="K69" s="11">
        <f t="shared" si="33"/>
        <v>0.3105590062111801</v>
      </c>
      <c r="L69" s="11">
        <f t="shared" si="34"/>
        <v>0.28490028490028491</v>
      </c>
      <c r="M69" s="11">
        <f t="shared" si="35"/>
        <v>0.42735042735042739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-0.2823271530071978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0.22951435065890657</v>
      </c>
      <c r="Q69" s="11">
        <f>2*'OddsRatio_working_3-way'!K69*'OddsRatio_working_3-way'!L69*'OddsRatio_working_3-way'!M69</f>
        <v>7.5622520810183391E-2</v>
      </c>
      <c r="R69" s="11">
        <f t="shared" si="36"/>
        <v>0</v>
      </c>
      <c r="S69" s="11">
        <f t="shared" si="37"/>
        <v>-0.8129375733585753</v>
      </c>
      <c r="T69" s="11">
        <f t="shared" si="38"/>
        <v>-0.26785422515933288</v>
      </c>
      <c r="U69" s="11">
        <f>'OddsRatio_working_3-way'!S69-'OddsRatio_working_3-way'!R69^2/3</f>
        <v>-0.8129375733585753</v>
      </c>
      <c r="V69" s="11">
        <f>'OddsRatio_working_3-way'!S69*'OddsRatio_working_3-way'!R69/3-2*'OddsRatio_working_3-way'!R69^3/27-'OddsRatio_working_3-way'!T69</f>
        <v>0.26785422515933288</v>
      </c>
      <c r="W69" s="11">
        <f>'OddsRatio_working_3-way'!V69^2+4*'OddsRatio_working_3-way'!U69^3/27</f>
        <v>-7.8458207725127793E-3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0.14106001090690035</v>
      </c>
      <c r="Y69" s="11">
        <f>IF('OddsRatio_working_3-way'!W69&gt;=0,IF('OddsRatio_working_3-way'!V69+SQRT('OddsRatio_working_3-way'!W69)&gt;0,0,PI()),ACOS('OddsRatio_working_3-way'!V69/(2*'OddsRatio_working_3-way'!X69)))</f>
        <v>0.31936941552313836</v>
      </c>
      <c r="Z69" s="11">
        <f>'OddsRatio_working_3-way'!X69^(1/3)*COS('OddsRatio_working_3-way'!Y69/3)</f>
        <v>0.51760967238251676</v>
      </c>
      <c r="AA69" s="11">
        <f>'OddsRatio_working_3-way'!X69^(1/3)*COS(('OddsRatio_working_3-way'!Y69+2*PI())/3)</f>
        <v>-0.30670643983551571</v>
      </c>
      <c r="AB69" s="11">
        <f>'OddsRatio_working_3-way'!X69^(1/3)*COS(('OddsRatio_working_3-way'!Y69+4*PI())/3)</f>
        <v>-0.21090323254700138</v>
      </c>
      <c r="AC69" s="11">
        <f>'OddsRatio_working_3-way'!X69^(1/3)*SIN('OddsRatio_working_3-way'!Y69/3)</f>
        <v>5.5312007517253479E-2</v>
      </c>
      <c r="AD69" s="11">
        <f>'OddsRatio_working_3-way'!X69^(1/3)*SIN(('OddsRatio_working_3-way'!Y69+2*PI())/3)</f>
        <v>0.42060712176917336</v>
      </c>
      <c r="AE69" s="11">
        <f>'OddsRatio_working_3-way'!X69^(1/3)*SIN(('OddsRatio_working_3-way'!Y69+4*PI())/3)</f>
        <v>-0.47591912928642671</v>
      </c>
      <c r="AF69" s="11">
        <f>-'OddsRatio_working_3-way'!U69/(3*'OddsRatio_working_3-way'!X69^(1/3))*COS(('OddsRatio_working_3-way'!Y69)/3)</f>
        <v>0.51760967238251676</v>
      </c>
      <c r="AG69" s="11">
        <f>-'OddsRatio_working_3-way'!U69/(3*'OddsRatio_working_3-way'!X69^(1/3))*COS(('OddsRatio_working_3-way'!Y69+2*PI())/3)</f>
        <v>-0.30670643983551571</v>
      </c>
      <c r="AH69" s="11">
        <f>-'OddsRatio_working_3-way'!U69/(3*'OddsRatio_working_3-way'!X69^(1/3))*COS(('OddsRatio_working_3-way'!Y69+4*PI())/3)</f>
        <v>-0.21090323254700138</v>
      </c>
      <c r="AI69" s="11">
        <f>'OddsRatio_working_3-way'!U69/(3*'OddsRatio_working_3-way'!X69^(1/3))*SIN(('OddsRatio_working_3-way'!Y69)/3)</f>
        <v>-5.5312007517253479E-2</v>
      </c>
      <c r="AJ69" s="11">
        <f>'OddsRatio_working_3-way'!U69/(3*'OddsRatio_working_3-way'!X69^(1/3))*SIN(('OddsRatio_working_3-way'!Y69+2*PI())/3)</f>
        <v>-0.42060712176917336</v>
      </c>
      <c r="AK69" s="11">
        <f>'OddsRatio_working_3-way'!U69/(3*'OddsRatio_working_3-way'!X69^(1/3))*SIN(('OddsRatio_working_3-way'!Y69+4*PI())/3)</f>
        <v>0.47591912928642671</v>
      </c>
      <c r="AL69" s="11">
        <f>'OddsRatio_working_3-way'!Z69+'OddsRatio_working_3-way'!AF69</f>
        <v>1.0352193447650335</v>
      </c>
      <c r="AM69" s="11">
        <f>'OddsRatio_working_3-way'!AA69+'OddsRatio_working_3-way'!AG69</f>
        <v>-0.61341287967103142</v>
      </c>
      <c r="AN69" s="11">
        <f>'OddsRatio_working_3-way'!AB69+'OddsRatio_working_3-way'!AH69</f>
        <v>-0.42180646509400277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1.0352193447650335</v>
      </c>
      <c r="AS69" s="11">
        <f>IF(('OddsRatio_working_3-way'!X69=0),IF(Q69&gt;0,-Q69^(1/3),(-Q69)^(1/3)),'OddsRatio_working_3-way'!AM69-'OddsRatio_working_3-way'!R69/3)</f>
        <v>-0.61341287967103142</v>
      </c>
      <c r="AT69" s="11">
        <f>IF(('OddsRatio_working_3-way'!X69=0),IF(Q69&gt;0,-Q69^(1/3),(-Q69)^(1/3)),'OddsRatio_working_3-way'!AN69-'OddsRatio_working_3-way'!R69/3)</f>
        <v>-0.42180646509400277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3.11</v>
      </c>
      <c r="B70" s="4">
        <f>IF('True_Odds_Calculator_3-way'!B71="","",'True_Odds_Calculator_3-way'!B71)</f>
        <v>3.2</v>
      </c>
      <c r="C70" s="4">
        <f>IF('True_Odds_Calculator_3-way'!C71="","",'True_Odds_Calculator_3-way'!C71)</f>
        <v>2.58</v>
      </c>
      <c r="D70" s="9">
        <f t="shared" si="26"/>
        <v>0.31450575815296145</v>
      </c>
      <c r="E70" s="9">
        <f t="shared" si="27"/>
        <v>0.30557113593761071</v>
      </c>
      <c r="F70" s="9">
        <f t="shared" si="28"/>
        <v>0.37992310590942791</v>
      </c>
      <c r="G70" s="9">
        <f t="shared" si="29"/>
        <v>1.0329820017070246</v>
      </c>
      <c r="H70" s="9">
        <f t="shared" si="30"/>
        <v>3.1795920236018222</v>
      </c>
      <c r="I70" s="9">
        <f t="shared" si="31"/>
        <v>3.2725604037554539</v>
      </c>
      <c r="J70" s="9">
        <f t="shared" si="32"/>
        <v>2.6321115626970997</v>
      </c>
      <c r="K70" s="11">
        <f t="shared" si="33"/>
        <v>0.32154340836012862</v>
      </c>
      <c r="L70" s="11">
        <f t="shared" si="34"/>
        <v>0.3125</v>
      </c>
      <c r="M70" s="11">
        <f t="shared" si="35"/>
        <v>0.38759689922480617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-0.28564863281736852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0.2293956728732022</v>
      </c>
      <c r="Q70" s="11">
        <f>2*'OddsRatio_working_3-way'!K70*'OddsRatio_working_3-way'!L70*'OddsRatio_working_3-way'!M70</f>
        <v>7.7893267529100918E-2</v>
      </c>
      <c r="R70" s="11">
        <f t="shared" si="36"/>
        <v>0</v>
      </c>
      <c r="S70" s="11">
        <f t="shared" si="37"/>
        <v>-0.80306938846743214</v>
      </c>
      <c r="T70" s="11">
        <f t="shared" si="38"/>
        <v>-0.272689096253797</v>
      </c>
      <c r="U70" s="11">
        <f>'OddsRatio_working_3-way'!S70-'OddsRatio_working_3-way'!R70^2/3</f>
        <v>-0.80306938846743214</v>
      </c>
      <c r="V70" s="11">
        <f>'OddsRatio_working_3-way'!S70*'OddsRatio_working_3-way'!R70/3-2*'OddsRatio_working_3-way'!R70^3/27-'OddsRatio_working_3-way'!T70</f>
        <v>0.272689096253797</v>
      </c>
      <c r="W70" s="11">
        <f>'OddsRatio_working_3-way'!V70^2+4*'OddsRatio_working_3-way'!U70^3/27</f>
        <v>-2.3689331582102263E-3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0.13849934690633273</v>
      </c>
      <c r="Y70" s="11">
        <f>IF('OddsRatio_working_3-way'!W70&gt;=0,IF('OddsRatio_working_3-way'!V70+SQRT('OddsRatio_working_3-way'!W70)&gt;0,0,PI()),ACOS('OddsRatio_working_3-way'!V70/(2*'OddsRatio_working_3-way'!X70)))</f>
        <v>0.17662784819339294</v>
      </c>
      <c r="Z70" s="11">
        <f>'OddsRatio_working_3-way'!X70^(1/3)*COS('OddsRatio_working_3-way'!Y70/3)</f>
        <v>0.51649100085351229</v>
      </c>
      <c r="AA70" s="11">
        <f>'OddsRatio_working_3-way'!X70^(1/3)*COS(('OddsRatio_working_3-way'!Y70+2*PI())/3)</f>
        <v>-0.28461084974856315</v>
      </c>
      <c r="AB70" s="11">
        <f>'OddsRatio_working_3-way'!X70^(1/3)*COS(('OddsRatio_working_3-way'!Y70+4*PI())/3)</f>
        <v>-0.23188015110494908</v>
      </c>
      <c r="AC70" s="11">
        <f>'OddsRatio_working_3-way'!X70^(1/3)*SIN('OddsRatio_working_3-way'!Y70/3)</f>
        <v>3.0444083056447621E-2</v>
      </c>
      <c r="AD70" s="11">
        <f>'OddsRatio_working_3-way'!X70^(1/3)*SIN(('OddsRatio_working_3-way'!Y70+2*PI())/3)</f>
        <v>0.43207228603696807</v>
      </c>
      <c r="AE70" s="11">
        <f>'OddsRatio_working_3-way'!X70^(1/3)*SIN(('OddsRatio_working_3-way'!Y70+4*PI())/3)</f>
        <v>-0.46251636909341565</v>
      </c>
      <c r="AF70" s="11">
        <f>-'OddsRatio_working_3-way'!U70/(3*'OddsRatio_working_3-way'!X70^(1/3))*COS(('OddsRatio_working_3-way'!Y70)/3)</f>
        <v>0.51649100085351229</v>
      </c>
      <c r="AG70" s="11">
        <f>-'OddsRatio_working_3-way'!U70/(3*'OddsRatio_working_3-way'!X70^(1/3))*COS(('OddsRatio_working_3-way'!Y70+2*PI())/3)</f>
        <v>-0.28461084974856315</v>
      </c>
      <c r="AH70" s="11">
        <f>-'OddsRatio_working_3-way'!U70/(3*'OddsRatio_working_3-way'!X70^(1/3))*COS(('OddsRatio_working_3-way'!Y70+4*PI())/3)</f>
        <v>-0.23188015110494908</v>
      </c>
      <c r="AI70" s="11">
        <f>'OddsRatio_working_3-way'!U70/(3*'OddsRatio_working_3-way'!X70^(1/3))*SIN(('OddsRatio_working_3-way'!Y70)/3)</f>
        <v>-3.0444083056447621E-2</v>
      </c>
      <c r="AJ70" s="11">
        <f>'OddsRatio_working_3-way'!U70/(3*'OddsRatio_working_3-way'!X70^(1/3))*SIN(('OddsRatio_working_3-way'!Y70+2*PI())/3)</f>
        <v>-0.43207228603696807</v>
      </c>
      <c r="AK70" s="11">
        <f>'OddsRatio_working_3-way'!U70/(3*'OddsRatio_working_3-way'!X70^(1/3))*SIN(('OddsRatio_working_3-way'!Y70+4*PI())/3)</f>
        <v>0.46251636909341565</v>
      </c>
      <c r="AL70" s="11">
        <f>'OddsRatio_working_3-way'!Z70+'OddsRatio_working_3-way'!AF70</f>
        <v>1.0329820017070246</v>
      </c>
      <c r="AM70" s="11">
        <f>'OddsRatio_working_3-way'!AA70+'OddsRatio_working_3-way'!AG70</f>
        <v>-0.56922169949712631</v>
      </c>
      <c r="AN70" s="11">
        <f>'OddsRatio_working_3-way'!AB70+'OddsRatio_working_3-way'!AH70</f>
        <v>-0.46376030220989817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1.0329820017070246</v>
      </c>
      <c r="AS70" s="11">
        <f>IF(('OddsRatio_working_3-way'!X70=0),IF(Q70&gt;0,-Q70^(1/3),(-Q70)^(1/3)),'OddsRatio_working_3-way'!AM70-'OddsRatio_working_3-way'!R70/3)</f>
        <v>-0.56922169949712631</v>
      </c>
      <c r="AT70" s="11">
        <f>IF(('OddsRatio_working_3-way'!X70=0),IF(Q70&gt;0,-Q70^(1/3),(-Q70)^(1/3)),'OddsRatio_working_3-way'!AN70-'OddsRatio_working_3-way'!R70/3)</f>
        <v>-0.46376030220989817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2.19</v>
      </c>
      <c r="B71" s="4">
        <f>IF('True_Odds_Calculator_3-way'!B72="","",'True_Odds_Calculator_3-way'!B72)</f>
        <v>2.88</v>
      </c>
      <c r="C71" s="4">
        <f>IF('True_Odds_Calculator_3-way'!C72="","",'True_Odds_Calculator_3-way'!C72)</f>
        <v>4.1399999999999997</v>
      </c>
      <c r="D71" s="9">
        <f t="shared" si="26"/>
        <v>0.43938978375496779</v>
      </c>
      <c r="E71" s="9">
        <f t="shared" si="27"/>
        <v>0.33159998906070104</v>
      </c>
      <c r="F71" s="9">
        <f t="shared" si="28"/>
        <v>0.22901022718433137</v>
      </c>
      <c r="G71" s="9">
        <f t="shared" si="29"/>
        <v>1.0721710869758536</v>
      </c>
      <c r="H71" s="9">
        <f t="shared" si="30"/>
        <v>2.2758835935012653</v>
      </c>
      <c r="I71" s="9">
        <f t="shared" si="31"/>
        <v>3.015681643514605</v>
      </c>
      <c r="J71" s="9">
        <f t="shared" si="32"/>
        <v>4.3666172131041794</v>
      </c>
      <c r="K71" s="11">
        <f t="shared" si="33"/>
        <v>0.45662100456621008</v>
      </c>
      <c r="L71" s="11">
        <f t="shared" si="34"/>
        <v>0.34722222222222221</v>
      </c>
      <c r="M71" s="11">
        <f t="shared" si="35"/>
        <v>0.24154589371980678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-0.26902801981387126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0.23782343987823437</v>
      </c>
      <c r="Q71" s="11">
        <f>2*'OddsRatio_working_3-way'!K71*'OddsRatio_working_3-way'!L71*'OddsRatio_working_3-way'!M71</f>
        <v>7.6593700443875812E-2</v>
      </c>
      <c r="R71" s="11">
        <f t="shared" si="36"/>
        <v>0</v>
      </c>
      <c r="S71" s="11">
        <f t="shared" si="37"/>
        <v>-0.88400992596523598</v>
      </c>
      <c r="T71" s="11">
        <f t="shared" si="38"/>
        <v>-0.28470529016593754</v>
      </c>
      <c r="U71" s="11">
        <f>'OddsRatio_working_3-way'!S71-'OddsRatio_working_3-way'!R71^2/3</f>
        <v>-0.88400992596523598</v>
      </c>
      <c r="V71" s="11">
        <f>'OddsRatio_working_3-way'!S71*'OddsRatio_working_3-way'!R71/3-2*'OddsRatio_working_3-way'!R71^3/27-'OddsRatio_working_3-way'!T71</f>
        <v>0.28470529016593754</v>
      </c>
      <c r="W71" s="11">
        <f>'OddsRatio_working_3-way'!V71^2+4*'OddsRatio_working_3-way'!U71^3/27</f>
        <v>-2.1288138399908119E-2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0.15995721353566617</v>
      </c>
      <c r="Y71" s="11">
        <f>IF('OddsRatio_working_3-way'!W71&gt;=0,IF('OddsRatio_working_3-way'!V71+SQRT('OddsRatio_working_3-way'!W71)&gt;0,0,PI()),ACOS('OddsRatio_working_3-way'!V71/(2*'OddsRatio_working_3-way'!X71)))</f>
        <v>0.47357831046123011</v>
      </c>
      <c r="Z71" s="11">
        <f>'OddsRatio_working_3-way'!X71^(1/3)*COS('OddsRatio_working_3-way'!Y71/3)</f>
        <v>0.53608554348792681</v>
      </c>
      <c r="AA71" s="11">
        <f>'OddsRatio_working_3-way'!X71^(1/3)*COS(('OddsRatio_working_3-way'!Y71+2*PI())/3)</f>
        <v>-0.34194608045710295</v>
      </c>
      <c r="AB71" s="11">
        <f>'OddsRatio_working_3-way'!X71^(1/3)*COS(('OddsRatio_working_3-way'!Y71+4*PI())/3)</f>
        <v>-0.19413946303082397</v>
      </c>
      <c r="AC71" s="11">
        <f>'OddsRatio_working_3-way'!X71^(1/3)*SIN('OddsRatio_working_3-way'!Y71/3)</f>
        <v>8.533619035907028E-2</v>
      </c>
      <c r="AD71" s="11">
        <f>'OddsRatio_working_3-way'!X71^(1/3)*SIN(('OddsRatio_working_3-way'!Y71+2*PI())/3)</f>
        <v>0.42159560408259689</v>
      </c>
      <c r="AE71" s="11">
        <f>'OddsRatio_working_3-way'!X71^(1/3)*SIN(('OddsRatio_working_3-way'!Y71+4*PI())/3)</f>
        <v>-0.50693179444166714</v>
      </c>
      <c r="AF71" s="11">
        <f>-'OddsRatio_working_3-way'!U71/(3*'OddsRatio_working_3-way'!X71^(1/3))*COS(('OddsRatio_working_3-way'!Y71)/3)</f>
        <v>0.53608554348792681</v>
      </c>
      <c r="AG71" s="11">
        <f>-'OddsRatio_working_3-way'!U71/(3*'OddsRatio_working_3-way'!X71^(1/3))*COS(('OddsRatio_working_3-way'!Y71+2*PI())/3)</f>
        <v>-0.34194608045710295</v>
      </c>
      <c r="AH71" s="11">
        <f>-'OddsRatio_working_3-way'!U71/(3*'OddsRatio_working_3-way'!X71^(1/3))*COS(('OddsRatio_working_3-way'!Y71+4*PI())/3)</f>
        <v>-0.19413946303082397</v>
      </c>
      <c r="AI71" s="11">
        <f>'OddsRatio_working_3-way'!U71/(3*'OddsRatio_working_3-way'!X71^(1/3))*SIN(('OddsRatio_working_3-way'!Y71)/3)</f>
        <v>-8.533619035907028E-2</v>
      </c>
      <c r="AJ71" s="11">
        <f>'OddsRatio_working_3-way'!U71/(3*'OddsRatio_working_3-way'!X71^(1/3))*SIN(('OddsRatio_working_3-way'!Y71+2*PI())/3)</f>
        <v>-0.42159560408259689</v>
      </c>
      <c r="AK71" s="11">
        <f>'OddsRatio_working_3-way'!U71/(3*'OddsRatio_working_3-way'!X71^(1/3))*SIN(('OddsRatio_working_3-way'!Y71+4*PI())/3)</f>
        <v>0.50693179444166714</v>
      </c>
      <c r="AL71" s="11">
        <f>'OddsRatio_working_3-way'!Z71+'OddsRatio_working_3-way'!AF71</f>
        <v>1.0721710869758536</v>
      </c>
      <c r="AM71" s="11">
        <f>'OddsRatio_working_3-way'!AA71+'OddsRatio_working_3-way'!AG71</f>
        <v>-0.6838921609142059</v>
      </c>
      <c r="AN71" s="11">
        <f>'OddsRatio_working_3-way'!AB71+'OddsRatio_working_3-way'!AH71</f>
        <v>-0.38827892606164793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1.0721710869758536</v>
      </c>
      <c r="AS71" s="11">
        <f>IF(('OddsRatio_working_3-way'!X71=0),IF(Q71&gt;0,-Q71^(1/3),(-Q71)^(1/3)),'OddsRatio_working_3-way'!AM71-'OddsRatio_working_3-way'!R71/3)</f>
        <v>-0.6838921609142059</v>
      </c>
      <c r="AT71" s="11">
        <f>IF(('OddsRatio_working_3-way'!X71=0),IF(Q71&gt;0,-Q71^(1/3),(-Q71)^(1/3)),'OddsRatio_working_3-way'!AN71-'OddsRatio_working_3-way'!R71/3)</f>
        <v>-0.38827892606164793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</v>
      </c>
      <c r="B72" s="4">
        <f>IF('True_Odds_Calculator_3-way'!B73="","",'True_Odds_Calculator_3-way'!B73)</f>
        <v>2.94</v>
      </c>
      <c r="C72" s="4">
        <f>IF('True_Odds_Calculator_3-way'!C73="","",'True_Odds_Calculator_3-way'!C73)</f>
        <v>2.89</v>
      </c>
      <c r="D72" s="9">
        <f t="shared" si="26"/>
        <v>0.34252170906071228</v>
      </c>
      <c r="E72" s="9">
        <f t="shared" si="27"/>
        <v>0.32585823137863179</v>
      </c>
      <c r="F72" s="9">
        <f t="shared" si="28"/>
        <v>0.3316200595606561</v>
      </c>
      <c r="G72" s="9">
        <f t="shared" si="29"/>
        <v>1.0664016543364538</v>
      </c>
      <c r="H72" s="9">
        <f t="shared" si="30"/>
        <v>2.9195229778056175</v>
      </c>
      <c r="I72" s="9">
        <f t="shared" si="31"/>
        <v>3.06881920941272</v>
      </c>
      <c r="J72" s="9">
        <f t="shared" si="32"/>
        <v>3.0154991266958975</v>
      </c>
      <c r="K72" s="11">
        <f t="shared" si="33"/>
        <v>0.35714285714285715</v>
      </c>
      <c r="L72" s="11">
        <f t="shared" si="34"/>
        <v>0.3401360544217687</v>
      </c>
      <c r="M72" s="11">
        <f t="shared" si="35"/>
        <v>0.34602076124567471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-0.27741684909257824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0.23664928156136403</v>
      </c>
      <c r="Q72" s="11">
        <f>2*'OddsRatio_working_3-way'!K72*'OddsRatio_working_3-way'!L72*'OddsRatio_working_3-way'!M72</f>
        <v>8.4067240341514748E-2</v>
      </c>
      <c r="R72" s="11">
        <f t="shared" si="36"/>
        <v>0</v>
      </c>
      <c r="S72" s="11">
        <f t="shared" si="37"/>
        <v>-0.85304581295417481</v>
      </c>
      <c r="T72" s="11">
        <f t="shared" si="38"/>
        <v>-0.30303581277235336</v>
      </c>
      <c r="U72" s="11">
        <f>'OddsRatio_working_3-way'!S72-'OddsRatio_working_3-way'!R72^2/3</f>
        <v>-0.85304581295417481</v>
      </c>
      <c r="V72" s="11">
        <f>'OddsRatio_working_3-way'!S72*'OddsRatio_working_3-way'!R72/3-2*'OddsRatio_working_3-way'!R72^3/27-'OddsRatio_working_3-way'!T72</f>
        <v>0.30303581277235336</v>
      </c>
      <c r="W72" s="11">
        <f>'OddsRatio_working_3-way'!V72^2+4*'OddsRatio_working_3-way'!U72^3/27</f>
        <v>-1.3233086248311265E-4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0.15162703806139252</v>
      </c>
      <c r="Y72" s="11">
        <f>IF('OddsRatio_working_3-way'!W72&gt;=0,IF('OddsRatio_working_3-way'!V72+SQRT('OddsRatio_working_3-way'!W72)&gt;0,0,PI()),ACOS('OddsRatio_working_3-way'!V72/(2*'OddsRatio_working_3-way'!X72)))</f>
        <v>3.7942691495298719E-2</v>
      </c>
      <c r="Z72" s="11">
        <f>'OddsRatio_working_3-way'!X72^(1/3)*COS('OddsRatio_working_3-way'!Y72/3)</f>
        <v>0.53320082716822703</v>
      </c>
      <c r="AA72" s="11">
        <f>'OddsRatio_working_3-way'!X72^(1/3)*COS(('OddsRatio_working_3-way'!Y72+2*PI())/3)</f>
        <v>-0.27244093315711349</v>
      </c>
      <c r="AB72" s="11">
        <f>'OddsRatio_working_3-way'!X72^(1/3)*COS(('OddsRatio_working_3-way'!Y72+4*PI())/3)</f>
        <v>-0.2607598940111136</v>
      </c>
      <c r="AC72" s="11">
        <f>'OddsRatio_working_3-way'!X72^(1/3)*SIN('OddsRatio_working_3-way'!Y72/3)</f>
        <v>6.7440510953576628E-3</v>
      </c>
      <c r="AD72" s="11">
        <f>'OddsRatio_working_3-way'!X72^(1/3)*SIN(('OddsRatio_working_3-way'!Y72+2*PI())/3)</f>
        <v>0.45839343609888167</v>
      </c>
      <c r="AE72" s="11">
        <f>'OddsRatio_working_3-way'!X72^(1/3)*SIN(('OddsRatio_working_3-way'!Y72+4*PI())/3)</f>
        <v>-0.46513748719423925</v>
      </c>
      <c r="AF72" s="11">
        <f>-'OddsRatio_working_3-way'!U72/(3*'OddsRatio_working_3-way'!X72^(1/3))*COS(('OddsRatio_working_3-way'!Y72)/3)</f>
        <v>0.53320082716822692</v>
      </c>
      <c r="AG72" s="11">
        <f>-'OddsRatio_working_3-way'!U72/(3*'OddsRatio_working_3-way'!X72^(1/3))*COS(('OddsRatio_working_3-way'!Y72+2*PI())/3)</f>
        <v>-0.27244093315711343</v>
      </c>
      <c r="AH72" s="11">
        <f>-'OddsRatio_working_3-way'!U72/(3*'OddsRatio_working_3-way'!X72^(1/3))*COS(('OddsRatio_working_3-way'!Y72+4*PI())/3)</f>
        <v>-0.26075989401111355</v>
      </c>
      <c r="AI72" s="11">
        <f>'OddsRatio_working_3-way'!U72/(3*'OddsRatio_working_3-way'!X72^(1/3))*SIN(('OddsRatio_working_3-way'!Y72)/3)</f>
        <v>-6.744051095357661E-3</v>
      </c>
      <c r="AJ72" s="11">
        <f>'OddsRatio_working_3-way'!U72/(3*'OddsRatio_working_3-way'!X72^(1/3))*SIN(('OddsRatio_working_3-way'!Y72+2*PI())/3)</f>
        <v>-0.45839343609888156</v>
      </c>
      <c r="AK72" s="11">
        <f>'OddsRatio_working_3-way'!U72/(3*'OddsRatio_working_3-way'!X72^(1/3))*SIN(('OddsRatio_working_3-way'!Y72+4*PI())/3)</f>
        <v>0.46513748719423914</v>
      </c>
      <c r="AL72" s="11">
        <f>'OddsRatio_working_3-way'!Z72+'OddsRatio_working_3-way'!AF72</f>
        <v>1.0664016543364538</v>
      </c>
      <c r="AM72" s="11">
        <f>'OddsRatio_working_3-way'!AA72+'OddsRatio_working_3-way'!AG72</f>
        <v>-0.54488186631422697</v>
      </c>
      <c r="AN72" s="11">
        <f>'OddsRatio_working_3-way'!AB72+'OddsRatio_working_3-way'!AH72</f>
        <v>-0.52151978802222709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1.0664016543364538</v>
      </c>
      <c r="AS72" s="11">
        <f>IF(('OddsRatio_working_3-way'!X72=0),IF(Q72&gt;0,-Q72^(1/3),(-Q72)^(1/3)),'OddsRatio_working_3-way'!AM72-'OddsRatio_working_3-way'!R72/3)</f>
        <v>-0.54488186631422697</v>
      </c>
      <c r="AT72" s="11">
        <f>IF(('OddsRatio_working_3-way'!X72=0),IF(Q72&gt;0,-Q72^(1/3),(-Q72)^(1/3)),'OddsRatio_working_3-way'!AN72-'OddsRatio_working_3-way'!R72/3)</f>
        <v>-0.52151978802222709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4.0999999999999996</v>
      </c>
      <c r="D73" s="9">
        <f t="shared" si="26"/>
        <v>0.48164402100990994</v>
      </c>
      <c r="E73" s="9">
        <f t="shared" si="27"/>
        <v>0.28774403067505233</v>
      </c>
      <c r="F73" s="9">
        <f t="shared" si="28"/>
        <v>0.23061194831503773</v>
      </c>
      <c r="G73" s="9">
        <f t="shared" si="29"/>
        <v>1.0762221814841646</v>
      </c>
      <c r="H73" s="9">
        <f t="shared" si="30"/>
        <v>2.0762221814841646</v>
      </c>
      <c r="I73" s="9">
        <f t="shared" si="31"/>
        <v>3.4753110174135782</v>
      </c>
      <c r="J73" s="9">
        <f t="shared" si="32"/>
        <v>4.3362887626009101</v>
      </c>
      <c r="K73" s="11">
        <f t="shared" si="33"/>
        <v>0.5</v>
      </c>
      <c r="L73" s="11">
        <f t="shared" si="34"/>
        <v>0.30303030303030304</v>
      </c>
      <c r="M73" s="11">
        <f t="shared" si="35"/>
        <v>0.24390243902439027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-0.26348854397634891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0.23651145602365115</v>
      </c>
      <c r="Q73" s="11">
        <f>2*'OddsRatio_working_3-way'!K73*'OddsRatio_working_3-way'!L73*'OddsRatio_working_3-way'!M73</f>
        <v>7.3909830007390986E-2</v>
      </c>
      <c r="R73" s="11">
        <f t="shared" si="36"/>
        <v>0</v>
      </c>
      <c r="S73" s="11">
        <f t="shared" si="37"/>
        <v>-0.89761570827489467</v>
      </c>
      <c r="T73" s="11">
        <f t="shared" si="38"/>
        <v>-0.28050490883590457</v>
      </c>
      <c r="U73" s="11">
        <f>'OddsRatio_working_3-way'!S73-'OddsRatio_working_3-way'!R73^2/3</f>
        <v>-0.89761570827489467</v>
      </c>
      <c r="V73" s="11">
        <f>'OddsRatio_working_3-way'!S73*'OddsRatio_working_3-way'!R73/3-2*'OddsRatio_working_3-way'!R73^3/27-'OddsRatio_working_3-way'!T73</f>
        <v>0.28050490883590457</v>
      </c>
      <c r="W73" s="11">
        <f>'OddsRatio_working_3-way'!V73^2+4*'OddsRatio_working_3-way'!U73^3/27</f>
        <v>-2.8460923028685678E-2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0.16366423472289601</v>
      </c>
      <c r="Y73" s="11">
        <f>IF('OddsRatio_working_3-way'!W73&gt;=0,IF('OddsRatio_working_3-way'!V73+SQRT('OddsRatio_working_3-way'!W73)&gt;0,0,PI()),ACOS('OddsRatio_working_3-way'!V73/(2*'OddsRatio_working_3-way'!X73)))</f>
        <v>0.54146922666215014</v>
      </c>
      <c r="Z73" s="11">
        <f>'OddsRatio_working_3-way'!X73^(1/3)*COS('OddsRatio_working_3-way'!Y73/3)</f>
        <v>0.5381110907420823</v>
      </c>
      <c r="AA73" s="11">
        <f>'OddsRatio_working_3-way'!X73^(1/3)*COS(('OddsRatio_working_3-way'!Y73+2*PI())/3)</f>
        <v>-0.35409240552002919</v>
      </c>
      <c r="AB73" s="11">
        <f>'OddsRatio_working_3-way'!X73^(1/3)*COS(('OddsRatio_working_3-way'!Y73+4*PI())/3)</f>
        <v>-0.18401868522205322</v>
      </c>
      <c r="AC73" s="11">
        <f>'OddsRatio_working_3-way'!X73^(1/3)*SIN('OddsRatio_working_3-way'!Y73/3)</f>
        <v>9.8192108196117789E-2</v>
      </c>
      <c r="AD73" s="11">
        <f>'OddsRatio_working_3-way'!X73^(1/3)*SIN(('OddsRatio_working_3-way'!Y73+2*PI())/3)</f>
        <v>0.41692182054273774</v>
      </c>
      <c r="AE73" s="11">
        <f>'OddsRatio_working_3-way'!X73^(1/3)*SIN(('OddsRatio_working_3-way'!Y73+4*PI())/3)</f>
        <v>-0.51511392873885531</v>
      </c>
      <c r="AF73" s="11">
        <f>-'OddsRatio_working_3-way'!U73/(3*'OddsRatio_working_3-way'!X73^(1/3))*COS(('OddsRatio_working_3-way'!Y73)/3)</f>
        <v>0.53811109074208219</v>
      </c>
      <c r="AG73" s="11">
        <f>-'OddsRatio_working_3-way'!U73/(3*'OddsRatio_working_3-way'!X73^(1/3))*COS(('OddsRatio_working_3-way'!Y73+2*PI())/3)</f>
        <v>-0.35409240552002913</v>
      </c>
      <c r="AH73" s="11">
        <f>-'OddsRatio_working_3-way'!U73/(3*'OddsRatio_working_3-way'!X73^(1/3))*COS(('OddsRatio_working_3-way'!Y73+4*PI())/3)</f>
        <v>-0.1840186852220532</v>
      </c>
      <c r="AI73" s="11">
        <f>'OddsRatio_working_3-way'!U73/(3*'OddsRatio_working_3-way'!X73^(1/3))*SIN(('OddsRatio_working_3-way'!Y73)/3)</f>
        <v>-9.8192108196117761E-2</v>
      </c>
      <c r="AJ73" s="11">
        <f>'OddsRatio_working_3-way'!U73/(3*'OddsRatio_working_3-way'!X73^(1/3))*SIN(('OddsRatio_working_3-way'!Y73+2*PI())/3)</f>
        <v>-0.41692182054273763</v>
      </c>
      <c r="AK73" s="11">
        <f>'OddsRatio_working_3-way'!U73/(3*'OddsRatio_working_3-way'!X73^(1/3))*SIN(('OddsRatio_working_3-way'!Y73+4*PI())/3)</f>
        <v>0.5151139287388552</v>
      </c>
      <c r="AL73" s="11">
        <f>'OddsRatio_working_3-way'!Z73+'OddsRatio_working_3-way'!AF73</f>
        <v>1.0762221814841646</v>
      </c>
      <c r="AM73" s="11">
        <f>'OddsRatio_working_3-way'!AA73+'OddsRatio_working_3-way'!AG73</f>
        <v>-0.70818481104005837</v>
      </c>
      <c r="AN73" s="11">
        <f>'OddsRatio_working_3-way'!AB73+'OddsRatio_working_3-way'!AH73</f>
        <v>-0.36803737044410645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1.0762221814841646</v>
      </c>
      <c r="AS73" s="11">
        <f>IF(('OddsRatio_working_3-way'!X73=0),IF(Q73&gt;0,-Q73^(1/3),(-Q73)^(1/3)),'OddsRatio_working_3-way'!AM73-'OddsRatio_working_3-way'!R73/3)</f>
        <v>-0.70818481104005837</v>
      </c>
      <c r="AT73" s="11">
        <f>IF(('OddsRatio_working_3-way'!X73=0),IF(Q73&gt;0,-Q73^(1/3),(-Q73)^(1/3)),'OddsRatio_working_3-way'!AN73-'OddsRatio_working_3-way'!R73/3)</f>
        <v>-0.36803737044410645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4.29</v>
      </c>
      <c r="B74" s="4">
        <f>IF('True_Odds_Calculator_3-way'!B75="","",'True_Odds_Calculator_3-way'!B75)</f>
        <v>3.09</v>
      </c>
      <c r="C74" s="4">
        <f>IF('True_Odds_Calculator_3-way'!C75="","",'True_Odds_Calculator_3-way'!C75)</f>
        <v>2.04</v>
      </c>
      <c r="D74" s="9">
        <f t="shared" si="26"/>
        <v>0.22026878166919392</v>
      </c>
      <c r="E74" s="9">
        <f t="shared" si="27"/>
        <v>0.30781011522165308</v>
      </c>
      <c r="F74" s="9">
        <f t="shared" si="28"/>
        <v>0.47192110310915281</v>
      </c>
      <c r="G74" s="9">
        <f t="shared" si="29"/>
        <v>1.0759598728304991</v>
      </c>
      <c r="H74" s="9">
        <f t="shared" si="30"/>
        <v>4.5399079816123429</v>
      </c>
      <c r="I74" s="9">
        <f t="shared" si="31"/>
        <v>3.2487561342157427</v>
      </c>
      <c r="J74" s="9">
        <f t="shared" si="32"/>
        <v>2.1189982677437196</v>
      </c>
      <c r="K74" s="11">
        <f t="shared" si="33"/>
        <v>0.23310023310023309</v>
      </c>
      <c r="L74" s="11">
        <f t="shared" si="34"/>
        <v>0.3236245954692557</v>
      </c>
      <c r="M74" s="11">
        <f t="shared" si="35"/>
        <v>0.49019607843137253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-0.26444148317363625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0.23740457778150525</v>
      </c>
      <c r="Q74" s="11">
        <f>2*'OddsRatio_working_3-way'!K74*'OddsRatio_working_3-way'!L74*'OddsRatio_working_3-way'!M74</f>
        <v>7.3957812392992289E-2</v>
      </c>
      <c r="R74" s="11">
        <f t="shared" si="36"/>
        <v>0</v>
      </c>
      <c r="S74" s="11">
        <f t="shared" si="37"/>
        <v>-0.89775845654904995</v>
      </c>
      <c r="T74" s="11">
        <f t="shared" si="38"/>
        <v>-0.27967553163521808</v>
      </c>
      <c r="U74" s="11">
        <f>'OddsRatio_working_3-way'!S74-'OddsRatio_working_3-way'!R74^2/3</f>
        <v>-0.89775845654904995</v>
      </c>
      <c r="V74" s="11">
        <f>'OddsRatio_working_3-way'!S74*'OddsRatio_working_3-way'!R74/3-2*'OddsRatio_working_3-way'!R74^3/27-'OddsRatio_working_3-way'!T74</f>
        <v>0.27967553163521808</v>
      </c>
      <c r="W74" s="11">
        <f>'OddsRatio_working_3-way'!V74^2+4*'OddsRatio_working_3-way'!U74^3/27</f>
        <v>-2.8976649500488921E-2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0.1637032776824664</v>
      </c>
      <c r="Y74" s="11">
        <f>IF('OddsRatio_working_3-way'!W74&gt;=0,IF('OddsRatio_working_3-way'!V74+SQRT('OddsRatio_working_3-way'!W74)&gt;0,0,PI()),ACOS('OddsRatio_working_3-way'!V74/(2*'OddsRatio_working_3-way'!X74)))</f>
        <v>0.54675755995002562</v>
      </c>
      <c r="Z74" s="11">
        <f>'OddsRatio_working_3-way'!X74^(1/3)*COS('OddsRatio_working_3-way'!Y74/3)</f>
        <v>0.53797993641524944</v>
      </c>
      <c r="AA74" s="11">
        <f>'OddsRatio_working_3-way'!X74^(1/3)*COS(('OddsRatio_working_3-way'!Y74+2*PI())/3)</f>
        <v>-0.35485500852232782</v>
      </c>
      <c r="AB74" s="11">
        <f>'OddsRatio_working_3-way'!X74^(1/3)*COS(('OddsRatio_working_3-way'!Y74+4*PI())/3)</f>
        <v>-0.1831249278929217</v>
      </c>
      <c r="AC74" s="11">
        <f>'OddsRatio_working_3-way'!X74^(1/3)*SIN('OddsRatio_working_3-way'!Y74/3)</f>
        <v>9.9148408279344014E-2</v>
      </c>
      <c r="AD74" s="11">
        <f>'OddsRatio_working_3-way'!X74^(1/3)*SIN(('OddsRatio_working_3-way'!Y74+2*PI())/3)</f>
        <v>0.41633008752227108</v>
      </c>
      <c r="AE74" s="11">
        <f>'OddsRatio_working_3-way'!X74^(1/3)*SIN(('OddsRatio_working_3-way'!Y74+4*PI())/3)</f>
        <v>-0.51547849580161487</v>
      </c>
      <c r="AF74" s="11">
        <f>-'OddsRatio_working_3-way'!U74/(3*'OddsRatio_working_3-way'!X74^(1/3))*COS(('OddsRatio_working_3-way'!Y74)/3)</f>
        <v>0.53797993641524955</v>
      </c>
      <c r="AG74" s="11">
        <f>-'OddsRatio_working_3-way'!U74/(3*'OddsRatio_working_3-way'!X74^(1/3))*COS(('OddsRatio_working_3-way'!Y74+2*PI())/3)</f>
        <v>-0.35485500852232787</v>
      </c>
      <c r="AH74" s="11">
        <f>-'OddsRatio_working_3-way'!U74/(3*'OddsRatio_working_3-way'!X74^(1/3))*COS(('OddsRatio_working_3-way'!Y74+4*PI())/3)</f>
        <v>-0.18312492789292173</v>
      </c>
      <c r="AI74" s="11">
        <f>'OddsRatio_working_3-way'!U74/(3*'OddsRatio_working_3-way'!X74^(1/3))*SIN(('OddsRatio_working_3-way'!Y74)/3)</f>
        <v>-9.9148408279344027E-2</v>
      </c>
      <c r="AJ74" s="11">
        <f>'OddsRatio_working_3-way'!U74/(3*'OddsRatio_working_3-way'!X74^(1/3))*SIN(('OddsRatio_working_3-way'!Y74+2*PI())/3)</f>
        <v>-0.41633008752227119</v>
      </c>
      <c r="AK74" s="11">
        <f>'OddsRatio_working_3-way'!U74/(3*'OddsRatio_working_3-way'!X74^(1/3))*SIN(('OddsRatio_working_3-way'!Y74+4*PI())/3)</f>
        <v>0.51547849580161498</v>
      </c>
      <c r="AL74" s="11">
        <f>'OddsRatio_working_3-way'!Z74+'OddsRatio_working_3-way'!AF74</f>
        <v>1.0759598728304991</v>
      </c>
      <c r="AM74" s="11">
        <f>'OddsRatio_working_3-way'!AA74+'OddsRatio_working_3-way'!AG74</f>
        <v>-0.70971001704465575</v>
      </c>
      <c r="AN74" s="11">
        <f>'OddsRatio_working_3-way'!AB74+'OddsRatio_working_3-way'!AH74</f>
        <v>-0.36624985578584346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1.0759598728304991</v>
      </c>
      <c r="AS74" s="11">
        <f>IF(('OddsRatio_working_3-way'!X74=0),IF(Q74&gt;0,-Q74^(1/3),(-Q74)^(1/3)),'OddsRatio_working_3-way'!AM74-'OddsRatio_working_3-way'!R74/3)</f>
        <v>-0.70971001704465575</v>
      </c>
      <c r="AT74" s="11">
        <f>IF(('OddsRatio_working_3-way'!X74=0),IF(Q74&gt;0,-Q74^(1/3),(-Q74)^(1/3)),'OddsRatio_working_3-way'!AN74-'OddsRatio_working_3-way'!R74/3)</f>
        <v>-0.36624985578584346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2.99</v>
      </c>
      <c r="B75" s="4">
        <f>IF('True_Odds_Calculator_3-way'!B76="","",'True_Odds_Calculator_3-way'!B76)</f>
        <v>2.83</v>
      </c>
      <c r="C75" s="4">
        <f>IF('True_Odds_Calculator_3-way'!C76="","",'True_Odds_Calculator_3-way'!C76)</f>
        <v>2.81</v>
      </c>
      <c r="D75" s="9">
        <f t="shared" si="26"/>
        <v>0.32016993671983601</v>
      </c>
      <c r="E75" s="9">
        <f t="shared" si="27"/>
        <v>0.33868220569082358</v>
      </c>
      <c r="F75" s="9">
        <f t="shared" si="28"/>
        <v>0.34114785758934041</v>
      </c>
      <c r="G75" s="9">
        <f t="shared" si="29"/>
        <v>1.0670056997759394</v>
      </c>
      <c r="H75" s="9">
        <f t="shared" si="30"/>
        <v>3.1233413425541192</v>
      </c>
      <c r="I75" s="9">
        <f t="shared" si="31"/>
        <v>2.952620430589969</v>
      </c>
      <c r="J75" s="9">
        <f t="shared" si="32"/>
        <v>2.9312803165944499</v>
      </c>
      <c r="K75" s="11">
        <f t="shared" si="33"/>
        <v>0.33444816053511706</v>
      </c>
      <c r="L75" s="11">
        <f t="shared" si="34"/>
        <v>0.35335689045936397</v>
      </c>
      <c r="M75" s="11">
        <f t="shared" si="35"/>
        <v>0.35587188612099646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-0.27721632205268054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0.23677969188947962</v>
      </c>
      <c r="Q75" s="11">
        <f>2*'OddsRatio_working_3-way'!K75*'OddsRatio_working_3-way'!L75*'OddsRatio_working_3-way'!M75</f>
        <v>8.4113567278678386E-2</v>
      </c>
      <c r="R75" s="11">
        <f t="shared" si="36"/>
        <v>0</v>
      </c>
      <c r="S75" s="11">
        <f t="shared" si="37"/>
        <v>-0.85413329971416119</v>
      </c>
      <c r="T75" s="11">
        <f t="shared" si="38"/>
        <v>-0.30342213133717988</v>
      </c>
      <c r="U75" s="11">
        <f>'OddsRatio_working_3-way'!S75-'OddsRatio_working_3-way'!R75^2/3</f>
        <v>-0.85413329971416119</v>
      </c>
      <c r="V75" s="11">
        <f>'OddsRatio_working_3-way'!S75*'OddsRatio_working_3-way'!R75/3-2*'OddsRatio_working_3-way'!R75^3/27-'OddsRatio_working_3-way'!T75</f>
        <v>0.30342213133717988</v>
      </c>
      <c r="W75" s="11">
        <f>'OddsRatio_working_3-way'!V75^2+4*'OddsRatio_working_3-way'!U75^3/27</f>
        <v>-2.5020463985042651E-4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0.15191707805991339</v>
      </c>
      <c r="Y75" s="11">
        <f>IF('OddsRatio_working_3-way'!W75&gt;=0,IF('OddsRatio_working_3-way'!V75+SQRT('OddsRatio_working_3-way'!W75)&gt;0,0,PI()),ACOS('OddsRatio_working_3-way'!V75/(2*'OddsRatio_working_3-way'!X75)))</f>
        <v>5.2084375428817831E-2</v>
      </c>
      <c r="Z75" s="11">
        <f>'OddsRatio_working_3-way'!X75^(1/3)*COS('OddsRatio_working_3-way'!Y75/3)</f>
        <v>0.5335028498879697</v>
      </c>
      <c r="AA75" s="11">
        <f>'OddsRatio_working_3-way'!X75^(1/3)*COS(('OddsRatio_working_3-way'!Y75+2*PI())/3)</f>
        <v>-0.27477369392484019</v>
      </c>
      <c r="AB75" s="11">
        <f>'OddsRatio_working_3-way'!X75^(1/3)*COS(('OddsRatio_working_3-way'!Y75+4*PI())/3)</f>
        <v>-0.2587291559631294</v>
      </c>
      <c r="AC75" s="11">
        <f>'OddsRatio_working_3-way'!X75^(1/3)*SIN('OddsRatio_working_3-way'!Y75/3)</f>
        <v>9.2633183112169164E-3</v>
      </c>
      <c r="AD75" s="11">
        <f>'OddsRatio_working_3-way'!X75^(1/3)*SIN(('OddsRatio_working_3-way'!Y75+2*PI())/3)</f>
        <v>0.45739536183876928</v>
      </c>
      <c r="AE75" s="11">
        <f>'OddsRatio_working_3-way'!X75^(1/3)*SIN(('OddsRatio_working_3-way'!Y75+4*PI())/3)</f>
        <v>-0.46665868014998618</v>
      </c>
      <c r="AF75" s="11">
        <f>-'OddsRatio_working_3-way'!U75/(3*'OddsRatio_working_3-way'!X75^(1/3))*COS(('OddsRatio_working_3-way'!Y75)/3)</f>
        <v>0.5335028498879697</v>
      </c>
      <c r="AG75" s="11">
        <f>-'OddsRatio_working_3-way'!U75/(3*'OddsRatio_working_3-way'!X75^(1/3))*COS(('OddsRatio_working_3-way'!Y75+2*PI())/3)</f>
        <v>-0.27477369392484019</v>
      </c>
      <c r="AH75" s="11">
        <f>-'OddsRatio_working_3-way'!U75/(3*'OddsRatio_working_3-way'!X75^(1/3))*COS(('OddsRatio_working_3-way'!Y75+4*PI())/3)</f>
        <v>-0.2587291559631294</v>
      </c>
      <c r="AI75" s="11">
        <f>'OddsRatio_working_3-way'!U75/(3*'OddsRatio_working_3-way'!X75^(1/3))*SIN(('OddsRatio_working_3-way'!Y75)/3)</f>
        <v>-9.2633183112169164E-3</v>
      </c>
      <c r="AJ75" s="11">
        <f>'OddsRatio_working_3-way'!U75/(3*'OddsRatio_working_3-way'!X75^(1/3))*SIN(('OddsRatio_working_3-way'!Y75+2*PI())/3)</f>
        <v>-0.45739536183876928</v>
      </c>
      <c r="AK75" s="11">
        <f>'OddsRatio_working_3-way'!U75/(3*'OddsRatio_working_3-way'!X75^(1/3))*SIN(('OddsRatio_working_3-way'!Y75+4*PI())/3)</f>
        <v>0.46665868014998618</v>
      </c>
      <c r="AL75" s="11">
        <f>'OddsRatio_working_3-way'!Z75+'OddsRatio_working_3-way'!AF75</f>
        <v>1.0670056997759394</v>
      </c>
      <c r="AM75" s="11">
        <f>'OddsRatio_working_3-way'!AA75+'OddsRatio_working_3-way'!AG75</f>
        <v>-0.54954738784968038</v>
      </c>
      <c r="AN75" s="11">
        <f>'OddsRatio_working_3-way'!AB75+'OddsRatio_working_3-way'!AH75</f>
        <v>-0.5174583119262588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1.0670056997759394</v>
      </c>
      <c r="AS75" s="11">
        <f>IF(('OddsRatio_working_3-way'!X75=0),IF(Q75&gt;0,-Q75^(1/3),(-Q75)^(1/3)),'OddsRatio_working_3-way'!AM75-'OddsRatio_working_3-way'!R75/3)</f>
        <v>-0.54954738784968038</v>
      </c>
      <c r="AT75" s="11">
        <f>IF(('OddsRatio_working_3-way'!X75=0),IF(Q75&gt;0,-Q75^(1/3),(-Q75)^(1/3)),'OddsRatio_working_3-way'!AN75-'OddsRatio_working_3-way'!R75/3)</f>
        <v>-0.5174583119262588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2.97</v>
      </c>
      <c r="B76" s="4">
        <f>IF('True_Odds_Calculator_3-way'!B77="","",'True_Odds_Calculator_3-way'!B77)</f>
        <v>2.78</v>
      </c>
      <c r="C76" s="4">
        <f>IF('True_Odds_Calculator_3-way'!C77="","",'True_Odds_Calculator_3-way'!C77)</f>
        <v>2.88</v>
      </c>
      <c r="D76" s="9">
        <f t="shared" si="26"/>
        <v>0.32238624867914395</v>
      </c>
      <c r="E76" s="9">
        <f t="shared" si="27"/>
        <v>0.34492857653166326</v>
      </c>
      <c r="F76" s="9">
        <f t="shared" si="28"/>
        <v>0.33268517478919296</v>
      </c>
      <c r="G76" s="9">
        <f t="shared" si="29"/>
        <v>1.0669387191238253</v>
      </c>
      <c r="H76" s="9">
        <f t="shared" si="30"/>
        <v>3.1018692766739364</v>
      </c>
      <c r="I76" s="9">
        <f t="shared" si="31"/>
        <v>2.8991509200404084</v>
      </c>
      <c r="J76" s="9">
        <f t="shared" si="32"/>
        <v>3.005844791952792</v>
      </c>
      <c r="K76" s="11">
        <f t="shared" si="33"/>
        <v>0.33670033670033667</v>
      </c>
      <c r="L76" s="11">
        <f t="shared" si="34"/>
        <v>0.35971223021582738</v>
      </c>
      <c r="M76" s="11">
        <f t="shared" si="35"/>
        <v>0.34722222222222221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-0.27723645999025703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0.23676345119190842</v>
      </c>
      <c r="Q76" s="11">
        <f>2*'OddsRatio_working_3-way'!K76*'OddsRatio_working_3-way'!L76*'OddsRatio_working_3-way'!M76</f>
        <v>8.4107797936734785E-2</v>
      </c>
      <c r="R76" s="11">
        <f t="shared" si="36"/>
        <v>0</v>
      </c>
      <c r="S76" s="11">
        <f t="shared" si="37"/>
        <v>-0.85401267639988276</v>
      </c>
      <c r="T76" s="11">
        <f t="shared" si="38"/>
        <v>-0.30337928113672569</v>
      </c>
      <c r="U76" s="11">
        <f>'OddsRatio_working_3-way'!S76-'OddsRatio_working_3-way'!R76^2/3</f>
        <v>-0.85401267639988276</v>
      </c>
      <c r="V76" s="11">
        <f>'OddsRatio_working_3-way'!S76*'OddsRatio_working_3-way'!R76/3-2*'OddsRatio_working_3-way'!R76^3/27-'OddsRatio_working_3-way'!T76</f>
        <v>0.30337928113672569</v>
      </c>
      <c r="W76" s="11">
        <f>'OddsRatio_working_3-way'!V76^2+4*'OddsRatio_working_3-way'!U76^3/27</f>
        <v>-2.371006236988743E-4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0.15188489790523554</v>
      </c>
      <c r="Y76" s="11">
        <f>IF('OddsRatio_working_3-way'!W76&gt;=0,IF('OddsRatio_working_3-way'!V76+SQRT('OddsRatio_working_3-way'!W76)&gt;0,0,PI()),ACOS('OddsRatio_working_3-way'!V76/(2*'OddsRatio_working_3-way'!X76)))</f>
        <v>5.071167072204541E-2</v>
      </c>
      <c r="Z76" s="11">
        <f>'OddsRatio_working_3-way'!X76^(1/3)*COS('OddsRatio_working_3-way'!Y76/3)</f>
        <v>0.53346935956191277</v>
      </c>
      <c r="AA76" s="11">
        <f>'OddsRatio_working_3-way'!X76^(1/3)*COS(('OddsRatio_working_3-way'!Y76+2*PI())/3)</f>
        <v>-0.27454498748441269</v>
      </c>
      <c r="AB76" s="11">
        <f>'OddsRatio_working_3-way'!X76^(1/3)*COS(('OddsRatio_working_3-way'!Y76+4*PI())/3)</f>
        <v>-0.25892437207750024</v>
      </c>
      <c r="AC76" s="11">
        <f>'OddsRatio_working_3-way'!X76^(1/3)*SIN('OddsRatio_working_3-way'!Y76/3)</f>
        <v>9.018566510088484E-3</v>
      </c>
      <c r="AD76" s="11">
        <f>'OddsRatio_working_3-way'!X76^(1/3)*SIN(('OddsRatio_working_3-way'!Y76+2*PI())/3)</f>
        <v>0.45748873426618719</v>
      </c>
      <c r="AE76" s="11">
        <f>'OddsRatio_working_3-way'!X76^(1/3)*SIN(('OddsRatio_working_3-way'!Y76+4*PI())/3)</f>
        <v>-0.46650730077627567</v>
      </c>
      <c r="AF76" s="11">
        <f>-'OddsRatio_working_3-way'!U76/(3*'OddsRatio_working_3-way'!X76^(1/3))*COS(('OddsRatio_working_3-way'!Y76)/3)</f>
        <v>0.53346935956191266</v>
      </c>
      <c r="AG76" s="11">
        <f>-'OddsRatio_working_3-way'!U76/(3*'OddsRatio_working_3-way'!X76^(1/3))*COS(('OddsRatio_working_3-way'!Y76+2*PI())/3)</f>
        <v>-0.27454498748441264</v>
      </c>
      <c r="AH76" s="11">
        <f>-'OddsRatio_working_3-way'!U76/(3*'OddsRatio_working_3-way'!X76^(1/3))*COS(('OddsRatio_working_3-way'!Y76+4*PI())/3)</f>
        <v>-0.25892437207750019</v>
      </c>
      <c r="AI76" s="11">
        <f>'OddsRatio_working_3-way'!U76/(3*'OddsRatio_working_3-way'!X76^(1/3))*SIN(('OddsRatio_working_3-way'!Y76)/3)</f>
        <v>-9.0185665100884823E-3</v>
      </c>
      <c r="AJ76" s="11">
        <f>'OddsRatio_working_3-way'!U76/(3*'OddsRatio_working_3-way'!X76^(1/3))*SIN(('OddsRatio_working_3-way'!Y76+2*PI())/3)</f>
        <v>-0.45748873426618708</v>
      </c>
      <c r="AK76" s="11">
        <f>'OddsRatio_working_3-way'!U76/(3*'OddsRatio_working_3-way'!X76^(1/3))*SIN(('OddsRatio_working_3-way'!Y76+4*PI())/3)</f>
        <v>0.46650730077627556</v>
      </c>
      <c r="AL76" s="11">
        <f>'OddsRatio_working_3-way'!Z76+'OddsRatio_working_3-way'!AF76</f>
        <v>1.0669387191238253</v>
      </c>
      <c r="AM76" s="11">
        <f>'OddsRatio_working_3-way'!AA76+'OddsRatio_working_3-way'!AG76</f>
        <v>-0.54908997496882539</v>
      </c>
      <c r="AN76" s="11">
        <f>'OddsRatio_working_3-way'!AB76+'OddsRatio_working_3-way'!AH76</f>
        <v>-0.51784874415500037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1.0669387191238253</v>
      </c>
      <c r="AS76" s="11">
        <f>IF(('OddsRatio_working_3-way'!X76=0),IF(Q76&gt;0,-Q76^(1/3),(-Q76)^(1/3)),'OddsRatio_working_3-way'!AM76-'OddsRatio_working_3-way'!R76/3)</f>
        <v>-0.54908997496882539</v>
      </c>
      <c r="AT76" s="11">
        <f>IF(('OddsRatio_working_3-way'!X76=0),IF(Q76&gt;0,-Q76^(1/3),(-Q76)^(1/3)),'OddsRatio_working_3-way'!AN76-'OddsRatio_working_3-way'!R76/3)</f>
        <v>-0.51784874415500037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1.86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4.6900000000000004</v>
      </c>
      <c r="D77" s="9">
        <f t="shared" si="26"/>
        <v>0.51846471177099174</v>
      </c>
      <c r="E77" s="9">
        <f t="shared" si="27"/>
        <v>0.28093662348526016</v>
      </c>
      <c r="F77" s="9">
        <f t="shared" si="28"/>
        <v>0.20059866474374799</v>
      </c>
      <c r="G77" s="9">
        <f t="shared" si="29"/>
        <v>1.0799669505800078</v>
      </c>
      <c r="H77" s="9">
        <f t="shared" si="30"/>
        <v>1.928771577498807</v>
      </c>
      <c r="I77" s="9">
        <f t="shared" si="31"/>
        <v>3.5595216728746184</v>
      </c>
      <c r="J77" s="9">
        <f t="shared" si="32"/>
        <v>4.9850780476402283</v>
      </c>
      <c r="K77" s="11">
        <f t="shared" si="33"/>
        <v>0.5376344086021505</v>
      </c>
      <c r="L77" s="11">
        <f t="shared" si="34"/>
        <v>0.29673590504451036</v>
      </c>
      <c r="M77" s="11">
        <f t="shared" si="35"/>
        <v>0.21321961620469082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-0.25583353725975533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0.23539129959740601</v>
      </c>
      <c r="Q77" s="11">
        <f>2*'OddsRatio_working_3-way'!K77*'OddsRatio_working_3-way'!L77*'OddsRatio_working_3-way'!M77</f>
        <v>6.8032167513701156E-2</v>
      </c>
      <c r="R77" s="11">
        <f t="shared" si="36"/>
        <v>0</v>
      </c>
      <c r="S77" s="11">
        <f t="shared" si="37"/>
        <v>-0.92009555165711632</v>
      </c>
      <c r="T77" s="11">
        <f t="shared" si="38"/>
        <v>-0.26592356984309717</v>
      </c>
      <c r="U77" s="11">
        <f>'OddsRatio_working_3-way'!S77-'OddsRatio_working_3-way'!R77^2/3</f>
        <v>-0.92009555165711632</v>
      </c>
      <c r="V77" s="11">
        <f>'OddsRatio_working_3-way'!S77*'OddsRatio_working_3-way'!R77/3-2*'OddsRatio_working_3-way'!R77^3/27-'OddsRatio_working_3-way'!T77</f>
        <v>0.26592356984309717</v>
      </c>
      <c r="W77" s="11">
        <f>'OddsRatio_working_3-way'!V77^2+4*'OddsRatio_working_3-way'!U77^3/27</f>
        <v>-4.4681788330459132E-2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0.16985076782911207</v>
      </c>
      <c r="Y77" s="11">
        <f>IF('OddsRatio_working_3-way'!W77&gt;=0,IF('OddsRatio_working_3-way'!V77+SQRT('OddsRatio_working_3-way'!W77)&gt;0,0,PI()),ACOS('OddsRatio_working_3-way'!V77/(2*'OddsRatio_working_3-way'!X77)))</f>
        <v>0.67161889142042186</v>
      </c>
      <c r="Z77" s="11">
        <f>'OddsRatio_working_3-way'!X77^(1/3)*COS('OddsRatio_working_3-way'!Y77/3)</f>
        <v>0.53998347529000401</v>
      </c>
      <c r="AA77" s="11">
        <f>'OddsRatio_working_3-way'!X77^(1/3)*COS(('OddsRatio_working_3-way'!Y77+2*PI())/3)</f>
        <v>-0.3764683675906213</v>
      </c>
      <c r="AB77" s="11">
        <f>'OddsRatio_working_3-way'!X77^(1/3)*COS(('OddsRatio_working_3-way'!Y77+4*PI())/3)</f>
        <v>-0.16351510769938254</v>
      </c>
      <c r="AC77" s="11">
        <f>'OddsRatio_working_3-way'!X77^(1/3)*SIN('OddsRatio_working_3-way'!Y77/3)</f>
        <v>0.1229486219230151</v>
      </c>
      <c r="AD77" s="11">
        <f>'OddsRatio_working_3-way'!X77^(1/3)*SIN(('OddsRatio_working_3-way'!Y77+2*PI())/3)</f>
        <v>0.40616509626344266</v>
      </c>
      <c r="AE77" s="11">
        <f>'OddsRatio_working_3-way'!X77^(1/3)*SIN(('OddsRatio_working_3-way'!Y77+4*PI())/3)</f>
        <v>-0.52911371818645769</v>
      </c>
      <c r="AF77" s="11">
        <f>-'OddsRatio_working_3-way'!U77/(3*'OddsRatio_working_3-way'!X77^(1/3))*COS(('OddsRatio_working_3-way'!Y77)/3)</f>
        <v>0.5399834752900039</v>
      </c>
      <c r="AG77" s="11">
        <f>-'OddsRatio_working_3-way'!U77/(3*'OddsRatio_working_3-way'!X77^(1/3))*COS(('OddsRatio_working_3-way'!Y77+2*PI())/3)</f>
        <v>-0.37646836759062124</v>
      </c>
      <c r="AH77" s="11">
        <f>-'OddsRatio_working_3-way'!U77/(3*'OddsRatio_working_3-way'!X77^(1/3))*COS(('OddsRatio_working_3-way'!Y77+4*PI())/3)</f>
        <v>-0.16351510769938252</v>
      </c>
      <c r="AI77" s="11">
        <f>'OddsRatio_working_3-way'!U77/(3*'OddsRatio_working_3-way'!X77^(1/3))*SIN(('OddsRatio_working_3-way'!Y77)/3)</f>
        <v>-0.12294862192301508</v>
      </c>
      <c r="AJ77" s="11">
        <f>'OddsRatio_working_3-way'!U77/(3*'OddsRatio_working_3-way'!X77^(1/3))*SIN(('OddsRatio_working_3-way'!Y77+2*PI())/3)</f>
        <v>-0.40616509626344255</v>
      </c>
      <c r="AK77" s="11">
        <f>'OddsRatio_working_3-way'!U77/(3*'OddsRatio_working_3-way'!X77^(1/3))*SIN(('OddsRatio_working_3-way'!Y77+4*PI())/3)</f>
        <v>0.52911371818645758</v>
      </c>
      <c r="AL77" s="11">
        <f>'OddsRatio_working_3-way'!Z77+'OddsRatio_working_3-way'!AF77</f>
        <v>1.0799669505800078</v>
      </c>
      <c r="AM77" s="11">
        <f>'OddsRatio_working_3-way'!AA77+'OddsRatio_working_3-way'!AG77</f>
        <v>-0.7529367351812426</v>
      </c>
      <c r="AN77" s="11">
        <f>'OddsRatio_working_3-way'!AB77+'OddsRatio_working_3-way'!AH77</f>
        <v>-0.32703021539876509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1.0799669505800078</v>
      </c>
      <c r="AS77" s="11">
        <f>IF(('OddsRatio_working_3-way'!X77=0),IF(Q77&gt;0,-Q77^(1/3),(-Q77)^(1/3)),'OddsRatio_working_3-way'!AM77-'OddsRatio_working_3-way'!R77/3)</f>
        <v>-0.7529367351812426</v>
      </c>
      <c r="AT77" s="11">
        <f>IF(('OddsRatio_working_3-way'!X77=0),IF(Q77&gt;0,-Q77^(1/3),(-Q77)^(1/3)),'OddsRatio_working_3-way'!AN77-'OddsRatio_working_3-way'!R77/3)</f>
        <v>-0.32703021539876509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2.29</v>
      </c>
      <c r="B78" s="4">
        <f>IF('True_Odds_Calculator_3-way'!B79="","",'True_Odds_Calculator_3-way'!B79)</f>
        <v>3.12</v>
      </c>
      <c r="C78" s="4">
        <f>IF('True_Odds_Calculator_3-way'!C79="","",'True_Odds_Calculator_3-way'!C79)</f>
        <v>3.49</v>
      </c>
      <c r="D78" s="9">
        <f t="shared" si="26"/>
        <v>0.42049529817658204</v>
      </c>
      <c r="E78" s="9">
        <f t="shared" si="27"/>
        <v>0.30629154924570468</v>
      </c>
      <c r="F78" s="9">
        <f t="shared" si="28"/>
        <v>0.27321315257771339</v>
      </c>
      <c r="G78" s="9">
        <f t="shared" si="29"/>
        <v>1.0683316864039161</v>
      </c>
      <c r="H78" s="9">
        <f t="shared" si="30"/>
        <v>2.3781478754610514</v>
      </c>
      <c r="I78" s="9">
        <f t="shared" si="31"/>
        <v>3.264863175176302</v>
      </c>
      <c r="J78" s="9">
        <f t="shared" si="32"/>
        <v>3.6601458991457507</v>
      </c>
      <c r="K78" s="11">
        <f t="shared" si="33"/>
        <v>0.4366812227074236</v>
      </c>
      <c r="L78" s="11">
        <f t="shared" si="34"/>
        <v>0.32051282051282048</v>
      </c>
      <c r="M78" s="11">
        <f t="shared" si="35"/>
        <v>0.28653295128939826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-0.27309227477518661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0.23661185933930262</v>
      </c>
      <c r="Q78" s="11">
        <f>2*'OddsRatio_working_3-way'!K78*'OddsRatio_working_3-way'!L78*'OddsRatio_working_3-way'!M78</f>
        <v>8.0207409945526331E-2</v>
      </c>
      <c r="R78" s="11">
        <f t="shared" si="36"/>
        <v>0</v>
      </c>
      <c r="S78" s="11">
        <f t="shared" si="37"/>
        <v>-0.86641725597725106</v>
      </c>
      <c r="T78" s="11">
        <f t="shared" si="38"/>
        <v>-0.29370076473805123</v>
      </c>
      <c r="U78" s="11">
        <f>'OddsRatio_working_3-way'!S78-'OddsRatio_working_3-way'!R78^2/3</f>
        <v>-0.86641725597725106</v>
      </c>
      <c r="V78" s="11">
        <f>'OddsRatio_working_3-way'!S78*'OddsRatio_working_3-way'!R78/3-2*'OddsRatio_working_3-way'!R78^3/27-'OddsRatio_working_3-way'!T78</f>
        <v>0.29370076473805123</v>
      </c>
      <c r="W78" s="11">
        <f>'OddsRatio_working_3-way'!V78^2+4*'OddsRatio_working_3-way'!U78^3/27</f>
        <v>-1.0095582164446476E-2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0.15520608990320145</v>
      </c>
      <c r="Y78" s="11">
        <f>IF('OddsRatio_working_3-way'!W78&gt;=0,IF('OddsRatio_working_3-way'!V78+SQRT('OddsRatio_working_3-way'!W78)&gt;0,0,PI()),ACOS('OddsRatio_working_3-way'!V78/(2*'OddsRatio_working_3-way'!X78)))</f>
        <v>0.32962500741697021</v>
      </c>
      <c r="Z78" s="11">
        <f>'OddsRatio_working_3-way'!X78^(1/3)*COS('OddsRatio_working_3-way'!Y78/3)</f>
        <v>0.53416584320195803</v>
      </c>
      <c r="AA78" s="11">
        <f>'OddsRatio_working_3-way'!X78^(1/3)*COS(('OddsRatio_working_3-way'!Y78+2*PI())/3)</f>
        <v>-0.31811676293757263</v>
      </c>
      <c r="AB78" s="11">
        <f>'OddsRatio_working_3-way'!X78^(1/3)*COS(('OddsRatio_working_3-way'!Y78+4*PI())/3)</f>
        <v>-0.21604908026438552</v>
      </c>
      <c r="AC78" s="11">
        <f>'OddsRatio_working_3-way'!X78^(1/3)*SIN('OddsRatio_working_3-way'!Y78/3)</f>
        <v>5.892880406692607E-2</v>
      </c>
      <c r="AD78" s="11">
        <f>'OddsRatio_working_3-way'!X78^(1/3)*SIN(('OddsRatio_working_3-way'!Y78+2*PI())/3)</f>
        <v>0.43313678801336791</v>
      </c>
      <c r="AE78" s="11">
        <f>'OddsRatio_working_3-way'!X78^(1/3)*SIN(('OddsRatio_working_3-way'!Y78+4*PI())/3)</f>
        <v>-0.49206559208029382</v>
      </c>
      <c r="AF78" s="11">
        <f>-'OddsRatio_working_3-way'!U78/(3*'OddsRatio_working_3-way'!X78^(1/3))*COS(('OddsRatio_working_3-way'!Y78)/3)</f>
        <v>0.53416584320195803</v>
      </c>
      <c r="AG78" s="11">
        <f>-'OddsRatio_working_3-way'!U78/(3*'OddsRatio_working_3-way'!X78^(1/3))*COS(('OddsRatio_working_3-way'!Y78+2*PI())/3)</f>
        <v>-0.31811676293757263</v>
      </c>
      <c r="AH78" s="11">
        <f>-'OddsRatio_working_3-way'!U78/(3*'OddsRatio_working_3-way'!X78^(1/3))*COS(('OddsRatio_working_3-way'!Y78+4*PI())/3)</f>
        <v>-0.21604908026438552</v>
      </c>
      <c r="AI78" s="11">
        <f>'OddsRatio_working_3-way'!U78/(3*'OddsRatio_working_3-way'!X78^(1/3))*SIN(('OddsRatio_working_3-way'!Y78)/3)</f>
        <v>-5.892880406692607E-2</v>
      </c>
      <c r="AJ78" s="11">
        <f>'OddsRatio_working_3-way'!U78/(3*'OddsRatio_working_3-way'!X78^(1/3))*SIN(('OddsRatio_working_3-way'!Y78+2*PI())/3)</f>
        <v>-0.43313678801336791</v>
      </c>
      <c r="AK78" s="11">
        <f>'OddsRatio_working_3-way'!U78/(3*'OddsRatio_working_3-way'!X78^(1/3))*SIN(('OddsRatio_working_3-way'!Y78+4*PI())/3)</f>
        <v>0.49206559208029382</v>
      </c>
      <c r="AL78" s="11">
        <f>'OddsRatio_working_3-way'!Z78+'OddsRatio_working_3-way'!AF78</f>
        <v>1.0683316864039161</v>
      </c>
      <c r="AM78" s="11">
        <f>'OddsRatio_working_3-way'!AA78+'OddsRatio_working_3-way'!AG78</f>
        <v>-0.63623352587514526</v>
      </c>
      <c r="AN78" s="11">
        <f>'OddsRatio_working_3-way'!AB78+'OddsRatio_working_3-way'!AH78</f>
        <v>-0.43209816052877104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1.0683316864039161</v>
      </c>
      <c r="AS78" s="11">
        <f>IF(('OddsRatio_working_3-way'!X78=0),IF(Q78&gt;0,-Q78^(1/3),(-Q78)^(1/3)),'OddsRatio_working_3-way'!AM78-'OddsRatio_working_3-way'!R78/3)</f>
        <v>-0.63623352587514526</v>
      </c>
      <c r="AT78" s="11">
        <f>IF(('OddsRatio_working_3-way'!X78=0),IF(Q78&gt;0,-Q78^(1/3),(-Q78)^(1/3)),'OddsRatio_working_3-way'!AN78-'OddsRatio_working_3-way'!R78/3)</f>
        <v>-0.43209816052877104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1.72</v>
      </c>
      <c r="B79" s="4">
        <f>IF('True_Odds_Calculator_3-way'!B80="","",'True_Odds_Calculator_3-way'!B80)</f>
        <v>3.55</v>
      </c>
      <c r="C79" s="4">
        <f>IF('True_Odds_Calculator_3-way'!C80="","",'True_Odds_Calculator_3-way'!C80)</f>
        <v>5.42</v>
      </c>
      <c r="D79" s="9">
        <f t="shared" si="26"/>
        <v>0.56165456078692366</v>
      </c>
      <c r="E79" s="9">
        <f t="shared" si="27"/>
        <v>0.26566724582872886</v>
      </c>
      <c r="F79" s="9">
        <f t="shared" si="28"/>
        <v>0.17267819338434753</v>
      </c>
      <c r="G79" s="9">
        <f t="shared" si="29"/>
        <v>1.083963618429743</v>
      </c>
      <c r="H79" s="9">
        <f t="shared" si="30"/>
        <v>1.7804538052694148</v>
      </c>
      <c r="I79" s="9">
        <f t="shared" si="31"/>
        <v>3.7641072269958449</v>
      </c>
      <c r="J79" s="9">
        <f t="shared" si="32"/>
        <v>5.7911191934594637</v>
      </c>
      <c r="K79" s="11">
        <f t="shared" si="33"/>
        <v>0.58139534883720934</v>
      </c>
      <c r="L79" s="11">
        <f t="shared" si="34"/>
        <v>0.28169014084507044</v>
      </c>
      <c r="M79" s="11">
        <f t="shared" si="35"/>
        <v>0.18450184501845018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-0.24521038528433114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0.23236475404387194</v>
      </c>
      <c r="Q79" s="11">
        <f>2*'OddsRatio_working_3-way'!K79*'OddsRatio_working_3-way'!L79*'OddsRatio_working_3-way'!M79</f>
        <v>6.0432965941189062E-2</v>
      </c>
      <c r="R79" s="11">
        <f t="shared" si="36"/>
        <v>0</v>
      </c>
      <c r="S79" s="11">
        <f t="shared" si="37"/>
        <v>-0.94761383688719303</v>
      </c>
      <c r="T79" s="11">
        <f t="shared" si="38"/>
        <v>-0.24645353365076544</v>
      </c>
      <c r="U79" s="11">
        <f>'OddsRatio_working_3-way'!S79-'OddsRatio_working_3-way'!R79^2/3</f>
        <v>-0.94761383688719303</v>
      </c>
      <c r="V79" s="11">
        <f>'OddsRatio_working_3-way'!S79*'OddsRatio_working_3-way'!R79/3-2*'OddsRatio_working_3-way'!R79^3/27-'OddsRatio_working_3-way'!T79</f>
        <v>0.24645353365076544</v>
      </c>
      <c r="W79" s="11">
        <f>'OddsRatio_working_3-way'!V79^2+4*'OddsRatio_working_3-way'!U79^3/27</f>
        <v>-6.5324459757398173E-2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0.17752732466182997</v>
      </c>
      <c r="Y79" s="11">
        <f>IF('OddsRatio_working_3-way'!W79&gt;=0,IF('OddsRatio_working_3-way'!V79+SQRT('OddsRatio_working_3-way'!W79)&gt;0,0,PI()),ACOS('OddsRatio_working_3-way'!V79/(2*'OddsRatio_working_3-way'!X79)))</f>
        <v>0.80358786928288251</v>
      </c>
      <c r="Z79" s="11">
        <f>'OddsRatio_working_3-way'!X79^(1/3)*COS('OddsRatio_working_3-way'!Y79/3)</f>
        <v>0.54198180921487149</v>
      </c>
      <c r="AA79" s="11">
        <f>'OddsRatio_working_3-way'!X79^(1/3)*COS(('OddsRatio_working_3-way'!Y79+2*PI())/3)</f>
        <v>-0.39981344953622261</v>
      </c>
      <c r="AB79" s="11">
        <f>'OddsRatio_working_3-way'!X79^(1/3)*COS(('OddsRatio_working_3-way'!Y79+4*PI())/3)</f>
        <v>-0.14216835967864896</v>
      </c>
      <c r="AC79" s="11">
        <f>'OddsRatio_working_3-way'!X79^(1/3)*SIN('OddsRatio_working_3-way'!Y79/3)</f>
        <v>0.1487514619846555</v>
      </c>
      <c r="AD79" s="11">
        <f>'OddsRatio_working_3-way'!X79^(1/3)*SIN(('OddsRatio_working_3-way'!Y79+2*PI())/3)</f>
        <v>0.39499428417680188</v>
      </c>
      <c r="AE79" s="11">
        <f>'OddsRatio_working_3-way'!X79^(1/3)*SIN(('OddsRatio_working_3-way'!Y79+4*PI())/3)</f>
        <v>-0.54374574616145732</v>
      </c>
      <c r="AF79" s="11">
        <f>-'OddsRatio_working_3-way'!U79/(3*'OddsRatio_working_3-way'!X79^(1/3))*COS(('OddsRatio_working_3-way'!Y79)/3)</f>
        <v>0.54198180921487149</v>
      </c>
      <c r="AG79" s="11">
        <f>-'OddsRatio_working_3-way'!U79/(3*'OddsRatio_working_3-way'!X79^(1/3))*COS(('OddsRatio_working_3-way'!Y79+2*PI())/3)</f>
        <v>-0.39981344953622261</v>
      </c>
      <c r="AH79" s="11">
        <f>-'OddsRatio_working_3-way'!U79/(3*'OddsRatio_working_3-way'!X79^(1/3))*COS(('OddsRatio_working_3-way'!Y79+4*PI())/3)</f>
        <v>-0.14216835967864896</v>
      </c>
      <c r="AI79" s="11">
        <f>'OddsRatio_working_3-way'!U79/(3*'OddsRatio_working_3-way'!X79^(1/3))*SIN(('OddsRatio_working_3-way'!Y79)/3)</f>
        <v>-0.1487514619846555</v>
      </c>
      <c r="AJ79" s="11">
        <f>'OddsRatio_working_3-way'!U79/(3*'OddsRatio_working_3-way'!X79^(1/3))*SIN(('OddsRatio_working_3-way'!Y79+2*PI())/3)</f>
        <v>-0.39499428417680188</v>
      </c>
      <c r="AK79" s="11">
        <f>'OddsRatio_working_3-way'!U79/(3*'OddsRatio_working_3-way'!X79^(1/3))*SIN(('OddsRatio_working_3-way'!Y79+4*PI())/3)</f>
        <v>0.54374574616145732</v>
      </c>
      <c r="AL79" s="11">
        <f>'OddsRatio_working_3-way'!Z79+'OddsRatio_working_3-way'!AF79</f>
        <v>1.083963618429743</v>
      </c>
      <c r="AM79" s="11">
        <f>'OddsRatio_working_3-way'!AA79+'OddsRatio_working_3-way'!AG79</f>
        <v>-0.79962689907244522</v>
      </c>
      <c r="AN79" s="11">
        <f>'OddsRatio_working_3-way'!AB79+'OddsRatio_working_3-way'!AH79</f>
        <v>-0.28433671935729793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1.083963618429743</v>
      </c>
      <c r="AS79" s="11">
        <f>IF(('OddsRatio_working_3-way'!X79=0),IF(Q79&gt;0,-Q79^(1/3),(-Q79)^(1/3)),'OddsRatio_working_3-way'!AM79-'OddsRatio_working_3-way'!R79/3)</f>
        <v>-0.79962689907244522</v>
      </c>
      <c r="AT79" s="11">
        <f>IF(('OddsRatio_working_3-way'!X79=0),IF(Q79&gt;0,-Q79^(1/3),(-Q79)^(1/3)),'OddsRatio_working_3-way'!AN79-'OddsRatio_working_3-way'!R79/3)</f>
        <v>-0.28433671935729793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2.79</v>
      </c>
      <c r="B80" s="4">
        <f>IF('True_Odds_Calculator_3-way'!B81="","",'True_Odds_Calculator_3-way'!B81)</f>
        <v>3.06</v>
      </c>
      <c r="C80" s="4">
        <f>IF('True_Odds_Calculator_3-way'!C81="","",'True_Odds_Calculator_3-way'!C81)</f>
        <v>2.79</v>
      </c>
      <c r="D80" s="9">
        <f t="shared" si="26"/>
        <v>0.34365249173819579</v>
      </c>
      <c r="E80" s="9">
        <f t="shared" si="27"/>
        <v>0.31269501652360837</v>
      </c>
      <c r="F80" s="9">
        <f t="shared" si="28"/>
        <v>0.34365249173819579</v>
      </c>
      <c r="G80" s="9">
        <f t="shared" si="29"/>
        <v>1.0669923671045654</v>
      </c>
      <c r="H80" s="9">
        <f t="shared" si="30"/>
        <v>2.9099163371171723</v>
      </c>
      <c r="I80" s="9">
        <f t="shared" si="31"/>
        <v>3.1980042762354044</v>
      </c>
      <c r="J80" s="9">
        <f t="shared" si="32"/>
        <v>2.9099163371171723</v>
      </c>
      <c r="K80" s="11">
        <f t="shared" si="33"/>
        <v>0.35842293906810035</v>
      </c>
      <c r="L80" s="11">
        <f t="shared" si="34"/>
        <v>0.32679738562091504</v>
      </c>
      <c r="M80" s="11">
        <f t="shared" si="35"/>
        <v>0.35842293906810035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-0.27710441756041493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0.23678231971608288</v>
      </c>
      <c r="Q80" s="11">
        <f>2*'OddsRatio_working_3-way'!K80*'OddsRatio_working_3-way'!L80*'OddsRatio_working_3-way'!M80</f>
        <v>8.3965361601447824E-2</v>
      </c>
      <c r="R80" s="11">
        <f t="shared" si="36"/>
        <v>0</v>
      </c>
      <c r="S80" s="11">
        <f t="shared" si="37"/>
        <v>-0.85448771189098438</v>
      </c>
      <c r="T80" s="11">
        <f t="shared" si="38"/>
        <v>-0.30300982691169659</v>
      </c>
      <c r="U80" s="11">
        <f>'OddsRatio_working_3-way'!S80-'OddsRatio_working_3-way'!R80^2/3</f>
        <v>-0.85448771189098438</v>
      </c>
      <c r="V80" s="11">
        <f>'OddsRatio_working_3-way'!S80*'OddsRatio_working_3-way'!R80/3-2*'OddsRatio_working_3-way'!R80^3/27-'OddsRatio_working_3-way'!T80</f>
        <v>0.30300982691169659</v>
      </c>
      <c r="W80" s="11">
        <f>'OddsRatio_working_3-way'!V80^2+4*'OddsRatio_working_3-way'!U80^3/27</f>
        <v>-6.1520209526733094E-4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0.15201164207086545</v>
      </c>
      <c r="Y80" s="11">
        <f>IF('OddsRatio_working_3-way'!W80&gt;=0,IF('OddsRatio_working_3-way'!V80+SQRT('OddsRatio_working_3-way'!W80)&gt;0,0,PI()),ACOS('OddsRatio_working_3-way'!V80/(2*'OddsRatio_working_3-way'!X80)))</f>
        <v>8.1674221601759855E-2</v>
      </c>
      <c r="Z80" s="11">
        <f>'OddsRatio_working_3-way'!X80^(1/3)*COS('OddsRatio_working_3-way'!Y80/3)</f>
        <v>0.53349618355228268</v>
      </c>
      <c r="AA80" s="11">
        <f>'OddsRatio_working_3-way'!X80^(1/3)*COS(('OddsRatio_working_3-way'!Y80+2*PI())/3)</f>
        <v>-0.27932960893854736</v>
      </c>
      <c r="AB80" s="11">
        <f>'OddsRatio_working_3-way'!X80^(1/3)*COS(('OddsRatio_working_3-way'!Y80+4*PI())/3)</f>
        <v>-0.25416657461373499</v>
      </c>
      <c r="AC80" s="11">
        <f>'OddsRatio_working_3-way'!X80^(1/3)*SIN('OddsRatio_working_3-way'!Y80/3)</f>
        <v>1.4527884641058182E-2</v>
      </c>
      <c r="AD80" s="11">
        <f>'OddsRatio_working_3-way'!X80^(1/3)*SIN(('OddsRatio_working_3-way'!Y80+2*PI())/3)</f>
        <v>0.45475730545779358</v>
      </c>
      <c r="AE80" s="11">
        <f>'OddsRatio_working_3-way'!X80^(1/3)*SIN(('OddsRatio_working_3-way'!Y80+4*PI())/3)</f>
        <v>-0.46928519009885178</v>
      </c>
      <c r="AF80" s="11">
        <f>-'OddsRatio_working_3-way'!U80/(3*'OddsRatio_working_3-way'!X80^(1/3))*COS(('OddsRatio_working_3-way'!Y80)/3)</f>
        <v>0.53349618355228279</v>
      </c>
      <c r="AG80" s="11">
        <f>-'OddsRatio_working_3-way'!U80/(3*'OddsRatio_working_3-way'!X80^(1/3))*COS(('OddsRatio_working_3-way'!Y80+2*PI())/3)</f>
        <v>-0.27932960893854741</v>
      </c>
      <c r="AH80" s="11">
        <f>-'OddsRatio_working_3-way'!U80/(3*'OddsRatio_working_3-way'!X80^(1/3))*COS(('OddsRatio_working_3-way'!Y80+4*PI())/3)</f>
        <v>-0.25416657461373504</v>
      </c>
      <c r="AI80" s="11">
        <f>'OddsRatio_working_3-way'!U80/(3*'OddsRatio_working_3-way'!X80^(1/3))*SIN(('OddsRatio_working_3-way'!Y80)/3)</f>
        <v>-1.4527884641058185E-2</v>
      </c>
      <c r="AJ80" s="11">
        <f>'OddsRatio_working_3-way'!U80/(3*'OddsRatio_working_3-way'!X80^(1/3))*SIN(('OddsRatio_working_3-way'!Y80+2*PI())/3)</f>
        <v>-0.45475730545779369</v>
      </c>
      <c r="AK80" s="11">
        <f>'OddsRatio_working_3-way'!U80/(3*'OddsRatio_working_3-way'!X80^(1/3))*SIN(('OddsRatio_working_3-way'!Y80+4*PI())/3)</f>
        <v>0.46928519009885183</v>
      </c>
      <c r="AL80" s="11">
        <f>'OddsRatio_working_3-way'!Z80+'OddsRatio_working_3-way'!AF80</f>
        <v>1.0669923671045654</v>
      </c>
      <c r="AM80" s="11">
        <f>'OddsRatio_working_3-way'!AA80+'OddsRatio_working_3-way'!AG80</f>
        <v>-0.55865921787709483</v>
      </c>
      <c r="AN80" s="11">
        <f>'OddsRatio_working_3-way'!AB80+'OddsRatio_working_3-way'!AH80</f>
        <v>-0.50833314922747008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1.0669923671045654</v>
      </c>
      <c r="AS80" s="11">
        <f>IF(('OddsRatio_working_3-way'!X80=0),IF(Q80&gt;0,-Q80^(1/3),(-Q80)^(1/3)),'OddsRatio_working_3-way'!AM80-'OddsRatio_working_3-way'!R80/3)</f>
        <v>-0.55865921787709483</v>
      </c>
      <c r="AT80" s="11">
        <f>IF(('OddsRatio_working_3-way'!X80=0),IF(Q80&gt;0,-Q80^(1/3),(-Q80)^(1/3)),'OddsRatio_working_3-way'!AN80-'OddsRatio_working_3-way'!R80/3)</f>
        <v>-0.50833314922747008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4.07</v>
      </c>
      <c r="B81" s="4">
        <f>IF('True_Odds_Calculator_3-way'!B82="","",'True_Odds_Calculator_3-way'!B82)</f>
        <v>4.1399999999999997</v>
      </c>
      <c r="C81" s="4">
        <f>IF('True_Odds_Calculator_3-way'!C82="","",'True_Odds_Calculator_3-way'!C82)</f>
        <v>1.86</v>
      </c>
      <c r="D81" s="9">
        <f t="shared" si="26"/>
        <v>0.23826329640934632</v>
      </c>
      <c r="E81" s="9">
        <f t="shared" si="27"/>
        <v>0.23419564836931761</v>
      </c>
      <c r="F81" s="9">
        <f t="shared" si="28"/>
        <v>0.5275410552213361</v>
      </c>
      <c r="G81" s="9">
        <f t="shared" si="29"/>
        <v>1.0413803069624734</v>
      </c>
      <c r="H81" s="9">
        <f t="shared" si="30"/>
        <v>4.1970375423747939</v>
      </c>
      <c r="I81" s="9">
        <f t="shared" si="31"/>
        <v>4.2699341638621657</v>
      </c>
      <c r="J81" s="9">
        <f t="shared" si="32"/>
        <v>1.8955870639877272</v>
      </c>
      <c r="K81" s="11">
        <f t="shared" si="33"/>
        <v>0.24570024570024568</v>
      </c>
      <c r="L81" s="11">
        <f t="shared" si="34"/>
        <v>0.24154589371980678</v>
      </c>
      <c r="M81" s="11">
        <f t="shared" si="35"/>
        <v>0.5376344086021505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-0.26452016213587048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0.22558577958297454</v>
      </c>
      <c r="Q81" s="11">
        <f>2*'OddsRatio_working_3-way'!K81*'OddsRatio_working_3-way'!L81*'OddsRatio_working_3-way'!M81</f>
        <v>6.3814930575098877E-2</v>
      </c>
      <c r="R81" s="11">
        <f t="shared" si="36"/>
        <v>0</v>
      </c>
      <c r="S81" s="11">
        <f t="shared" si="37"/>
        <v>-0.85281128576922105</v>
      </c>
      <c r="T81" s="11">
        <f t="shared" si="38"/>
        <v>-0.24124788847785603</v>
      </c>
      <c r="U81" s="11">
        <f>'OddsRatio_working_3-way'!S81-'OddsRatio_working_3-way'!R81^2/3</f>
        <v>-0.85281128576922105</v>
      </c>
      <c r="V81" s="11">
        <f>'OddsRatio_working_3-way'!S81*'OddsRatio_working_3-way'!R81/3-2*'OddsRatio_working_3-way'!R81^3/27-'OddsRatio_working_3-way'!T81</f>
        <v>0.24124788847785603</v>
      </c>
      <c r="W81" s="11">
        <f>'OddsRatio_working_3-way'!V81^2+4*'OddsRatio_working_3-way'!U81^3/27</f>
        <v>-3.3686661876660931E-2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0.15156451231380402</v>
      </c>
      <c r="Y81" s="11">
        <f>IF('OddsRatio_working_3-way'!W81&gt;=0,IF('OddsRatio_working_3-way'!V81+SQRT('OddsRatio_working_3-way'!W81)&gt;0,0,PI()),ACOS('OddsRatio_working_3-way'!V81/(2*'OddsRatio_working_3-way'!X81)))</f>
        <v>0.6503717655240624</v>
      </c>
      <c r="Z81" s="11">
        <f>'OddsRatio_working_3-way'!X81^(1/3)*COS('OddsRatio_working_3-way'!Y81/3)</f>
        <v>0.52069015348123682</v>
      </c>
      <c r="AA81" s="11">
        <f>'OddsRatio_working_3-way'!X81^(1/3)*COS(('OddsRatio_working_3-way'!Y81+2*PI())/3)</f>
        <v>-0.35966347631023432</v>
      </c>
      <c r="AB81" s="11">
        <f>'OddsRatio_working_3-way'!X81^(1/3)*COS(('OddsRatio_working_3-way'!Y81+4*PI())/3)</f>
        <v>-0.16102667717100277</v>
      </c>
      <c r="AC81" s="11">
        <f>'OddsRatio_working_3-way'!X81^(1/3)*SIN('OddsRatio_working_3-way'!Y81/3)</f>
        <v>0.11468300945400117</v>
      </c>
      <c r="AD81" s="11">
        <f>'OddsRatio_working_3-way'!X81^(1/3)*SIN(('OddsRatio_working_3-way'!Y81+2*PI())/3)</f>
        <v>0.39358939568816886</v>
      </c>
      <c r="AE81" s="11">
        <f>'OddsRatio_working_3-way'!X81^(1/3)*SIN(('OddsRatio_working_3-way'!Y81+4*PI())/3)</f>
        <v>-0.50827240514216987</v>
      </c>
      <c r="AF81" s="11">
        <f>-'OddsRatio_working_3-way'!U81/(3*'OddsRatio_working_3-way'!X81^(1/3))*COS(('OddsRatio_working_3-way'!Y81)/3)</f>
        <v>0.52069015348123671</v>
      </c>
      <c r="AG81" s="11">
        <f>-'OddsRatio_working_3-way'!U81/(3*'OddsRatio_working_3-way'!X81^(1/3))*COS(('OddsRatio_working_3-way'!Y81+2*PI())/3)</f>
        <v>-0.35966347631023426</v>
      </c>
      <c r="AH81" s="11">
        <f>-'OddsRatio_working_3-way'!U81/(3*'OddsRatio_working_3-way'!X81^(1/3))*COS(('OddsRatio_working_3-way'!Y81+4*PI())/3)</f>
        <v>-0.16102667717100275</v>
      </c>
      <c r="AI81" s="11">
        <f>'OddsRatio_working_3-way'!U81/(3*'OddsRatio_working_3-way'!X81^(1/3))*SIN(('OddsRatio_working_3-way'!Y81)/3)</f>
        <v>-0.11468300945400114</v>
      </c>
      <c r="AJ81" s="11">
        <f>'OddsRatio_working_3-way'!U81/(3*'OddsRatio_working_3-way'!X81^(1/3))*SIN(('OddsRatio_working_3-way'!Y81+2*PI())/3)</f>
        <v>-0.39358939568816875</v>
      </c>
      <c r="AK81" s="11">
        <f>'OddsRatio_working_3-way'!U81/(3*'OddsRatio_working_3-way'!X81^(1/3))*SIN(('OddsRatio_working_3-way'!Y81+4*PI())/3)</f>
        <v>0.50827240514216976</v>
      </c>
      <c r="AL81" s="11">
        <f>'OddsRatio_working_3-way'!Z81+'OddsRatio_working_3-way'!AF81</f>
        <v>1.0413803069624734</v>
      </c>
      <c r="AM81" s="11">
        <f>'OddsRatio_working_3-way'!AA81+'OddsRatio_working_3-way'!AG81</f>
        <v>-0.71932695262046864</v>
      </c>
      <c r="AN81" s="11">
        <f>'OddsRatio_working_3-way'!AB81+'OddsRatio_working_3-way'!AH81</f>
        <v>-0.32205335434200555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1.0413803069624734</v>
      </c>
      <c r="AS81" s="11">
        <f>IF(('OddsRatio_working_3-way'!X81=0),IF(Q81&gt;0,-Q81^(1/3),(-Q81)^(1/3)),'OddsRatio_working_3-way'!AM81-'OddsRatio_working_3-way'!R81/3)</f>
        <v>-0.71932695262046864</v>
      </c>
      <c r="AT81" s="11">
        <f>IF(('OddsRatio_working_3-way'!X81=0),IF(Q81&gt;0,-Q81^(1/3),(-Q81)^(1/3)),'OddsRatio_working_3-way'!AN81-'OddsRatio_working_3-way'!R81/3)</f>
        <v>-0.32205335434200555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2.9</v>
      </c>
      <c r="B82" s="4">
        <f>IF('True_Odds_Calculator_3-way'!B83="","",'True_Odds_Calculator_3-way'!B83)</f>
        <v>3.19</v>
      </c>
      <c r="C82" s="4">
        <f>IF('True_Odds_Calculator_3-way'!C83="","",'True_Odds_Calculator_3-way'!C83)</f>
        <v>2.75</v>
      </c>
      <c r="D82" s="9">
        <f t="shared" si="26"/>
        <v>0.33745534958535534</v>
      </c>
      <c r="E82" s="9">
        <f t="shared" si="27"/>
        <v>0.30646409556072529</v>
      </c>
      <c r="F82" s="9">
        <f t="shared" si="28"/>
        <v>0.35608055485391921</v>
      </c>
      <c r="G82" s="9">
        <f t="shared" si="29"/>
        <v>1.03334474078725</v>
      </c>
      <c r="H82" s="9">
        <f t="shared" si="30"/>
        <v>2.9633550074957751</v>
      </c>
      <c r="I82" s="9">
        <f t="shared" si="31"/>
        <v>3.2630249823240773</v>
      </c>
      <c r="J82" s="9">
        <f t="shared" si="32"/>
        <v>2.8083532963776876</v>
      </c>
      <c r="K82" s="11">
        <f t="shared" si="33"/>
        <v>0.34482758620689657</v>
      </c>
      <c r="L82" s="11">
        <f t="shared" si="34"/>
        <v>0.31347962382445144</v>
      </c>
      <c r="M82" s="11">
        <f t="shared" si="35"/>
        <v>0.36363636363636365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-0.2862294985308711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0.22955749255608732</v>
      </c>
      <c r="Q82" s="11">
        <f>2*'OddsRatio_working_3-way'!K82*'OddsRatio_working_3-way'!L82*'OddsRatio_working_3-way'!M82</f>
        <v>7.8615579642495659E-2</v>
      </c>
      <c r="R82" s="11">
        <f t="shared" si="36"/>
        <v>0</v>
      </c>
      <c r="S82" s="11">
        <f t="shared" si="37"/>
        <v>-0.80200501253132905</v>
      </c>
      <c r="T82" s="11">
        <f t="shared" si="38"/>
        <v>-0.27465925086689352</v>
      </c>
      <c r="U82" s="11">
        <f>'OddsRatio_working_3-way'!S82-'OddsRatio_working_3-way'!R82^2/3</f>
        <v>-0.80200501253132905</v>
      </c>
      <c r="V82" s="11">
        <f>'OddsRatio_working_3-way'!S82*'OddsRatio_working_3-way'!R82/3-2*'OddsRatio_working_3-way'!R82^3/27-'OddsRatio_working_3-way'!T82</f>
        <v>0.27465925086689352</v>
      </c>
      <c r="W82" s="11">
        <f>'OddsRatio_working_3-way'!V82^2+4*'OddsRatio_working_3-way'!U82^3/27</f>
        <v>-9.8589299487461535E-4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0.13822409077439954</v>
      </c>
      <c r="Y82" s="11">
        <f>IF('OddsRatio_working_3-way'!W82&gt;=0,IF('OddsRatio_working_3-way'!V82+SQRT('OddsRatio_working_3-way'!W82)&gt;0,0,PI()),ACOS('OddsRatio_working_3-way'!V82/(2*'OddsRatio_working_3-way'!X82)))</f>
        <v>0.11382544623685931</v>
      </c>
      <c r="Z82" s="11">
        <f>'OddsRatio_working_3-way'!X82^(1/3)*COS('OddsRatio_working_3-way'!Y82/3)</f>
        <v>0.51667237039362501</v>
      </c>
      <c r="AA82" s="11">
        <f>'OddsRatio_working_3-way'!X82^(1/3)*COS(('OddsRatio_working_3-way'!Y82+2*PI())/3)</f>
        <v>-0.27532145489460635</v>
      </c>
      <c r="AB82" s="11">
        <f>'OddsRatio_working_3-way'!X82^(1/3)*COS(('OddsRatio_working_3-way'!Y82+4*PI())/3)</f>
        <v>-0.24135091549901858</v>
      </c>
      <c r="AC82" s="11">
        <f>'OddsRatio_working_3-way'!X82^(1/3)*SIN('OddsRatio_working_3-way'!Y82/3)</f>
        <v>1.9612900064559392E-2</v>
      </c>
      <c r="AD82" s="11">
        <f>'OddsRatio_working_3-way'!X82^(1/3)*SIN(('OddsRatio_working_3-way'!Y82+2*PI())/3)</f>
        <v>0.43764494816212252</v>
      </c>
      <c r="AE82" s="11">
        <f>'OddsRatio_working_3-way'!X82^(1/3)*SIN(('OddsRatio_working_3-way'!Y82+4*PI())/3)</f>
        <v>-0.45725784822668192</v>
      </c>
      <c r="AF82" s="11">
        <f>-'OddsRatio_working_3-way'!U82/(3*'OddsRatio_working_3-way'!X82^(1/3))*COS(('OddsRatio_working_3-way'!Y82)/3)</f>
        <v>0.51667237039362501</v>
      </c>
      <c r="AG82" s="11">
        <f>-'OddsRatio_working_3-way'!U82/(3*'OddsRatio_working_3-way'!X82^(1/3))*COS(('OddsRatio_working_3-way'!Y82+2*PI())/3)</f>
        <v>-0.27532145489460635</v>
      </c>
      <c r="AH82" s="11">
        <f>-'OddsRatio_working_3-way'!U82/(3*'OddsRatio_working_3-way'!X82^(1/3))*COS(('OddsRatio_working_3-way'!Y82+4*PI())/3)</f>
        <v>-0.24135091549901858</v>
      </c>
      <c r="AI82" s="11">
        <f>'OddsRatio_working_3-way'!U82/(3*'OddsRatio_working_3-way'!X82^(1/3))*SIN(('OddsRatio_working_3-way'!Y82)/3)</f>
        <v>-1.9612900064559392E-2</v>
      </c>
      <c r="AJ82" s="11">
        <f>'OddsRatio_working_3-way'!U82/(3*'OddsRatio_working_3-way'!X82^(1/3))*SIN(('OddsRatio_working_3-way'!Y82+2*PI())/3)</f>
        <v>-0.43764494816212252</v>
      </c>
      <c r="AK82" s="11">
        <f>'OddsRatio_working_3-way'!U82/(3*'OddsRatio_working_3-way'!X82^(1/3))*SIN(('OddsRatio_working_3-way'!Y82+4*PI())/3)</f>
        <v>0.45725784822668192</v>
      </c>
      <c r="AL82" s="11">
        <f>'OddsRatio_working_3-way'!Z82+'OddsRatio_working_3-way'!AF82</f>
        <v>1.03334474078725</v>
      </c>
      <c r="AM82" s="11">
        <f>'OddsRatio_working_3-way'!AA82+'OddsRatio_working_3-way'!AG82</f>
        <v>-0.55064290978921271</v>
      </c>
      <c r="AN82" s="11">
        <f>'OddsRatio_working_3-way'!AB82+'OddsRatio_working_3-way'!AH82</f>
        <v>-0.48270183099803715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1.03334474078725</v>
      </c>
      <c r="AS82" s="11">
        <f>IF(('OddsRatio_working_3-way'!X82=0),IF(Q82&gt;0,-Q82^(1/3),(-Q82)^(1/3)),'OddsRatio_working_3-way'!AM82-'OddsRatio_working_3-way'!R82/3)</f>
        <v>-0.55064290978921271</v>
      </c>
      <c r="AT82" s="11">
        <f>IF(('OddsRatio_working_3-way'!X82=0),IF(Q82&gt;0,-Q82^(1/3),(-Q82)^(1/3)),'OddsRatio_working_3-way'!AN82-'OddsRatio_working_3-way'!R82/3)</f>
        <v>-0.48270183099803715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5.68</v>
      </c>
      <c r="B83" s="4">
        <f>IF('True_Odds_Calculator_3-way'!B84="","",'True_Odds_Calculator_3-way'!B84)</f>
        <v>3.9</v>
      </c>
      <c r="C83" s="4">
        <f>IF('True_Odds_Calculator_3-way'!C84="","",'True_Odds_Calculator_3-way'!C84)</f>
        <v>1.69</v>
      </c>
      <c r="D83" s="9">
        <f t="shared" si="26"/>
        <v>0.17003098143022299</v>
      </c>
      <c r="E83" s="9">
        <f t="shared" si="27"/>
        <v>0.24846415133152991</v>
      </c>
      <c r="F83" s="9">
        <f t="shared" si="28"/>
        <v>0.58150486723824724</v>
      </c>
      <c r="G83" s="9">
        <f t="shared" si="29"/>
        <v>1.0430087851929652</v>
      </c>
      <c r="H83" s="9">
        <f t="shared" si="30"/>
        <v>5.8812811147030768</v>
      </c>
      <c r="I83" s="9">
        <f t="shared" si="31"/>
        <v>4.0247254770595982</v>
      </c>
      <c r="J83" s="9">
        <f t="shared" si="32"/>
        <v>1.7196760617831457</v>
      </c>
      <c r="K83" s="11">
        <f t="shared" si="33"/>
        <v>0.17605633802816903</v>
      </c>
      <c r="L83" s="11">
        <f t="shared" si="34"/>
        <v>0.25641025641025644</v>
      </c>
      <c r="M83" s="11">
        <f t="shared" si="35"/>
        <v>0.59171597633136097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-0.25014584548712404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0.22090516090016055</v>
      </c>
      <c r="Q83" s="11">
        <f>2*'OddsRatio_working_3-way'!K83*'OddsRatio_working_3-way'!L83*'OddsRatio_working_3-way'!M83</f>
        <v>5.3423255356749827E-2</v>
      </c>
      <c r="R83" s="11">
        <f t="shared" si="36"/>
        <v>0</v>
      </c>
      <c r="S83" s="11">
        <f t="shared" si="37"/>
        <v>-0.88310545581909883</v>
      </c>
      <c r="T83" s="11">
        <f t="shared" si="38"/>
        <v>-0.21356842946048338</v>
      </c>
      <c r="U83" s="11">
        <f>'OddsRatio_working_3-way'!S83-'OddsRatio_working_3-way'!R83^2/3</f>
        <v>-0.88310545581909883</v>
      </c>
      <c r="V83" s="11">
        <f>'OddsRatio_working_3-way'!S83*'OddsRatio_working_3-way'!R83/3-2*'OddsRatio_working_3-way'!R83^3/27-'OddsRatio_working_3-way'!T83</f>
        <v>0.21356842946048338</v>
      </c>
      <c r="W83" s="11">
        <f>'OddsRatio_working_3-way'!V83^2+4*'OddsRatio_working_3-way'!U83^3/27</f>
        <v>-5.6419945891401466E-2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0.15971178725568358</v>
      </c>
      <c r="Y83" s="11">
        <f>IF('OddsRatio_working_3-way'!W83&gt;=0,IF('OddsRatio_working_3-way'!V83+SQRT('OddsRatio_working_3-way'!W83)&gt;0,0,PI()),ACOS('OddsRatio_working_3-way'!V83/(2*'OddsRatio_working_3-way'!X83)))</f>
        <v>0.83846411898247108</v>
      </c>
      <c r="Z83" s="11">
        <f>'OddsRatio_working_3-way'!X83^(1/3)*COS('OddsRatio_working_3-way'!Y83/3)</f>
        <v>0.52150439259648262</v>
      </c>
      <c r="AA83" s="11">
        <f>'OddsRatio_working_3-way'!X83^(1/3)*COS(('OddsRatio_working_3-way'!Y83+2*PI())/3)</f>
        <v>-0.39037179486151813</v>
      </c>
      <c r="AB83" s="11">
        <f>'OddsRatio_working_3-way'!X83^(1/3)*COS(('OddsRatio_working_3-way'!Y83+4*PI())/3)</f>
        <v>-0.13113259773496419</v>
      </c>
      <c r="AC83" s="11">
        <f>'OddsRatio_working_3-way'!X83^(1/3)*SIN('OddsRatio_working_3-way'!Y83/3)</f>
        <v>0.14967182024551831</v>
      </c>
      <c r="AD83" s="11">
        <f>'OddsRatio_working_3-way'!X83^(1/3)*SIN(('OddsRatio_working_3-way'!Y83+2*PI())/3)</f>
        <v>0.37680014205096818</v>
      </c>
      <c r="AE83" s="11">
        <f>'OddsRatio_working_3-way'!X83^(1/3)*SIN(('OddsRatio_working_3-way'!Y83+4*PI())/3)</f>
        <v>-0.52647196229648652</v>
      </c>
      <c r="AF83" s="11">
        <f>-'OddsRatio_working_3-way'!U83/(3*'OddsRatio_working_3-way'!X83^(1/3))*COS(('OddsRatio_working_3-way'!Y83)/3)</f>
        <v>0.52150439259648251</v>
      </c>
      <c r="AG83" s="11">
        <f>-'OddsRatio_working_3-way'!U83/(3*'OddsRatio_working_3-way'!X83^(1/3))*COS(('OddsRatio_working_3-way'!Y83+2*PI())/3)</f>
        <v>-0.39037179486151802</v>
      </c>
      <c r="AH83" s="11">
        <f>-'OddsRatio_working_3-way'!U83/(3*'OddsRatio_working_3-way'!X83^(1/3))*COS(('OddsRatio_working_3-way'!Y83+4*PI())/3)</f>
        <v>-0.13113259773496416</v>
      </c>
      <c r="AI83" s="11">
        <f>'OddsRatio_working_3-way'!U83/(3*'OddsRatio_working_3-way'!X83^(1/3))*SIN(('OddsRatio_working_3-way'!Y83)/3)</f>
        <v>-0.14967182024551826</v>
      </c>
      <c r="AJ83" s="11">
        <f>'OddsRatio_working_3-way'!U83/(3*'OddsRatio_working_3-way'!X83^(1/3))*SIN(('OddsRatio_working_3-way'!Y83+2*PI())/3)</f>
        <v>-0.37680014205096812</v>
      </c>
      <c r="AK83" s="11">
        <f>'OddsRatio_working_3-way'!U83/(3*'OddsRatio_working_3-way'!X83^(1/3))*SIN(('OddsRatio_working_3-way'!Y83+4*PI())/3)</f>
        <v>0.52647196229648641</v>
      </c>
      <c r="AL83" s="11">
        <f>'OddsRatio_working_3-way'!Z83+'OddsRatio_working_3-way'!AF83</f>
        <v>1.0430087851929652</v>
      </c>
      <c r="AM83" s="11">
        <f>'OddsRatio_working_3-way'!AA83+'OddsRatio_working_3-way'!AG83</f>
        <v>-0.78074358972303615</v>
      </c>
      <c r="AN83" s="11">
        <f>'OddsRatio_working_3-way'!AB83+'OddsRatio_working_3-way'!AH83</f>
        <v>-0.26226519546992832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1.0430087851929652</v>
      </c>
      <c r="AS83" s="11">
        <f>IF(('OddsRatio_working_3-way'!X83=0),IF(Q83&gt;0,-Q83^(1/3),(-Q83)^(1/3)),'OddsRatio_working_3-way'!AM83-'OddsRatio_working_3-way'!R83/3)</f>
        <v>-0.78074358972303615</v>
      </c>
      <c r="AT83" s="11">
        <f>IF(('OddsRatio_working_3-way'!X83=0),IF(Q83&gt;0,-Q83^(1/3),(-Q83)^(1/3)),'OddsRatio_working_3-way'!AN83-'OddsRatio_working_3-way'!R83/3)</f>
        <v>-0.26226519546992832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5.45</v>
      </c>
      <c r="C84" s="4">
        <f>IF('True_Odds_Calculator_3-way'!C85="","",'True_Odds_Calculator_3-way'!C85)</f>
        <v>9.02</v>
      </c>
      <c r="D84" s="9">
        <f t="shared" si="26"/>
        <v>0.71899628507562352</v>
      </c>
      <c r="E84" s="9">
        <f t="shared" si="27"/>
        <v>0.1754233267868075</v>
      </c>
      <c r="F84" s="9">
        <f t="shared" si="28"/>
        <v>0.10558038813756887</v>
      </c>
      <c r="G84" s="9">
        <f t="shared" si="29"/>
        <v>1.056291270984427</v>
      </c>
      <c r="H84" s="9">
        <f t="shared" si="30"/>
        <v>1.3908277702642382</v>
      </c>
      <c r="I84" s="9">
        <f t="shared" si="31"/>
        <v>5.7004961558807006</v>
      </c>
      <c r="J84" s="9">
        <f t="shared" si="32"/>
        <v>9.4714559932951037</v>
      </c>
      <c r="K84" s="11">
        <f t="shared" si="33"/>
        <v>0.72992700729927007</v>
      </c>
      <c r="L84" s="11">
        <f t="shared" si="34"/>
        <v>0.18348623853211007</v>
      </c>
      <c r="M84" s="11">
        <f t="shared" si="35"/>
        <v>0.11086474501108648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-0.19607060836258572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0.19065202249278113</v>
      </c>
      <c r="Q84" s="11">
        <f>2*'OddsRatio_working_3-way'!K84*'OddsRatio_working_3-way'!L84*'OddsRatio_working_3-way'!M84</f>
        <v>2.9696576712271206E-2</v>
      </c>
      <c r="R84" s="11">
        <f t="shared" si="36"/>
        <v>0</v>
      </c>
      <c r="S84" s="11">
        <f t="shared" si="37"/>
        <v>-0.97236410946517693</v>
      </c>
      <c r="T84" s="11">
        <f t="shared" si="38"/>
        <v>-0.15145858402884377</v>
      </c>
      <c r="U84" s="11">
        <f>'OddsRatio_working_3-way'!S84-'OddsRatio_working_3-way'!R84^2/3</f>
        <v>-0.97236410946517693</v>
      </c>
      <c r="V84" s="11">
        <f>'OddsRatio_working_3-way'!S84*'OddsRatio_working_3-way'!R84/3-2*'OddsRatio_working_3-way'!R84^3/27-'OddsRatio_working_3-way'!T84</f>
        <v>0.15145858402884377</v>
      </c>
      <c r="W84" s="11">
        <f>'OddsRatio_working_3-way'!V84^2+4*'OddsRatio_working_3-way'!U84^3/27</f>
        <v>-0.11326214162469828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0.18452767021555372</v>
      </c>
      <c r="Y84" s="11">
        <f>IF('OddsRatio_working_3-way'!W84&gt;=0,IF('OddsRatio_working_3-way'!V84+SQRT('OddsRatio_working_3-way'!W84)&gt;0,0,PI()),ACOS('OddsRatio_working_3-way'!V84/(2*'OddsRatio_working_3-way'!X84)))</f>
        <v>1.1479087995964141</v>
      </c>
      <c r="Z84" s="11">
        <f>'OddsRatio_working_3-way'!X84^(1/3)*COS('OddsRatio_working_3-way'!Y84/3)</f>
        <v>0.52814563549221349</v>
      </c>
      <c r="AA84" s="11">
        <f>'OddsRatio_working_3-way'!X84^(1/3)*COS(('OddsRatio_working_3-way'!Y84+2*PI())/3)</f>
        <v>-0.44815885238531761</v>
      </c>
      <c r="AB84" s="11">
        <f>'OddsRatio_working_3-way'!X84^(1/3)*COS(('OddsRatio_working_3-way'!Y84+4*PI())/3)</f>
        <v>-7.9986783106895984E-2</v>
      </c>
      <c r="AC84" s="11">
        <f>'OddsRatio_working_3-way'!X84^(1/3)*SIN('OddsRatio_working_3-way'!Y84/3)</f>
        <v>0.2125642433059983</v>
      </c>
      <c r="AD84" s="11">
        <f>'OddsRatio_working_3-way'!X84^(1/3)*SIN(('OddsRatio_working_3-way'!Y84+2*PI())/3)</f>
        <v>0.35110541558113395</v>
      </c>
      <c r="AE84" s="11">
        <f>'OddsRatio_working_3-way'!X84^(1/3)*SIN(('OddsRatio_working_3-way'!Y84+4*PI())/3)</f>
        <v>-0.56366965888713216</v>
      </c>
      <c r="AF84" s="11">
        <f>-'OddsRatio_working_3-way'!U84/(3*'OddsRatio_working_3-way'!X84^(1/3))*COS(('OddsRatio_working_3-way'!Y84)/3)</f>
        <v>0.52814563549221349</v>
      </c>
      <c r="AG84" s="11">
        <f>-'OddsRatio_working_3-way'!U84/(3*'OddsRatio_working_3-way'!X84^(1/3))*COS(('OddsRatio_working_3-way'!Y84+2*PI())/3)</f>
        <v>-0.44815885238531761</v>
      </c>
      <c r="AH84" s="11">
        <f>-'OddsRatio_working_3-way'!U84/(3*'OddsRatio_working_3-way'!X84^(1/3))*COS(('OddsRatio_working_3-way'!Y84+4*PI())/3)</f>
        <v>-7.9986783106895984E-2</v>
      </c>
      <c r="AI84" s="11">
        <f>'OddsRatio_working_3-way'!U84/(3*'OddsRatio_working_3-way'!X84^(1/3))*SIN(('OddsRatio_working_3-way'!Y84)/3)</f>
        <v>-0.2125642433059983</v>
      </c>
      <c r="AJ84" s="11">
        <f>'OddsRatio_working_3-way'!U84/(3*'OddsRatio_working_3-way'!X84^(1/3))*SIN(('OddsRatio_working_3-way'!Y84+2*PI())/3)</f>
        <v>-0.35110541558113395</v>
      </c>
      <c r="AK84" s="11">
        <f>'OddsRatio_working_3-way'!U84/(3*'OddsRatio_working_3-way'!X84^(1/3))*SIN(('OddsRatio_working_3-way'!Y84+4*PI())/3)</f>
        <v>0.56366965888713216</v>
      </c>
      <c r="AL84" s="11">
        <f>'OddsRatio_working_3-way'!Z84+'OddsRatio_working_3-way'!AF84</f>
        <v>1.056291270984427</v>
      </c>
      <c r="AM84" s="11">
        <f>'OddsRatio_working_3-way'!AA84+'OddsRatio_working_3-way'!AG84</f>
        <v>-0.89631770477063522</v>
      </c>
      <c r="AN84" s="11">
        <f>'OddsRatio_working_3-way'!AB84+'OddsRatio_working_3-way'!AH84</f>
        <v>-0.15997356621379197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1.056291270984427</v>
      </c>
      <c r="AS84" s="11">
        <f>IF(('OddsRatio_working_3-way'!X84=0),IF(Q84&gt;0,-Q84^(1/3),(-Q84)^(1/3)),'OddsRatio_working_3-way'!AM84-'OddsRatio_working_3-way'!R84/3)</f>
        <v>-0.89631770477063522</v>
      </c>
      <c r="AT84" s="11">
        <f>IF(('OddsRatio_working_3-way'!X84=0),IF(Q84&gt;0,-Q84^(1/3),(-Q84)^(1/3)),'OddsRatio_working_3-way'!AN84-'OddsRatio_working_3-way'!R84/3)</f>
        <v>-0.15997356621379197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2.23</v>
      </c>
      <c r="B85" s="4">
        <f>IF('True_Odds_Calculator_3-way'!B86="","",'True_Odds_Calculator_3-way'!B86)</f>
        <v>3.25</v>
      </c>
      <c r="C85" s="4">
        <f>IF('True_Odds_Calculator_3-way'!C86="","",'True_Odds_Calculator_3-way'!C86)</f>
        <v>3.68</v>
      </c>
      <c r="D85" s="9">
        <f t="shared" si="26"/>
        <v>0.43791753423925472</v>
      </c>
      <c r="E85" s="9">
        <f t="shared" si="27"/>
        <v>0.29869204465864668</v>
      </c>
      <c r="F85" s="9">
        <f t="shared" si="28"/>
        <v>0.26339042110209876</v>
      </c>
      <c r="G85" s="9">
        <f t="shared" si="29"/>
        <v>1.0435243595200787</v>
      </c>
      <c r="H85" s="9">
        <f t="shared" si="30"/>
        <v>2.2835349622096963</v>
      </c>
      <c r="I85" s="9">
        <f t="shared" si="31"/>
        <v>3.3479298089201772</v>
      </c>
      <c r="J85" s="9">
        <f t="shared" si="32"/>
        <v>3.7966452835138118</v>
      </c>
      <c r="K85" s="11">
        <f t="shared" si="33"/>
        <v>0.44843049327354262</v>
      </c>
      <c r="L85" s="11">
        <f t="shared" si="34"/>
        <v>0.30769230769230771</v>
      </c>
      <c r="M85" s="11">
        <f t="shared" si="35"/>
        <v>0.27173913043478259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-0.27809064594987787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0.23096420054891492</v>
      </c>
      <c r="Q85" s="11">
        <f>2*'OddsRatio_working_3-way'!K85*'OddsRatio_working_3-way'!L85*'OddsRatio_working_3-way'!M85</f>
        <v>7.4988376801595744E-2</v>
      </c>
      <c r="R85" s="11">
        <f t="shared" si="36"/>
        <v>0</v>
      </c>
      <c r="S85" s="11">
        <f t="shared" si="37"/>
        <v>-0.83053566854076477</v>
      </c>
      <c r="T85" s="11">
        <f t="shared" si="38"/>
        <v>-0.2696544378379106</v>
      </c>
      <c r="U85" s="11">
        <f>'OddsRatio_working_3-way'!S85-'OddsRatio_working_3-way'!R85^2/3</f>
        <v>-0.83053566854076477</v>
      </c>
      <c r="V85" s="11">
        <f>'OddsRatio_working_3-way'!S85*'OddsRatio_working_3-way'!R85/3-2*'OddsRatio_working_3-way'!R85^3/27-'OddsRatio_working_3-way'!T85</f>
        <v>0.2696544378379106</v>
      </c>
      <c r="W85" s="11">
        <f>'OddsRatio_working_3-way'!V85^2+4*'OddsRatio_working_3-way'!U85^3/27</f>
        <v>-1.215978501498112E-2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0.14566511323980488</v>
      </c>
      <c r="Y85" s="11">
        <f>IF('OddsRatio_working_3-way'!W85&gt;=0,IF('OddsRatio_working_3-way'!V85+SQRT('OddsRatio_working_3-way'!W85)&gt;0,0,PI()),ACOS('OddsRatio_working_3-way'!V85/(2*'OddsRatio_working_3-way'!X85)))</f>
        <v>0.38818603559627252</v>
      </c>
      <c r="Z85" s="11">
        <f>'OddsRatio_working_3-way'!X85^(1/3)*COS('OddsRatio_working_3-way'!Y85/3)</f>
        <v>0.52176217976003936</v>
      </c>
      <c r="AA85" s="11">
        <f>'OddsRatio_working_3-way'!X85^(1/3)*COS(('OddsRatio_working_3-way'!Y85+2*PI())/3)</f>
        <v>-0.31967809630237459</v>
      </c>
      <c r="AB85" s="11">
        <f>'OddsRatio_working_3-way'!X85^(1/3)*COS(('OddsRatio_working_3-way'!Y85+4*PI())/3)</f>
        <v>-0.20208408345766515</v>
      </c>
      <c r="AC85" s="11">
        <f>'OddsRatio_working_3-way'!X85^(1/3)*SIN('OddsRatio_working_3-way'!Y85/3)</f>
        <v>6.7892934970981464E-2</v>
      </c>
      <c r="AD85" s="11">
        <f>'OddsRatio_working_3-way'!X85^(1/3)*SIN(('OddsRatio_working_3-way'!Y85+2*PI())/3)</f>
        <v>0.41791283492064624</v>
      </c>
      <c r="AE85" s="11">
        <f>'OddsRatio_working_3-way'!X85^(1/3)*SIN(('OddsRatio_working_3-way'!Y85+4*PI())/3)</f>
        <v>-0.4858057698916276</v>
      </c>
      <c r="AF85" s="11">
        <f>-'OddsRatio_working_3-way'!U85/(3*'OddsRatio_working_3-way'!X85^(1/3))*COS(('OddsRatio_working_3-way'!Y85)/3)</f>
        <v>0.52176217976003936</v>
      </c>
      <c r="AG85" s="11">
        <f>-'OddsRatio_working_3-way'!U85/(3*'OddsRatio_working_3-way'!X85^(1/3))*COS(('OddsRatio_working_3-way'!Y85+2*PI())/3)</f>
        <v>-0.31967809630237459</v>
      </c>
      <c r="AH85" s="11">
        <f>-'OddsRatio_working_3-way'!U85/(3*'OddsRatio_working_3-way'!X85^(1/3))*COS(('OddsRatio_working_3-way'!Y85+4*PI())/3)</f>
        <v>-0.20208408345766515</v>
      </c>
      <c r="AI85" s="11">
        <f>'OddsRatio_working_3-way'!U85/(3*'OddsRatio_working_3-way'!X85^(1/3))*SIN(('OddsRatio_working_3-way'!Y85)/3)</f>
        <v>-6.7892934970981464E-2</v>
      </c>
      <c r="AJ85" s="11">
        <f>'OddsRatio_working_3-way'!U85/(3*'OddsRatio_working_3-way'!X85^(1/3))*SIN(('OddsRatio_working_3-way'!Y85+2*PI())/3)</f>
        <v>-0.41791283492064624</v>
      </c>
      <c r="AK85" s="11">
        <f>'OddsRatio_working_3-way'!U85/(3*'OddsRatio_working_3-way'!X85^(1/3))*SIN(('OddsRatio_working_3-way'!Y85+4*PI())/3)</f>
        <v>0.4858057698916276</v>
      </c>
      <c r="AL85" s="11">
        <f>'OddsRatio_working_3-way'!Z85+'OddsRatio_working_3-way'!AF85</f>
        <v>1.0435243595200787</v>
      </c>
      <c r="AM85" s="11">
        <f>'OddsRatio_working_3-way'!AA85+'OddsRatio_working_3-way'!AG85</f>
        <v>-0.63935619260474919</v>
      </c>
      <c r="AN85" s="11">
        <f>'OddsRatio_working_3-way'!AB85+'OddsRatio_working_3-way'!AH85</f>
        <v>-0.40416816691533031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1.0435243595200787</v>
      </c>
      <c r="AS85" s="11">
        <f>IF(('OddsRatio_working_3-way'!X85=0),IF(Q85&gt;0,-Q85^(1/3),(-Q85)^(1/3)),'OddsRatio_working_3-way'!AM85-'OddsRatio_working_3-way'!R85/3)</f>
        <v>-0.63935619260474919</v>
      </c>
      <c r="AT85" s="11">
        <f>IF(('OddsRatio_working_3-way'!X85=0),IF(Q85&gt;0,-Q85^(1/3),(-Q85)^(1/3)),'OddsRatio_working_3-way'!AN85-'OddsRatio_working_3-way'!R85/3)</f>
        <v>-0.40416816691533031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3.53</v>
      </c>
      <c r="B86" s="4">
        <f>IF('True_Odds_Calculator_3-way'!B87="","",'True_Odds_Calculator_3-way'!B87)</f>
        <v>3.23</v>
      </c>
      <c r="C86" s="4">
        <f>IF('True_Odds_Calculator_3-way'!C87="","",'True_Odds_Calculator_3-way'!C87)</f>
        <v>2.2999999999999998</v>
      </c>
      <c r="D86" s="9">
        <f t="shared" si="26"/>
        <v>0.274830569563556</v>
      </c>
      <c r="E86" s="9">
        <f t="shared" si="27"/>
        <v>0.30068610793917705</v>
      </c>
      <c r="F86" s="9">
        <f t="shared" si="28"/>
        <v>0.42448332249726672</v>
      </c>
      <c r="G86" s="9">
        <f t="shared" si="29"/>
        <v>1.0429270434845286</v>
      </c>
      <c r="H86" s="9">
        <f t="shared" si="30"/>
        <v>3.6386054200158573</v>
      </c>
      <c r="I86" s="9">
        <f t="shared" si="31"/>
        <v>3.3257273069704989</v>
      </c>
      <c r="J86" s="9">
        <f t="shared" si="32"/>
        <v>2.355805156529887</v>
      </c>
      <c r="K86" s="11">
        <f t="shared" si="33"/>
        <v>0.28328611898016998</v>
      </c>
      <c r="L86" s="11">
        <f t="shared" si="34"/>
        <v>0.30959752321981426</v>
      </c>
      <c r="M86" s="11">
        <f t="shared" si="35"/>
        <v>0.43478260869565222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-0.27968145659933863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0.23108276766991925</v>
      </c>
      <c r="Q86" s="11">
        <f>2*'OddsRatio_working_3-way'!K86*'OddsRatio_working_3-way'!L86*'OddsRatio_working_3-way'!M86</f>
        <v>7.6264939825055875E-2</v>
      </c>
      <c r="R86" s="11">
        <f t="shared" si="36"/>
        <v>0</v>
      </c>
      <c r="S86" s="11">
        <f t="shared" si="37"/>
        <v>-0.82623556985030988</v>
      </c>
      <c r="T86" s="11">
        <f t="shared" si="38"/>
        <v>-0.27268500655125744</v>
      </c>
      <c r="U86" s="11">
        <f>'OddsRatio_working_3-way'!S86-'OddsRatio_working_3-way'!R86^2/3</f>
        <v>-0.82623556985030988</v>
      </c>
      <c r="V86" s="11">
        <f>'OddsRatio_working_3-way'!S86*'OddsRatio_working_3-way'!R86/3-2*'OddsRatio_working_3-way'!R86^3/27-'OddsRatio_working_3-way'!T86</f>
        <v>0.27268500655125744</v>
      </c>
      <c r="W86" s="11">
        <f>'OddsRatio_working_3-way'!V86^2+4*'OddsRatio_working_3-way'!U86^3/27</f>
        <v>-9.2047071266857516E-3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0.14453530703996262</v>
      </c>
      <c r="Y86" s="11">
        <f>IF('OddsRatio_working_3-way'!W86&gt;=0,IF('OddsRatio_working_3-way'!V86+SQRT('OddsRatio_working_3-way'!W86)&gt;0,0,PI()),ACOS('OddsRatio_working_3-way'!V86/(2*'OddsRatio_working_3-way'!X86)))</f>
        <v>0.3383120065955405</v>
      </c>
      <c r="Z86" s="11">
        <f>'OddsRatio_working_3-way'!X86^(1/3)*COS('OddsRatio_working_3-way'!Y86/3)</f>
        <v>0.52146352174226429</v>
      </c>
      <c r="AA86" s="11">
        <f>'OddsRatio_working_3-way'!X86^(1/3)*COS(('OddsRatio_working_3-way'!Y86+2*PI())/3)</f>
        <v>-0.31187605753941988</v>
      </c>
      <c r="AB86" s="11">
        <f>'OddsRatio_working_3-way'!X86^(1/3)*COS(('OddsRatio_working_3-way'!Y86+4*PI())/3)</f>
        <v>-0.20958746420284455</v>
      </c>
      <c r="AC86" s="11">
        <f>'OddsRatio_working_3-way'!X86^(1/3)*SIN('OddsRatio_working_3-way'!Y86/3)</f>
        <v>5.9056346897899986E-2</v>
      </c>
      <c r="AD86" s="11">
        <f>'OddsRatio_working_3-way'!X86^(1/3)*SIN(('OddsRatio_working_3-way'!Y86+2*PI())/3)</f>
        <v>0.42207248352674981</v>
      </c>
      <c r="AE86" s="11">
        <f>'OddsRatio_working_3-way'!X86^(1/3)*SIN(('OddsRatio_working_3-way'!Y86+4*PI())/3)</f>
        <v>-0.48112883042464977</v>
      </c>
      <c r="AF86" s="11">
        <f>-'OddsRatio_working_3-way'!U86/(3*'OddsRatio_working_3-way'!X86^(1/3))*COS(('OddsRatio_working_3-way'!Y86)/3)</f>
        <v>0.52146352174226418</v>
      </c>
      <c r="AG86" s="11">
        <f>-'OddsRatio_working_3-way'!U86/(3*'OddsRatio_working_3-way'!X86^(1/3))*COS(('OddsRatio_working_3-way'!Y86+2*PI())/3)</f>
        <v>-0.31187605753941977</v>
      </c>
      <c r="AH86" s="11">
        <f>-'OddsRatio_working_3-way'!U86/(3*'OddsRatio_working_3-way'!X86^(1/3))*COS(('OddsRatio_working_3-way'!Y86+4*PI())/3)</f>
        <v>-0.20958746420284452</v>
      </c>
      <c r="AI86" s="11">
        <f>'OddsRatio_working_3-way'!U86/(3*'OddsRatio_working_3-way'!X86^(1/3))*SIN(('OddsRatio_working_3-way'!Y86)/3)</f>
        <v>-5.9056346897899972E-2</v>
      </c>
      <c r="AJ86" s="11">
        <f>'OddsRatio_working_3-way'!U86/(3*'OddsRatio_working_3-way'!X86^(1/3))*SIN(('OddsRatio_working_3-way'!Y86+2*PI())/3)</f>
        <v>-0.42207248352674975</v>
      </c>
      <c r="AK86" s="11">
        <f>'OddsRatio_working_3-way'!U86/(3*'OddsRatio_working_3-way'!X86^(1/3))*SIN(('OddsRatio_working_3-way'!Y86+4*PI())/3)</f>
        <v>0.48112883042464971</v>
      </c>
      <c r="AL86" s="11">
        <f>'OddsRatio_working_3-way'!Z86+'OddsRatio_working_3-way'!AF86</f>
        <v>1.0429270434845286</v>
      </c>
      <c r="AM86" s="11">
        <f>'OddsRatio_working_3-way'!AA86+'OddsRatio_working_3-way'!AG86</f>
        <v>-0.62375211507883965</v>
      </c>
      <c r="AN86" s="11">
        <f>'OddsRatio_working_3-way'!AB86+'OddsRatio_working_3-way'!AH86</f>
        <v>-0.41917492840568904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1.0429270434845286</v>
      </c>
      <c r="AS86" s="11">
        <f>IF(('OddsRatio_working_3-way'!X86=0),IF(Q86&gt;0,-Q86^(1/3),(-Q86)^(1/3)),'OddsRatio_working_3-way'!AM86-'OddsRatio_working_3-way'!R86/3)</f>
        <v>-0.62375211507883965</v>
      </c>
      <c r="AT86" s="11">
        <f>IF(('OddsRatio_working_3-way'!X86=0),IF(Q86&gt;0,-Q86^(1/3),(-Q86)^(1/3)),'OddsRatio_working_3-way'!AN86-'OddsRatio_working_3-way'!R86/3)</f>
        <v>-0.41917492840568904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3.41</v>
      </c>
      <c r="C87" s="4">
        <f>IF('True_Odds_Calculator_3-way'!C88="","",'True_Odds_Calculator_3-way'!C88)</f>
        <v>5.4</v>
      </c>
      <c r="D87" s="9">
        <f t="shared" si="26"/>
        <v>0.53973907080372285</v>
      </c>
      <c r="E87" s="9">
        <f t="shared" si="27"/>
        <v>0.28271062058408958</v>
      </c>
      <c r="F87" s="9">
        <f t="shared" si="28"/>
        <v>0.17755030861218768</v>
      </c>
      <c r="G87" s="9">
        <f t="shared" si="29"/>
        <v>1.0527742016748602</v>
      </c>
      <c r="H87" s="9">
        <f t="shared" si="30"/>
        <v>1.8527471033566365</v>
      </c>
      <c r="I87" s="9">
        <f t="shared" si="31"/>
        <v>3.5371858260364135</v>
      </c>
      <c r="J87" s="9">
        <f t="shared" si="32"/>
        <v>5.6322064873693858</v>
      </c>
      <c r="K87" s="11">
        <f t="shared" si="33"/>
        <v>0.5524861878453039</v>
      </c>
      <c r="L87" s="11">
        <f t="shared" si="34"/>
        <v>0.29325513196480935</v>
      </c>
      <c r="M87" s="11">
        <f t="shared" si="35"/>
        <v>0.18518518518518517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-0.25770807342719659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0.22862738956126943</v>
      </c>
      <c r="Q87" s="11">
        <f>2*'OddsRatio_working_3-way'!K87*'OddsRatio_working_3-way'!L87*'OddsRatio_working_3-way'!M87</f>
        <v>6.0007188861225559E-2</v>
      </c>
      <c r="R87" s="11">
        <f t="shared" si="36"/>
        <v>0</v>
      </c>
      <c r="S87" s="11">
        <f t="shared" si="37"/>
        <v>-0.88715648881623976</v>
      </c>
      <c r="T87" s="11">
        <f t="shared" si="38"/>
        <v>-0.23284947213024659</v>
      </c>
      <c r="U87" s="11">
        <f>'OddsRatio_working_3-way'!S87-'OddsRatio_working_3-way'!R87^2/3</f>
        <v>-0.88715648881623976</v>
      </c>
      <c r="V87" s="11">
        <f>'OddsRatio_working_3-way'!S87*'OddsRatio_working_3-way'!R87/3-2*'OddsRatio_working_3-way'!R87^3/27-'OddsRatio_working_3-way'!T87</f>
        <v>0.23284947213024659</v>
      </c>
      <c r="W87" s="11">
        <f>'OddsRatio_working_3-way'!V87^2+4*'OddsRatio_working_3-way'!U87^3/27</f>
        <v>-4.9223127745967349E-2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0.16081200547324026</v>
      </c>
      <c r="Y87" s="11">
        <f>IF('OddsRatio_working_3-way'!W87&gt;=0,IF('OddsRatio_working_3-way'!V87+SQRT('OddsRatio_working_3-way'!W87)&gt;0,0,PI()),ACOS('OddsRatio_working_3-way'!V87/(2*'OddsRatio_working_3-way'!X87)))</f>
        <v>0.761241182738853</v>
      </c>
      <c r="Z87" s="11">
        <f>'OddsRatio_working_3-way'!X87^(1/3)*COS('OddsRatio_working_3-way'!Y87/3)</f>
        <v>0.52638710083743023</v>
      </c>
      <c r="AA87" s="11">
        <f>'OddsRatio_working_3-way'!X87^(1/3)*COS(('OddsRatio_working_3-way'!Y87+2*PI())/3)</f>
        <v>-0.38141616778964721</v>
      </c>
      <c r="AB87" s="11">
        <f>'OddsRatio_working_3-way'!X87^(1/3)*COS(('OddsRatio_working_3-way'!Y87+4*PI())/3)</f>
        <v>-0.14497093304778289</v>
      </c>
      <c r="AC87" s="11">
        <f>'OddsRatio_working_3-way'!X87^(1/3)*SIN('OddsRatio_working_3-way'!Y87/3)</f>
        <v>0.13651171992681951</v>
      </c>
      <c r="AD87" s="11">
        <f>'OddsRatio_working_3-way'!X87^(1/3)*SIN(('OddsRatio_working_3-way'!Y87+2*PI())/3)</f>
        <v>0.38760874158624575</v>
      </c>
      <c r="AE87" s="11">
        <f>'OddsRatio_working_3-way'!X87^(1/3)*SIN(('OddsRatio_working_3-way'!Y87+4*PI())/3)</f>
        <v>-0.52412046151306524</v>
      </c>
      <c r="AF87" s="11">
        <f>-'OddsRatio_working_3-way'!U87/(3*'OddsRatio_working_3-way'!X87^(1/3))*COS(('OddsRatio_working_3-way'!Y87)/3)</f>
        <v>0.52638710083743012</v>
      </c>
      <c r="AG87" s="11">
        <f>-'OddsRatio_working_3-way'!U87/(3*'OddsRatio_working_3-way'!X87^(1/3))*COS(('OddsRatio_working_3-way'!Y87+2*PI())/3)</f>
        <v>-0.3814161677896471</v>
      </c>
      <c r="AH87" s="11">
        <f>-'OddsRatio_working_3-way'!U87/(3*'OddsRatio_working_3-way'!X87^(1/3))*COS(('OddsRatio_working_3-way'!Y87+4*PI())/3)</f>
        <v>-0.14497093304778286</v>
      </c>
      <c r="AI87" s="11">
        <f>'OddsRatio_working_3-way'!U87/(3*'OddsRatio_working_3-way'!X87^(1/3))*SIN(('OddsRatio_working_3-way'!Y87)/3)</f>
        <v>-0.13651171992681949</v>
      </c>
      <c r="AJ87" s="11">
        <f>'OddsRatio_working_3-way'!U87/(3*'OddsRatio_working_3-way'!X87^(1/3))*SIN(('OddsRatio_working_3-way'!Y87+2*PI())/3)</f>
        <v>-0.38760874158624564</v>
      </c>
      <c r="AK87" s="11">
        <f>'OddsRatio_working_3-way'!U87/(3*'OddsRatio_working_3-way'!X87^(1/3))*SIN(('OddsRatio_working_3-way'!Y87+4*PI())/3)</f>
        <v>0.52412046151306524</v>
      </c>
      <c r="AL87" s="11">
        <f>'OddsRatio_working_3-way'!Z87+'OddsRatio_working_3-way'!AF87</f>
        <v>1.0527742016748602</v>
      </c>
      <c r="AM87" s="11">
        <f>'OddsRatio_working_3-way'!AA87+'OddsRatio_working_3-way'!AG87</f>
        <v>-0.76283233557929431</v>
      </c>
      <c r="AN87" s="11">
        <f>'OddsRatio_working_3-way'!AB87+'OddsRatio_working_3-way'!AH87</f>
        <v>-0.28994186609556571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1.0527742016748602</v>
      </c>
      <c r="AS87" s="11">
        <f>IF(('OddsRatio_working_3-way'!X87=0),IF(Q87&gt;0,-Q87^(1/3),(-Q87)^(1/3)),'OddsRatio_working_3-way'!AM87-'OddsRatio_working_3-way'!R87/3)</f>
        <v>-0.76283233557929431</v>
      </c>
      <c r="AT87" s="11">
        <f>IF(('OddsRatio_working_3-way'!X87=0),IF(Q87&gt;0,-Q87^(1/3),(-Q87)^(1/3)),'OddsRatio_working_3-way'!AN87-'OddsRatio_working_3-way'!R87/3)</f>
        <v>-0.28994186609556571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1.57</v>
      </c>
      <c r="B88" s="4">
        <f>IF('True_Odds_Calculator_3-way'!B89="","",'True_Odds_Calculator_3-way'!B89)</f>
        <v>3.88</v>
      </c>
      <c r="C88" s="4">
        <f>IF('True_Odds_Calculator_3-way'!C89="","",'True_Odds_Calculator_3-way'!C89)</f>
        <v>7.23</v>
      </c>
      <c r="D88" s="9">
        <f t="shared" si="26"/>
        <v>0.62265211326170344</v>
      </c>
      <c r="E88" s="9">
        <f t="shared" si="27"/>
        <v>0.24618034209543294</v>
      </c>
      <c r="F88" s="9">
        <f t="shared" si="28"/>
        <v>0.13116754464286365</v>
      </c>
      <c r="G88" s="9">
        <f t="shared" si="29"/>
        <v>1.0632162362945832</v>
      </c>
      <c r="H88" s="9">
        <f t="shared" si="30"/>
        <v>1.6060332546879119</v>
      </c>
      <c r="I88" s="9">
        <f t="shared" si="31"/>
        <v>4.0620627605283994</v>
      </c>
      <c r="J88" s="9">
        <f t="shared" si="32"/>
        <v>7.6238371521152537</v>
      </c>
      <c r="K88" s="11">
        <f t="shared" si="33"/>
        <v>0.63694267515923564</v>
      </c>
      <c r="L88" s="11">
        <f t="shared" si="34"/>
        <v>0.25773195876288663</v>
      </c>
      <c r="M88" s="11">
        <f t="shared" si="35"/>
        <v>0.13831258644536651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-0.23221256453005545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0.21978886282604701</v>
      </c>
      <c r="Q88" s="11">
        <f>2*'OddsRatio_working_3-way'!K88*'OddsRatio_working_3-way'!L88*'OddsRatio_working_3-way'!M88</f>
        <v>4.5410922071497314E-2</v>
      </c>
      <c r="R88" s="11">
        <f t="shared" si="36"/>
        <v>0</v>
      </c>
      <c r="S88" s="11">
        <f t="shared" si="37"/>
        <v>-0.94649858103435902</v>
      </c>
      <c r="T88" s="11">
        <f t="shared" si="38"/>
        <v>-0.1955575580649502</v>
      </c>
      <c r="U88" s="11">
        <f>'OddsRatio_working_3-way'!S88-'OddsRatio_working_3-way'!R88^2/3</f>
        <v>-0.94649858103435902</v>
      </c>
      <c r="V88" s="11">
        <f>'OddsRatio_working_3-way'!S88*'OddsRatio_working_3-way'!R88/3-2*'OddsRatio_working_3-way'!R88^3/27-'OddsRatio_working_3-way'!T88</f>
        <v>0.1955575580649502</v>
      </c>
      <c r="W88" s="11">
        <f>'OddsRatio_working_3-way'!V88^2+4*'OddsRatio_working_3-way'!U88^3/27</f>
        <v>-8.7376472007742054E-2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0.17721401646319376</v>
      </c>
      <c r="Y88" s="11">
        <f>IF('OddsRatio_working_3-way'!W88&gt;=0,IF('OddsRatio_working_3-way'!V88+SQRT('OddsRatio_working_3-way'!W88)&gt;0,0,PI()),ACOS('OddsRatio_working_3-way'!V88/(2*'OddsRatio_working_3-way'!X88)))</f>
        <v>0.98632884754682526</v>
      </c>
      <c r="Z88" s="11">
        <f>'OddsRatio_working_3-way'!X88^(1/3)*COS('OddsRatio_working_3-way'!Y88/3)</f>
        <v>0.53160811814729159</v>
      </c>
      <c r="AA88" s="11">
        <f>'OddsRatio_working_3-way'!X88^(1/3)*COS(('OddsRatio_working_3-way'!Y88+2*PI())/3)</f>
        <v>-0.42286854200505597</v>
      </c>
      <c r="AB88" s="11">
        <f>'OddsRatio_working_3-way'!X88^(1/3)*COS(('OddsRatio_working_3-way'!Y88+4*PI())/3)</f>
        <v>-0.10873957614223571</v>
      </c>
      <c r="AC88" s="11">
        <f>'OddsRatio_working_3-way'!X88^(1/3)*SIN('OddsRatio_working_3-way'!Y88/3)</f>
        <v>0.18136244300115811</v>
      </c>
      <c r="AD88" s="11">
        <f>'OddsRatio_working_3-way'!X88^(1/3)*SIN(('OddsRatio_working_3-way'!Y88+2*PI())/3)</f>
        <v>0.36970491367301467</v>
      </c>
      <c r="AE88" s="11">
        <f>'OddsRatio_working_3-way'!X88^(1/3)*SIN(('OddsRatio_working_3-way'!Y88+4*PI())/3)</f>
        <v>-0.55106735667417273</v>
      </c>
      <c r="AF88" s="11">
        <f>-'OddsRatio_working_3-way'!U88/(3*'OddsRatio_working_3-way'!X88^(1/3))*COS(('OddsRatio_working_3-way'!Y88)/3)</f>
        <v>0.53160811814729159</v>
      </c>
      <c r="AG88" s="11">
        <f>-'OddsRatio_working_3-way'!U88/(3*'OddsRatio_working_3-way'!X88^(1/3))*COS(('OddsRatio_working_3-way'!Y88+2*PI())/3)</f>
        <v>-0.42286854200505597</v>
      </c>
      <c r="AH88" s="11">
        <f>-'OddsRatio_working_3-way'!U88/(3*'OddsRatio_working_3-way'!X88^(1/3))*COS(('OddsRatio_working_3-way'!Y88+4*PI())/3)</f>
        <v>-0.10873957614223571</v>
      </c>
      <c r="AI88" s="11">
        <f>'OddsRatio_working_3-way'!U88/(3*'OddsRatio_working_3-way'!X88^(1/3))*SIN(('OddsRatio_working_3-way'!Y88)/3)</f>
        <v>-0.18136244300115811</v>
      </c>
      <c r="AJ88" s="11">
        <f>'OddsRatio_working_3-way'!U88/(3*'OddsRatio_working_3-way'!X88^(1/3))*SIN(('OddsRatio_working_3-way'!Y88+2*PI())/3)</f>
        <v>-0.36970491367301467</v>
      </c>
      <c r="AK88" s="11">
        <f>'OddsRatio_working_3-way'!U88/(3*'OddsRatio_working_3-way'!X88^(1/3))*SIN(('OddsRatio_working_3-way'!Y88+4*PI())/3)</f>
        <v>0.55106735667417273</v>
      </c>
      <c r="AL88" s="11">
        <f>'OddsRatio_working_3-way'!Z88+'OddsRatio_working_3-way'!AF88</f>
        <v>1.0632162362945832</v>
      </c>
      <c r="AM88" s="11">
        <f>'OddsRatio_working_3-way'!AA88+'OddsRatio_working_3-way'!AG88</f>
        <v>-0.84573708401011194</v>
      </c>
      <c r="AN88" s="11">
        <f>'OddsRatio_working_3-way'!AB88+'OddsRatio_working_3-way'!AH88</f>
        <v>-0.21747915228447143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1.0632162362945832</v>
      </c>
      <c r="AS88" s="11">
        <f>IF(('OddsRatio_working_3-way'!X88=0),IF(Q88&gt;0,-Q88^(1/3),(-Q88)^(1/3)),'OddsRatio_working_3-way'!AM88-'OddsRatio_working_3-way'!R88/3)</f>
        <v>-0.84573708401011194</v>
      </c>
      <c r="AT88" s="11">
        <f>IF(('OddsRatio_working_3-way'!X88=0),IF(Q88&gt;0,-Q88^(1/3),(-Q88)^(1/3)),'OddsRatio_working_3-way'!AN88-'OddsRatio_working_3-way'!R88/3)</f>
        <v>-0.21747915228447143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1.53</v>
      </c>
      <c r="B89" s="4">
        <f>IF('True_Odds_Calculator_3-way'!B90="","",'True_Odds_Calculator_3-way'!B90)</f>
        <v>4</v>
      </c>
      <c r="C89" s="4">
        <f>IF('True_Odds_Calculator_3-way'!C90="","",'True_Odds_Calculator_3-way'!C90)</f>
        <v>7.83</v>
      </c>
      <c r="D89" s="9">
        <f t="shared" si="26"/>
        <v>0.63989458760737139</v>
      </c>
      <c r="E89" s="9">
        <f t="shared" si="27"/>
        <v>0.23892469203917369</v>
      </c>
      <c r="F89" s="9">
        <f t="shared" si="28"/>
        <v>0.12118072035345508</v>
      </c>
      <c r="G89" s="9">
        <f t="shared" si="29"/>
        <v>1.0618064091872119</v>
      </c>
      <c r="H89" s="9">
        <f t="shared" si="30"/>
        <v>1.5627573968692219</v>
      </c>
      <c r="I89" s="9">
        <f t="shared" si="31"/>
        <v>4.1854192275616358</v>
      </c>
      <c r="J89" s="9">
        <f t="shared" si="32"/>
        <v>8.2521377747486557</v>
      </c>
      <c r="K89" s="11">
        <f t="shared" si="33"/>
        <v>0.65359477124183007</v>
      </c>
      <c r="L89" s="11">
        <f t="shared" si="34"/>
        <v>0.25</v>
      </c>
      <c r="M89" s="11">
        <f t="shared" si="35"/>
        <v>0.1277139208173691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-0.22662334410136975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0.21619546073005613</v>
      </c>
      <c r="Q89" s="11">
        <f>2*'OddsRatio_working_3-way'!K89*'OddsRatio_working_3-way'!L89*'OddsRatio_working_3-way'!M89</f>
        <v>4.1736575430512776E-2</v>
      </c>
      <c r="R89" s="11">
        <f t="shared" si="36"/>
        <v>0</v>
      </c>
      <c r="S89" s="11">
        <f t="shared" si="37"/>
        <v>-0.95398583754615685</v>
      </c>
      <c r="T89" s="11">
        <f t="shared" si="38"/>
        <v>-0.18416715010543575</v>
      </c>
      <c r="U89" s="11">
        <f>'OddsRatio_working_3-way'!S89-'OddsRatio_working_3-way'!R89^2/3</f>
        <v>-0.95398583754615685</v>
      </c>
      <c r="V89" s="11">
        <f>'OddsRatio_working_3-way'!S89*'OddsRatio_working_3-way'!R89/3-2*'OddsRatio_working_3-way'!R89^3/27-'OddsRatio_working_3-way'!T89</f>
        <v>0.18416715010543575</v>
      </c>
      <c r="W89" s="11">
        <f>'OddsRatio_working_3-way'!V89^2+4*'OddsRatio_working_3-way'!U89^3/27</f>
        <v>-9.4706460251155575E-2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0.17932094093350731</v>
      </c>
      <c r="Y89" s="11">
        <f>IF('OddsRatio_working_3-way'!W89&gt;=0,IF('OddsRatio_working_3-way'!V89+SQRT('OddsRatio_working_3-way'!W89)&gt;0,0,PI()),ACOS('OddsRatio_working_3-way'!V89/(2*'OddsRatio_working_3-way'!X89)))</f>
        <v>1.0315228982330427</v>
      </c>
      <c r="Z89" s="11">
        <f>'OddsRatio_working_3-way'!X89^(1/3)*COS('OddsRatio_working_3-way'!Y89/3)</f>
        <v>0.53090320459360596</v>
      </c>
      <c r="AA89" s="11">
        <f>'OddsRatio_working_3-way'!X89^(1/3)*COS(('OddsRatio_working_3-way'!Y89+2*PI())/3)</f>
        <v>-0.43008088250150733</v>
      </c>
      <c r="AB89" s="11">
        <f>'OddsRatio_working_3-way'!X89^(1/3)*COS(('OddsRatio_working_3-way'!Y89+4*PI())/3)</f>
        <v>-0.10082232209209878</v>
      </c>
      <c r="AC89" s="11">
        <f>'OddsRatio_working_3-way'!X89^(1/3)*SIN('OddsRatio_working_3-way'!Y89/3)</f>
        <v>0.19009751848536074</v>
      </c>
      <c r="AD89" s="11">
        <f>'OddsRatio_working_3-way'!X89^(1/3)*SIN(('OddsRatio_working_3-way'!Y89+2*PI())/3)</f>
        <v>0.36472690288594972</v>
      </c>
      <c r="AE89" s="11">
        <f>'OddsRatio_working_3-way'!X89^(1/3)*SIN(('OddsRatio_working_3-way'!Y89+4*PI())/3)</f>
        <v>-0.55482442137131038</v>
      </c>
      <c r="AF89" s="11">
        <f>-'OddsRatio_working_3-way'!U89/(3*'OddsRatio_working_3-way'!X89^(1/3))*COS(('OddsRatio_working_3-way'!Y89)/3)</f>
        <v>0.53090320459360596</v>
      </c>
      <c r="AG89" s="11">
        <f>-'OddsRatio_working_3-way'!U89/(3*'OddsRatio_working_3-way'!X89^(1/3))*COS(('OddsRatio_working_3-way'!Y89+2*PI())/3)</f>
        <v>-0.43008088250150733</v>
      </c>
      <c r="AH89" s="11">
        <f>-'OddsRatio_working_3-way'!U89/(3*'OddsRatio_working_3-way'!X89^(1/3))*COS(('OddsRatio_working_3-way'!Y89+4*PI())/3)</f>
        <v>-0.10082232209209878</v>
      </c>
      <c r="AI89" s="11">
        <f>'OddsRatio_working_3-way'!U89/(3*'OddsRatio_working_3-way'!X89^(1/3))*SIN(('OddsRatio_working_3-way'!Y89)/3)</f>
        <v>-0.19009751848536074</v>
      </c>
      <c r="AJ89" s="11">
        <f>'OddsRatio_working_3-way'!U89/(3*'OddsRatio_working_3-way'!X89^(1/3))*SIN(('OddsRatio_working_3-way'!Y89+2*PI())/3)</f>
        <v>-0.36472690288594972</v>
      </c>
      <c r="AK89" s="11">
        <f>'OddsRatio_working_3-way'!U89/(3*'OddsRatio_working_3-way'!X89^(1/3))*SIN(('OddsRatio_working_3-way'!Y89+4*PI())/3)</f>
        <v>0.55482442137131038</v>
      </c>
      <c r="AL89" s="11">
        <f>'OddsRatio_working_3-way'!Z89+'OddsRatio_working_3-way'!AF89</f>
        <v>1.0618064091872119</v>
      </c>
      <c r="AM89" s="11">
        <f>'OddsRatio_working_3-way'!AA89+'OddsRatio_working_3-way'!AG89</f>
        <v>-0.86016176500301467</v>
      </c>
      <c r="AN89" s="11">
        <f>'OddsRatio_working_3-way'!AB89+'OddsRatio_working_3-way'!AH89</f>
        <v>-0.20164464418419756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1.0618064091872119</v>
      </c>
      <c r="AS89" s="11">
        <f>IF(('OddsRatio_working_3-way'!X89=0),IF(Q89&gt;0,-Q89^(1/3),(-Q89)^(1/3)),'OddsRatio_working_3-way'!AM89-'OddsRatio_working_3-way'!R89/3)</f>
        <v>-0.86016176500301467</v>
      </c>
      <c r="AT89" s="11">
        <f>IF(('OddsRatio_working_3-way'!X89=0),IF(Q89&gt;0,-Q89^(1/3),(-Q89)^(1/3)),'OddsRatio_working_3-way'!AN89-'OddsRatio_working_3-way'!R89/3)</f>
        <v>-0.20164464418419756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1.69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5.87</v>
      </c>
      <c r="D90" s="9">
        <f t="shared" si="26"/>
        <v>0.57899088445081903</v>
      </c>
      <c r="E90" s="9">
        <f t="shared" si="27"/>
        <v>0.25793426938710795</v>
      </c>
      <c r="F90" s="9">
        <f t="shared" si="28"/>
        <v>0.16307484616207302</v>
      </c>
      <c r="G90" s="9">
        <f t="shared" si="29"/>
        <v>1.053830301759962</v>
      </c>
      <c r="H90" s="9">
        <f t="shared" si="30"/>
        <v>1.7271429082143737</v>
      </c>
      <c r="I90" s="9">
        <f t="shared" si="31"/>
        <v>3.8769567238046965</v>
      </c>
      <c r="J90" s="9">
        <f t="shared" si="32"/>
        <v>6.1321535695710141</v>
      </c>
      <c r="K90" s="11">
        <f t="shared" si="33"/>
        <v>0.59171597633136097</v>
      </c>
      <c r="L90" s="11">
        <f t="shared" si="34"/>
        <v>0.26809651474530832</v>
      </c>
      <c r="M90" s="11">
        <f t="shared" si="35"/>
        <v>0.17035775127768313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-0.24791743006777422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0.22403759031870066</v>
      </c>
      <c r="Q90" s="11">
        <f>2*'OddsRatio_working_3-way'!K90*'OddsRatio_working_3-way'!L90*'OddsRatio_working_3-way'!M90</f>
        <v>5.4050082103425968E-2</v>
      </c>
      <c r="R90" s="11">
        <f t="shared" si="36"/>
        <v>0</v>
      </c>
      <c r="S90" s="11">
        <f t="shared" si="37"/>
        <v>-0.90367825391484002</v>
      </c>
      <c r="T90" s="11">
        <f t="shared" si="38"/>
        <v>-0.21801646656570323</v>
      </c>
      <c r="U90" s="11">
        <f>'OddsRatio_working_3-way'!S90-'OddsRatio_working_3-way'!R90^2/3</f>
        <v>-0.90367825391484002</v>
      </c>
      <c r="V90" s="11">
        <f>'OddsRatio_working_3-way'!S90*'OddsRatio_working_3-way'!R90/3-2*'OddsRatio_working_3-way'!R90^3/27-'OddsRatio_working_3-way'!T90</f>
        <v>0.21801646656570323</v>
      </c>
      <c r="W90" s="11">
        <f>'OddsRatio_working_3-way'!V90^2+4*'OddsRatio_working_3-way'!U90^3/27</f>
        <v>-6.1798410908904255E-2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0.16532512710013159</v>
      </c>
      <c r="Y90" s="11">
        <f>IF('OddsRatio_working_3-way'!W90&gt;=0,IF('OddsRatio_working_3-way'!V90+SQRT('OddsRatio_working_3-way'!W90)&gt;0,0,PI()),ACOS('OddsRatio_working_3-way'!V90/(2*'OddsRatio_working_3-way'!X90)))</f>
        <v>0.85083350802390145</v>
      </c>
      <c r="Z90" s="11">
        <f>'OddsRatio_working_3-way'!X90^(1/3)*COS('OddsRatio_working_3-way'!Y90/3)</f>
        <v>0.52691515087998098</v>
      </c>
      <c r="AA90" s="11">
        <f>'OddsRatio_working_3-way'!X90^(1/3)*COS(('OddsRatio_working_3-way'!Y90+2*PI())/3)</f>
        <v>-0.3964608885887807</v>
      </c>
      <c r="AB90" s="11">
        <f>'OddsRatio_working_3-way'!X90^(1/3)*COS(('OddsRatio_working_3-way'!Y90+4*PI())/3)</f>
        <v>-0.13045426229120038</v>
      </c>
      <c r="AC90" s="11">
        <f>'OddsRatio_working_3-way'!X90^(1/3)*SIN('OddsRatio_working_3-way'!Y90/3)</f>
        <v>0.15357899729913232</v>
      </c>
      <c r="AD90" s="11">
        <f>'OddsRatio_working_3-way'!X90^(1/3)*SIN(('OddsRatio_working_3-way'!Y90+2*PI())/3)</f>
        <v>0.37953240765140783</v>
      </c>
      <c r="AE90" s="11">
        <f>'OddsRatio_working_3-way'!X90^(1/3)*SIN(('OddsRatio_working_3-way'!Y90+4*PI())/3)</f>
        <v>-0.5331114049505401</v>
      </c>
      <c r="AF90" s="11">
        <f>-'OddsRatio_working_3-way'!U90/(3*'OddsRatio_working_3-way'!X90^(1/3))*COS(('OddsRatio_working_3-way'!Y90)/3)</f>
        <v>0.52691515087998098</v>
      </c>
      <c r="AG90" s="11">
        <f>-'OddsRatio_working_3-way'!U90/(3*'OddsRatio_working_3-way'!X90^(1/3))*COS(('OddsRatio_working_3-way'!Y90+2*PI())/3)</f>
        <v>-0.3964608885887807</v>
      </c>
      <c r="AH90" s="11">
        <f>-'OddsRatio_working_3-way'!U90/(3*'OddsRatio_working_3-way'!X90^(1/3))*COS(('OddsRatio_working_3-way'!Y90+4*PI())/3)</f>
        <v>-0.13045426229120038</v>
      </c>
      <c r="AI90" s="11">
        <f>'OddsRatio_working_3-way'!U90/(3*'OddsRatio_working_3-way'!X90^(1/3))*SIN(('OddsRatio_working_3-way'!Y90)/3)</f>
        <v>-0.15357899729913232</v>
      </c>
      <c r="AJ90" s="11">
        <f>'OddsRatio_working_3-way'!U90/(3*'OddsRatio_working_3-way'!X90^(1/3))*SIN(('OddsRatio_working_3-way'!Y90+2*PI())/3)</f>
        <v>-0.37953240765140783</v>
      </c>
      <c r="AK90" s="11">
        <f>'OddsRatio_working_3-way'!U90/(3*'OddsRatio_working_3-way'!X90^(1/3))*SIN(('OddsRatio_working_3-way'!Y90+4*PI())/3)</f>
        <v>0.5331114049505401</v>
      </c>
      <c r="AL90" s="11">
        <f>'OddsRatio_working_3-way'!Z90+'OddsRatio_working_3-way'!AF90</f>
        <v>1.053830301759962</v>
      </c>
      <c r="AM90" s="11">
        <f>'OddsRatio_working_3-way'!AA90+'OddsRatio_working_3-way'!AG90</f>
        <v>-0.7929217771775614</v>
      </c>
      <c r="AN90" s="11">
        <f>'OddsRatio_working_3-way'!AB90+'OddsRatio_working_3-way'!AH90</f>
        <v>-0.26090852458240077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1.053830301759962</v>
      </c>
      <c r="AS90" s="11">
        <f>IF(('OddsRatio_working_3-way'!X90=0),IF(Q90&gt;0,-Q90^(1/3),(-Q90)^(1/3)),'OddsRatio_working_3-way'!AM90-'OddsRatio_working_3-way'!R90/3)</f>
        <v>-0.7929217771775614</v>
      </c>
      <c r="AT90" s="11">
        <f>IF(('OddsRatio_working_3-way'!X90=0),IF(Q90&gt;0,-Q90^(1/3),(-Q90)^(1/3)),'OddsRatio_working_3-way'!AN90-'OddsRatio_working_3-way'!R90/3)</f>
        <v>-0.26090852458240077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3.07</v>
      </c>
      <c r="B91" s="4">
        <f>IF('True_Odds_Calculator_3-way'!B92="","",'True_Odds_Calculator_3-way'!B92)</f>
        <v>3.3</v>
      </c>
      <c r="C91" s="4">
        <f>IF('True_Odds_Calculator_3-way'!C92="","",'True_Odds_Calculator_3-way'!C92)</f>
        <v>2.5099999999999998</v>
      </c>
      <c r="D91" s="9">
        <f t="shared" si="26"/>
        <v>0.31684012824654029</v>
      </c>
      <c r="E91" s="9">
        <f t="shared" si="27"/>
        <v>0.29448663370074996</v>
      </c>
      <c r="F91" s="9">
        <f t="shared" si="28"/>
        <v>0.38867323805270981</v>
      </c>
      <c r="G91" s="9">
        <f t="shared" si="29"/>
        <v>1.041626025651629</v>
      </c>
      <c r="H91" s="9">
        <f t="shared" si="30"/>
        <v>3.1561658730988706</v>
      </c>
      <c r="I91" s="9">
        <f t="shared" si="31"/>
        <v>3.3957398589987458</v>
      </c>
      <c r="J91" s="9">
        <f t="shared" si="32"/>
        <v>2.5728552987339595</v>
      </c>
      <c r="K91" s="11">
        <f t="shared" si="33"/>
        <v>0.32573289902280134</v>
      </c>
      <c r="L91" s="11">
        <f t="shared" si="34"/>
        <v>0.30303030303030304</v>
      </c>
      <c r="M91" s="11">
        <f t="shared" si="35"/>
        <v>0.39840637450199207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-0.28271515654881196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0.23123378561560687</v>
      </c>
      <c r="Q91" s="11">
        <f>2*'OddsRatio_working_3-way'!K91*'OddsRatio_working_3-way'!L91*'OddsRatio_working_3-way'!M91</f>
        <v>7.8650947488301676E-2</v>
      </c>
      <c r="R91" s="11">
        <f t="shared" si="36"/>
        <v>0</v>
      </c>
      <c r="S91" s="11">
        <f t="shared" si="37"/>
        <v>-0.81790374608261718</v>
      </c>
      <c r="T91" s="11">
        <f t="shared" si="38"/>
        <v>-0.27819855308932562</v>
      </c>
      <c r="U91" s="11">
        <f>'OddsRatio_working_3-way'!S91-'OddsRatio_working_3-way'!R91^2/3</f>
        <v>-0.81790374608261718</v>
      </c>
      <c r="V91" s="11">
        <f>'OddsRatio_working_3-way'!S91*'OddsRatio_working_3-way'!R91/3-2*'OddsRatio_working_3-way'!R91^3/27-'OddsRatio_working_3-way'!T91</f>
        <v>0.27819855308932562</v>
      </c>
      <c r="W91" s="11">
        <f>'OddsRatio_working_3-way'!V91^2+4*'OddsRatio_working_3-way'!U91^3/27</f>
        <v>-3.6648594762387909E-3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0.14235457001553647</v>
      </c>
      <c r="Y91" s="11">
        <f>IF('OddsRatio_working_3-way'!W91&gt;=0,IF('OddsRatio_working_3-way'!V91+SQRT('OddsRatio_working_3-way'!W91)&gt;0,0,PI()),ACOS('OddsRatio_working_3-way'!V91/(2*'OddsRatio_working_3-way'!X91)))</f>
        <v>0.21426708368576342</v>
      </c>
      <c r="Z91" s="11">
        <f>'OddsRatio_working_3-way'!X91^(1/3)*COS('OddsRatio_working_3-way'!Y91/3)</f>
        <v>0.52081301282581449</v>
      </c>
      <c r="AA91" s="11">
        <f>'OddsRatio_working_3-way'!X91^(1/3)*COS(('OddsRatio_working_3-way'!Y91+2*PI())/3)</f>
        <v>-0.2926755438036906</v>
      </c>
      <c r="AB91" s="11">
        <f>'OddsRatio_working_3-way'!X91^(1/3)*COS(('OddsRatio_working_3-way'!Y91+4*PI())/3)</f>
        <v>-0.22813746902212387</v>
      </c>
      <c r="AC91" s="11">
        <f>'OddsRatio_working_3-way'!X91^(1/3)*SIN('OddsRatio_working_3-way'!Y91/3)</f>
        <v>3.7261074848117678E-2</v>
      </c>
      <c r="AD91" s="11">
        <f>'OddsRatio_working_3-way'!X91^(1/3)*SIN(('OddsRatio_working_3-way'!Y91+2*PI())/3)</f>
        <v>0.43240676230460723</v>
      </c>
      <c r="AE91" s="11">
        <f>'OddsRatio_working_3-way'!X91^(1/3)*SIN(('OddsRatio_working_3-way'!Y91+4*PI())/3)</f>
        <v>-0.46966783715272492</v>
      </c>
      <c r="AF91" s="11">
        <f>-'OddsRatio_working_3-way'!U91/(3*'OddsRatio_working_3-way'!X91^(1/3))*COS(('OddsRatio_working_3-way'!Y91)/3)</f>
        <v>0.52081301282581449</v>
      </c>
      <c r="AG91" s="11">
        <f>-'OddsRatio_working_3-way'!U91/(3*'OddsRatio_working_3-way'!X91^(1/3))*COS(('OddsRatio_working_3-way'!Y91+2*PI())/3)</f>
        <v>-0.2926755438036906</v>
      </c>
      <c r="AH91" s="11">
        <f>-'OddsRatio_working_3-way'!U91/(3*'OddsRatio_working_3-way'!X91^(1/3))*COS(('OddsRatio_working_3-way'!Y91+4*PI())/3)</f>
        <v>-0.22813746902212387</v>
      </c>
      <c r="AI91" s="11">
        <f>'OddsRatio_working_3-way'!U91/(3*'OddsRatio_working_3-way'!X91^(1/3))*SIN(('OddsRatio_working_3-way'!Y91)/3)</f>
        <v>-3.7261074848117678E-2</v>
      </c>
      <c r="AJ91" s="11">
        <f>'OddsRatio_working_3-way'!U91/(3*'OddsRatio_working_3-way'!X91^(1/3))*SIN(('OddsRatio_working_3-way'!Y91+2*PI())/3)</f>
        <v>-0.43240676230460723</v>
      </c>
      <c r="AK91" s="11">
        <f>'OddsRatio_working_3-way'!U91/(3*'OddsRatio_working_3-way'!X91^(1/3))*SIN(('OddsRatio_working_3-way'!Y91+4*PI())/3)</f>
        <v>0.46966783715272492</v>
      </c>
      <c r="AL91" s="11">
        <f>'OddsRatio_working_3-way'!Z91+'OddsRatio_working_3-way'!AF91</f>
        <v>1.041626025651629</v>
      </c>
      <c r="AM91" s="11">
        <f>'OddsRatio_working_3-way'!AA91+'OddsRatio_working_3-way'!AG91</f>
        <v>-0.58535108760738119</v>
      </c>
      <c r="AN91" s="11">
        <f>'OddsRatio_working_3-way'!AB91+'OddsRatio_working_3-way'!AH91</f>
        <v>-0.45627493804424774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1.041626025651629</v>
      </c>
      <c r="AS91" s="11">
        <f>IF(('OddsRatio_working_3-way'!X91=0),IF(Q91&gt;0,-Q91^(1/3),(-Q91)^(1/3)),'OddsRatio_working_3-way'!AM91-'OddsRatio_working_3-way'!R91/3)</f>
        <v>-0.58535108760738119</v>
      </c>
      <c r="AT91" s="11">
        <f>IF(('OddsRatio_working_3-way'!X91=0),IF(Q91&gt;0,-Q91^(1/3),(-Q91)^(1/3)),'OddsRatio_working_3-way'!AN91-'OddsRatio_working_3-way'!R91/3)</f>
        <v>-0.45627493804424774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2.56</v>
      </c>
      <c r="B92" s="4">
        <f>IF('True_Odds_Calculator_3-way'!B93="","",'True_Odds_Calculator_3-way'!B93)</f>
        <v>3.34</v>
      </c>
      <c r="C92" s="4">
        <f>IF('True_Odds_Calculator_3-way'!C93="","",'True_Odds_Calculator_3-way'!C93)</f>
        <v>2.97</v>
      </c>
      <c r="D92" s="9">
        <f t="shared" si="26"/>
        <v>0.38112806199195531</v>
      </c>
      <c r="E92" s="9">
        <f t="shared" si="27"/>
        <v>0.29106277131049602</v>
      </c>
      <c r="F92" s="9">
        <f t="shared" si="28"/>
        <v>0.32780916669754845</v>
      </c>
      <c r="G92" s="9">
        <f t="shared" si="29"/>
        <v>1.0408910293851865</v>
      </c>
      <c r="H92" s="9">
        <f t="shared" si="30"/>
        <v>2.6237900058408914</v>
      </c>
      <c r="I92" s="9">
        <f t="shared" si="31"/>
        <v>3.4356850087613351</v>
      </c>
      <c r="J92" s="9">
        <f t="shared" si="32"/>
        <v>3.0505553278888176</v>
      </c>
      <c r="K92" s="11">
        <f t="shared" si="33"/>
        <v>0.390625</v>
      </c>
      <c r="L92" s="11">
        <f t="shared" si="34"/>
        <v>0.29940119760479045</v>
      </c>
      <c r="M92" s="11">
        <f t="shared" si="35"/>
        <v>0.33670033670033667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-0.28318079749591718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0.2311507036432186</v>
      </c>
      <c r="Q92" s="11">
        <f>2*'OddsRatio_working_3-way'!K92*'OddsRatio_working_3-way'!L92*'OddsRatio_working_3-way'!M92</f>
        <v>7.8756628157825762E-2</v>
      </c>
      <c r="R92" s="11">
        <f t="shared" si="36"/>
        <v>0</v>
      </c>
      <c r="S92" s="11">
        <f t="shared" si="37"/>
        <v>-0.81626545898314762</v>
      </c>
      <c r="T92" s="11">
        <f t="shared" si="38"/>
        <v>-0.27811429607602983</v>
      </c>
      <c r="U92" s="11">
        <f>'OddsRatio_working_3-way'!S92-'OddsRatio_working_3-way'!R92^2/3</f>
        <v>-0.81626545898314762</v>
      </c>
      <c r="V92" s="11">
        <f>'OddsRatio_working_3-way'!S92*'OddsRatio_working_3-way'!R92/3-2*'OddsRatio_working_3-way'!R92^3/27-'OddsRatio_working_3-way'!T92</f>
        <v>0.27811429607602983</v>
      </c>
      <c r="W92" s="11">
        <f>'OddsRatio_working_3-way'!V92^2+4*'OddsRatio_working_3-way'!U92^3/27</f>
        <v>-3.2256147471082658E-3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0.14192707320044143</v>
      </c>
      <c r="Y92" s="11">
        <f>IF('OddsRatio_working_3-way'!W92&gt;=0,IF('OddsRatio_working_3-way'!V92+SQRT('OddsRatio_working_3-way'!W92)&gt;0,0,PI()),ACOS('OddsRatio_working_3-way'!V92/(2*'OddsRatio_working_3-way'!X92)))</f>
        <v>0.20144301623898064</v>
      </c>
      <c r="Z92" s="11">
        <f>'OddsRatio_working_3-way'!X92^(1/3)*COS('OddsRatio_working_3-way'!Y92/3)</f>
        <v>0.52044551469259315</v>
      </c>
      <c r="AA92" s="11">
        <f>'OddsRatio_working_3-way'!X92^(1/3)*COS(('OddsRatio_working_3-way'!Y92+2*PI())/3)</f>
        <v>-0.29053305960573123</v>
      </c>
      <c r="AB92" s="11">
        <f>'OddsRatio_working_3-way'!X92^(1/3)*COS(('OddsRatio_working_3-way'!Y92+4*PI())/3)</f>
        <v>-0.22991245508686198</v>
      </c>
      <c r="AC92" s="11">
        <f>'OddsRatio_working_3-way'!X92^(1/3)*SIN('OddsRatio_working_3-way'!Y92/3)</f>
        <v>3.4999322337406935E-2</v>
      </c>
      <c r="AD92" s="11">
        <f>'OddsRatio_working_3-way'!X92^(1/3)*SIN(('OddsRatio_working_3-way'!Y92+2*PI())/3)</f>
        <v>0.43321937584074938</v>
      </c>
      <c r="AE92" s="11">
        <f>'OddsRatio_working_3-way'!X92^(1/3)*SIN(('OddsRatio_working_3-way'!Y92+4*PI())/3)</f>
        <v>-0.46821869817815637</v>
      </c>
      <c r="AF92" s="11">
        <f>-'OddsRatio_working_3-way'!U92/(3*'OddsRatio_working_3-way'!X92^(1/3))*COS(('OddsRatio_working_3-way'!Y92)/3)</f>
        <v>0.52044551469259326</v>
      </c>
      <c r="AG92" s="11">
        <f>-'OddsRatio_working_3-way'!U92/(3*'OddsRatio_working_3-way'!X92^(1/3))*COS(('OddsRatio_working_3-way'!Y92+2*PI())/3)</f>
        <v>-0.29053305960573128</v>
      </c>
      <c r="AH92" s="11">
        <f>-'OddsRatio_working_3-way'!U92/(3*'OddsRatio_working_3-way'!X92^(1/3))*COS(('OddsRatio_working_3-way'!Y92+4*PI())/3)</f>
        <v>-0.22991245508686203</v>
      </c>
      <c r="AI92" s="11">
        <f>'OddsRatio_working_3-way'!U92/(3*'OddsRatio_working_3-way'!X92^(1/3))*SIN(('OddsRatio_working_3-way'!Y92)/3)</f>
        <v>-3.4999322337406942E-2</v>
      </c>
      <c r="AJ92" s="11">
        <f>'OddsRatio_working_3-way'!U92/(3*'OddsRatio_working_3-way'!X92^(1/3))*SIN(('OddsRatio_working_3-way'!Y92+2*PI())/3)</f>
        <v>-0.43321937584074949</v>
      </c>
      <c r="AK92" s="11">
        <f>'OddsRatio_working_3-way'!U92/(3*'OddsRatio_working_3-way'!X92^(1/3))*SIN(('OddsRatio_working_3-way'!Y92+4*PI())/3)</f>
        <v>0.46821869817815648</v>
      </c>
      <c r="AL92" s="11">
        <f>'OddsRatio_working_3-way'!Z92+'OddsRatio_working_3-way'!AF92</f>
        <v>1.0408910293851865</v>
      </c>
      <c r="AM92" s="11">
        <f>'OddsRatio_working_3-way'!AA92+'OddsRatio_working_3-way'!AG92</f>
        <v>-0.58106611921146256</v>
      </c>
      <c r="AN92" s="11">
        <f>'OddsRatio_working_3-way'!AB92+'OddsRatio_working_3-way'!AH92</f>
        <v>-0.45982491017372401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1.0408910293851865</v>
      </c>
      <c r="AS92" s="11">
        <f>IF(('OddsRatio_working_3-way'!X92=0),IF(Q92&gt;0,-Q92^(1/3),(-Q92)^(1/3)),'OddsRatio_working_3-way'!AM92-'OddsRatio_working_3-way'!R92/3)</f>
        <v>-0.58106611921146256</v>
      </c>
      <c r="AT92" s="11">
        <f>IF(('OddsRatio_working_3-way'!X92=0),IF(Q92&gt;0,-Q92^(1/3),(-Q92)^(1/3)),'OddsRatio_working_3-way'!AN92-'OddsRatio_working_3-way'!R92/3)</f>
        <v>-0.45982491017372401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1.92</v>
      </c>
      <c r="B93" s="4">
        <f>IF('True_Odds_Calculator_3-way'!B94="","",'True_Odds_Calculator_3-way'!B94)</f>
        <v>3.52</v>
      </c>
      <c r="C93" s="4">
        <f>IF('True_Odds_Calculator_3-way'!C94="","",'True_Odds_Calculator_3-way'!C94)</f>
        <v>4.46</v>
      </c>
      <c r="D93" s="9">
        <f t="shared" si="26"/>
        <v>0.50914689743357489</v>
      </c>
      <c r="E93" s="9">
        <f t="shared" si="27"/>
        <v>0.27467149583688572</v>
      </c>
      <c r="F93" s="9">
        <f t="shared" si="28"/>
        <v>0.21618160672953943</v>
      </c>
      <c r="G93" s="9">
        <f t="shared" si="29"/>
        <v>1.0479018604253976</v>
      </c>
      <c r="H93" s="9">
        <f t="shared" si="30"/>
        <v>1.9640697115913655</v>
      </c>
      <c r="I93" s="9">
        <f t="shared" si="31"/>
        <v>3.6407126882720013</v>
      </c>
      <c r="J93" s="9">
        <f t="shared" si="32"/>
        <v>4.6257404370718751</v>
      </c>
      <c r="K93" s="11">
        <f t="shared" si="33"/>
        <v>0.52083333333333337</v>
      </c>
      <c r="L93" s="11">
        <f t="shared" si="34"/>
        <v>0.28409090909090912</v>
      </c>
      <c r="M93" s="11">
        <f t="shared" si="35"/>
        <v>0.22421524663677131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-0.26612502547900529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0.22891293823889119</v>
      </c>
      <c r="Q93" s="11">
        <f>2*'OddsRatio_working_3-way'!K93*'OddsRatio_working_3-way'!L93*'OddsRatio_working_3-way'!M93</f>
        <v>6.6351576301127882E-2</v>
      </c>
      <c r="R93" s="11">
        <f t="shared" si="36"/>
        <v>0</v>
      </c>
      <c r="S93" s="11">
        <f t="shared" si="37"/>
        <v>-0.86017065785851932</v>
      </c>
      <c r="T93" s="11">
        <f t="shared" si="38"/>
        <v>-0.2493248283647882</v>
      </c>
      <c r="U93" s="11">
        <f>'OddsRatio_working_3-way'!S93-'OddsRatio_working_3-way'!R93^2/3</f>
        <v>-0.86017065785851932</v>
      </c>
      <c r="V93" s="11">
        <f>'OddsRatio_working_3-way'!S93*'OddsRatio_working_3-way'!R93/3-2*'OddsRatio_working_3-way'!R93^3/27-'OddsRatio_working_3-way'!T93</f>
        <v>0.2493248283647882</v>
      </c>
      <c r="W93" s="11">
        <f>'OddsRatio_working_3-way'!V93^2+4*'OddsRatio_working_3-way'!U93^3/27</f>
        <v>-3.2123756746297499E-2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0.15353063764720432</v>
      </c>
      <c r="Y93" s="11">
        <f>IF('OddsRatio_working_3-way'!W93&gt;=0,IF('OddsRatio_working_3-way'!V93+SQRT('OddsRatio_working_3-way'!W93)&gt;0,0,PI()),ACOS('OddsRatio_working_3-way'!V93/(2*'OddsRatio_working_3-way'!X93)))</f>
        <v>0.62327547658318894</v>
      </c>
      <c r="Z93" s="11">
        <f>'OddsRatio_working_3-way'!X93^(1/3)*COS('OddsRatio_working_3-way'!Y93/3)</f>
        <v>0.52395093021269878</v>
      </c>
      <c r="AA93" s="11">
        <f>'OddsRatio_working_3-way'!X93^(1/3)*COS(('OddsRatio_working_3-way'!Y93+2*PI())/3)</f>
        <v>-0.35762708041715102</v>
      </c>
      <c r="AB93" s="11">
        <f>'OddsRatio_working_3-way'!X93^(1/3)*COS(('OddsRatio_working_3-way'!Y93+4*PI())/3)</f>
        <v>-0.16632384979554796</v>
      </c>
      <c r="AC93" s="11">
        <f>'OddsRatio_working_3-way'!X93^(1/3)*SIN('OddsRatio_working_3-way'!Y93/3)</f>
        <v>0.11044897169622771</v>
      </c>
      <c r="AD93" s="11">
        <f>'OddsRatio_working_3-way'!X93^(1/3)*SIN(('OddsRatio_working_3-way'!Y93+2*PI())/3)</f>
        <v>0.39853033005257094</v>
      </c>
      <c r="AE93" s="11">
        <f>'OddsRatio_working_3-way'!X93^(1/3)*SIN(('OddsRatio_working_3-way'!Y93+4*PI())/3)</f>
        <v>-0.50897930174879857</v>
      </c>
      <c r="AF93" s="11">
        <f>-'OddsRatio_working_3-way'!U93/(3*'OddsRatio_working_3-way'!X93^(1/3))*COS(('OddsRatio_working_3-way'!Y93)/3)</f>
        <v>0.52395093021269867</v>
      </c>
      <c r="AG93" s="11">
        <f>-'OddsRatio_working_3-way'!U93/(3*'OddsRatio_working_3-way'!X93^(1/3))*COS(('OddsRatio_working_3-way'!Y93+2*PI())/3)</f>
        <v>-0.35762708041715091</v>
      </c>
      <c r="AH93" s="11">
        <f>-'OddsRatio_working_3-way'!U93/(3*'OddsRatio_working_3-way'!X93^(1/3))*COS(('OddsRatio_working_3-way'!Y93+4*PI())/3)</f>
        <v>-0.16632384979554793</v>
      </c>
      <c r="AI93" s="11">
        <f>'OddsRatio_working_3-way'!U93/(3*'OddsRatio_working_3-way'!X93^(1/3))*SIN(('OddsRatio_working_3-way'!Y93)/3)</f>
        <v>-0.11044897169622769</v>
      </c>
      <c r="AJ93" s="11">
        <f>'OddsRatio_working_3-way'!U93/(3*'OddsRatio_working_3-way'!X93^(1/3))*SIN(('OddsRatio_working_3-way'!Y93+2*PI())/3)</f>
        <v>-0.39853033005257088</v>
      </c>
      <c r="AK93" s="11">
        <f>'OddsRatio_working_3-way'!U93/(3*'OddsRatio_working_3-way'!X93^(1/3))*SIN(('OddsRatio_working_3-way'!Y93+4*PI())/3)</f>
        <v>0.50897930174879846</v>
      </c>
      <c r="AL93" s="11">
        <f>'OddsRatio_working_3-way'!Z93+'OddsRatio_working_3-way'!AF93</f>
        <v>1.0479018604253976</v>
      </c>
      <c r="AM93" s="11">
        <f>'OddsRatio_working_3-way'!AA93+'OddsRatio_working_3-way'!AG93</f>
        <v>-0.71525416083430193</v>
      </c>
      <c r="AN93" s="11">
        <f>'OddsRatio_working_3-way'!AB93+'OddsRatio_working_3-way'!AH93</f>
        <v>-0.33264769959109586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1.0479018604253976</v>
      </c>
      <c r="AS93" s="11">
        <f>IF(('OddsRatio_working_3-way'!X93=0),IF(Q93&gt;0,-Q93^(1/3),(-Q93)^(1/3)),'OddsRatio_working_3-way'!AM93-'OddsRatio_working_3-way'!R93/3)</f>
        <v>-0.71525416083430193</v>
      </c>
      <c r="AT93" s="11">
        <f>IF(('OddsRatio_working_3-way'!X93=0),IF(Q93&gt;0,-Q93^(1/3),(-Q93)^(1/3)),'OddsRatio_working_3-way'!AN93-'OddsRatio_working_3-way'!R93/3)</f>
        <v>-0.33264769959109586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1.89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4.5</v>
      </c>
      <c r="D94" s="9">
        <f t="shared" si="26"/>
        <v>0.51674759771355538</v>
      </c>
      <c r="E94" s="9">
        <f t="shared" si="27"/>
        <v>0.26947107809351145</v>
      </c>
      <c r="F94" s="9">
        <f t="shared" si="28"/>
        <v>0.21378132419293305</v>
      </c>
      <c r="G94" s="9">
        <f t="shared" si="29"/>
        <v>1.0507648795865838</v>
      </c>
      <c r="H94" s="9">
        <f t="shared" si="30"/>
        <v>1.9351807428320589</v>
      </c>
      <c r="I94" s="9">
        <f t="shared" si="31"/>
        <v>3.7109733893333869</v>
      </c>
      <c r="J94" s="9">
        <f t="shared" si="32"/>
        <v>4.6776770785530424</v>
      </c>
      <c r="K94" s="11">
        <f t="shared" si="33"/>
        <v>0.52910052910052918</v>
      </c>
      <c r="L94" s="11">
        <f t="shared" si="34"/>
        <v>0.27932960893854747</v>
      </c>
      <c r="M94" s="11">
        <f t="shared" si="35"/>
        <v>0.22222222222222221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-0.26394923787847413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0.22891562308073796</v>
      </c>
      <c r="Q94" s="11">
        <f>2*'OddsRatio_working_3-way'!K94*'OddsRatio_working_3-way'!L94*'OddsRatio_working_3-way'!M94</f>
        <v>6.568597505903527E-2</v>
      </c>
      <c r="R94" s="11">
        <f t="shared" si="36"/>
        <v>0</v>
      </c>
      <c r="S94" s="11">
        <f t="shared" si="37"/>
        <v>-0.86727139248696705</v>
      </c>
      <c r="T94" s="11">
        <f t="shared" si="38"/>
        <v>-0.24885836226311819</v>
      </c>
      <c r="U94" s="11">
        <f>'OddsRatio_working_3-way'!S94-'OddsRatio_working_3-way'!R94^2/3</f>
        <v>-0.86727139248696705</v>
      </c>
      <c r="V94" s="11">
        <f>'OddsRatio_working_3-way'!S94*'OddsRatio_working_3-way'!R94/3-2*'OddsRatio_working_3-way'!R94^3/27-'OddsRatio_working_3-way'!T94</f>
        <v>0.24885836226311819</v>
      </c>
      <c r="W94" s="11">
        <f>'OddsRatio_working_3-way'!V94^2+4*'OddsRatio_working_3-way'!U94^3/27</f>
        <v>-3.4710487803591733E-2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0.15543565571633902</v>
      </c>
      <c r="Y94" s="11">
        <f>IF('OddsRatio_working_3-way'!W94&gt;=0,IF('OddsRatio_working_3-way'!V94+SQRT('OddsRatio_working_3-way'!W94)&gt;0,0,PI()),ACOS('OddsRatio_working_3-way'!V94/(2*'OddsRatio_working_3-way'!X94)))</f>
        <v>0.64263576545169276</v>
      </c>
      <c r="Z94" s="11">
        <f>'OddsRatio_working_3-way'!X94^(1/3)*COS('OddsRatio_working_3-way'!Y94/3)</f>
        <v>0.52538243979329191</v>
      </c>
      <c r="AA94" s="11">
        <f>'OddsRatio_working_3-way'!X94^(1/3)*COS(('OddsRatio_working_3-way'!Y94+2*PI())/3)</f>
        <v>-0.36167514328513245</v>
      </c>
      <c r="AB94" s="11">
        <f>'OddsRatio_working_3-way'!X94^(1/3)*COS(('OddsRatio_working_3-way'!Y94+4*PI())/3)</f>
        <v>-0.16370729650815963</v>
      </c>
      <c r="AC94" s="11">
        <f>'OddsRatio_working_3-way'!X94^(1/3)*SIN('OddsRatio_working_3-way'!Y94/3)</f>
        <v>0.1142967896275759</v>
      </c>
      <c r="AD94" s="11">
        <f>'OddsRatio_working_3-way'!X94^(1/3)*SIN(('OddsRatio_working_3-way'!Y94+2*PI())/3)</f>
        <v>0.39784614474945124</v>
      </c>
      <c r="AE94" s="11">
        <f>'OddsRatio_working_3-way'!X94^(1/3)*SIN(('OddsRatio_working_3-way'!Y94+4*PI())/3)</f>
        <v>-0.51214293437702707</v>
      </c>
      <c r="AF94" s="11">
        <f>-'OddsRatio_working_3-way'!U94/(3*'OddsRatio_working_3-way'!X94^(1/3))*COS(('OddsRatio_working_3-way'!Y94)/3)</f>
        <v>0.52538243979329191</v>
      </c>
      <c r="AG94" s="11">
        <f>-'OddsRatio_working_3-way'!U94/(3*'OddsRatio_working_3-way'!X94^(1/3))*COS(('OddsRatio_working_3-way'!Y94+2*PI())/3)</f>
        <v>-0.36167514328513239</v>
      </c>
      <c r="AH94" s="11">
        <f>-'OddsRatio_working_3-way'!U94/(3*'OddsRatio_working_3-way'!X94^(1/3))*COS(('OddsRatio_working_3-way'!Y94+4*PI())/3)</f>
        <v>-0.1637072965081596</v>
      </c>
      <c r="AI94" s="11">
        <f>'OddsRatio_working_3-way'!U94/(3*'OddsRatio_working_3-way'!X94^(1/3))*SIN(('OddsRatio_working_3-way'!Y94)/3)</f>
        <v>-0.11429678962757588</v>
      </c>
      <c r="AJ94" s="11">
        <f>'OddsRatio_working_3-way'!U94/(3*'OddsRatio_working_3-way'!X94^(1/3))*SIN(('OddsRatio_working_3-way'!Y94+2*PI())/3)</f>
        <v>-0.39784614474945118</v>
      </c>
      <c r="AK94" s="11">
        <f>'OddsRatio_working_3-way'!U94/(3*'OddsRatio_working_3-way'!X94^(1/3))*SIN(('OddsRatio_working_3-way'!Y94+4*PI())/3)</f>
        <v>0.51214293437702696</v>
      </c>
      <c r="AL94" s="11">
        <f>'OddsRatio_working_3-way'!Z94+'OddsRatio_working_3-way'!AF94</f>
        <v>1.0507648795865838</v>
      </c>
      <c r="AM94" s="11">
        <f>'OddsRatio_working_3-way'!AA94+'OddsRatio_working_3-way'!AG94</f>
        <v>-0.72335028657026479</v>
      </c>
      <c r="AN94" s="11">
        <f>'OddsRatio_working_3-way'!AB94+'OddsRatio_working_3-way'!AH94</f>
        <v>-0.32741459301631926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1.0507648795865838</v>
      </c>
      <c r="AS94" s="11">
        <f>IF(('OddsRatio_working_3-way'!X94=0),IF(Q94&gt;0,-Q94^(1/3),(-Q94)^(1/3)),'OddsRatio_working_3-way'!AM94-'OddsRatio_working_3-way'!R94/3)</f>
        <v>-0.72335028657026479</v>
      </c>
      <c r="AT94" s="11">
        <f>IF(('OddsRatio_working_3-way'!X94=0),IF(Q94&gt;0,-Q94^(1/3),(-Q94)^(1/3)),'OddsRatio_working_3-way'!AN94-'OddsRatio_working_3-way'!R94/3)</f>
        <v>-0.32741459301631926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2.91</v>
      </c>
      <c r="D95" s="9">
        <f t="shared" si="26"/>
        <v>0.37516794263207659</v>
      </c>
      <c r="E95" s="9">
        <f t="shared" si="27"/>
        <v>0.29017776827792319</v>
      </c>
      <c r="F95" s="9">
        <f t="shared" si="28"/>
        <v>0.33465428909000011</v>
      </c>
      <c r="G95" s="9">
        <f t="shared" si="29"/>
        <v>1.0409205890971638</v>
      </c>
      <c r="H95" s="9">
        <f t="shared" si="30"/>
        <v>2.665472942555462</v>
      </c>
      <c r="I95" s="9">
        <f t="shared" si="31"/>
        <v>3.4461633843783348</v>
      </c>
      <c r="J95" s="9">
        <f t="shared" si="32"/>
        <v>2.9881583251755828</v>
      </c>
      <c r="K95" s="11">
        <f t="shared" si="33"/>
        <v>0.38461538461538458</v>
      </c>
      <c r="L95" s="11">
        <f t="shared" si="34"/>
        <v>0.29850746268656714</v>
      </c>
      <c r="M95" s="11">
        <f t="shared" si="35"/>
        <v>0.3436426116838488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-0.28334142136265528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0.23119927720635519</v>
      </c>
      <c r="Q95" s="11">
        <f>2*'OddsRatio_working_3-way'!K95*'OddsRatio_working_3-way'!L95*'OddsRatio_working_3-way'!M95</f>
        <v>7.8907603142100741E-2</v>
      </c>
      <c r="R95" s="11">
        <f t="shared" si="36"/>
        <v>0</v>
      </c>
      <c r="S95" s="11">
        <f t="shared" si="37"/>
        <v>-0.81597415617689673</v>
      </c>
      <c r="T95" s="11">
        <f t="shared" si="38"/>
        <v>-0.27848947309791694</v>
      </c>
      <c r="U95" s="11">
        <f>'OddsRatio_working_3-way'!S95-'OddsRatio_working_3-way'!R95^2/3</f>
        <v>-0.81597415617689673</v>
      </c>
      <c r="V95" s="11">
        <f>'OddsRatio_working_3-way'!S95*'OddsRatio_working_3-way'!R95/3-2*'OddsRatio_working_3-way'!R95^3/27-'OddsRatio_working_3-way'!T95</f>
        <v>0.27848947309791694</v>
      </c>
      <c r="W95" s="11">
        <f>'OddsRatio_working_3-way'!V95^2+4*'OddsRatio_working_3-way'!U95^3/27</f>
        <v>-2.9305574982343707E-3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0.14185110514602078</v>
      </c>
      <c r="Y95" s="11">
        <f>IF('OddsRatio_working_3-way'!W95&gt;=0,IF('OddsRatio_working_3-way'!V95+SQRT('OddsRatio_working_3-way'!W95)&gt;0,0,PI()),ACOS('OddsRatio_working_3-way'!V95/(2*'OddsRatio_working_3-way'!X95)))</f>
        <v>0.19199228655373535</v>
      </c>
      <c r="Z95" s="11">
        <f>'OddsRatio_working_3-way'!X95^(1/3)*COS('OddsRatio_working_3-way'!Y95/3)</f>
        <v>0.52046029454858189</v>
      </c>
      <c r="AA95" s="11">
        <f>'OddsRatio_working_3-way'!X95^(1/3)*COS(('OddsRatio_working_3-way'!Y95+2*PI())/3)</f>
        <v>-0.28911527135272863</v>
      </c>
      <c r="AB95" s="11">
        <f>'OddsRatio_working_3-way'!X95^(1/3)*COS(('OddsRatio_working_3-way'!Y95+4*PI())/3)</f>
        <v>-0.23134502319585357</v>
      </c>
      <c r="AC95" s="11">
        <f>'OddsRatio_working_3-way'!X95^(1/3)*SIN('OddsRatio_working_3-way'!Y95/3)</f>
        <v>3.335366832452355E-2</v>
      </c>
      <c r="AD95" s="11">
        <f>'OddsRatio_working_3-way'!X95^(1/3)*SIN(('OddsRatio_working_3-way'!Y95+2*PI())/3)</f>
        <v>0.43405500257794177</v>
      </c>
      <c r="AE95" s="11">
        <f>'OddsRatio_working_3-way'!X95^(1/3)*SIN(('OddsRatio_working_3-way'!Y95+4*PI())/3)</f>
        <v>-0.46740867090246507</v>
      </c>
      <c r="AF95" s="11">
        <f>-'OddsRatio_working_3-way'!U95/(3*'OddsRatio_working_3-way'!X95^(1/3))*COS(('OddsRatio_working_3-way'!Y95)/3)</f>
        <v>0.52046029454858178</v>
      </c>
      <c r="AG95" s="11">
        <f>-'OddsRatio_working_3-way'!U95/(3*'OddsRatio_working_3-way'!X95^(1/3))*COS(('OddsRatio_working_3-way'!Y95+2*PI())/3)</f>
        <v>-0.28911527135272858</v>
      </c>
      <c r="AH95" s="11">
        <f>-'OddsRatio_working_3-way'!U95/(3*'OddsRatio_working_3-way'!X95^(1/3))*COS(('OddsRatio_working_3-way'!Y95+4*PI())/3)</f>
        <v>-0.23134502319585351</v>
      </c>
      <c r="AI95" s="11">
        <f>'OddsRatio_working_3-way'!U95/(3*'OddsRatio_working_3-way'!X95^(1/3))*SIN(('OddsRatio_working_3-way'!Y95)/3)</f>
        <v>-3.3353668324523543E-2</v>
      </c>
      <c r="AJ95" s="11">
        <f>'OddsRatio_working_3-way'!U95/(3*'OddsRatio_working_3-way'!X95^(1/3))*SIN(('OddsRatio_working_3-way'!Y95+2*PI())/3)</f>
        <v>-0.43405500257794166</v>
      </c>
      <c r="AK95" s="11">
        <f>'OddsRatio_working_3-way'!U95/(3*'OddsRatio_working_3-way'!X95^(1/3))*SIN(('OddsRatio_working_3-way'!Y95+4*PI())/3)</f>
        <v>0.46740867090246502</v>
      </c>
      <c r="AL95" s="11">
        <f>'OddsRatio_working_3-way'!Z95+'OddsRatio_working_3-way'!AF95</f>
        <v>1.0409205890971638</v>
      </c>
      <c r="AM95" s="11">
        <f>'OddsRatio_working_3-way'!AA95+'OddsRatio_working_3-way'!AG95</f>
        <v>-0.57823054270545726</v>
      </c>
      <c r="AN95" s="11">
        <f>'OddsRatio_working_3-way'!AB95+'OddsRatio_working_3-way'!AH95</f>
        <v>-0.46269004639170708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1.0409205890971638</v>
      </c>
      <c r="AS95" s="11">
        <f>IF(('OddsRatio_working_3-way'!X95=0),IF(Q95&gt;0,-Q95^(1/3),(-Q95)^(1/3)),'OddsRatio_working_3-way'!AM95-'OddsRatio_working_3-way'!R95/3)</f>
        <v>-0.57823054270545726</v>
      </c>
      <c r="AT95" s="11">
        <f>IF(('OddsRatio_working_3-way'!X95=0),IF(Q95&gt;0,-Q95^(1/3),(-Q95)^(1/3)),'OddsRatio_working_3-way'!AN95-'OddsRatio_working_3-way'!R95/3)</f>
        <v>-0.46269004639170708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2.37</v>
      </c>
      <c r="B96" s="4">
        <f>IF('True_Odds_Calculator_3-way'!B97="","",'True_Odds_Calculator_3-way'!B97)</f>
        <v>3</v>
      </c>
      <c r="C96" s="4">
        <f>IF('True_Odds_Calculator_3-way'!C97="","",'True_Odds_Calculator_3-way'!C97)</f>
        <v>3.68</v>
      </c>
      <c r="D96" s="9">
        <f t="shared" si="26"/>
        <v>0.41198843370970012</v>
      </c>
      <c r="E96" s="9">
        <f t="shared" si="27"/>
        <v>0.32429833323598034</v>
      </c>
      <c r="F96" s="9">
        <f t="shared" si="28"/>
        <v>0.26371323305431937</v>
      </c>
      <c r="G96" s="9">
        <f t="shared" si="29"/>
        <v>1.0417902244849584</v>
      </c>
      <c r="H96" s="9">
        <f t="shared" si="30"/>
        <v>2.4272526075443932</v>
      </c>
      <c r="I96" s="9">
        <f t="shared" si="31"/>
        <v>3.0835804489699168</v>
      </c>
      <c r="J96" s="9">
        <f t="shared" si="32"/>
        <v>3.79199780161969</v>
      </c>
      <c r="K96" s="11">
        <f t="shared" si="33"/>
        <v>0.42194092827004215</v>
      </c>
      <c r="L96" s="11">
        <f t="shared" si="34"/>
        <v>0.33333333333333331</v>
      </c>
      <c r="M96" s="11">
        <f t="shared" si="35"/>
        <v>0.27173913043478259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-0.28065186815874754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0.23122668623494153</v>
      </c>
      <c r="Q96" s="11">
        <f>2*'OddsRatio_working_3-way'!K96*'OddsRatio_working_3-way'!L96*'OddsRatio_working_3-way'!M96</f>
        <v>7.6438573961964143E-2</v>
      </c>
      <c r="R96" s="11">
        <f t="shared" si="36"/>
        <v>0</v>
      </c>
      <c r="S96" s="11">
        <f t="shared" si="37"/>
        <v>-0.82389149144787011</v>
      </c>
      <c r="T96" s="11">
        <f t="shared" si="38"/>
        <v>-0.27236082361913061</v>
      </c>
      <c r="U96" s="11">
        <f>'OddsRatio_working_3-way'!S96-'OddsRatio_working_3-way'!R96^2/3</f>
        <v>-0.82389149144787011</v>
      </c>
      <c r="V96" s="11">
        <f>'OddsRatio_working_3-way'!S96*'OddsRatio_working_3-way'!R96/3-2*'OddsRatio_working_3-way'!R96^3/27-'OddsRatio_working_3-way'!T96</f>
        <v>0.27236082361913061</v>
      </c>
      <c r="W96" s="11">
        <f>'OddsRatio_working_3-way'!V96^2+4*'OddsRatio_working_3-way'!U96^3/27</f>
        <v>-8.6722082754702029E-3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0.14392066088470531</v>
      </c>
      <c r="Y96" s="11">
        <f>IF('OddsRatio_working_3-way'!W96&gt;=0,IF('OddsRatio_working_3-way'!V96+SQRT('OddsRatio_working_3-way'!W96)&gt;0,0,PI()),ACOS('OddsRatio_working_3-way'!V96/(2*'OddsRatio_working_3-way'!X96)))</f>
        <v>0.32945551885911772</v>
      </c>
      <c r="Z96" s="11">
        <f>'OddsRatio_working_3-way'!X96^(1/3)*COS('OddsRatio_working_3-way'!Y96/3)</f>
        <v>0.5208951122424792</v>
      </c>
      <c r="AA96" s="11">
        <f>'OddsRatio_working_3-way'!X96^(1/3)*COS(('OddsRatio_working_3-way'!Y96+2*PI())/3)</f>
        <v>-0.31018772493266183</v>
      </c>
      <c r="AB96" s="11">
        <f>'OddsRatio_working_3-way'!X96^(1/3)*COS(('OddsRatio_working_3-way'!Y96+4*PI())/3)</f>
        <v>-0.21070738730981745</v>
      </c>
      <c r="AC96" s="11">
        <f>'OddsRatio_working_3-way'!X96^(1/3)*SIN('OddsRatio_working_3-way'!Y96/3)</f>
        <v>5.7434999705624261E-2</v>
      </c>
      <c r="AD96" s="11">
        <f>'OddsRatio_working_3-way'!X96^(1/3)*SIN(('OddsRatio_working_3-way'!Y96+2*PI())/3)</f>
        <v>0.42239090005632146</v>
      </c>
      <c r="AE96" s="11">
        <f>'OddsRatio_working_3-way'!X96^(1/3)*SIN(('OddsRatio_working_3-way'!Y96+4*PI())/3)</f>
        <v>-0.47982589976194551</v>
      </c>
      <c r="AF96" s="11">
        <f>-'OddsRatio_working_3-way'!U96/(3*'OddsRatio_working_3-way'!X96^(1/3))*COS(('OddsRatio_working_3-way'!Y96)/3)</f>
        <v>0.52089511224247931</v>
      </c>
      <c r="AG96" s="11">
        <f>-'OddsRatio_working_3-way'!U96/(3*'OddsRatio_working_3-way'!X96^(1/3))*COS(('OddsRatio_working_3-way'!Y96+2*PI())/3)</f>
        <v>-0.31018772493266195</v>
      </c>
      <c r="AH96" s="11">
        <f>-'OddsRatio_working_3-way'!U96/(3*'OddsRatio_working_3-way'!X96^(1/3))*COS(('OddsRatio_working_3-way'!Y96+4*PI())/3)</f>
        <v>-0.2107073873098175</v>
      </c>
      <c r="AI96" s="11">
        <f>'OddsRatio_working_3-way'!U96/(3*'OddsRatio_working_3-way'!X96^(1/3))*SIN(('OddsRatio_working_3-way'!Y96)/3)</f>
        <v>-5.7434999705624275E-2</v>
      </c>
      <c r="AJ96" s="11">
        <f>'OddsRatio_working_3-way'!U96/(3*'OddsRatio_working_3-way'!X96^(1/3))*SIN(('OddsRatio_working_3-way'!Y96+2*PI())/3)</f>
        <v>-0.42239090005632157</v>
      </c>
      <c r="AK96" s="11">
        <f>'OddsRatio_working_3-way'!U96/(3*'OddsRatio_working_3-way'!X96^(1/3))*SIN(('OddsRatio_working_3-way'!Y96+4*PI())/3)</f>
        <v>0.47982589976194562</v>
      </c>
      <c r="AL96" s="11">
        <f>'OddsRatio_working_3-way'!Z96+'OddsRatio_working_3-way'!AF96</f>
        <v>1.0417902244849584</v>
      </c>
      <c r="AM96" s="11">
        <f>'OddsRatio_working_3-way'!AA96+'OddsRatio_working_3-way'!AG96</f>
        <v>-0.62037544986532378</v>
      </c>
      <c r="AN96" s="11">
        <f>'OddsRatio_working_3-way'!AB96+'OddsRatio_working_3-way'!AH96</f>
        <v>-0.42141477461963495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1.0417902244849584</v>
      </c>
      <c r="AS96" s="11">
        <f>IF(('OddsRatio_working_3-way'!X96=0),IF(Q96&gt;0,-Q96^(1/3),(-Q96)^(1/3)),'OddsRatio_working_3-way'!AM96-'OddsRatio_working_3-way'!R96/3)</f>
        <v>-0.62037544986532378</v>
      </c>
      <c r="AT96" s="11">
        <f>IF(('OddsRatio_working_3-way'!X96=0),IF(Q96&gt;0,-Q96^(1/3),(-Q96)^(1/3)),'OddsRatio_working_3-way'!AN96-'OddsRatio_working_3-way'!R96/3)</f>
        <v>-0.42141477461963495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2.2599999999999998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3.69</v>
      </c>
      <c r="D97" s="9">
        <f t="shared" si="26"/>
        <v>0.43198837008183644</v>
      </c>
      <c r="E97" s="9">
        <f t="shared" si="27"/>
        <v>0.30534853200955392</v>
      </c>
      <c r="F97" s="9">
        <f t="shared" si="28"/>
        <v>0.2626630979086097</v>
      </c>
      <c r="G97" s="9">
        <f t="shared" si="29"/>
        <v>1.0435532808488124</v>
      </c>
      <c r="H97" s="9">
        <f t="shared" si="30"/>
        <v>2.3148771338695036</v>
      </c>
      <c r="I97" s="9">
        <f t="shared" si="31"/>
        <v>3.2749461522504109</v>
      </c>
      <c r="J97" s="9">
        <f t="shared" si="32"/>
        <v>3.8071583254833055</v>
      </c>
      <c r="K97" s="11">
        <f t="shared" si="33"/>
        <v>0.44247787610619471</v>
      </c>
      <c r="L97" s="11">
        <f t="shared" si="34"/>
        <v>0.31446540880503143</v>
      </c>
      <c r="M97" s="11">
        <f t="shared" si="35"/>
        <v>0.2710027100271003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-0.27862327546301024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0.23115247571466085</v>
      </c>
      <c r="Q97" s="11">
        <f>2*'OddsRatio_working_3-way'!K97*'OddsRatio_working_3-way'!L97*'OddsRatio_working_3-way'!M97</f>
        <v>7.5416794686675656E-2</v>
      </c>
      <c r="R97" s="11">
        <f t="shared" si="36"/>
        <v>0</v>
      </c>
      <c r="S97" s="11">
        <f t="shared" si="37"/>
        <v>-0.82962371083512887</v>
      </c>
      <c r="T97" s="11">
        <f t="shared" si="38"/>
        <v>-0.27067657776023785</v>
      </c>
      <c r="U97" s="11">
        <f>'OddsRatio_working_3-way'!S97-'OddsRatio_working_3-way'!R97^2/3</f>
        <v>-0.82962371083512887</v>
      </c>
      <c r="V97" s="11">
        <f>'OddsRatio_working_3-way'!S97*'OddsRatio_working_3-way'!R97/3-2*'OddsRatio_working_3-way'!R97^3/27-'OddsRatio_working_3-way'!T97</f>
        <v>0.27067657776023785</v>
      </c>
      <c r="W97" s="11">
        <f>'OddsRatio_working_3-way'!V97^2+4*'OddsRatio_working_3-way'!U97^3/27</f>
        <v>-1.132821628127767E-2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0.14542526089822888</v>
      </c>
      <c r="Y97" s="11">
        <f>IF('OddsRatio_working_3-way'!W97&gt;=0,IF('OddsRatio_working_3-way'!V97+SQRT('OddsRatio_working_3-way'!W97)&gt;0,0,PI()),ACOS('OddsRatio_working_3-way'!V97/(2*'OddsRatio_working_3-way'!X97)))</f>
        <v>0.37464359915044421</v>
      </c>
      <c r="Z97" s="11">
        <f>'OddsRatio_working_3-way'!X97^(1/3)*COS('OddsRatio_working_3-way'!Y97/3)</f>
        <v>0.52177664042440619</v>
      </c>
      <c r="AA97" s="11">
        <f>'OddsRatio_working_3-way'!X97^(1/3)*COS(('OddsRatio_working_3-way'!Y97+2*PI())/3)</f>
        <v>-0.31761380689453306</v>
      </c>
      <c r="AB97" s="11">
        <f>'OddsRatio_working_3-way'!X97^(1/3)*COS(('OddsRatio_working_3-way'!Y97+4*PI())/3)</f>
        <v>-0.20416283352987319</v>
      </c>
      <c r="AC97" s="11">
        <f>'OddsRatio_working_3-way'!X97^(1/3)*SIN('OddsRatio_working_3-way'!Y97/3)</f>
        <v>6.550095001191153E-2</v>
      </c>
      <c r="AD97" s="11">
        <f>'OddsRatio_working_3-way'!X97^(1/3)*SIN(('OddsRatio_working_3-way'!Y97+2*PI())/3)</f>
        <v>0.41912135070287848</v>
      </c>
      <c r="AE97" s="11">
        <f>'OddsRatio_working_3-way'!X97^(1/3)*SIN(('OddsRatio_working_3-way'!Y97+4*PI())/3)</f>
        <v>-0.4846223007147899</v>
      </c>
      <c r="AF97" s="11">
        <f>-'OddsRatio_working_3-way'!U97/(3*'OddsRatio_working_3-way'!X97^(1/3))*COS(('OddsRatio_working_3-way'!Y97)/3)</f>
        <v>0.52177664042440619</v>
      </c>
      <c r="AG97" s="11">
        <f>-'OddsRatio_working_3-way'!U97/(3*'OddsRatio_working_3-way'!X97^(1/3))*COS(('OddsRatio_working_3-way'!Y97+2*PI())/3)</f>
        <v>-0.31761380689453306</v>
      </c>
      <c r="AH97" s="11">
        <f>-'OddsRatio_working_3-way'!U97/(3*'OddsRatio_working_3-way'!X97^(1/3))*COS(('OddsRatio_working_3-way'!Y97+4*PI())/3)</f>
        <v>-0.20416283352987319</v>
      </c>
      <c r="AI97" s="11">
        <f>'OddsRatio_working_3-way'!U97/(3*'OddsRatio_working_3-way'!X97^(1/3))*SIN(('OddsRatio_working_3-way'!Y97)/3)</f>
        <v>-6.550095001191153E-2</v>
      </c>
      <c r="AJ97" s="11">
        <f>'OddsRatio_working_3-way'!U97/(3*'OddsRatio_working_3-way'!X97^(1/3))*SIN(('OddsRatio_working_3-way'!Y97+2*PI())/3)</f>
        <v>-0.41912135070287848</v>
      </c>
      <c r="AK97" s="11">
        <f>'OddsRatio_working_3-way'!U97/(3*'OddsRatio_working_3-way'!X97^(1/3))*SIN(('OddsRatio_working_3-way'!Y97+4*PI())/3)</f>
        <v>0.4846223007147899</v>
      </c>
      <c r="AL97" s="11">
        <f>'OddsRatio_working_3-way'!Z97+'OddsRatio_working_3-way'!AF97</f>
        <v>1.0435532808488124</v>
      </c>
      <c r="AM97" s="11">
        <f>'OddsRatio_working_3-way'!AA97+'OddsRatio_working_3-way'!AG97</f>
        <v>-0.63522761378906611</v>
      </c>
      <c r="AN97" s="11">
        <f>'OddsRatio_working_3-way'!AB97+'OddsRatio_working_3-way'!AH97</f>
        <v>-0.40832566705974638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1.0435532808488124</v>
      </c>
      <c r="AS97" s="11">
        <f>IF(('OddsRatio_working_3-way'!X97=0),IF(Q97&gt;0,-Q97^(1/3),(-Q97)^(1/3)),'OddsRatio_working_3-way'!AM97-'OddsRatio_working_3-way'!R97/3)</f>
        <v>-0.63522761378906611</v>
      </c>
      <c r="AT97" s="11">
        <f>IF(('OddsRatio_working_3-way'!X97=0),IF(Q97&gt;0,-Q97^(1/3),(-Q97)^(1/3)),'OddsRatio_working_3-way'!AN97-'OddsRatio_working_3-way'!R97/3)</f>
        <v>-0.40832566705974638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3.01</v>
      </c>
      <c r="C98" s="4">
        <f>IF('True_Odds_Calculator_3-way'!C99="","",'True_Odds_Calculator_3-way'!C99)</f>
        <v>3.37</v>
      </c>
      <c r="D98" s="9">
        <f t="shared" si="26"/>
        <v>0.38859767119870986</v>
      </c>
      <c r="E98" s="9">
        <f t="shared" si="27"/>
        <v>0.32317128777286774</v>
      </c>
      <c r="F98" s="9">
        <f t="shared" si="28"/>
        <v>0.28823104102842229</v>
      </c>
      <c r="G98" s="9">
        <f t="shared" si="29"/>
        <v>1.0419573623669982</v>
      </c>
      <c r="H98" s="9">
        <f t="shared" si="30"/>
        <v>2.5733556171741667</v>
      </c>
      <c r="I98" s="9">
        <f t="shared" si="31"/>
        <v>3.0943342983576656</v>
      </c>
      <c r="J98" s="9">
        <f t="shared" si="32"/>
        <v>3.469438948809787</v>
      </c>
      <c r="K98" s="11">
        <f t="shared" si="33"/>
        <v>0.39840637450199207</v>
      </c>
      <c r="L98" s="11">
        <f t="shared" si="34"/>
        <v>0.33222591362126247</v>
      </c>
      <c r="M98" s="11">
        <f t="shared" si="35"/>
        <v>0.29673590504451036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-0.28252132395327745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0.23133704129821792</v>
      </c>
      <c r="Q98" s="11">
        <f>2*'OddsRatio_working_3-way'!K98*'OddsRatio_working_3-way'!L98*'OddsRatio_working_3-way'!M98</f>
        <v>7.855247582282443E-2</v>
      </c>
      <c r="R98" s="11">
        <f t="shared" si="36"/>
        <v>0</v>
      </c>
      <c r="S98" s="11">
        <f t="shared" si="37"/>
        <v>-0.81883037379676082</v>
      </c>
      <c r="T98" s="11">
        <f t="shared" si="38"/>
        <v>-0.27804087395475752</v>
      </c>
      <c r="U98" s="11">
        <f>'OddsRatio_working_3-way'!S98-'OddsRatio_working_3-way'!R98^2/3</f>
        <v>-0.81883037379676082</v>
      </c>
      <c r="V98" s="11">
        <f>'OddsRatio_working_3-way'!S98*'OddsRatio_working_3-way'!R98/3-2*'OddsRatio_working_3-way'!R98^3/27-'OddsRatio_working_3-way'!T98</f>
        <v>0.27804087395475752</v>
      </c>
      <c r="W98" s="11">
        <f>'OddsRatio_working_3-way'!V98^2+4*'OddsRatio_working_3-way'!U98^3/27</f>
        <v>-4.0283825979365168E-3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0.14259655517180445</v>
      </c>
      <c r="Y98" s="11">
        <f>IF('OddsRatio_working_3-way'!W98&gt;=0,IF('OddsRatio_working_3-way'!V98+SQRT('OddsRatio_working_3-way'!W98)&gt;0,0,PI()),ACOS('OddsRatio_working_3-way'!V98/(2*'OddsRatio_working_3-way'!X98)))</f>
        <v>0.22442861993341556</v>
      </c>
      <c r="Z98" s="11">
        <f>'OddsRatio_working_3-way'!X98^(1/3)*COS('OddsRatio_working_3-way'!Y98/3)</f>
        <v>0.5209786811834991</v>
      </c>
      <c r="AA98" s="11">
        <f>'OddsRatio_working_3-way'!X98^(1/3)*COS(('OddsRatio_working_3-way'!Y98+2*PI())/3)</f>
        <v>-0.29430507307556186</v>
      </c>
      <c r="AB98" s="11">
        <f>'OddsRatio_working_3-way'!X98^(1/3)*COS(('OddsRatio_working_3-way'!Y98+4*PI())/3)</f>
        <v>-0.22667360810793713</v>
      </c>
      <c r="AC98" s="11">
        <f>'OddsRatio_working_3-way'!X98^(1/3)*SIN('OddsRatio_working_3-way'!Y98/3)</f>
        <v>3.90470445047469E-2</v>
      </c>
      <c r="AD98" s="11">
        <f>'OddsRatio_working_3-way'!X98^(1/3)*SIN(('OddsRatio_working_3-way'!Y98+2*PI())/3)</f>
        <v>0.43165725048265069</v>
      </c>
      <c r="AE98" s="11">
        <f>'OddsRatio_working_3-way'!X98^(1/3)*SIN(('OddsRatio_working_3-way'!Y98+4*PI())/3)</f>
        <v>-0.47070429498739758</v>
      </c>
      <c r="AF98" s="11">
        <f>-'OddsRatio_working_3-way'!U98/(3*'OddsRatio_working_3-way'!X98^(1/3))*COS(('OddsRatio_working_3-way'!Y98)/3)</f>
        <v>0.52097868118349899</v>
      </c>
      <c r="AG98" s="11">
        <f>-'OddsRatio_working_3-way'!U98/(3*'OddsRatio_working_3-way'!X98^(1/3))*COS(('OddsRatio_working_3-way'!Y98+2*PI())/3)</f>
        <v>-0.29430507307556175</v>
      </c>
      <c r="AH98" s="11">
        <f>-'OddsRatio_working_3-way'!U98/(3*'OddsRatio_working_3-way'!X98^(1/3))*COS(('OddsRatio_working_3-way'!Y98+4*PI())/3)</f>
        <v>-0.22667360810793707</v>
      </c>
      <c r="AI98" s="11">
        <f>'OddsRatio_working_3-way'!U98/(3*'OddsRatio_working_3-way'!X98^(1/3))*SIN(('OddsRatio_working_3-way'!Y98)/3)</f>
        <v>-3.9047044504746893E-2</v>
      </c>
      <c r="AJ98" s="11">
        <f>'OddsRatio_working_3-way'!U98/(3*'OddsRatio_working_3-way'!X98^(1/3))*SIN(('OddsRatio_working_3-way'!Y98+2*PI())/3)</f>
        <v>-0.43165725048265058</v>
      </c>
      <c r="AK98" s="11">
        <f>'OddsRatio_working_3-way'!U98/(3*'OddsRatio_working_3-way'!X98^(1/3))*SIN(('OddsRatio_working_3-way'!Y98+4*PI())/3)</f>
        <v>0.47070429498739746</v>
      </c>
      <c r="AL98" s="11">
        <f>'OddsRatio_working_3-way'!Z98+'OddsRatio_working_3-way'!AF98</f>
        <v>1.0419573623669982</v>
      </c>
      <c r="AM98" s="11">
        <f>'OddsRatio_working_3-way'!AA98+'OddsRatio_working_3-way'!AG98</f>
        <v>-0.58861014615112361</v>
      </c>
      <c r="AN98" s="11">
        <f>'OddsRatio_working_3-way'!AB98+'OddsRatio_working_3-way'!AH98</f>
        <v>-0.4533472162158742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1.0419573623669982</v>
      </c>
      <c r="AS98" s="11">
        <f>IF(('OddsRatio_working_3-way'!X98=0),IF(Q98&gt;0,-Q98^(1/3),(-Q98)^(1/3)),'OddsRatio_working_3-way'!AM98-'OddsRatio_working_3-way'!R98/3)</f>
        <v>-0.58861014615112361</v>
      </c>
      <c r="AT98" s="11">
        <f>IF(('OddsRatio_working_3-way'!X98=0),IF(Q98&gt;0,-Q98^(1/3),(-Q98)^(1/3)),'OddsRatio_working_3-way'!AN98-'OddsRatio_working_3-way'!R98/3)</f>
        <v>-0.4533472162158742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3.64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2.2000000000000002</v>
      </c>
      <c r="D99" s="9">
        <f t="shared" si="26"/>
        <v>0.26632248295938021</v>
      </c>
      <c r="E99" s="9">
        <f t="shared" si="27"/>
        <v>0.28966778400287552</v>
      </c>
      <c r="F99" s="9">
        <f t="shared" si="28"/>
        <v>0.44400973303774427</v>
      </c>
      <c r="G99" s="9">
        <f t="shared" si="29"/>
        <v>1.0435024009466032</v>
      </c>
      <c r="H99" s="9">
        <f t="shared" si="30"/>
        <v>3.7548463384990334</v>
      </c>
      <c r="I99" s="9">
        <f t="shared" si="31"/>
        <v>3.4522306422245181</v>
      </c>
      <c r="J99" s="9">
        <f t="shared" si="32"/>
        <v>2.2522028811359238</v>
      </c>
      <c r="K99" s="11">
        <f t="shared" si="33"/>
        <v>0.27472527472527469</v>
      </c>
      <c r="L99" s="11">
        <f t="shared" si="34"/>
        <v>0.29850746268656714</v>
      </c>
      <c r="M99" s="11">
        <f t="shared" si="35"/>
        <v>0.45454545454545453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-0.27751353124487466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0.23073940984388741</v>
      </c>
      <c r="Q99" s="11">
        <f>2*'OddsRatio_working_3-way'!K99*'OddsRatio_working_3-way'!L99*'OddsRatio_working_3-way'!M99</f>
        <v>7.4552313358283481E-2</v>
      </c>
      <c r="R99" s="11">
        <f t="shared" si="36"/>
        <v>0</v>
      </c>
      <c r="S99" s="11">
        <f t="shared" si="37"/>
        <v>-0.83145282613367666</v>
      </c>
      <c r="T99" s="11">
        <f t="shared" si="38"/>
        <v>-0.26864388566516206</v>
      </c>
      <c r="U99" s="11">
        <f>'OddsRatio_working_3-way'!S99-'OddsRatio_working_3-way'!R99^2/3</f>
        <v>-0.83145282613367666</v>
      </c>
      <c r="V99" s="11">
        <f>'OddsRatio_working_3-way'!S99*'OddsRatio_working_3-way'!R99/3-2*'OddsRatio_working_3-way'!R99^3/27-'OddsRatio_working_3-way'!T99</f>
        <v>0.26864388566516206</v>
      </c>
      <c r="W99" s="11">
        <f>'OddsRatio_working_3-way'!V99^2+4*'OddsRatio_working_3-way'!U99^3/27</f>
        <v>-1.2985250026479489E-2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0.14590646604225269</v>
      </c>
      <c r="Y99" s="11">
        <f>IF('OddsRatio_working_3-way'!W99&gt;=0,IF('OddsRatio_working_3-way'!V99+SQRT('OddsRatio_working_3-way'!W99)&gt;0,0,PI()),ACOS('OddsRatio_working_3-way'!V99/(2*'OddsRatio_working_3-way'!X99)))</f>
        <v>0.40117424772925525</v>
      </c>
      <c r="Z99" s="11">
        <f>'OddsRatio_working_3-way'!X99^(1/3)*COS('OddsRatio_working_3-way'!Y99/3)</f>
        <v>0.52175120047330148</v>
      </c>
      <c r="AA99" s="11">
        <f>'OddsRatio_working_3-way'!X99^(1/3)*COS(('OddsRatio_working_3-way'!Y99+2*PI())/3)</f>
        <v>-0.32166186625884274</v>
      </c>
      <c r="AB99" s="11">
        <f>'OddsRatio_working_3-way'!X99^(1/3)*COS(('OddsRatio_working_3-way'!Y99+4*PI())/3)</f>
        <v>-0.20008933421445887</v>
      </c>
      <c r="AC99" s="11">
        <f>'OddsRatio_working_3-way'!X99^(1/3)*SIN('OddsRatio_working_3-way'!Y99/3)</f>
        <v>7.0189934101889478E-2</v>
      </c>
      <c r="AD99" s="11">
        <f>'OddsRatio_working_3-way'!X99^(1/3)*SIN(('OddsRatio_working_3-way'!Y99+2*PI())/3)</f>
        <v>0.41675482701396177</v>
      </c>
      <c r="AE99" s="11">
        <f>'OddsRatio_working_3-way'!X99^(1/3)*SIN(('OddsRatio_working_3-way'!Y99+4*PI())/3)</f>
        <v>-0.48694476111585122</v>
      </c>
      <c r="AF99" s="11">
        <f>-'OddsRatio_working_3-way'!U99/(3*'OddsRatio_working_3-way'!X99^(1/3))*COS(('OddsRatio_working_3-way'!Y99)/3)</f>
        <v>0.52175120047330159</v>
      </c>
      <c r="AG99" s="11">
        <f>-'OddsRatio_working_3-way'!U99/(3*'OddsRatio_working_3-way'!X99^(1/3))*COS(('OddsRatio_working_3-way'!Y99+2*PI())/3)</f>
        <v>-0.3216618662588428</v>
      </c>
      <c r="AH99" s="11">
        <f>-'OddsRatio_working_3-way'!U99/(3*'OddsRatio_working_3-way'!X99^(1/3))*COS(('OddsRatio_working_3-way'!Y99+4*PI())/3)</f>
        <v>-0.20008933421445893</v>
      </c>
      <c r="AI99" s="11">
        <f>'OddsRatio_working_3-way'!U99/(3*'OddsRatio_working_3-way'!X99^(1/3))*SIN(('OddsRatio_working_3-way'!Y99)/3)</f>
        <v>-7.0189934101889492E-2</v>
      </c>
      <c r="AJ99" s="11">
        <f>'OddsRatio_working_3-way'!U99/(3*'OddsRatio_working_3-way'!X99^(1/3))*SIN(('OddsRatio_working_3-way'!Y99+2*PI())/3)</f>
        <v>-0.41675482701396188</v>
      </c>
      <c r="AK99" s="11">
        <f>'OddsRatio_working_3-way'!U99/(3*'OddsRatio_working_3-way'!X99^(1/3))*SIN(('OddsRatio_working_3-way'!Y99+4*PI())/3)</f>
        <v>0.48694476111585133</v>
      </c>
      <c r="AL99" s="11">
        <f>'OddsRatio_working_3-way'!Z99+'OddsRatio_working_3-way'!AF99</f>
        <v>1.0435024009466032</v>
      </c>
      <c r="AM99" s="11">
        <f>'OddsRatio_working_3-way'!AA99+'OddsRatio_working_3-way'!AG99</f>
        <v>-0.64332373251768549</v>
      </c>
      <c r="AN99" s="11">
        <f>'OddsRatio_working_3-way'!AB99+'OddsRatio_working_3-way'!AH99</f>
        <v>-0.40017866842891781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1.0435024009466032</v>
      </c>
      <c r="AS99" s="11">
        <f>IF(('OddsRatio_working_3-way'!X99=0),IF(Q99&gt;0,-Q99^(1/3),(-Q99)^(1/3)),'OddsRatio_working_3-way'!AM99-'OddsRatio_working_3-way'!R99/3)</f>
        <v>-0.64332373251768549</v>
      </c>
      <c r="AT99" s="11">
        <f>IF(('OddsRatio_working_3-way'!X99=0),IF(Q99&gt;0,-Q99^(1/3),(-Q99)^(1/3)),'OddsRatio_working_3-way'!AN99-'OddsRatio_working_3-way'!R99/3)</f>
        <v>-0.40017866842891781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3.59</v>
      </c>
      <c r="D100" s="9">
        <f t="shared" si="26"/>
        <v>0.47544630603509136</v>
      </c>
      <c r="E100" s="9">
        <f t="shared" si="27"/>
        <v>0.26340396721305281</v>
      </c>
      <c r="F100" s="9">
        <f t="shared" si="28"/>
        <v>0.26114972675185583</v>
      </c>
      <c r="G100" s="9">
        <f t="shared" si="29"/>
        <v>1.0923632941134489</v>
      </c>
      <c r="H100" s="9">
        <f t="shared" si="30"/>
        <v>2.1032869270545826</v>
      </c>
      <c r="I100" s="9">
        <f t="shared" si="31"/>
        <v>3.7964500329304292</v>
      </c>
      <c r="J100" s="9">
        <f t="shared" si="32"/>
        <v>3.8292209317538322</v>
      </c>
      <c r="K100" s="11">
        <f t="shared" si="33"/>
        <v>0.49751243781094534</v>
      </c>
      <c r="L100" s="11">
        <f t="shared" si="34"/>
        <v>0.2808988764044944</v>
      </c>
      <c r="M100" s="11">
        <f t="shared" si="35"/>
        <v>0.2785515320334262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-0.26068773530862155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0.23979504686202491</v>
      </c>
      <c r="Q100" s="11">
        <f>2*'OddsRatio_working_3-way'!K100*'OddsRatio_working_3-way'!L100*'OddsRatio_working_3-way'!M100</f>
        <v>7.785553469546265E-2</v>
      </c>
      <c r="R100" s="11">
        <f t="shared" si="36"/>
        <v>0</v>
      </c>
      <c r="S100" s="11">
        <f t="shared" si="37"/>
        <v>-0.91985549906342035</v>
      </c>
      <c r="T100" s="11">
        <f t="shared" si="38"/>
        <v>-0.29865438281279888</v>
      </c>
      <c r="U100" s="11">
        <f>'OddsRatio_working_3-way'!S100-'OddsRatio_working_3-way'!R100^2/3</f>
        <v>-0.91985549906342035</v>
      </c>
      <c r="V100" s="11">
        <f>'OddsRatio_working_3-way'!S100*'OddsRatio_working_3-way'!R100/3-2*'OddsRatio_working_3-way'!R100^3/27-'OddsRatio_working_3-way'!T100</f>
        <v>0.29865438281279888</v>
      </c>
      <c r="W100" s="11">
        <f>'OddsRatio_working_3-way'!V100^2+4*'OddsRatio_working_3-way'!U100^3/27</f>
        <v>-2.6112395308047931E-2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0.16978430115984056</v>
      </c>
      <c r="Y100" s="11">
        <f>IF('OddsRatio_working_3-way'!W100&gt;=0,IF('OddsRatio_working_3-way'!V100+SQRT('OddsRatio_working_3-way'!W100)&gt;0,0,PI()),ACOS('OddsRatio_working_3-way'!V100/(2*'OddsRatio_working_3-way'!X100)))</f>
        <v>0.49596229467345765</v>
      </c>
      <c r="Z100" s="11">
        <f>'OddsRatio_working_3-way'!X100^(1/3)*COS('OddsRatio_working_3-way'!Y100/3)</f>
        <v>0.54618164705672445</v>
      </c>
      <c r="AA100" s="11">
        <f>'OddsRatio_working_3-way'!X100^(1/3)*COS(('OddsRatio_working_3-way'!Y100+2*PI())/3)</f>
        <v>-0.35200901585217226</v>
      </c>
      <c r="AB100" s="11">
        <f>'OddsRatio_working_3-way'!X100^(1/3)*COS(('OddsRatio_working_3-way'!Y100+4*PI())/3)</f>
        <v>-0.19417263120455236</v>
      </c>
      <c r="AC100" s="11">
        <f>'OddsRatio_working_3-way'!X100^(1/3)*SIN('OddsRatio_working_3-way'!Y100/3)</f>
        <v>9.1126879164220853E-2</v>
      </c>
      <c r="AD100" s="11">
        <f>'OddsRatio_working_3-way'!X100^(1/3)*SIN(('OddsRatio_working_3-way'!Y100+2*PI())/3)</f>
        <v>0.42744374184983919</v>
      </c>
      <c r="AE100" s="11">
        <f>'OddsRatio_working_3-way'!X100^(1/3)*SIN(('OddsRatio_working_3-way'!Y100+4*PI())/3)</f>
        <v>-0.51857062101405993</v>
      </c>
      <c r="AF100" s="11">
        <f>-'OddsRatio_working_3-way'!U100/(3*'OddsRatio_working_3-way'!X100^(1/3))*COS(('OddsRatio_working_3-way'!Y100)/3)</f>
        <v>0.54618164705672434</v>
      </c>
      <c r="AG100" s="11">
        <f>-'OddsRatio_working_3-way'!U100/(3*'OddsRatio_working_3-way'!X100^(1/3))*COS(('OddsRatio_working_3-way'!Y100+2*PI())/3)</f>
        <v>-0.3520090158521722</v>
      </c>
      <c r="AH100" s="11">
        <f>-'OddsRatio_working_3-way'!U100/(3*'OddsRatio_working_3-way'!X100^(1/3))*COS(('OddsRatio_working_3-way'!Y100+4*PI())/3)</f>
        <v>-0.19417263120455233</v>
      </c>
      <c r="AI100" s="11">
        <f>'OddsRatio_working_3-way'!U100/(3*'OddsRatio_working_3-way'!X100^(1/3))*SIN(('OddsRatio_working_3-way'!Y100)/3)</f>
        <v>-9.1126879164220839E-2</v>
      </c>
      <c r="AJ100" s="11">
        <f>'OddsRatio_working_3-way'!U100/(3*'OddsRatio_working_3-way'!X100^(1/3))*SIN(('OddsRatio_working_3-way'!Y100+2*PI())/3)</f>
        <v>-0.42744374184983908</v>
      </c>
      <c r="AK100" s="11">
        <f>'OddsRatio_working_3-way'!U100/(3*'OddsRatio_working_3-way'!X100^(1/3))*SIN(('OddsRatio_working_3-way'!Y100+4*PI())/3)</f>
        <v>0.51857062101405982</v>
      </c>
      <c r="AL100" s="11">
        <f>'OddsRatio_working_3-way'!Z100+'OddsRatio_working_3-way'!AF100</f>
        <v>1.0923632941134489</v>
      </c>
      <c r="AM100" s="11">
        <f>'OddsRatio_working_3-way'!AA100+'OddsRatio_working_3-way'!AG100</f>
        <v>-0.70401803170434452</v>
      </c>
      <c r="AN100" s="11">
        <f>'OddsRatio_working_3-way'!AB100+'OddsRatio_working_3-way'!AH100</f>
        <v>-0.38834526240910472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1.0923632941134489</v>
      </c>
      <c r="AS100" s="11">
        <f>IF(('OddsRatio_working_3-way'!X100=0),IF(Q100&gt;0,-Q100^(1/3),(-Q100)^(1/3)),'OddsRatio_working_3-way'!AM100-'OddsRatio_working_3-way'!R100/3)</f>
        <v>-0.70401803170434452</v>
      </c>
      <c r="AT100" s="11">
        <f>IF(('OddsRatio_working_3-way'!X100=0),IF(Q100&gt;0,-Q100^(1/3),(-Q100)^(1/3)),'OddsRatio_working_3-way'!AN100-'OddsRatio_working_3-way'!R100/3)</f>
        <v>-0.38834526240910472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2.42</v>
      </c>
      <c r="B101" s="4">
        <f>IF('True_Odds_Calculator_3-way'!B102="","",'True_Odds_Calculator_3-way'!B102)</f>
        <v>3.1</v>
      </c>
      <c r="C101" s="4">
        <f>IF('True_Odds_Calculator_3-way'!C102="","",'True_Odds_Calculator_3-way'!C102)</f>
        <v>3.13</v>
      </c>
      <c r="D101" s="9">
        <f t="shared" si="26"/>
        <v>0.39336539407533161</v>
      </c>
      <c r="E101" s="9">
        <f t="shared" si="27"/>
        <v>0.30481601333693542</v>
      </c>
      <c r="F101" s="9">
        <f t="shared" si="28"/>
        <v>0.30181859258773286</v>
      </c>
      <c r="G101" s="9">
        <f t="shared" si="29"/>
        <v>1.0860321609257311</v>
      </c>
      <c r="H101" s="9">
        <f t="shared" si="30"/>
        <v>2.5421656685145377</v>
      </c>
      <c r="I101" s="9">
        <f t="shared" si="31"/>
        <v>3.2806675379440349</v>
      </c>
      <c r="J101" s="9">
        <f t="shared" si="32"/>
        <v>3.3132485027718075</v>
      </c>
      <c r="K101" s="11">
        <f t="shared" si="33"/>
        <v>0.41322314049586778</v>
      </c>
      <c r="L101" s="11">
        <f t="shared" si="34"/>
        <v>0.32258064516129031</v>
      </c>
      <c r="M101" s="11">
        <f t="shared" si="35"/>
        <v>0.31948881789137379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-0.27049911290961381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0.2406174115017678</v>
      </c>
      <c r="Q101" s="11">
        <f>2*'OddsRatio_working_3-way'!K101*'OddsRatio_working_3-way'!L101*'OddsRatio_working_3-way'!M101</f>
        <v>8.5174304956377969E-2</v>
      </c>
      <c r="R101" s="11">
        <f t="shared" si="36"/>
        <v>0</v>
      </c>
      <c r="S101" s="11">
        <f t="shared" si="37"/>
        <v>-0.88953124065205025</v>
      </c>
      <c r="T101" s="11">
        <f t="shared" si="38"/>
        <v>-0.31487831527506199</v>
      </c>
      <c r="U101" s="11">
        <f>'OddsRatio_working_3-way'!S101-'OddsRatio_working_3-way'!R101^2/3</f>
        <v>-0.88953124065205025</v>
      </c>
      <c r="V101" s="11">
        <f>'OddsRatio_working_3-way'!S101*'OddsRatio_working_3-way'!R101/3-2*'OddsRatio_working_3-way'!R101^3/27-'OddsRatio_working_3-way'!T101</f>
        <v>0.31487831527506199</v>
      </c>
      <c r="W101" s="11">
        <f>'OddsRatio_working_3-way'!V101^2+4*'OddsRatio_working_3-way'!U101^3/27</f>
        <v>-5.1265611994327498E-3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0.16145813283162147</v>
      </c>
      <c r="Y101" s="11">
        <f>IF('OddsRatio_working_3-way'!W101&gt;=0,IF('OddsRatio_working_3-way'!V101+SQRT('OddsRatio_working_3-way'!W101)&gt;0,0,PI()),ACOS('OddsRatio_working_3-way'!V101/(2*'OddsRatio_working_3-way'!X101)))</f>
        <v>0.22358759249876536</v>
      </c>
      <c r="Z101" s="11">
        <f>'OddsRatio_working_3-way'!X101^(1/3)*COS('OddsRatio_working_3-way'!Y101/3)</f>
        <v>0.54301608046286554</v>
      </c>
      <c r="AA101" s="11">
        <f>'OddsRatio_working_3-way'!X101^(1/3)*COS(('OddsRatio_working_3-way'!Y101+2*PI())/3)</f>
        <v>-0.30662160501874364</v>
      </c>
      <c r="AB101" s="11">
        <f>'OddsRatio_working_3-way'!X101^(1/3)*COS(('OddsRatio_working_3-way'!Y101+4*PI())/3)</f>
        <v>-0.23639447544412193</v>
      </c>
      <c r="AC101" s="11">
        <f>'OddsRatio_working_3-way'!X101^(1/3)*SIN('OddsRatio_working_3-way'!Y101/3)</f>
        <v>4.0545652164322848E-2</v>
      </c>
      <c r="AD101" s="11">
        <f>'OddsRatio_working_3-way'!X101^(1/3)*SIN(('OddsRatio_working_3-way'!Y101+2*PI())/3)</f>
        <v>0.44999289426213496</v>
      </c>
      <c r="AE101" s="11">
        <f>'OddsRatio_working_3-way'!X101^(1/3)*SIN(('OddsRatio_working_3-way'!Y101+4*PI())/3)</f>
        <v>-0.49053854642645761</v>
      </c>
      <c r="AF101" s="11">
        <f>-'OddsRatio_working_3-way'!U101/(3*'OddsRatio_working_3-way'!X101^(1/3))*COS(('OddsRatio_working_3-way'!Y101)/3)</f>
        <v>0.54301608046286554</v>
      </c>
      <c r="AG101" s="11">
        <f>-'OddsRatio_working_3-way'!U101/(3*'OddsRatio_working_3-way'!X101^(1/3))*COS(('OddsRatio_working_3-way'!Y101+2*PI())/3)</f>
        <v>-0.30662160501874364</v>
      </c>
      <c r="AH101" s="11">
        <f>-'OddsRatio_working_3-way'!U101/(3*'OddsRatio_working_3-way'!X101^(1/3))*COS(('OddsRatio_working_3-way'!Y101+4*PI())/3)</f>
        <v>-0.23639447544412193</v>
      </c>
      <c r="AI101" s="11">
        <f>'OddsRatio_working_3-way'!U101/(3*'OddsRatio_working_3-way'!X101^(1/3))*SIN(('OddsRatio_working_3-way'!Y101)/3)</f>
        <v>-4.0545652164322848E-2</v>
      </c>
      <c r="AJ101" s="11">
        <f>'OddsRatio_working_3-way'!U101/(3*'OddsRatio_working_3-way'!X101^(1/3))*SIN(('OddsRatio_working_3-way'!Y101+2*PI())/3)</f>
        <v>-0.44999289426213496</v>
      </c>
      <c r="AK101" s="11">
        <f>'OddsRatio_working_3-way'!U101/(3*'OddsRatio_working_3-way'!X101^(1/3))*SIN(('OddsRatio_working_3-way'!Y101+4*PI())/3)</f>
        <v>0.49053854642645761</v>
      </c>
      <c r="AL101" s="11">
        <f>'OddsRatio_working_3-way'!Z101+'OddsRatio_working_3-way'!AF101</f>
        <v>1.0860321609257311</v>
      </c>
      <c r="AM101" s="11">
        <f>'OddsRatio_working_3-way'!AA101+'OddsRatio_working_3-way'!AG101</f>
        <v>-0.61324321003748727</v>
      </c>
      <c r="AN101" s="11">
        <f>'OddsRatio_working_3-way'!AB101+'OddsRatio_working_3-way'!AH101</f>
        <v>-0.47278895088824385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1.0860321609257311</v>
      </c>
      <c r="AS101" s="11">
        <f>IF(('OddsRatio_working_3-way'!X101=0),IF(Q101&gt;0,-Q101^(1/3),(-Q101)^(1/3)),'OddsRatio_working_3-way'!AM101-'OddsRatio_working_3-way'!R101/3)</f>
        <v>-0.61324321003748727</v>
      </c>
      <c r="AT101" s="11">
        <f>IF(('OddsRatio_working_3-way'!X101=0),IF(Q101&gt;0,-Q101^(1/3),(-Q101)^(1/3)),'OddsRatio_working_3-way'!AN101-'OddsRatio_working_3-way'!R101/3)</f>
        <v>-0.47278895088824385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3.03</v>
      </c>
      <c r="B102" s="4">
        <f>IF('True_Odds_Calculator_3-way'!B103="","",'True_Odds_Calculator_3-way'!B103)</f>
        <v>3.16</v>
      </c>
      <c r="C102" s="4">
        <f>IF('True_Odds_Calculator_3-way'!C103="","",'True_Odds_Calculator_3-way'!C103)</f>
        <v>2.4500000000000002</v>
      </c>
      <c r="D102" s="9">
        <f t="shared" si="26"/>
        <v>0.3122694608656123</v>
      </c>
      <c r="E102" s="9">
        <f t="shared" si="27"/>
        <v>0.29909668727965233</v>
      </c>
      <c r="F102" s="9">
        <f t="shared" si="28"/>
        <v>0.38863385185473542</v>
      </c>
      <c r="G102" s="9">
        <f t="shared" si="29"/>
        <v>1.0849076175296166</v>
      </c>
      <c r="H102" s="9">
        <f t="shared" si="30"/>
        <v>3.2023624635851218</v>
      </c>
      <c r="I102" s="9">
        <f t="shared" si="31"/>
        <v>3.3434004538639717</v>
      </c>
      <c r="J102" s="9">
        <f t="shared" si="32"/>
        <v>2.5731160454179443</v>
      </c>
      <c r="K102" s="11">
        <f t="shared" si="33"/>
        <v>0.33003300330033003</v>
      </c>
      <c r="L102" s="11">
        <f t="shared" si="34"/>
        <v>0.31645569620253161</v>
      </c>
      <c r="M102" s="11">
        <f t="shared" si="35"/>
        <v>0.4081632653061224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-0.27103288990743557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0.24042703934562917</v>
      </c>
      <c r="Q102" s="11">
        <f>2*'OddsRatio_working_3-way'!K102*'OddsRatio_working_3-way'!L102*'OddsRatio_working_3-way'!M102</f>
        <v>8.5257815370790482E-2</v>
      </c>
      <c r="R102" s="11">
        <f t="shared" si="36"/>
        <v>0</v>
      </c>
      <c r="S102" s="11">
        <f t="shared" si="37"/>
        <v>-0.88707698695808079</v>
      </c>
      <c r="T102" s="11">
        <f t="shared" si="38"/>
        <v>-0.31456630743194353</v>
      </c>
      <c r="U102" s="11">
        <f>'OddsRatio_working_3-way'!S102-'OddsRatio_working_3-way'!R102^2/3</f>
        <v>-0.88707698695808079</v>
      </c>
      <c r="V102" s="11">
        <f>'OddsRatio_working_3-way'!S102*'OddsRatio_working_3-way'!R102/3-2*'OddsRatio_working_3-way'!R102^3/27-'OddsRatio_working_3-way'!T102</f>
        <v>0.31456630743194353</v>
      </c>
      <c r="W102" s="11">
        <f>'OddsRatio_working_3-way'!V102^2+4*'OddsRatio_working_3-way'!U102^3/27</f>
        <v>-4.4622355068909686E-3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0.16079038938806245</v>
      </c>
      <c r="Y102" s="11">
        <f>IF('OddsRatio_working_3-way'!W102&gt;=0,IF('OddsRatio_working_3-way'!V102+SQRT('OddsRatio_working_3-way'!W102)&gt;0,0,PI()),ACOS('OddsRatio_working_3-way'!V102/(2*'OddsRatio_working_3-way'!X102)))</f>
        <v>0.20924737804716509</v>
      </c>
      <c r="Z102" s="11">
        <f>'OddsRatio_working_3-way'!X102^(1/3)*COS('OddsRatio_working_3-way'!Y102/3)</f>
        <v>0.54245380876480842</v>
      </c>
      <c r="AA102" s="11">
        <f>'OddsRatio_working_3-way'!X102^(1/3)*COS(('OddsRatio_working_3-way'!Y102+2*PI())/3)</f>
        <v>-0.30404680317771982</v>
      </c>
      <c r="AB102" s="11">
        <f>'OddsRatio_working_3-way'!X102^(1/3)*COS(('OddsRatio_working_3-way'!Y102+4*PI())/3)</f>
        <v>-0.23840700558708847</v>
      </c>
      <c r="AC102" s="11">
        <f>'OddsRatio_working_3-way'!X102^(1/3)*SIN('OddsRatio_working_3-way'!Y102/3)</f>
        <v>3.7897154808503627E-2</v>
      </c>
      <c r="AD102" s="11">
        <f>'OddsRatio_working_3-way'!X102^(1/3)*SIN(('OddsRatio_working_3-way'!Y102+2*PI())/3)</f>
        <v>0.45083020136569812</v>
      </c>
      <c r="AE102" s="11">
        <f>'OddsRatio_working_3-way'!X102^(1/3)*SIN(('OddsRatio_working_3-way'!Y102+4*PI())/3)</f>
        <v>-0.48872735617420165</v>
      </c>
      <c r="AF102" s="11">
        <f>-'OddsRatio_working_3-way'!U102/(3*'OddsRatio_working_3-way'!X102^(1/3))*COS(('OddsRatio_working_3-way'!Y102)/3)</f>
        <v>0.54245380876480831</v>
      </c>
      <c r="AG102" s="11">
        <f>-'OddsRatio_working_3-way'!U102/(3*'OddsRatio_working_3-way'!X102^(1/3))*COS(('OddsRatio_working_3-way'!Y102+2*PI())/3)</f>
        <v>-0.30404680317771976</v>
      </c>
      <c r="AH102" s="11">
        <f>-'OddsRatio_working_3-way'!U102/(3*'OddsRatio_working_3-way'!X102^(1/3))*COS(('OddsRatio_working_3-way'!Y102+4*PI())/3)</f>
        <v>-0.23840700558708844</v>
      </c>
      <c r="AI102" s="11">
        <f>'OddsRatio_working_3-way'!U102/(3*'OddsRatio_working_3-way'!X102^(1/3))*SIN(('OddsRatio_working_3-way'!Y102)/3)</f>
        <v>-3.7897154808503614E-2</v>
      </c>
      <c r="AJ102" s="11">
        <f>'OddsRatio_working_3-way'!U102/(3*'OddsRatio_working_3-way'!X102^(1/3))*SIN(('OddsRatio_working_3-way'!Y102+2*PI())/3)</f>
        <v>-0.45083020136569801</v>
      </c>
      <c r="AK102" s="11">
        <f>'OddsRatio_working_3-way'!U102/(3*'OddsRatio_working_3-way'!X102^(1/3))*SIN(('OddsRatio_working_3-way'!Y102+4*PI())/3)</f>
        <v>0.48872735617420154</v>
      </c>
      <c r="AL102" s="11">
        <f>'OddsRatio_working_3-way'!Z102+'OddsRatio_working_3-way'!AF102</f>
        <v>1.0849076175296166</v>
      </c>
      <c r="AM102" s="11">
        <f>'OddsRatio_working_3-way'!AA102+'OddsRatio_working_3-way'!AG102</f>
        <v>-0.60809360635543963</v>
      </c>
      <c r="AN102" s="11">
        <f>'OddsRatio_working_3-way'!AB102+'OddsRatio_working_3-way'!AH102</f>
        <v>-0.47681401117417688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1.0849076175296166</v>
      </c>
      <c r="AS102" s="11">
        <f>IF(('OddsRatio_working_3-way'!X102=0),IF(Q102&gt;0,-Q102^(1/3),(-Q102)^(1/3)),'OddsRatio_working_3-way'!AM102-'OddsRatio_working_3-way'!R102/3)</f>
        <v>-0.60809360635543963</v>
      </c>
      <c r="AT102" s="11">
        <f>IF(('OddsRatio_working_3-way'!X102=0),IF(Q102&gt;0,-Q102^(1/3),(-Q102)^(1/3)),'OddsRatio_working_3-way'!AN102-'OddsRatio_working_3-way'!R102/3)</f>
        <v>-0.47681401117417688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2.9</v>
      </c>
      <c r="B103" s="4">
        <f>IF('True_Odds_Calculator_3-way'!B104="","",'True_Odds_Calculator_3-way'!B104)</f>
        <v>3.27</v>
      </c>
      <c r="C103" s="4">
        <f>IF('True_Odds_Calculator_3-way'!C104="","",'True_Odds_Calculator_3-way'!C104)</f>
        <v>2.4700000000000002</v>
      </c>
      <c r="D103" s="9">
        <f t="shared" si="26"/>
        <v>0.32638075786955417</v>
      </c>
      <c r="E103" s="9">
        <f t="shared" si="27"/>
        <v>0.28853161767823732</v>
      </c>
      <c r="F103" s="9">
        <f t="shared" si="28"/>
        <v>0.38508762445220862</v>
      </c>
      <c r="G103" s="9">
        <f t="shared" si="29"/>
        <v>1.0862663765498377</v>
      </c>
      <c r="H103" s="9">
        <f t="shared" si="30"/>
        <v>3.0639061154446909</v>
      </c>
      <c r="I103" s="9">
        <f t="shared" si="31"/>
        <v>3.4658246747681325</v>
      </c>
      <c r="J103" s="9">
        <f t="shared" si="32"/>
        <v>2.5968115735282611</v>
      </c>
      <c r="K103" s="11">
        <f t="shared" si="33"/>
        <v>0.34482758620689657</v>
      </c>
      <c r="L103" s="11">
        <f t="shared" si="34"/>
        <v>0.3058103975535168</v>
      </c>
      <c r="M103" s="11">
        <f t="shared" si="35"/>
        <v>0.40485829959514169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-0.27067870440220976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0.24078886530808807</v>
      </c>
      <c r="Q103" s="11">
        <f>2*'OddsRatio_working_3-way'!K103*'OddsRatio_working_3-way'!L103*'OddsRatio_working_3-way'!M103</f>
        <v>8.538612244967661E-2</v>
      </c>
      <c r="R103" s="11">
        <f t="shared" si="36"/>
        <v>0</v>
      </c>
      <c r="S103" s="11">
        <f t="shared" si="37"/>
        <v>-0.88957447110539045</v>
      </c>
      <c r="T103" s="11">
        <f t="shared" si="38"/>
        <v>-0.31545194010829447</v>
      </c>
      <c r="U103" s="11">
        <f>'OddsRatio_working_3-way'!S103-'OddsRatio_working_3-way'!R103^2/3</f>
        <v>-0.88957447110539045</v>
      </c>
      <c r="V103" s="11">
        <f>'OddsRatio_working_3-way'!S103*'OddsRatio_working_3-way'!R103/3-2*'OddsRatio_working_3-way'!R103^3/27-'OddsRatio_working_3-way'!T103</f>
        <v>0.31545194010829447</v>
      </c>
      <c r="W103" s="11">
        <f>'OddsRatio_working_3-way'!V103^2+4*'OddsRatio_working_3-way'!U103^3/27</f>
        <v>-4.7801918642107755E-3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0.16146990306423809</v>
      </c>
      <c r="Y103" s="11">
        <f>IF('OddsRatio_working_3-way'!W103&gt;=0,IF('OddsRatio_working_3-way'!V103+SQRT('OddsRatio_working_3-way'!W103)&gt;0,0,PI()),ACOS('OddsRatio_working_3-way'!V103/(2*'OddsRatio_working_3-way'!X103)))</f>
        <v>0.21576250728004553</v>
      </c>
      <c r="Z103" s="11">
        <f>'OddsRatio_working_3-way'!X103^(1/3)*COS('OddsRatio_working_3-way'!Y103/3)</f>
        <v>0.54313318827491885</v>
      </c>
      <c r="AA103" s="11">
        <f>'OddsRatio_working_3-way'!X103^(1/3)*COS(('OddsRatio_working_3-way'!Y103+2*PI())/3)</f>
        <v>-0.30545424118013292</v>
      </c>
      <c r="AB103" s="11">
        <f>'OddsRatio_working_3-way'!X103^(1/3)*COS(('OddsRatio_working_3-way'!Y103+4*PI())/3)</f>
        <v>-0.23767894709478604</v>
      </c>
      <c r="AC103" s="11">
        <f>'OddsRatio_working_3-way'!X103^(1/3)*SIN('OddsRatio_working_3-way'!Y103/3)</f>
        <v>3.9130084284581118E-2</v>
      </c>
      <c r="AD103" s="11">
        <f>'OddsRatio_working_3-way'!X103^(1/3)*SIN(('OddsRatio_working_3-way'!Y103+2*PI())/3)</f>
        <v>0.45080209654222558</v>
      </c>
      <c r="AE103" s="11">
        <f>'OddsRatio_working_3-way'!X103^(1/3)*SIN(('OddsRatio_working_3-way'!Y103+4*PI())/3)</f>
        <v>-0.48993218082680662</v>
      </c>
      <c r="AF103" s="11">
        <f>-'OddsRatio_working_3-way'!U103/(3*'OddsRatio_working_3-way'!X103^(1/3))*COS(('OddsRatio_working_3-way'!Y103)/3)</f>
        <v>0.54313318827491874</v>
      </c>
      <c r="AG103" s="11">
        <f>-'OddsRatio_working_3-way'!U103/(3*'OddsRatio_working_3-way'!X103^(1/3))*COS(('OddsRatio_working_3-way'!Y103+2*PI())/3)</f>
        <v>-0.30545424118013281</v>
      </c>
      <c r="AH103" s="11">
        <f>-'OddsRatio_working_3-way'!U103/(3*'OddsRatio_working_3-way'!X103^(1/3))*COS(('OddsRatio_working_3-way'!Y103+4*PI())/3)</f>
        <v>-0.23767894709478601</v>
      </c>
      <c r="AI103" s="11">
        <f>'OddsRatio_working_3-way'!U103/(3*'OddsRatio_working_3-way'!X103^(1/3))*SIN(('OddsRatio_working_3-way'!Y103)/3)</f>
        <v>-3.9130084284581104E-2</v>
      </c>
      <c r="AJ103" s="11">
        <f>'OddsRatio_working_3-way'!U103/(3*'OddsRatio_working_3-way'!X103^(1/3))*SIN(('OddsRatio_working_3-way'!Y103+2*PI())/3)</f>
        <v>-0.45080209654222547</v>
      </c>
      <c r="AK103" s="11">
        <f>'OddsRatio_working_3-way'!U103/(3*'OddsRatio_working_3-way'!X103^(1/3))*SIN(('OddsRatio_working_3-way'!Y103+4*PI())/3)</f>
        <v>0.48993218082680656</v>
      </c>
      <c r="AL103" s="11">
        <f>'OddsRatio_working_3-way'!Z103+'OddsRatio_working_3-way'!AF103</f>
        <v>1.0862663765498377</v>
      </c>
      <c r="AM103" s="11">
        <f>'OddsRatio_working_3-way'!AA103+'OddsRatio_working_3-way'!AG103</f>
        <v>-0.61090848236026574</v>
      </c>
      <c r="AN103" s="11">
        <f>'OddsRatio_working_3-way'!AB103+'OddsRatio_working_3-way'!AH103</f>
        <v>-0.47535789418957208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1.0862663765498377</v>
      </c>
      <c r="AS103" s="11">
        <f>IF(('OddsRatio_working_3-way'!X103=0),IF(Q103&gt;0,-Q103^(1/3),(-Q103)^(1/3)),'OddsRatio_working_3-way'!AM103-'OddsRatio_working_3-way'!R103/3)</f>
        <v>-0.61090848236026574</v>
      </c>
      <c r="AT103" s="11">
        <f>IF(('OddsRatio_working_3-way'!X103=0),IF(Q103&gt;0,-Q103^(1/3),(-Q103)^(1/3)),'OddsRatio_working_3-way'!AN103-'OddsRatio_working_3-way'!R103/3)</f>
        <v>-0.47535789418957208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1.27</v>
      </c>
      <c r="B104" s="4">
        <f>IF('True_Odds_Calculator_3-way'!B105="","",'True_Odds_Calculator_3-way'!B105)</f>
        <v>5.81</v>
      </c>
      <c r="C104" s="4">
        <f>IF('True_Odds_Calculator_3-way'!C105="","",'True_Odds_Calculator_3-way'!C105)</f>
        <v>9.89</v>
      </c>
      <c r="D104" s="9">
        <f t="shared" si="26"/>
        <v>0.76062315636175926</v>
      </c>
      <c r="E104" s="9">
        <f t="shared" si="27"/>
        <v>0.15136546394150738</v>
      </c>
      <c r="F104" s="9">
        <f t="shared" si="28"/>
        <v>8.8011379696733089E-2</v>
      </c>
      <c r="G104" s="9">
        <f t="shared" si="29"/>
        <v>1.1655980953887606</v>
      </c>
      <c r="H104" s="9">
        <f t="shared" si="30"/>
        <v>1.3147114857549655</v>
      </c>
      <c r="I104" s="9">
        <f t="shared" si="31"/>
        <v>6.6065268388199376</v>
      </c>
      <c r="J104" s="9">
        <f t="shared" si="32"/>
        <v>11.362167068006084</v>
      </c>
      <c r="K104" s="11">
        <f t="shared" si="33"/>
        <v>0.78740157480314954</v>
      </c>
      <c r="L104" s="11">
        <f t="shared" si="34"/>
        <v>0.17211703958691912</v>
      </c>
      <c r="M104" s="11">
        <f t="shared" si="35"/>
        <v>0.10111223458038422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-0.15821019162595773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0.19143452330193228</v>
      </c>
      <c r="Q104" s="11">
        <f>2*'OddsRatio_working_3-way'!K104*'OddsRatio_working_3-way'!L104*'OddsRatio_working_3-way'!M104</f>
        <v>2.7406517294478492E-2</v>
      </c>
      <c r="R104" s="11">
        <f t="shared" si="36"/>
        <v>0</v>
      </c>
      <c r="S104" s="11">
        <f t="shared" si="37"/>
        <v>-1.2100012100012107</v>
      </c>
      <c r="T104" s="11">
        <f t="shared" si="38"/>
        <v>-0.17322851968521269</v>
      </c>
      <c r="U104" s="11">
        <f>'OddsRatio_working_3-way'!S104-'OddsRatio_working_3-way'!R104^2/3</f>
        <v>-1.2100012100012107</v>
      </c>
      <c r="V104" s="11">
        <f>'OddsRatio_working_3-way'!S104*'OddsRatio_working_3-way'!R104/3-2*'OddsRatio_working_3-way'!R104^3/27-'OddsRatio_working_3-way'!T104</f>
        <v>0.17322851968521269</v>
      </c>
      <c r="W104" s="11">
        <f>'OddsRatio_working_3-way'!V104^2+4*'OddsRatio_working_3-way'!U104^3/27</f>
        <v>-0.23244614881117098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0.2561514536575486</v>
      </c>
      <c r="Y104" s="11">
        <f>IF('OddsRatio_working_3-way'!W104&gt;=0,IF('OddsRatio_working_3-way'!V104+SQRT('OddsRatio_working_3-way'!W104)&gt;0,0,PI()),ACOS('OddsRatio_working_3-way'!V104/(2*'OddsRatio_working_3-way'!X104)))</f>
        <v>1.2258598405205547</v>
      </c>
      <c r="Z104" s="11">
        <f>'OddsRatio_working_3-way'!X104^(1/3)*COS('OddsRatio_working_3-way'!Y104/3)</f>
        <v>0.58279904769438029</v>
      </c>
      <c r="AA104" s="11">
        <f>'OddsRatio_working_3-way'!X104^(1/3)*COS(('OddsRatio_working_3-way'!Y104+2*PI())/3)</f>
        <v>-0.50993843343812606</v>
      </c>
      <c r="AB104" s="11">
        <f>'OddsRatio_working_3-way'!X104^(1/3)*COS(('OddsRatio_working_3-way'!Y104+4*PI())/3)</f>
        <v>-7.2860614256254452E-2</v>
      </c>
      <c r="AC104" s="11">
        <f>'OddsRatio_working_3-way'!X104^(1/3)*SIN('OddsRatio_working_3-way'!Y104/3)</f>
        <v>0.25234699656146847</v>
      </c>
      <c r="AD104" s="11">
        <f>'OddsRatio_working_3-way'!X104^(1/3)*SIN(('OddsRatio_working_3-way'!Y104+2*PI())/3)</f>
        <v>0.37854528232397794</v>
      </c>
      <c r="AE104" s="11">
        <f>'OddsRatio_working_3-way'!X104^(1/3)*SIN(('OddsRatio_working_3-way'!Y104+4*PI())/3)</f>
        <v>-0.63089227888544619</v>
      </c>
      <c r="AF104" s="11">
        <f>-'OddsRatio_working_3-way'!U104/(3*'OddsRatio_working_3-way'!X104^(1/3))*COS(('OddsRatio_working_3-way'!Y104)/3)</f>
        <v>0.58279904769438029</v>
      </c>
      <c r="AG104" s="11">
        <f>-'OddsRatio_working_3-way'!U104/(3*'OddsRatio_working_3-way'!X104^(1/3))*COS(('OddsRatio_working_3-way'!Y104+2*PI())/3)</f>
        <v>-0.50993843343812606</v>
      </c>
      <c r="AH104" s="11">
        <f>-'OddsRatio_working_3-way'!U104/(3*'OddsRatio_working_3-way'!X104^(1/3))*COS(('OddsRatio_working_3-way'!Y104+4*PI())/3)</f>
        <v>-7.2860614256254452E-2</v>
      </c>
      <c r="AI104" s="11">
        <f>'OddsRatio_working_3-way'!U104/(3*'OddsRatio_working_3-way'!X104^(1/3))*SIN(('OddsRatio_working_3-way'!Y104)/3)</f>
        <v>-0.25234699656146847</v>
      </c>
      <c r="AJ104" s="11">
        <f>'OddsRatio_working_3-way'!U104/(3*'OddsRatio_working_3-way'!X104^(1/3))*SIN(('OddsRatio_working_3-way'!Y104+2*PI())/3)</f>
        <v>-0.37854528232397794</v>
      </c>
      <c r="AK104" s="11">
        <f>'OddsRatio_working_3-way'!U104/(3*'OddsRatio_working_3-way'!X104^(1/3))*SIN(('OddsRatio_working_3-way'!Y104+4*PI())/3)</f>
        <v>0.63089227888544619</v>
      </c>
      <c r="AL104" s="11">
        <f>'OddsRatio_working_3-way'!Z104+'OddsRatio_working_3-way'!AF104</f>
        <v>1.1655980953887606</v>
      </c>
      <c r="AM104" s="11">
        <f>'OddsRatio_working_3-way'!AA104+'OddsRatio_working_3-way'!AG104</f>
        <v>-1.0198768668762521</v>
      </c>
      <c r="AN104" s="11">
        <f>'OddsRatio_working_3-way'!AB104+'OddsRatio_working_3-way'!AH104</f>
        <v>-0.1457212285125089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1.1655980953887606</v>
      </c>
      <c r="AS104" s="11">
        <f>IF(('OddsRatio_working_3-way'!X104=0),IF(Q104&gt;0,-Q104^(1/3),(-Q104)^(1/3)),'OddsRatio_working_3-way'!AM104-'OddsRatio_working_3-way'!R104/3)</f>
        <v>-1.0198768668762521</v>
      </c>
      <c r="AT104" s="11">
        <f>IF(('OddsRatio_working_3-way'!X104=0),IF(Q104&gt;0,-Q104^(1/3),(-Q104)^(1/3)),'OddsRatio_working_3-way'!AN104-'OddsRatio_working_3-way'!R104/3)</f>
        <v>-0.1457212285125089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2.2000000000000002</v>
      </c>
      <c r="B105" s="4">
        <f>IF('True_Odds_Calculator_3-way'!B106="","",'True_Odds_Calculator_3-way'!B106)</f>
        <v>3.87</v>
      </c>
      <c r="C105" s="4">
        <f>IF('True_Odds_Calculator_3-way'!C106="","",'True_Odds_Calculator_3-way'!C106)</f>
        <v>2.85</v>
      </c>
      <c r="D105" s="9">
        <f t="shared" si="26"/>
        <v>0.43062551815291411</v>
      </c>
      <c r="E105" s="9">
        <f t="shared" si="27"/>
        <v>0.24025354073689387</v>
      </c>
      <c r="F105" s="9">
        <f t="shared" si="28"/>
        <v>0.32912094111019208</v>
      </c>
      <c r="G105" s="9">
        <f t="shared" si="29"/>
        <v>1.1018360846513633</v>
      </c>
      <c r="H105" s="9">
        <f t="shared" si="30"/>
        <v>2.3222033015816361</v>
      </c>
      <c r="I105" s="9">
        <f t="shared" si="31"/>
        <v>4.1622695629494117</v>
      </c>
      <c r="J105" s="9">
        <f t="shared" si="32"/>
        <v>3.0383967566050218</v>
      </c>
      <c r="K105" s="11">
        <f t="shared" si="33"/>
        <v>0.45454545454545453</v>
      </c>
      <c r="L105" s="11">
        <f t="shared" si="34"/>
        <v>0.25839793281653745</v>
      </c>
      <c r="M105" s="11">
        <f t="shared" si="35"/>
        <v>0.35087719298245612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-0.26257680847644138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0.24397380578531133</v>
      </c>
      <c r="Q105" s="11">
        <f>2*'OddsRatio_working_3-way'!K105*'OddsRatio_working_3-way'!L105*'OddsRatio_working_3-way'!M105</f>
        <v>8.2423583035578118E-2</v>
      </c>
      <c r="R105" s="11">
        <f t="shared" si="36"/>
        <v>0</v>
      </c>
      <c r="S105" s="11">
        <f t="shared" si="37"/>
        <v>-0.92915214866434359</v>
      </c>
      <c r="T105" s="11">
        <f t="shared" si="38"/>
        <v>-0.31390275292714298</v>
      </c>
      <c r="U105" s="11">
        <f>'OddsRatio_working_3-way'!S105-'OddsRatio_working_3-way'!R105^2/3</f>
        <v>-0.92915214866434359</v>
      </c>
      <c r="V105" s="11">
        <f>'OddsRatio_working_3-way'!S105*'OddsRatio_working_3-way'!R105/3-2*'OddsRatio_working_3-way'!R105^3/27-'OddsRatio_working_3-way'!T105</f>
        <v>0.31390275292714298</v>
      </c>
      <c r="W105" s="11">
        <f>'OddsRatio_working_3-way'!V105^2+4*'OddsRatio_working_3-way'!U105^3/27</f>
        <v>-2.0303444686488217E-2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0.17236471722899613</v>
      </c>
      <c r="Y105" s="11">
        <f>IF('OddsRatio_working_3-way'!W105&gt;=0,IF('OddsRatio_working_3-way'!V105+SQRT('OddsRatio_working_3-way'!W105)&gt;0,0,PI()),ACOS('OddsRatio_working_3-way'!V105/(2*'OddsRatio_working_3-way'!X105)))</f>
        <v>0.42611804551152965</v>
      </c>
      <c r="Z105" s="11">
        <f>'OddsRatio_working_3-way'!X105^(1/3)*COS('OddsRatio_working_3-way'!Y105/3)</f>
        <v>0.55091804232568165</v>
      </c>
      <c r="AA105" s="11">
        <f>'OddsRatio_working_3-way'!X105^(1/3)*COS(('OddsRatio_working_3-way'!Y105+2*PI())/3)</f>
        <v>-0.34368672921546956</v>
      </c>
      <c r="AB105" s="11">
        <f>'OddsRatio_working_3-way'!X105^(1/3)*COS(('OddsRatio_working_3-way'!Y105+4*PI())/3)</f>
        <v>-0.20723131311021228</v>
      </c>
      <c r="AC105" s="11">
        <f>'OddsRatio_working_3-way'!X105^(1/3)*SIN('OddsRatio_working_3-way'!Y105/3)</f>
        <v>7.8782571220752884E-2</v>
      </c>
      <c r="AD105" s="11">
        <f>'OddsRatio_working_3-way'!X105^(1/3)*SIN(('OddsRatio_working_3-way'!Y105+2*PI())/3)</f>
        <v>0.43771773444685458</v>
      </c>
      <c r="AE105" s="11">
        <f>'OddsRatio_working_3-way'!X105^(1/3)*SIN(('OddsRatio_working_3-way'!Y105+4*PI())/3)</f>
        <v>-0.5165003056676073</v>
      </c>
      <c r="AF105" s="11">
        <f>-'OddsRatio_working_3-way'!U105/(3*'OddsRatio_working_3-way'!X105^(1/3))*COS(('OddsRatio_working_3-way'!Y105)/3)</f>
        <v>0.55091804232568153</v>
      </c>
      <c r="AG105" s="11">
        <f>-'OddsRatio_working_3-way'!U105/(3*'OddsRatio_working_3-way'!X105^(1/3))*COS(('OddsRatio_working_3-way'!Y105+2*PI())/3)</f>
        <v>-0.34368672921546944</v>
      </c>
      <c r="AH105" s="11">
        <f>-'OddsRatio_working_3-way'!U105/(3*'OddsRatio_working_3-way'!X105^(1/3))*COS(('OddsRatio_working_3-way'!Y105+4*PI())/3)</f>
        <v>-0.20723131311021226</v>
      </c>
      <c r="AI105" s="11">
        <f>'OddsRatio_working_3-way'!U105/(3*'OddsRatio_working_3-way'!X105^(1/3))*SIN(('OddsRatio_working_3-way'!Y105)/3)</f>
        <v>-7.878257122075287E-2</v>
      </c>
      <c r="AJ105" s="11">
        <f>'OddsRatio_working_3-way'!U105/(3*'OddsRatio_working_3-way'!X105^(1/3))*SIN(('OddsRatio_working_3-way'!Y105+2*PI())/3)</f>
        <v>-0.43771773444685447</v>
      </c>
      <c r="AK105" s="11">
        <f>'OddsRatio_working_3-way'!U105/(3*'OddsRatio_working_3-way'!X105^(1/3))*SIN(('OddsRatio_working_3-way'!Y105+4*PI())/3)</f>
        <v>0.51650030566760718</v>
      </c>
      <c r="AL105" s="11">
        <f>'OddsRatio_working_3-way'!Z105+'OddsRatio_working_3-way'!AF105</f>
        <v>1.1018360846513633</v>
      </c>
      <c r="AM105" s="11">
        <f>'OddsRatio_working_3-way'!AA105+'OddsRatio_working_3-way'!AG105</f>
        <v>-0.687373458430939</v>
      </c>
      <c r="AN105" s="11">
        <f>'OddsRatio_working_3-way'!AB105+'OddsRatio_working_3-way'!AH105</f>
        <v>-0.41446262622042451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1.1018360846513633</v>
      </c>
      <c r="AS105" s="11">
        <f>IF(('OddsRatio_working_3-way'!X105=0),IF(Q105&gt;0,-Q105^(1/3),(-Q105)^(1/3)),'OddsRatio_working_3-way'!AM105-'OddsRatio_working_3-way'!R105/3)</f>
        <v>-0.687373458430939</v>
      </c>
      <c r="AT105" s="11">
        <f>IF(('OddsRatio_working_3-way'!X105=0),IF(Q105&gt;0,-Q105^(1/3),(-Q105)^(1/3)),'OddsRatio_working_3-way'!AN105-'OddsRatio_working_3-way'!R105/3)</f>
        <v>-0.41446262622042451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2.5099999999999998</v>
      </c>
      <c r="B106" s="4">
        <f>IF('True_Odds_Calculator_3-way'!B107="","",'True_Odds_Calculator_3-way'!B107)</f>
        <v>3.58</v>
      </c>
      <c r="C106" s="4">
        <f>IF('True_Odds_Calculator_3-way'!C107="","",'True_Odds_Calculator_3-way'!C107)</f>
        <v>2.59</v>
      </c>
      <c r="D106" s="9">
        <f t="shared" si="26"/>
        <v>0.3757559837617338</v>
      </c>
      <c r="E106" s="9">
        <f t="shared" si="27"/>
        <v>0.26051739239600674</v>
      </c>
      <c r="F106" s="9">
        <f t="shared" si="28"/>
        <v>0.36372662384225946</v>
      </c>
      <c r="G106" s="9">
        <f t="shared" si="29"/>
        <v>1.1001997336987595</v>
      </c>
      <c r="H106" s="9">
        <f t="shared" si="30"/>
        <v>2.6613015978851271</v>
      </c>
      <c r="I106" s="9">
        <f t="shared" si="31"/>
        <v>3.8385153129427998</v>
      </c>
      <c r="J106" s="9">
        <f t="shared" si="32"/>
        <v>2.7493175765810283</v>
      </c>
      <c r="K106" s="11">
        <f t="shared" si="33"/>
        <v>0.39840637450199207</v>
      </c>
      <c r="L106" s="11">
        <f t="shared" si="34"/>
        <v>0.27932960893854747</v>
      </c>
      <c r="M106" s="11">
        <f t="shared" si="35"/>
        <v>0.38610038610038611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-0.26615661553007153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0.24405731187542484</v>
      </c>
      <c r="Q106" s="11">
        <f>2*'OddsRatio_working_3-way'!K106*'OddsRatio_working_3-way'!L106*'OddsRatio_working_3-way'!M106</f>
        <v>8.5935673195572146E-2</v>
      </c>
      <c r="R106" s="11">
        <f t="shared" si="36"/>
        <v>0</v>
      </c>
      <c r="S106" s="11">
        <f t="shared" si="37"/>
        <v>-0.91696879819938271</v>
      </c>
      <c r="T106" s="11">
        <f t="shared" si="38"/>
        <v>-0.32287633739414889</v>
      </c>
      <c r="U106" s="11">
        <f>'OddsRatio_working_3-way'!S106-'OddsRatio_working_3-way'!R106^2/3</f>
        <v>-0.91696879819938271</v>
      </c>
      <c r="V106" s="11">
        <f>'OddsRatio_working_3-way'!S106*'OddsRatio_working_3-way'!R106/3-2*'OddsRatio_working_3-way'!R106^3/27-'OddsRatio_working_3-way'!T106</f>
        <v>0.32287633739414889</v>
      </c>
      <c r="W106" s="11">
        <f>'OddsRatio_working_3-way'!V106^2+4*'OddsRatio_working_3-way'!U106^3/27</f>
        <v>-9.9755379991551818E-3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0.1689857000223802</v>
      </c>
      <c r="Y106" s="11">
        <f>IF('OddsRatio_working_3-way'!W106&gt;=0,IF('OddsRatio_working_3-way'!V106+SQRT('OddsRatio_working_3-way'!W106)&gt;0,0,PI()),ACOS('OddsRatio_working_3-way'!V106/(2*'OddsRatio_working_3-way'!X106)))</f>
        <v>0.30000073439444042</v>
      </c>
      <c r="Z106" s="11">
        <f>'OddsRatio_working_3-way'!X106^(1/3)*COS('OddsRatio_working_3-way'!Y106/3)</f>
        <v>0.55009986684937984</v>
      </c>
      <c r="AA106" s="11">
        <f>'OddsRatio_working_3-way'!X106^(1/3)*COS(('OddsRatio_working_3-way'!Y106+2*PI())/3)</f>
        <v>-0.32284953508690772</v>
      </c>
      <c r="AB106" s="11">
        <f>'OddsRatio_working_3-way'!X106^(1/3)*COS(('OddsRatio_working_3-way'!Y106+4*PI())/3)</f>
        <v>-0.22725033176247178</v>
      </c>
      <c r="AC106" s="11">
        <f>'OddsRatio_working_3-way'!X106^(1/3)*SIN('OddsRatio_working_3-way'!Y106/3)</f>
        <v>5.519422577367681E-2</v>
      </c>
      <c r="AD106" s="11">
        <f>'OddsRatio_working_3-way'!X106^(1/3)*SIN(('OddsRatio_working_3-way'!Y106+2*PI())/3)</f>
        <v>0.44880334642316178</v>
      </c>
      <c r="AE106" s="11">
        <f>'OddsRatio_working_3-way'!X106^(1/3)*SIN(('OddsRatio_working_3-way'!Y106+4*PI())/3)</f>
        <v>-0.50399757219683849</v>
      </c>
      <c r="AF106" s="11">
        <f>-'OddsRatio_working_3-way'!U106/(3*'OddsRatio_working_3-way'!X106^(1/3))*COS(('OddsRatio_working_3-way'!Y106)/3)</f>
        <v>0.55009986684937962</v>
      </c>
      <c r="AG106" s="11">
        <f>-'OddsRatio_working_3-way'!U106/(3*'OddsRatio_working_3-way'!X106^(1/3))*COS(('OddsRatio_working_3-way'!Y106+2*PI())/3)</f>
        <v>-0.32284953508690756</v>
      </c>
      <c r="AH106" s="11">
        <f>-'OddsRatio_working_3-way'!U106/(3*'OddsRatio_working_3-way'!X106^(1/3))*COS(('OddsRatio_working_3-way'!Y106+4*PI())/3)</f>
        <v>-0.22725033176247167</v>
      </c>
      <c r="AI106" s="11">
        <f>'OddsRatio_working_3-way'!U106/(3*'OddsRatio_working_3-way'!X106^(1/3))*SIN(('OddsRatio_working_3-way'!Y106)/3)</f>
        <v>-5.5194225773676789E-2</v>
      </c>
      <c r="AJ106" s="11">
        <f>'OddsRatio_working_3-way'!U106/(3*'OddsRatio_working_3-way'!X106^(1/3))*SIN(('OddsRatio_working_3-way'!Y106+2*PI())/3)</f>
        <v>-0.44880334642316161</v>
      </c>
      <c r="AK106" s="11">
        <f>'OddsRatio_working_3-way'!U106/(3*'OddsRatio_working_3-way'!X106^(1/3))*SIN(('OddsRatio_working_3-way'!Y106+4*PI())/3)</f>
        <v>0.50399757219683838</v>
      </c>
      <c r="AL106" s="11">
        <f>'OddsRatio_working_3-way'!Z106+'OddsRatio_working_3-way'!AF106</f>
        <v>1.1001997336987595</v>
      </c>
      <c r="AM106" s="11">
        <f>'OddsRatio_working_3-way'!AA106+'OddsRatio_working_3-way'!AG106</f>
        <v>-0.64569907017381523</v>
      </c>
      <c r="AN106" s="11">
        <f>'OddsRatio_working_3-way'!AB106+'OddsRatio_working_3-way'!AH106</f>
        <v>-0.45450066352494345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1.1001997336987595</v>
      </c>
      <c r="AS106" s="11">
        <f>IF(('OddsRatio_working_3-way'!X106=0),IF(Q106&gt;0,-Q106^(1/3),(-Q106)^(1/3)),'OddsRatio_working_3-way'!AM106-'OddsRatio_working_3-way'!R106/3)</f>
        <v>-0.64569907017381523</v>
      </c>
      <c r="AT106" s="11">
        <f>IF(('OddsRatio_working_3-way'!X106=0),IF(Q106&gt;0,-Q106^(1/3),(-Q106)^(1/3)),'OddsRatio_working_3-way'!AN106-'OddsRatio_working_3-way'!R106/3)</f>
        <v>-0.45450066352494345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2.92</v>
      </c>
      <c r="B107" s="4">
        <f>IF('True_Odds_Calculator_3-way'!B108="","",'True_Odds_Calculator_3-way'!B108)</f>
        <v>3.7</v>
      </c>
      <c r="C107" s="4">
        <f>IF('True_Odds_Calculator_3-way'!C108="","",'True_Odds_Calculator_3-way'!C108)</f>
        <v>2.2200000000000002</v>
      </c>
      <c r="D107" s="9">
        <f t="shared" si="26"/>
        <v>0.32126596068970398</v>
      </c>
      <c r="E107" s="9">
        <f t="shared" si="27"/>
        <v>0.2518279921271383</v>
      </c>
      <c r="F107" s="9">
        <f t="shared" si="28"/>
        <v>0.42690604718315805</v>
      </c>
      <c r="G107" s="9">
        <f t="shared" si="29"/>
        <v>1.1003571974505433</v>
      </c>
      <c r="H107" s="9">
        <f t="shared" si="30"/>
        <v>3.1126858191050437</v>
      </c>
      <c r="I107" s="9">
        <f t="shared" si="31"/>
        <v>3.9709644331164675</v>
      </c>
      <c r="J107" s="9">
        <f t="shared" si="32"/>
        <v>2.3424357808896628</v>
      </c>
      <c r="K107" s="11">
        <f t="shared" si="33"/>
        <v>0.34246575342465752</v>
      </c>
      <c r="L107" s="11">
        <f t="shared" si="34"/>
        <v>0.27027027027027023</v>
      </c>
      <c r="M107" s="11">
        <f t="shared" si="35"/>
        <v>0.4504504504504504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-0.26368612225702215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0.24348672997321641</v>
      </c>
      <c r="Q107" s="11">
        <f>2*'OddsRatio_working_3-way'!K107*'OddsRatio_working_3-way'!L107*'OddsRatio_working_3-way'!M107</f>
        <v>8.3385866429183692E-2</v>
      </c>
      <c r="R107" s="11">
        <f t="shared" si="36"/>
        <v>0</v>
      </c>
      <c r="S107" s="11">
        <f t="shared" si="37"/>
        <v>-0.92339607366929677</v>
      </c>
      <c r="T107" s="11">
        <f t="shared" si="38"/>
        <v>-0.31623153207852622</v>
      </c>
      <c r="U107" s="11">
        <f>'OddsRatio_working_3-way'!S107-'OddsRatio_working_3-way'!R107^2/3</f>
        <v>-0.92339607366929677</v>
      </c>
      <c r="V107" s="11">
        <f>'OddsRatio_working_3-way'!S107*'OddsRatio_working_3-way'!R107/3-2*'OddsRatio_working_3-way'!R107^3/27-'OddsRatio_working_3-way'!T107</f>
        <v>0.31623153207852622</v>
      </c>
      <c r="W107" s="11">
        <f>'OddsRatio_working_3-way'!V107^2+4*'OddsRatio_working_3-way'!U107^3/27</f>
        <v>-1.6641052398119027E-2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0.17076550755264586</v>
      </c>
      <c r="Y107" s="11">
        <f>IF('OddsRatio_working_3-way'!W107&gt;=0,IF('OddsRatio_working_3-way'!V107+SQRT('OddsRatio_working_3-way'!W107)&gt;0,0,PI()),ACOS('OddsRatio_working_3-way'!V107/(2*'OddsRatio_working_3-way'!X107)))</f>
        <v>0.38732349485281614</v>
      </c>
      <c r="Z107" s="11">
        <f>'OddsRatio_working_3-way'!X107^(1/3)*COS('OddsRatio_working_3-way'!Y107/3)</f>
        <v>0.55017859872527175</v>
      </c>
      <c r="AA107" s="11">
        <f>'OddsRatio_working_3-way'!X107^(1/3)*COS(('OddsRatio_working_3-way'!Y107+2*PI())/3)</f>
        <v>-0.33694922617997458</v>
      </c>
      <c r="AB107" s="11">
        <f>'OddsRatio_working_3-way'!X107^(1/3)*COS(('OddsRatio_working_3-way'!Y107+4*PI())/3)</f>
        <v>-0.21322937254529681</v>
      </c>
      <c r="AC107" s="11">
        <f>'OddsRatio_working_3-way'!X107^(1/3)*SIN('OddsRatio_working_3-way'!Y107/3)</f>
        <v>7.1429690800082296E-2</v>
      </c>
      <c r="AD107" s="11">
        <f>'OddsRatio_working_3-way'!X107^(1/3)*SIN(('OddsRatio_working_3-way'!Y107+2*PI())/3)</f>
        <v>0.44075379771456907</v>
      </c>
      <c r="AE107" s="11">
        <f>'OddsRatio_working_3-way'!X107^(1/3)*SIN(('OddsRatio_working_3-way'!Y107+4*PI())/3)</f>
        <v>-0.51218348851465134</v>
      </c>
      <c r="AF107" s="11">
        <f>-'OddsRatio_working_3-way'!U107/(3*'OddsRatio_working_3-way'!X107^(1/3))*COS(('OddsRatio_working_3-way'!Y107)/3)</f>
        <v>0.55017859872527164</v>
      </c>
      <c r="AG107" s="11">
        <f>-'OddsRatio_working_3-way'!U107/(3*'OddsRatio_working_3-way'!X107^(1/3))*COS(('OddsRatio_working_3-way'!Y107+2*PI())/3)</f>
        <v>-0.33694922617997453</v>
      </c>
      <c r="AH107" s="11">
        <f>-'OddsRatio_working_3-way'!U107/(3*'OddsRatio_working_3-way'!X107^(1/3))*COS(('OddsRatio_working_3-way'!Y107+4*PI())/3)</f>
        <v>-0.21322937254529678</v>
      </c>
      <c r="AI107" s="11">
        <f>'OddsRatio_working_3-way'!U107/(3*'OddsRatio_working_3-way'!X107^(1/3))*SIN(('OddsRatio_working_3-way'!Y107)/3)</f>
        <v>-7.1429690800082282E-2</v>
      </c>
      <c r="AJ107" s="11">
        <f>'OddsRatio_working_3-way'!U107/(3*'OddsRatio_working_3-way'!X107^(1/3))*SIN(('OddsRatio_working_3-way'!Y107+2*PI())/3)</f>
        <v>-0.44075379771456896</v>
      </c>
      <c r="AK107" s="11">
        <f>'OddsRatio_working_3-way'!U107/(3*'OddsRatio_working_3-way'!X107^(1/3))*SIN(('OddsRatio_working_3-way'!Y107+4*PI())/3)</f>
        <v>0.51218348851465123</v>
      </c>
      <c r="AL107" s="11">
        <f>'OddsRatio_working_3-way'!Z107+'OddsRatio_working_3-way'!AF107</f>
        <v>1.1003571974505433</v>
      </c>
      <c r="AM107" s="11">
        <f>'OddsRatio_working_3-way'!AA107+'OddsRatio_working_3-way'!AG107</f>
        <v>-0.67389845235994916</v>
      </c>
      <c r="AN107" s="11">
        <f>'OddsRatio_working_3-way'!AB107+'OddsRatio_working_3-way'!AH107</f>
        <v>-0.42645874509059356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1.1003571974505433</v>
      </c>
      <c r="AS107" s="11">
        <f>IF(('OddsRatio_working_3-way'!X107=0),IF(Q107&gt;0,-Q107^(1/3),(-Q107)^(1/3)),'OddsRatio_working_3-way'!AM107-'OddsRatio_working_3-way'!R107/3)</f>
        <v>-0.67389845235994916</v>
      </c>
      <c r="AT107" s="11">
        <f>IF(('OddsRatio_working_3-way'!X107=0),IF(Q107&gt;0,-Q107^(1/3),(-Q107)^(1/3)),'OddsRatio_working_3-way'!AN107-'OddsRatio_working_3-way'!R107/3)</f>
        <v>-0.42645874509059356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1.74</v>
      </c>
      <c r="B108" s="4">
        <f>IF('True_Odds_Calculator_3-way'!B109="","",'True_Odds_Calculator_3-way'!B109)</f>
        <v>3.85</v>
      </c>
      <c r="C108" s="4">
        <f>IF('True_Odds_Calculator_3-way'!C109="","",'True_Odds_Calculator_3-way'!C109)</f>
        <v>4.3499999999999996</v>
      </c>
      <c r="D108" s="9">
        <f t="shared" si="26"/>
        <v>0.54855429393489086</v>
      </c>
      <c r="E108" s="9">
        <f t="shared" si="27"/>
        <v>0.23983343005152277</v>
      </c>
      <c r="F108" s="9">
        <f t="shared" si="28"/>
        <v>0.21161227601358634</v>
      </c>
      <c r="G108" s="9">
        <f t="shared" si="29"/>
        <v>1.1121264963158959</v>
      </c>
      <c r="H108" s="9">
        <f t="shared" si="30"/>
        <v>1.8229736072737628</v>
      </c>
      <c r="I108" s="9">
        <f t="shared" si="31"/>
        <v>4.1695605145003043</v>
      </c>
      <c r="J108" s="9">
        <f t="shared" si="32"/>
        <v>4.72562376265825</v>
      </c>
      <c r="K108" s="11">
        <f t="shared" si="33"/>
        <v>0.57471264367816088</v>
      </c>
      <c r="L108" s="11">
        <f t="shared" si="34"/>
        <v>0.25974025974025972</v>
      </c>
      <c r="M108" s="11">
        <f t="shared" si="35"/>
        <v>0.22988505747126439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-0.24244997966757775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0.23815529166302057</v>
      </c>
      <c r="Q108" s="11">
        <f>2*'OddsRatio_working_3-way'!K108*'OddsRatio_working_3-way'!L108*'OddsRatio_working_3-way'!M108</f>
        <v>6.8632648894242226E-2</v>
      </c>
      <c r="R108" s="11">
        <f t="shared" si="36"/>
        <v>0</v>
      </c>
      <c r="S108" s="11">
        <f t="shared" si="37"/>
        <v>-0.98228629257694466</v>
      </c>
      <c r="T108" s="11">
        <f t="shared" si="38"/>
        <v>-0.28307962322102148</v>
      </c>
      <c r="U108" s="11">
        <f>'OddsRatio_working_3-way'!S108-'OddsRatio_working_3-way'!R108^2/3</f>
        <v>-0.98228629257694466</v>
      </c>
      <c r="V108" s="11">
        <f>'OddsRatio_working_3-way'!S108*'OddsRatio_working_3-way'!R108/3-2*'OddsRatio_working_3-way'!R108^3/27-'OddsRatio_working_3-way'!T108</f>
        <v>0.28307962322102148</v>
      </c>
      <c r="W108" s="11">
        <f>'OddsRatio_working_3-way'!V108^2+4*'OddsRatio_working_3-way'!U108^3/27</f>
        <v>-6.0279948531365604E-2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0.18735929494844997</v>
      </c>
      <c r="Y108" s="11">
        <f>IF('OddsRatio_working_3-way'!W108&gt;=0,IF('OddsRatio_working_3-way'!V108+SQRT('OddsRatio_working_3-way'!W108)&gt;0,0,PI()),ACOS('OddsRatio_working_3-way'!V108/(2*'OddsRatio_working_3-way'!X108)))</f>
        <v>0.71446192654598706</v>
      </c>
      <c r="Z108" s="11">
        <f>'OddsRatio_working_3-way'!X108^(1/3)*COS('OddsRatio_working_3-way'!Y108/3)</f>
        <v>0.55606324815794805</v>
      </c>
      <c r="AA108" s="11">
        <f>'OddsRatio_working_3-way'!X108^(1/3)*COS(('OddsRatio_working_3-way'!Y108+2*PI())/3)</f>
        <v>-0.39493680437591588</v>
      </c>
      <c r="AB108" s="11">
        <f>'OddsRatio_working_3-way'!X108^(1/3)*COS(('OddsRatio_working_3-way'!Y108+4*PI())/3)</f>
        <v>-0.16112644378203203</v>
      </c>
      <c r="AC108" s="11">
        <f>'OddsRatio_working_3-way'!X108^(1/3)*SIN('OddsRatio_working_3-way'!Y108/3)</f>
        <v>0.13499047462820235</v>
      </c>
      <c r="AD108" s="11">
        <f>'OddsRatio_working_3-way'!X108^(1/3)*SIN(('OddsRatio_working_3-way'!Y108+2*PI())/3)</f>
        <v>0.41406966170157233</v>
      </c>
      <c r="AE108" s="11">
        <f>'OddsRatio_working_3-way'!X108^(1/3)*SIN(('OddsRatio_working_3-way'!Y108+4*PI())/3)</f>
        <v>-0.54906013632977457</v>
      </c>
      <c r="AF108" s="11">
        <f>-'OddsRatio_working_3-way'!U108/(3*'OddsRatio_working_3-way'!X108^(1/3))*COS(('OddsRatio_working_3-way'!Y108)/3)</f>
        <v>0.55606324815794794</v>
      </c>
      <c r="AG108" s="11">
        <f>-'OddsRatio_working_3-way'!U108/(3*'OddsRatio_working_3-way'!X108^(1/3))*COS(('OddsRatio_working_3-way'!Y108+2*PI())/3)</f>
        <v>-0.39493680437591583</v>
      </c>
      <c r="AH108" s="11">
        <f>-'OddsRatio_working_3-way'!U108/(3*'OddsRatio_working_3-way'!X108^(1/3))*COS(('OddsRatio_working_3-way'!Y108+4*PI())/3)</f>
        <v>-0.161126443782032</v>
      </c>
      <c r="AI108" s="11">
        <f>'OddsRatio_working_3-way'!U108/(3*'OddsRatio_working_3-way'!X108^(1/3))*SIN(('OddsRatio_working_3-way'!Y108)/3)</f>
        <v>-0.13499047462820232</v>
      </c>
      <c r="AJ108" s="11">
        <f>'OddsRatio_working_3-way'!U108/(3*'OddsRatio_working_3-way'!X108^(1/3))*SIN(('OddsRatio_working_3-way'!Y108+2*PI())/3)</f>
        <v>-0.41406966170157228</v>
      </c>
      <c r="AK108" s="11">
        <f>'OddsRatio_working_3-way'!U108/(3*'OddsRatio_working_3-way'!X108^(1/3))*SIN(('OddsRatio_working_3-way'!Y108+4*PI())/3)</f>
        <v>0.54906013632977446</v>
      </c>
      <c r="AL108" s="11">
        <f>'OddsRatio_working_3-way'!Z108+'OddsRatio_working_3-way'!AF108</f>
        <v>1.1121264963158959</v>
      </c>
      <c r="AM108" s="11">
        <f>'OddsRatio_working_3-way'!AA108+'OddsRatio_working_3-way'!AG108</f>
        <v>-0.78987360875183166</v>
      </c>
      <c r="AN108" s="11">
        <f>'OddsRatio_working_3-way'!AB108+'OddsRatio_working_3-way'!AH108</f>
        <v>-0.32225288756406401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1.1121264963158959</v>
      </c>
      <c r="AS108" s="11">
        <f>IF(('OddsRatio_working_3-way'!X108=0),IF(Q108&gt;0,-Q108^(1/3),(-Q108)^(1/3)),'OddsRatio_working_3-way'!AM108-'OddsRatio_working_3-way'!R108/3)</f>
        <v>-0.78987360875183166</v>
      </c>
      <c r="AT108" s="11">
        <f>IF(('OddsRatio_working_3-way'!X108=0),IF(Q108&gt;0,-Q108^(1/3),(-Q108)^(1/3)),'OddsRatio_working_3-way'!AN108-'OddsRatio_working_3-way'!R108/3)</f>
        <v>-0.32225288756406401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3.16</v>
      </c>
      <c r="D109" s="9">
        <f t="shared" si="26"/>
        <v>0.42808306667598001</v>
      </c>
      <c r="E109" s="9">
        <f t="shared" si="27"/>
        <v>0.2764887230437742</v>
      </c>
      <c r="F109" s="9">
        <f t="shared" si="28"/>
        <v>0.29542821028024602</v>
      </c>
      <c r="G109" s="9">
        <f t="shared" si="29"/>
        <v>1.104128285783363</v>
      </c>
      <c r="H109" s="9">
        <f t="shared" si="30"/>
        <v>2.3359952257978689</v>
      </c>
      <c r="I109" s="9">
        <f t="shared" si="31"/>
        <v>3.6167840373065712</v>
      </c>
      <c r="J109" s="9">
        <f t="shared" si="32"/>
        <v>3.3849170972920644</v>
      </c>
      <c r="K109" s="11">
        <f t="shared" si="33"/>
        <v>0.45248868778280543</v>
      </c>
      <c r="L109" s="11">
        <f t="shared" si="34"/>
        <v>0.29673590504451036</v>
      </c>
      <c r="M109" s="11">
        <f t="shared" si="35"/>
        <v>0.31645569620253161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-0.26319534889966045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0.24389485293480292</v>
      </c>
      <c r="Q109" s="11">
        <f>2*'OddsRatio_working_3-way'!K109*'OddsRatio_working_3-way'!L109*'OddsRatio_working_3-way'!M109</f>
        <v>8.4980784994704836E-2</v>
      </c>
      <c r="R109" s="11">
        <f t="shared" si="36"/>
        <v>0</v>
      </c>
      <c r="S109" s="11">
        <f t="shared" si="37"/>
        <v>-0.92666855229187362</v>
      </c>
      <c r="T109" s="11">
        <f t="shared" si="38"/>
        <v>-0.32288102867312662</v>
      </c>
      <c r="U109" s="11">
        <f>'OddsRatio_working_3-way'!S109-'OddsRatio_working_3-way'!R109^2/3</f>
        <v>-0.92666855229187362</v>
      </c>
      <c r="V109" s="11">
        <f>'OddsRatio_working_3-way'!S109*'OddsRatio_working_3-way'!R109/3-2*'OddsRatio_working_3-way'!R109^3/27-'OddsRatio_working_3-way'!T109</f>
        <v>0.32288102867312662</v>
      </c>
      <c r="W109" s="11">
        <f>'OddsRatio_working_3-way'!V109^2+4*'OddsRatio_working_3-way'!U109^3/27</f>
        <v>-1.3635814744435037E-2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0.17167409051852542</v>
      </c>
      <c r="Y109" s="11">
        <f>IF('OddsRatio_working_3-way'!W109&gt;=0,IF('OddsRatio_working_3-way'!V109+SQRT('OddsRatio_working_3-way'!W109)&gt;0,0,PI()),ACOS('OddsRatio_working_3-way'!V109/(2*'OddsRatio_working_3-way'!X109)))</f>
        <v>0.34702253761935187</v>
      </c>
      <c r="Z109" s="11">
        <f>'OddsRatio_working_3-way'!X109^(1/3)*COS('OddsRatio_working_3-way'!Y109/3)</f>
        <v>0.5520641428916816</v>
      </c>
      <c r="AA109" s="11">
        <f>'OddsRatio_working_3-way'!X109^(1/3)*COS(('OddsRatio_working_3-way'!Y109+2*PI())/3)</f>
        <v>-0.33158407116613148</v>
      </c>
      <c r="AB109" s="11">
        <f>'OddsRatio_working_3-way'!X109^(1/3)*COS(('OddsRatio_working_3-way'!Y109+4*PI())/3)</f>
        <v>-0.22048007172555029</v>
      </c>
      <c r="AC109" s="11">
        <f>'OddsRatio_working_3-way'!X109^(1/3)*SIN('OddsRatio_working_3-way'!Y109/3)</f>
        <v>6.4145923985063677E-2</v>
      </c>
      <c r="AD109" s="11">
        <f>'OddsRatio_working_3-way'!X109^(1/3)*SIN(('OddsRatio_working_3-way'!Y109+2*PI())/3)</f>
        <v>0.44602861027014679</v>
      </c>
      <c r="AE109" s="11">
        <f>'OddsRatio_working_3-way'!X109^(1/3)*SIN(('OddsRatio_working_3-way'!Y109+4*PI())/3)</f>
        <v>-0.51017453425521042</v>
      </c>
      <c r="AF109" s="11">
        <f>-'OddsRatio_working_3-way'!U109/(3*'OddsRatio_working_3-way'!X109^(1/3))*COS(('OddsRatio_working_3-way'!Y109)/3)</f>
        <v>0.55206414289168138</v>
      </c>
      <c r="AG109" s="11">
        <f>-'OddsRatio_working_3-way'!U109/(3*'OddsRatio_working_3-way'!X109^(1/3))*COS(('OddsRatio_working_3-way'!Y109+2*PI())/3)</f>
        <v>-0.33158407116613137</v>
      </c>
      <c r="AH109" s="11">
        <f>-'OddsRatio_working_3-way'!U109/(3*'OddsRatio_working_3-way'!X109^(1/3))*COS(('OddsRatio_working_3-way'!Y109+4*PI())/3)</f>
        <v>-0.22048007172555018</v>
      </c>
      <c r="AI109" s="11">
        <f>'OddsRatio_working_3-way'!U109/(3*'OddsRatio_working_3-way'!X109^(1/3))*SIN(('OddsRatio_working_3-way'!Y109)/3)</f>
        <v>-6.4145923985063649E-2</v>
      </c>
      <c r="AJ109" s="11">
        <f>'OddsRatio_working_3-way'!U109/(3*'OddsRatio_working_3-way'!X109^(1/3))*SIN(('OddsRatio_working_3-way'!Y109+2*PI())/3)</f>
        <v>-0.44602861027014656</v>
      </c>
      <c r="AK109" s="11">
        <f>'OddsRatio_working_3-way'!U109/(3*'OddsRatio_working_3-way'!X109^(1/3))*SIN(('OddsRatio_working_3-way'!Y109+4*PI())/3)</f>
        <v>0.5101745342552102</v>
      </c>
      <c r="AL109" s="11">
        <f>'OddsRatio_working_3-way'!Z109+'OddsRatio_working_3-way'!AF109</f>
        <v>1.104128285783363</v>
      </c>
      <c r="AM109" s="11">
        <f>'OddsRatio_working_3-way'!AA109+'OddsRatio_working_3-way'!AG109</f>
        <v>-0.66316814233226284</v>
      </c>
      <c r="AN109" s="11">
        <f>'OddsRatio_working_3-way'!AB109+'OddsRatio_working_3-way'!AH109</f>
        <v>-0.44096014345110046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1.104128285783363</v>
      </c>
      <c r="AS109" s="11">
        <f>IF(('OddsRatio_working_3-way'!X109=0),IF(Q109&gt;0,-Q109^(1/3),(-Q109)^(1/3)),'OddsRatio_working_3-way'!AM109-'OddsRatio_working_3-way'!R109/3)</f>
        <v>-0.66316814233226284</v>
      </c>
      <c r="AT109" s="11">
        <f>IF(('OddsRatio_working_3-way'!X109=0),IF(Q109&gt;0,-Q109^(1/3),(-Q109)^(1/3)),'OddsRatio_working_3-way'!AN109-'OddsRatio_working_3-way'!R109/3)</f>
        <v>-0.44096014345110046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1.94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3.68</v>
      </c>
      <c r="D110" s="9">
        <f t="shared" si="26"/>
        <v>0.48976270228542484</v>
      </c>
      <c r="E110" s="9">
        <f t="shared" si="27"/>
        <v>0.25836417621173347</v>
      </c>
      <c r="F110" s="9">
        <f t="shared" si="28"/>
        <v>0.25187312150284169</v>
      </c>
      <c r="G110" s="9">
        <f t="shared" si="29"/>
        <v>1.1083033341118576</v>
      </c>
      <c r="H110" s="9">
        <f t="shared" si="30"/>
        <v>2.0418051340651457</v>
      </c>
      <c r="I110" s="9">
        <f t="shared" si="31"/>
        <v>3.8705056353497107</v>
      </c>
      <c r="J110" s="9">
        <f t="shared" si="32"/>
        <v>3.9702529354197793</v>
      </c>
      <c r="K110" s="11">
        <f t="shared" si="33"/>
        <v>0.51546391752577325</v>
      </c>
      <c r="L110" s="11">
        <f t="shared" si="34"/>
        <v>0.2785515320334262</v>
      </c>
      <c r="M110" s="11">
        <f t="shared" si="35"/>
        <v>0.27173913043478259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-0.25457656046915522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0.2422967578899004</v>
      </c>
      <c r="Q110" s="11">
        <f>2*'OddsRatio_working_3-way'!K110*'OddsRatio_working_3-way'!L110*'OddsRatio_working_3-way'!M110</f>
        <v>7.8034382573236832E-2</v>
      </c>
      <c r="R110" s="11">
        <f t="shared" si="36"/>
        <v>0</v>
      </c>
      <c r="S110" s="11">
        <f t="shared" si="37"/>
        <v>-0.951763812989599</v>
      </c>
      <c r="T110" s="11">
        <f t="shared" si="38"/>
        <v>-0.30652618775832491</v>
      </c>
      <c r="U110" s="11">
        <f>'OddsRatio_working_3-way'!S110-'OddsRatio_working_3-way'!R110^2/3</f>
        <v>-0.951763812989599</v>
      </c>
      <c r="V110" s="11">
        <f>'OddsRatio_working_3-way'!S110*'OddsRatio_working_3-way'!R110/3-2*'OddsRatio_working_3-way'!R110^3/27-'OddsRatio_working_3-way'!T110</f>
        <v>0.30652618775832491</v>
      </c>
      <c r="W110" s="11">
        <f>'OddsRatio_working_3-way'!V110^2+4*'OddsRatio_working_3-way'!U110^3/27</f>
        <v>-3.3769014086492286E-2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0.17869479418000972</v>
      </c>
      <c r="Y110" s="11">
        <f>IF('OddsRatio_working_3-way'!W110&gt;=0,IF('OddsRatio_working_3-way'!V110+SQRT('OddsRatio_working_3-way'!W110)&gt;0,0,PI()),ACOS('OddsRatio_working_3-way'!V110/(2*'OddsRatio_working_3-way'!X110)))</f>
        <v>0.5400542287193808</v>
      </c>
      <c r="Z110" s="11">
        <f>'OddsRatio_working_3-way'!X110^(1/3)*COS('OddsRatio_working_3-way'!Y110/3)</f>
        <v>0.55415166705592878</v>
      </c>
      <c r="AA110" s="11">
        <f>'OddsRatio_working_3-way'!X110^(1/3)*COS(('OddsRatio_working_3-way'!Y110+2*PI())/3)</f>
        <v>-0.36441368712965894</v>
      </c>
      <c r="AB110" s="11">
        <f>'OddsRatio_working_3-way'!X110^(1/3)*COS(('OddsRatio_working_3-way'!Y110+4*PI())/3)</f>
        <v>-0.18973797992626998</v>
      </c>
      <c r="AC110" s="11">
        <f>'OddsRatio_working_3-way'!X110^(1/3)*SIN('OddsRatio_working_3-way'!Y110/3)</f>
        <v>0.10084906657476507</v>
      </c>
      <c r="AD110" s="11">
        <f>'OddsRatio_working_3-way'!X110^(1/3)*SIN(('OddsRatio_working_3-way'!Y110+2*PI())/3)</f>
        <v>0.42948488793254813</v>
      </c>
      <c r="AE110" s="11">
        <f>'OddsRatio_working_3-way'!X110^(1/3)*SIN(('OddsRatio_working_3-way'!Y110+4*PI())/3)</f>
        <v>-0.53033395450731302</v>
      </c>
      <c r="AF110" s="11">
        <f>-'OddsRatio_working_3-way'!U110/(3*'OddsRatio_working_3-way'!X110^(1/3))*COS(('OddsRatio_working_3-way'!Y110)/3)</f>
        <v>0.55415166705592878</v>
      </c>
      <c r="AG110" s="11">
        <f>-'OddsRatio_working_3-way'!U110/(3*'OddsRatio_working_3-way'!X110^(1/3))*COS(('OddsRatio_working_3-way'!Y110+2*PI())/3)</f>
        <v>-0.36441368712965894</v>
      </c>
      <c r="AH110" s="11">
        <f>-'OddsRatio_working_3-way'!U110/(3*'OddsRatio_working_3-way'!X110^(1/3))*COS(('OddsRatio_working_3-way'!Y110+4*PI())/3)</f>
        <v>-0.18973797992626998</v>
      </c>
      <c r="AI110" s="11">
        <f>'OddsRatio_working_3-way'!U110/(3*'OddsRatio_working_3-way'!X110^(1/3))*SIN(('OddsRatio_working_3-way'!Y110)/3)</f>
        <v>-0.10084906657476507</v>
      </c>
      <c r="AJ110" s="11">
        <f>'OddsRatio_working_3-way'!U110/(3*'OddsRatio_working_3-way'!X110^(1/3))*SIN(('OddsRatio_working_3-way'!Y110+2*PI())/3)</f>
        <v>-0.42948488793254813</v>
      </c>
      <c r="AK110" s="11">
        <f>'OddsRatio_working_3-way'!U110/(3*'OddsRatio_working_3-way'!X110^(1/3))*SIN(('OddsRatio_working_3-way'!Y110+4*PI())/3)</f>
        <v>0.53033395450731302</v>
      </c>
      <c r="AL110" s="11">
        <f>'OddsRatio_working_3-way'!Z110+'OddsRatio_working_3-way'!AF110</f>
        <v>1.1083033341118576</v>
      </c>
      <c r="AM110" s="11">
        <f>'OddsRatio_working_3-way'!AA110+'OddsRatio_working_3-way'!AG110</f>
        <v>-0.72882737425931787</v>
      </c>
      <c r="AN110" s="11">
        <f>'OddsRatio_working_3-way'!AB110+'OddsRatio_working_3-way'!AH110</f>
        <v>-0.37947595985253996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1.1083033341118576</v>
      </c>
      <c r="AS110" s="11">
        <f>IF(('OddsRatio_working_3-way'!X110=0),IF(Q110&gt;0,-Q110^(1/3),(-Q110)^(1/3)),'OddsRatio_working_3-way'!AM110-'OddsRatio_working_3-way'!R110/3)</f>
        <v>-0.72882737425931787</v>
      </c>
      <c r="AT110" s="11">
        <f>IF(('OddsRatio_working_3-way'!X110=0),IF(Q110&gt;0,-Q110^(1/3),(-Q110)^(1/3)),'OddsRatio_working_3-way'!AN110-'OddsRatio_working_3-way'!R110/3)</f>
        <v>-0.37947595985253996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1.22</v>
      </c>
      <c r="B111" s="4">
        <f>IF('True_Odds_Calculator_3-way'!B112="","",'True_Odds_Calculator_3-way'!B112)</f>
        <v>5.52</v>
      </c>
      <c r="C111" s="4">
        <f>IF('True_Odds_Calculator_3-way'!C112="","",'True_Odds_Calculator_3-way'!C112)</f>
        <v>9.73</v>
      </c>
      <c r="D111" s="9">
        <f t="shared" si="26"/>
        <v>0.77572883856010744</v>
      </c>
      <c r="E111" s="9">
        <f t="shared" si="27"/>
        <v>0.14409426251698354</v>
      </c>
      <c r="F111" s="9">
        <f t="shared" si="28"/>
        <v>8.0176898922909273E-2</v>
      </c>
      <c r="G111" s="9">
        <f t="shared" si="29"/>
        <v>1.3141375175293812</v>
      </c>
      <c r="H111" s="9">
        <f t="shared" si="30"/>
        <v>1.2891102538564638</v>
      </c>
      <c r="I111" s="9">
        <f t="shared" si="31"/>
        <v>6.939901579232802</v>
      </c>
      <c r="J111" s="9">
        <f t="shared" si="32"/>
        <v>12.472420528031497</v>
      </c>
      <c r="K111" s="11">
        <f t="shared" si="33"/>
        <v>0.81967213114754101</v>
      </c>
      <c r="L111" s="11">
        <f t="shared" si="34"/>
        <v>0.1811594202898551</v>
      </c>
      <c r="M111" s="11">
        <f t="shared" si="35"/>
        <v>0.10277492291880781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-0.13248405450367351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0.20556815925937594</v>
      </c>
      <c r="Q111" s="11">
        <f>2*'OddsRatio_working_3-way'!K111*'OddsRatio_working_3-way'!L111*'OddsRatio_working_3-way'!M111</f>
        <v>3.0522369600501257E-2</v>
      </c>
      <c r="R111" s="11">
        <f t="shared" si="36"/>
        <v>0</v>
      </c>
      <c r="S111" s="11">
        <f t="shared" si="37"/>
        <v>-1.5516445358613022</v>
      </c>
      <c r="T111" s="11">
        <f t="shared" si="38"/>
        <v>-0.23038523175371972</v>
      </c>
      <c r="U111" s="11">
        <f>'OddsRatio_working_3-way'!S111-'OddsRatio_working_3-way'!R111^2/3</f>
        <v>-1.5516445358613022</v>
      </c>
      <c r="V111" s="11">
        <f>'OddsRatio_working_3-way'!S111*'OddsRatio_working_3-way'!R111/3-2*'OddsRatio_working_3-way'!R111^3/27-'OddsRatio_working_3-way'!T111</f>
        <v>0.23038523175371972</v>
      </c>
      <c r="W111" s="11">
        <f>'OddsRatio_working_3-way'!V111^2+4*'OddsRatio_working_3-way'!U111^3/27</f>
        <v>-0.50036569278009679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0.37196876474722712</v>
      </c>
      <c r="Y111" s="11">
        <f>IF('OddsRatio_working_3-way'!W111&gt;=0,IF('OddsRatio_working_3-way'!V111+SQRT('OddsRatio_working_3-way'!W111)&gt;0,0,PI()),ACOS('OddsRatio_working_3-way'!V111/(2*'OddsRatio_working_3-way'!X111)))</f>
        <v>1.2559360999733895</v>
      </c>
      <c r="Z111" s="11">
        <f>'OddsRatio_working_3-way'!X111^(1/3)*COS('OddsRatio_working_3-way'!Y111/3)</f>
        <v>0.65706875876469062</v>
      </c>
      <c r="AA111" s="11">
        <f>'OddsRatio_working_3-way'!X111^(1/3)*COS(('OddsRatio_working_3-way'!Y111+2*PI())/3)</f>
        <v>-0.58172722812989031</v>
      </c>
      <c r="AB111" s="11">
        <f>'OddsRatio_working_3-way'!X111^(1/3)*COS(('OddsRatio_working_3-way'!Y111+4*PI())/3)</f>
        <v>-7.5341530634800188E-2</v>
      </c>
      <c r="AC111" s="11">
        <f>'OddsRatio_working_3-way'!X111^(1/3)*SIN('OddsRatio_working_3-way'!Y111/3)</f>
        <v>0.29236191876256656</v>
      </c>
      <c r="AD111" s="11">
        <f>'OddsRatio_working_3-way'!X111^(1/3)*SIN(('OddsRatio_working_3-way'!Y111+2*PI())/3)</f>
        <v>0.42285727774204784</v>
      </c>
      <c r="AE111" s="11">
        <f>'OddsRatio_working_3-way'!X111^(1/3)*SIN(('OddsRatio_working_3-way'!Y111+4*PI())/3)</f>
        <v>-0.71521919650461441</v>
      </c>
      <c r="AF111" s="11">
        <f>-'OddsRatio_working_3-way'!U111/(3*'OddsRatio_working_3-way'!X111^(1/3))*COS(('OddsRatio_working_3-way'!Y111)/3)</f>
        <v>0.65706875876469051</v>
      </c>
      <c r="AG111" s="11">
        <f>-'OddsRatio_working_3-way'!U111/(3*'OddsRatio_working_3-way'!X111^(1/3))*COS(('OddsRatio_working_3-way'!Y111+2*PI())/3)</f>
        <v>-0.58172722812989019</v>
      </c>
      <c r="AH111" s="11">
        <f>-'OddsRatio_working_3-way'!U111/(3*'OddsRatio_working_3-way'!X111^(1/3))*COS(('OddsRatio_working_3-way'!Y111+4*PI())/3)</f>
        <v>-7.5341530634800175E-2</v>
      </c>
      <c r="AI111" s="11">
        <f>'OddsRatio_working_3-way'!U111/(3*'OddsRatio_working_3-way'!X111^(1/3))*SIN(('OddsRatio_working_3-way'!Y111)/3)</f>
        <v>-0.29236191876256651</v>
      </c>
      <c r="AJ111" s="11">
        <f>'OddsRatio_working_3-way'!U111/(3*'OddsRatio_working_3-way'!X111^(1/3))*SIN(('OddsRatio_working_3-way'!Y111+2*PI())/3)</f>
        <v>-0.42285727774204779</v>
      </c>
      <c r="AK111" s="11">
        <f>'OddsRatio_working_3-way'!U111/(3*'OddsRatio_working_3-way'!X111^(1/3))*SIN(('OddsRatio_working_3-way'!Y111+4*PI())/3)</f>
        <v>0.7152191965046143</v>
      </c>
      <c r="AL111" s="11">
        <f>'OddsRatio_working_3-way'!Z111+'OddsRatio_working_3-way'!AF111</f>
        <v>1.3141375175293812</v>
      </c>
      <c r="AM111" s="11">
        <f>'OddsRatio_working_3-way'!AA111+'OddsRatio_working_3-way'!AG111</f>
        <v>-1.1634544562597804</v>
      </c>
      <c r="AN111" s="11">
        <f>'OddsRatio_working_3-way'!AB111+'OddsRatio_working_3-way'!AH111</f>
        <v>-0.15068306126960035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1.3141375175293812</v>
      </c>
      <c r="AS111" s="11">
        <f>IF(('OddsRatio_working_3-way'!X111=0),IF(Q111&gt;0,-Q111^(1/3),(-Q111)^(1/3)),'OddsRatio_working_3-way'!AM111-'OddsRatio_working_3-way'!R111/3)</f>
        <v>-1.1634544562597804</v>
      </c>
      <c r="AT111" s="11">
        <f>IF(('OddsRatio_working_3-way'!X111=0),IF(Q111&gt;0,-Q111^(1/3),(-Q111)^(1/3)),'OddsRatio_working_3-way'!AN111-'OddsRatio_working_3-way'!R111/3)</f>
        <v>-0.15068306126960035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1.95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3.56</v>
      </c>
      <c r="D112" s="9">
        <f t="shared" si="26"/>
        <v>0.48755689312538225</v>
      </c>
      <c r="E112" s="9">
        <f t="shared" si="27"/>
        <v>0.25150207448083217</v>
      </c>
      <c r="F112" s="9">
        <f t="shared" si="28"/>
        <v>0.26094103239378585</v>
      </c>
      <c r="G112" s="9">
        <f t="shared" si="29"/>
        <v>1.1063607228529251</v>
      </c>
      <c r="H112" s="9">
        <f t="shared" si="30"/>
        <v>2.0510426867102782</v>
      </c>
      <c r="I112" s="9">
        <f t="shared" si="31"/>
        <v>3.9761103444743688</v>
      </c>
      <c r="J112" s="9">
        <f t="shared" si="32"/>
        <v>3.8322834505034877</v>
      </c>
      <c r="K112" s="11">
        <f t="shared" si="33"/>
        <v>0.51282051282051289</v>
      </c>
      <c r="L112" s="11">
        <f t="shared" si="34"/>
        <v>0.2710027100271003</v>
      </c>
      <c r="M112" s="11">
        <f t="shared" si="35"/>
        <v>0.2808988764044944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-0.25539058041113405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0.24203641633074358</v>
      </c>
      <c r="Q112" s="11">
        <f>2*'OddsRatio_working_3-way'!K112*'OddsRatio_working_3-way'!L112*'OddsRatio_working_3-way'!M112</f>
        <v>7.8076263332497939E-2</v>
      </c>
      <c r="R112" s="11">
        <f t="shared" si="36"/>
        <v>0</v>
      </c>
      <c r="S112" s="11">
        <f t="shared" si="37"/>
        <v>-0.94771081980043037</v>
      </c>
      <c r="T112" s="11">
        <f t="shared" si="38"/>
        <v>-0.30571316767755824</v>
      </c>
      <c r="U112" s="11">
        <f>'OddsRatio_working_3-way'!S112-'OddsRatio_working_3-way'!R112^2/3</f>
        <v>-0.94771081980043037</v>
      </c>
      <c r="V112" s="11">
        <f>'OddsRatio_working_3-way'!S112*'OddsRatio_working_3-way'!R112/3-2*'OddsRatio_working_3-way'!R112^3/27-'OddsRatio_working_3-way'!T112</f>
        <v>0.30571316767755824</v>
      </c>
      <c r="W112" s="11">
        <f>'OddsRatio_working_3-way'!V112^2+4*'OddsRatio_working_3-way'!U112^3/27</f>
        <v>-3.2641972827016752E-2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0.17755457873458488</v>
      </c>
      <c r="Y112" s="11">
        <f>IF('OddsRatio_working_3-way'!W112&gt;=0,IF('OddsRatio_working_3-way'!V112+SQRT('OddsRatio_working_3-way'!W112)&gt;0,0,PI()),ACOS('OddsRatio_working_3-way'!V112/(2*'OddsRatio_working_3-way'!X112)))</f>
        <v>0.53376202899064973</v>
      </c>
      <c r="Z112" s="11">
        <f>'OddsRatio_working_3-way'!X112^(1/3)*COS('OddsRatio_working_3-way'!Y112/3)</f>
        <v>0.55318036142646265</v>
      </c>
      <c r="AA112" s="11">
        <f>'OddsRatio_working_3-way'!X112^(1/3)*COS(('OddsRatio_working_3-way'!Y112+2*PI())/3)</f>
        <v>-0.36273726858724886</v>
      </c>
      <c r="AB112" s="11">
        <f>'OddsRatio_working_3-way'!X112^(1/3)*COS(('OddsRatio_working_3-way'!Y112+4*PI())/3)</f>
        <v>-0.19044309283921373</v>
      </c>
      <c r="AC112" s="11">
        <f>'OddsRatio_working_3-way'!X112^(1/3)*SIN('OddsRatio_working_3-way'!Y112/3)</f>
        <v>9.9474088747932857E-2</v>
      </c>
      <c r="AD112" s="11">
        <f>'OddsRatio_working_3-way'!X112^(1/3)*SIN(('OddsRatio_working_3-way'!Y112+2*PI())/3)</f>
        <v>0.42933120149600773</v>
      </c>
      <c r="AE112" s="11">
        <f>'OddsRatio_working_3-way'!X112^(1/3)*SIN(('OddsRatio_working_3-way'!Y112+4*PI())/3)</f>
        <v>-0.52880529024394052</v>
      </c>
      <c r="AF112" s="11">
        <f>-'OddsRatio_working_3-way'!U112/(3*'OddsRatio_working_3-way'!X112^(1/3))*COS(('OddsRatio_working_3-way'!Y112)/3)</f>
        <v>0.55318036142646254</v>
      </c>
      <c r="AG112" s="11">
        <f>-'OddsRatio_working_3-way'!U112/(3*'OddsRatio_working_3-way'!X112^(1/3))*COS(('OddsRatio_working_3-way'!Y112+2*PI())/3)</f>
        <v>-0.36273726858724875</v>
      </c>
      <c r="AH112" s="11">
        <f>-'OddsRatio_working_3-way'!U112/(3*'OddsRatio_working_3-way'!X112^(1/3))*COS(('OddsRatio_working_3-way'!Y112+4*PI())/3)</f>
        <v>-0.19044309283921368</v>
      </c>
      <c r="AI112" s="11">
        <f>'OddsRatio_working_3-way'!U112/(3*'OddsRatio_working_3-way'!X112^(1/3))*SIN(('OddsRatio_working_3-way'!Y112)/3)</f>
        <v>-9.9474088747932829E-2</v>
      </c>
      <c r="AJ112" s="11">
        <f>'OddsRatio_working_3-way'!U112/(3*'OddsRatio_working_3-way'!X112^(1/3))*SIN(('OddsRatio_working_3-way'!Y112+2*PI())/3)</f>
        <v>-0.42933120149600762</v>
      </c>
      <c r="AK112" s="11">
        <f>'OddsRatio_working_3-way'!U112/(3*'OddsRatio_working_3-way'!X112^(1/3))*SIN(('OddsRatio_working_3-way'!Y112+4*PI())/3)</f>
        <v>0.52880529024394041</v>
      </c>
      <c r="AL112" s="11">
        <f>'OddsRatio_working_3-way'!Z112+'OddsRatio_working_3-way'!AF112</f>
        <v>1.1063607228529251</v>
      </c>
      <c r="AM112" s="11">
        <f>'OddsRatio_working_3-way'!AA112+'OddsRatio_working_3-way'!AG112</f>
        <v>-0.72547453717449761</v>
      </c>
      <c r="AN112" s="11">
        <f>'OddsRatio_working_3-way'!AB112+'OddsRatio_working_3-way'!AH112</f>
        <v>-0.38088618567842741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1.1063607228529251</v>
      </c>
      <c r="AS112" s="11">
        <f>IF(('OddsRatio_working_3-way'!X112=0),IF(Q112&gt;0,-Q112^(1/3),(-Q112)^(1/3)),'OddsRatio_working_3-way'!AM112-'OddsRatio_working_3-way'!R112/3)</f>
        <v>-0.72547453717449761</v>
      </c>
      <c r="AT112" s="11">
        <f>IF(('OddsRatio_working_3-way'!X112=0),IF(Q112&gt;0,-Q112^(1/3),(-Q112)^(1/3)),'OddsRatio_working_3-way'!AN112-'OddsRatio_working_3-way'!R112/3)</f>
        <v>-0.38088618567842741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1.96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3.69</v>
      </c>
      <c r="D113" s="9">
        <f t="shared" si="26"/>
        <v>0.48477013366226662</v>
      </c>
      <c r="E113" s="9">
        <f t="shared" si="27"/>
        <v>0.26385659044385262</v>
      </c>
      <c r="F113" s="9">
        <f t="shared" si="28"/>
        <v>0.2513732758938807</v>
      </c>
      <c r="G113" s="9">
        <f t="shared" si="29"/>
        <v>1.1071180754898768</v>
      </c>
      <c r="H113" s="9">
        <f t="shared" si="30"/>
        <v>2.0628333524702818</v>
      </c>
      <c r="I113" s="9">
        <f t="shared" si="31"/>
        <v>3.7899375502344901</v>
      </c>
      <c r="J113" s="9">
        <f t="shared" si="32"/>
        <v>3.9781476230677688</v>
      </c>
      <c r="K113" s="11">
        <f t="shared" si="33"/>
        <v>0.51020408163265307</v>
      </c>
      <c r="L113" s="11">
        <f t="shared" si="34"/>
        <v>0.28409090909090912</v>
      </c>
      <c r="M113" s="11">
        <f t="shared" si="35"/>
        <v>0.2710027100271003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-0.25562242635413357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0.24235950847449106</v>
      </c>
      <c r="Q113" s="11">
        <f>2*'OddsRatio_working_3-way'!K113*'OddsRatio_working_3-way'!L113*'OddsRatio_working_3-way'!M113</f>
        <v>7.8560618630305057E-2</v>
      </c>
      <c r="R113" s="11">
        <f t="shared" si="36"/>
        <v>0</v>
      </c>
      <c r="S113" s="11">
        <f t="shared" si="37"/>
        <v>-0.94811520229735879</v>
      </c>
      <c r="T113" s="11">
        <f t="shared" si="38"/>
        <v>-0.30733069766527032</v>
      </c>
      <c r="U113" s="11">
        <f>'OddsRatio_working_3-way'!S113-'OddsRatio_working_3-way'!R113^2/3</f>
        <v>-0.94811520229735879</v>
      </c>
      <c r="V113" s="11">
        <f>'OddsRatio_working_3-way'!S113*'OddsRatio_working_3-way'!R113/3-2*'OddsRatio_working_3-way'!R113^3/27-'OddsRatio_working_3-way'!T113</f>
        <v>0.30733069766527032</v>
      </c>
      <c r="W113" s="11">
        <f>'OddsRatio_working_3-way'!V113^2+4*'OddsRatio_working_3-way'!U113^3/27</f>
        <v>-3.1811846426979484E-2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0.17766823305982507</v>
      </c>
      <c r="Y113" s="11">
        <f>IF('OddsRatio_working_3-way'!W113&gt;=0,IF('OddsRatio_working_3-way'!V113+SQRT('OddsRatio_working_3-way'!W113)&gt;0,0,PI()),ACOS('OddsRatio_working_3-way'!V113/(2*'OddsRatio_working_3-way'!X113)))</f>
        <v>0.5258441599530812</v>
      </c>
      <c r="Z113" s="11">
        <f>'OddsRatio_working_3-way'!X113^(1/3)*COS('OddsRatio_working_3-way'!Y113/3)</f>
        <v>0.55355903774493853</v>
      </c>
      <c r="AA113" s="11">
        <f>'OddsRatio_working_3-way'!X113^(1/3)*COS(('OddsRatio_working_3-way'!Y113+2*PI())/3)</f>
        <v>-0.36168001576449582</v>
      </c>
      <c r="AB113" s="11">
        <f>'OddsRatio_working_3-way'!X113^(1/3)*COS(('OddsRatio_working_3-way'!Y113+4*PI())/3)</f>
        <v>-0.19187902198044265</v>
      </c>
      <c r="AC113" s="11">
        <f>'OddsRatio_working_3-way'!X113^(1/3)*SIN('OddsRatio_working_3-way'!Y113/3)</f>
        <v>9.8034649469889018E-2</v>
      </c>
      <c r="AD113" s="11">
        <f>'OddsRatio_working_3-way'!X113^(1/3)*SIN(('OddsRatio_working_3-way'!Y113+2*PI())/3)</f>
        <v>0.43037886444664125</v>
      </c>
      <c r="AE113" s="11">
        <f>'OddsRatio_working_3-way'!X113^(1/3)*SIN(('OddsRatio_working_3-way'!Y113+4*PI())/3)</f>
        <v>-0.52841351391653024</v>
      </c>
      <c r="AF113" s="11">
        <f>-'OddsRatio_working_3-way'!U113/(3*'OddsRatio_working_3-way'!X113^(1/3))*COS(('OddsRatio_working_3-way'!Y113)/3)</f>
        <v>0.55355903774493842</v>
      </c>
      <c r="AG113" s="11">
        <f>-'OddsRatio_working_3-way'!U113/(3*'OddsRatio_working_3-way'!X113^(1/3))*COS(('OddsRatio_working_3-way'!Y113+2*PI())/3)</f>
        <v>-0.36168001576449571</v>
      </c>
      <c r="AH113" s="11">
        <f>-'OddsRatio_working_3-way'!U113/(3*'OddsRatio_working_3-way'!X113^(1/3))*COS(('OddsRatio_working_3-way'!Y113+4*PI())/3)</f>
        <v>-0.19187902198044263</v>
      </c>
      <c r="AI113" s="11">
        <f>'OddsRatio_working_3-way'!U113/(3*'OddsRatio_working_3-way'!X113^(1/3))*SIN(('OddsRatio_working_3-way'!Y113)/3)</f>
        <v>-9.8034649469889004E-2</v>
      </c>
      <c r="AJ113" s="11">
        <f>'OddsRatio_working_3-way'!U113/(3*'OddsRatio_working_3-way'!X113^(1/3))*SIN(('OddsRatio_working_3-way'!Y113+2*PI())/3)</f>
        <v>-0.43037886444664114</v>
      </c>
      <c r="AK113" s="11">
        <f>'OddsRatio_working_3-way'!U113/(3*'OddsRatio_working_3-way'!X113^(1/3))*SIN(('OddsRatio_working_3-way'!Y113+4*PI())/3)</f>
        <v>0.52841351391653013</v>
      </c>
      <c r="AL113" s="11">
        <f>'OddsRatio_working_3-way'!Z113+'OddsRatio_working_3-way'!AF113</f>
        <v>1.1071180754898768</v>
      </c>
      <c r="AM113" s="11">
        <f>'OddsRatio_working_3-way'!AA113+'OddsRatio_working_3-way'!AG113</f>
        <v>-0.72336003152899153</v>
      </c>
      <c r="AN113" s="11">
        <f>'OddsRatio_working_3-way'!AB113+'OddsRatio_working_3-way'!AH113</f>
        <v>-0.38375804396088531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1.1071180754898768</v>
      </c>
      <c r="AS113" s="11">
        <f>IF(('OddsRatio_working_3-way'!X113=0),IF(Q113&gt;0,-Q113^(1/3),(-Q113)^(1/3)),'OddsRatio_working_3-way'!AM113-'OddsRatio_working_3-way'!R113/3)</f>
        <v>-0.72336003152899153</v>
      </c>
      <c r="AT113" s="11">
        <f>IF(('OddsRatio_working_3-way'!X113=0),IF(Q113&gt;0,-Q113^(1/3),(-Q113)^(1/3)),'OddsRatio_working_3-way'!AN113-'OddsRatio_working_3-way'!R113/3)</f>
        <v>-0.38375804396088531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2.36</v>
      </c>
      <c r="B114" s="4">
        <f>IF('True_Odds_Calculator_3-way'!B115="","",'True_Odds_Calculator_3-way'!B115)</f>
        <v>3.5</v>
      </c>
      <c r="C114" s="4">
        <f>IF('True_Odds_Calculator_3-way'!C115="","",'True_Odds_Calculator_3-way'!C115)</f>
        <v>3.2</v>
      </c>
      <c r="D114" s="9">
        <f t="shared" si="26"/>
        <v>0.41562747853132453</v>
      </c>
      <c r="E114" s="9">
        <f t="shared" si="27"/>
        <v>0.27897426030490563</v>
      </c>
      <c r="F114" s="9">
        <f t="shared" si="28"/>
        <v>0.30539826116376995</v>
      </c>
      <c r="G114" s="9">
        <f t="shared" si="29"/>
        <v>1.0338240365359117</v>
      </c>
      <c r="H114" s="9">
        <f t="shared" si="30"/>
        <v>2.4060006896888391</v>
      </c>
      <c r="I114" s="9">
        <f t="shared" si="31"/>
        <v>3.5845600913397795</v>
      </c>
      <c r="J114" s="9">
        <f t="shared" si="32"/>
        <v>3.2744128803790065</v>
      </c>
      <c r="K114" s="11">
        <f t="shared" si="33"/>
        <v>0.42372881355932207</v>
      </c>
      <c r="L114" s="11">
        <f t="shared" si="34"/>
        <v>0.2857142857142857</v>
      </c>
      <c r="M114" s="11">
        <f t="shared" si="35"/>
        <v>0.3125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-0.28299031476997583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0.22926755447941888</v>
      </c>
      <c r="Q114" s="11">
        <f>2*'OddsRatio_working_3-way'!K114*'OddsRatio_working_3-way'!L114*'OddsRatio_working_3-way'!M114</f>
        <v>7.5665859564164648E-2</v>
      </c>
      <c r="R114" s="11">
        <f t="shared" si="36"/>
        <v>0</v>
      </c>
      <c r="S114" s="11">
        <f t="shared" si="37"/>
        <v>-0.81016042780748654</v>
      </c>
      <c r="T114" s="11">
        <f t="shared" si="38"/>
        <v>-0.26737967914438499</v>
      </c>
      <c r="U114" s="11">
        <f>'OddsRatio_working_3-way'!S114-'OddsRatio_working_3-way'!R114^2/3</f>
        <v>-0.81016042780748654</v>
      </c>
      <c r="V114" s="11">
        <f>'OddsRatio_working_3-way'!S114*'OddsRatio_working_3-way'!R114/3-2*'OddsRatio_working_3-way'!R114^3/27-'OddsRatio_working_3-way'!T114</f>
        <v>0.26737967914438499</v>
      </c>
      <c r="W114" s="11">
        <f>'OddsRatio_working_3-way'!V114^2+4*'OddsRatio_working_3-way'!U114^3/27</f>
        <v>-7.2868971952698147E-3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0.14033779784383116</v>
      </c>
      <c r="Y114" s="11">
        <f>IF('OddsRatio_working_3-way'!W114&gt;=0,IF('OddsRatio_working_3-way'!V114+SQRT('OddsRatio_working_3-way'!W114)&gt;0,0,PI()),ACOS('OddsRatio_working_3-way'!V114/(2*'OddsRatio_working_3-way'!X114)))</f>
        <v>0.30903047974882303</v>
      </c>
      <c r="Z114" s="11">
        <f>'OddsRatio_working_3-way'!X114^(1/3)*COS('OddsRatio_working_3-way'!Y114/3)</f>
        <v>0.51691201826795585</v>
      </c>
      <c r="AA114" s="11">
        <f>'OddsRatio_working_3-way'!X114^(1/3)*COS(('OddsRatio_working_3-way'!Y114+2*PI())/3)</f>
        <v>-0.30473322792987101</v>
      </c>
      <c r="AB114" s="11">
        <f>'OddsRatio_working_3-way'!X114^(1/3)*COS(('OddsRatio_working_3-way'!Y114+4*PI())/3)</f>
        <v>-0.21217879033808451</v>
      </c>
      <c r="AC114" s="11">
        <f>'OddsRatio_working_3-way'!X114^(1/3)*SIN('OddsRatio_working_3-way'!Y114/3)</f>
        <v>5.3436329458312323E-2</v>
      </c>
      <c r="AD114" s="11">
        <f>'OddsRatio_working_3-way'!X114^(1/3)*SIN(('OddsRatio_working_3-way'!Y114+2*PI())/3)</f>
        <v>0.42094077461237955</v>
      </c>
      <c r="AE114" s="11">
        <f>'OddsRatio_working_3-way'!X114^(1/3)*SIN(('OddsRatio_working_3-way'!Y114+4*PI())/3)</f>
        <v>-0.47437710407069184</v>
      </c>
      <c r="AF114" s="11">
        <f>-'OddsRatio_working_3-way'!U114/(3*'OddsRatio_working_3-way'!X114^(1/3))*COS(('OddsRatio_working_3-way'!Y114)/3)</f>
        <v>0.51691201826795596</v>
      </c>
      <c r="AG114" s="11">
        <f>-'OddsRatio_working_3-way'!U114/(3*'OddsRatio_working_3-way'!X114^(1/3))*COS(('OddsRatio_working_3-way'!Y114+2*PI())/3)</f>
        <v>-0.30473322792987112</v>
      </c>
      <c r="AH114" s="11">
        <f>-'OddsRatio_working_3-way'!U114/(3*'OddsRatio_working_3-way'!X114^(1/3))*COS(('OddsRatio_working_3-way'!Y114+4*PI())/3)</f>
        <v>-0.21217879033808457</v>
      </c>
      <c r="AI114" s="11">
        <f>'OddsRatio_working_3-way'!U114/(3*'OddsRatio_working_3-way'!X114^(1/3))*SIN(('OddsRatio_working_3-way'!Y114)/3)</f>
        <v>-5.343632945831233E-2</v>
      </c>
      <c r="AJ114" s="11">
        <f>'OddsRatio_working_3-way'!U114/(3*'OddsRatio_working_3-way'!X114^(1/3))*SIN(('OddsRatio_working_3-way'!Y114+2*PI())/3)</f>
        <v>-0.42094077461237961</v>
      </c>
      <c r="AK114" s="11">
        <f>'OddsRatio_working_3-way'!U114/(3*'OddsRatio_working_3-way'!X114^(1/3))*SIN(('OddsRatio_working_3-way'!Y114+4*PI())/3)</f>
        <v>0.47437710407069195</v>
      </c>
      <c r="AL114" s="11">
        <f>'OddsRatio_working_3-way'!Z114+'OddsRatio_working_3-way'!AF114</f>
        <v>1.0338240365359117</v>
      </c>
      <c r="AM114" s="11">
        <f>'OddsRatio_working_3-way'!AA114+'OddsRatio_working_3-way'!AG114</f>
        <v>-0.60946645585974213</v>
      </c>
      <c r="AN114" s="11">
        <f>'OddsRatio_working_3-way'!AB114+'OddsRatio_working_3-way'!AH114</f>
        <v>-0.42435758067616908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1.0338240365359117</v>
      </c>
      <c r="AS114" s="11">
        <f>IF(('OddsRatio_working_3-way'!X114=0),IF(Q114&gt;0,-Q114^(1/3),(-Q114)^(1/3)),'OddsRatio_working_3-way'!AM114-'OddsRatio_working_3-way'!R114/3)</f>
        <v>-0.60946645585974213</v>
      </c>
      <c r="AT114" s="11">
        <f>IF(('OddsRatio_working_3-way'!X114=0),IF(Q114&gt;0,-Q114^(1/3),(-Q114)^(1/3)),'OddsRatio_working_3-way'!AN114-'OddsRatio_working_3-way'!R114/3)</f>
        <v>-0.42435758067616908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2.33</v>
      </c>
      <c r="B115" s="4">
        <f>IF('True_Odds_Calculator_3-way'!B116="","",'True_Odds_Calculator_3-way'!B116)</f>
        <v>3.21</v>
      </c>
      <c r="C115" s="4">
        <f>IF('True_Odds_Calculator_3-way'!C116="","",'True_Odds_Calculator_3-way'!C116)</f>
        <v>3.56</v>
      </c>
      <c r="D115" s="9">
        <f t="shared" si="26"/>
        <v>0.42115901246859372</v>
      </c>
      <c r="E115" s="9">
        <f t="shared" si="27"/>
        <v>0.30452732201199745</v>
      </c>
      <c r="F115" s="9">
        <f t="shared" si="28"/>
        <v>0.27431366551940889</v>
      </c>
      <c r="G115" s="9">
        <f t="shared" si="29"/>
        <v>1.0333835314756645</v>
      </c>
      <c r="H115" s="9">
        <f t="shared" si="30"/>
        <v>2.3744000968626335</v>
      </c>
      <c r="I115" s="9">
        <f t="shared" si="31"/>
        <v>3.283777604561219</v>
      </c>
      <c r="J115" s="9">
        <f t="shared" si="32"/>
        <v>3.6454618405777004</v>
      </c>
      <c r="K115" s="11">
        <f t="shared" si="33"/>
        <v>0.42918454935622319</v>
      </c>
      <c r="L115" s="11">
        <f t="shared" si="34"/>
        <v>0.3115264797507788</v>
      </c>
      <c r="M115" s="11">
        <f t="shared" si="35"/>
        <v>0.2808988764044944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-0.28260050172934226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0.22909672644063162</v>
      </c>
      <c r="Q115" s="11">
        <f>2*'OddsRatio_working_3-way'!K115*'OddsRatio_working_3-way'!L115*'OddsRatio_working_3-way'!M115</f>
        <v>7.5113680800207083E-2</v>
      </c>
      <c r="R115" s="11">
        <f t="shared" si="36"/>
        <v>0</v>
      </c>
      <c r="S115" s="11">
        <f t="shared" si="37"/>
        <v>-0.81067345966726789</v>
      </c>
      <c r="T115" s="11">
        <f t="shared" si="38"/>
        <v>-0.26579457694008785</v>
      </c>
      <c r="U115" s="11">
        <f>'OddsRatio_working_3-way'!S115-'OddsRatio_working_3-way'!R115^2/3</f>
        <v>-0.81067345966726789</v>
      </c>
      <c r="V115" s="11">
        <f>'OddsRatio_working_3-way'!S115*'OddsRatio_working_3-way'!R115/3-2*'OddsRatio_working_3-way'!R115^3/27-'OddsRatio_working_3-way'!T115</f>
        <v>0.26579457694008785</v>
      </c>
      <c r="W115" s="11">
        <f>'OddsRatio_working_3-way'!V115^2+4*'OddsRatio_working_3-way'!U115^3/27</f>
        <v>-8.2817870307187735E-3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0.14047112173101545</v>
      </c>
      <c r="Y115" s="11">
        <f>IF('OddsRatio_working_3-way'!W115&gt;=0,IF('OddsRatio_working_3-way'!V115+SQRT('OddsRatio_working_3-way'!W115)&gt;0,0,PI()),ACOS('OddsRatio_working_3-way'!V115/(2*'OddsRatio_working_3-way'!X115)))</f>
        <v>0.32987564894027366</v>
      </c>
      <c r="Z115" s="11">
        <f>'OddsRatio_working_3-way'!X115^(1/3)*COS('OddsRatio_working_3-way'!Y115/3)</f>
        <v>0.51669176573783226</v>
      </c>
      <c r="AA115" s="11">
        <f>'OddsRatio_working_3-way'!X115^(1/3)*COS(('OddsRatio_working_3-way'!Y115+2*PI())/3)</f>
        <v>-0.30774810276699088</v>
      </c>
      <c r="AB115" s="11">
        <f>'OddsRatio_working_3-way'!X115^(1/3)*COS(('OddsRatio_working_3-way'!Y115+4*PI())/3)</f>
        <v>-0.20894366297084146</v>
      </c>
      <c r="AC115" s="11">
        <f>'OddsRatio_working_3-way'!X115^(1/3)*SIN('OddsRatio_working_3-way'!Y115/3)</f>
        <v>5.7044769913437106E-2</v>
      </c>
      <c r="AD115" s="11">
        <f>'OddsRatio_working_3-way'!X115^(1/3)*SIN(('OddsRatio_working_3-way'!Y115+2*PI())/3)</f>
        <v>0.4189458100984822</v>
      </c>
      <c r="AE115" s="11">
        <f>'OddsRatio_working_3-way'!X115^(1/3)*SIN(('OddsRatio_working_3-way'!Y115+4*PI())/3)</f>
        <v>-0.47599058001191924</v>
      </c>
      <c r="AF115" s="11">
        <f>-'OddsRatio_working_3-way'!U115/(3*'OddsRatio_working_3-way'!X115^(1/3))*COS(('OddsRatio_working_3-way'!Y115)/3)</f>
        <v>0.51669176573783238</v>
      </c>
      <c r="AG115" s="11">
        <f>-'OddsRatio_working_3-way'!U115/(3*'OddsRatio_working_3-way'!X115^(1/3))*COS(('OddsRatio_working_3-way'!Y115+2*PI())/3)</f>
        <v>-0.30774810276699094</v>
      </c>
      <c r="AH115" s="11">
        <f>-'OddsRatio_working_3-way'!U115/(3*'OddsRatio_working_3-way'!X115^(1/3))*COS(('OddsRatio_working_3-way'!Y115+4*PI())/3)</f>
        <v>-0.20894366297084149</v>
      </c>
      <c r="AI115" s="11">
        <f>'OddsRatio_working_3-way'!U115/(3*'OddsRatio_working_3-way'!X115^(1/3))*SIN(('OddsRatio_working_3-way'!Y115)/3)</f>
        <v>-5.704476991343712E-2</v>
      </c>
      <c r="AJ115" s="11">
        <f>'OddsRatio_working_3-way'!U115/(3*'OddsRatio_working_3-way'!X115^(1/3))*SIN(('OddsRatio_working_3-way'!Y115+2*PI())/3)</f>
        <v>-0.41894581009848225</v>
      </c>
      <c r="AK115" s="11">
        <f>'OddsRatio_working_3-way'!U115/(3*'OddsRatio_working_3-way'!X115^(1/3))*SIN(('OddsRatio_working_3-way'!Y115+4*PI())/3)</f>
        <v>0.47599058001191935</v>
      </c>
      <c r="AL115" s="11">
        <f>'OddsRatio_working_3-way'!Z115+'OddsRatio_working_3-way'!AF115</f>
        <v>1.0333835314756645</v>
      </c>
      <c r="AM115" s="11">
        <f>'OddsRatio_working_3-way'!AA115+'OddsRatio_working_3-way'!AG115</f>
        <v>-0.61549620553398188</v>
      </c>
      <c r="AN115" s="11">
        <f>'OddsRatio_working_3-way'!AB115+'OddsRatio_working_3-way'!AH115</f>
        <v>-0.41788732594168299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1.0333835314756645</v>
      </c>
      <c r="AS115" s="11">
        <f>IF(('OddsRatio_working_3-way'!X115=0),IF(Q115&gt;0,-Q115^(1/3),(-Q115)^(1/3)),'OddsRatio_working_3-way'!AM115-'OddsRatio_working_3-way'!R115/3)</f>
        <v>-0.61549620553398188</v>
      </c>
      <c r="AT115" s="11">
        <f>IF(('OddsRatio_working_3-way'!X115=0),IF(Q115&gt;0,-Q115^(1/3),(-Q115)^(1/3)),'OddsRatio_working_3-way'!AN115-'OddsRatio_working_3-way'!R115/3)</f>
        <v>-0.41788732594168299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1.68</v>
      </c>
      <c r="B116" s="4">
        <f>IF('True_Odds_Calculator_3-way'!B117="","",'True_Odds_Calculator_3-way'!B117)</f>
        <v>4.25</v>
      </c>
      <c r="C116" s="4">
        <f>IF('True_Odds_Calculator_3-way'!C117="","",'True_Odds_Calculator_3-way'!C117)</f>
        <v>5.18</v>
      </c>
      <c r="D116" s="9">
        <f t="shared" si="26"/>
        <v>0.58529575943865508</v>
      </c>
      <c r="E116" s="9">
        <f t="shared" si="27"/>
        <v>0.22797767177993214</v>
      </c>
      <c r="F116" s="9">
        <f t="shared" si="28"/>
        <v>0.18672656878141253</v>
      </c>
      <c r="G116" s="9">
        <f t="shared" si="29"/>
        <v>1.0419675308787451</v>
      </c>
      <c r="H116" s="9">
        <f t="shared" si="30"/>
        <v>1.7085379209975466</v>
      </c>
      <c r="I116" s="9">
        <f t="shared" si="31"/>
        <v>4.3863944753559219</v>
      </c>
      <c r="J116" s="9">
        <f t="shared" si="32"/>
        <v>5.355424279073155</v>
      </c>
      <c r="K116" s="11">
        <f t="shared" si="33"/>
        <v>0.59523809523809523</v>
      </c>
      <c r="L116" s="11">
        <f t="shared" si="34"/>
        <v>0.23529411764705882</v>
      </c>
      <c r="M116" s="11">
        <f t="shared" si="35"/>
        <v>0.19305019305019305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-0.24977017834160686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0.21927689994916888</v>
      </c>
      <c r="Q116" s="11">
        <f>2*'OddsRatio_working_3-way'!K116*'OddsRatio_working_3-way'!L116*'OddsRatio_working_3-way'!M116</f>
        <v>5.4075684327785173E-2</v>
      </c>
      <c r="R116" s="11">
        <f t="shared" si="36"/>
        <v>0</v>
      </c>
      <c r="S116" s="11">
        <f t="shared" si="37"/>
        <v>-0.87791465500443855</v>
      </c>
      <c r="T116" s="11">
        <f t="shared" si="38"/>
        <v>-0.21650176448938066</v>
      </c>
      <c r="U116" s="11">
        <f>'OddsRatio_working_3-way'!S116-'OddsRatio_working_3-way'!R116^2/3</f>
        <v>-0.87791465500443855</v>
      </c>
      <c r="V116" s="11">
        <f>'OddsRatio_working_3-way'!S116*'OddsRatio_working_3-way'!R116/3-2*'OddsRatio_working_3-way'!R116^3/27-'OddsRatio_working_3-way'!T116</f>
        <v>0.21650176448938066</v>
      </c>
      <c r="W116" s="11">
        <f>'OddsRatio_working_3-way'!V116^2+4*'OddsRatio_working_3-way'!U116^3/27</f>
        <v>-5.3369770848562349E-2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0.15830570494740359</v>
      </c>
      <c r="Y116" s="11">
        <f>IF('OddsRatio_working_3-way'!W116&gt;=0,IF('OddsRatio_working_3-way'!V116+SQRT('OddsRatio_working_3-way'!W116)&gt;0,0,PI()),ACOS('OddsRatio_working_3-way'!V116/(2*'OddsRatio_working_3-way'!X116)))</f>
        <v>0.81782600133254035</v>
      </c>
      <c r="Z116" s="11">
        <f>'OddsRatio_working_3-way'!X116^(1/3)*COS('OddsRatio_working_3-way'!Y116/3)</f>
        <v>0.52098376543937253</v>
      </c>
      <c r="AA116" s="11">
        <f>'OddsRatio_working_3-way'!X116^(1/3)*COS(('OddsRatio_working_3-way'!Y116+2*PI())/3)</f>
        <v>-0.38662911299912978</v>
      </c>
      <c r="AB116" s="11">
        <f>'OddsRatio_working_3-way'!X116^(1/3)*COS(('OddsRatio_working_3-way'!Y116+4*PI())/3)</f>
        <v>-0.13435465244024308</v>
      </c>
      <c r="AC116" s="11">
        <f>'OddsRatio_working_3-way'!X116^(1/3)*SIN('OddsRatio_working_3-way'!Y116/3)</f>
        <v>0.14565072771334109</v>
      </c>
      <c r="AD116" s="11">
        <f>'OddsRatio_working_3-way'!X116^(1/3)*SIN(('OddsRatio_working_3-way'!Y116+2*PI())/3)</f>
        <v>0.37835981197309931</v>
      </c>
      <c r="AE116" s="11">
        <f>'OddsRatio_working_3-way'!X116^(1/3)*SIN(('OddsRatio_working_3-way'!Y116+4*PI())/3)</f>
        <v>-0.52401053968644029</v>
      </c>
      <c r="AF116" s="11">
        <f>-'OddsRatio_working_3-way'!U116/(3*'OddsRatio_working_3-way'!X116^(1/3))*COS(('OddsRatio_working_3-way'!Y116)/3)</f>
        <v>0.52098376543937241</v>
      </c>
      <c r="AG116" s="11">
        <f>-'OddsRatio_working_3-way'!U116/(3*'OddsRatio_working_3-way'!X116^(1/3))*COS(('OddsRatio_working_3-way'!Y116+2*PI())/3)</f>
        <v>-0.38662911299912966</v>
      </c>
      <c r="AH116" s="11">
        <f>-'OddsRatio_working_3-way'!U116/(3*'OddsRatio_working_3-way'!X116^(1/3))*COS(('OddsRatio_working_3-way'!Y116+4*PI())/3)</f>
        <v>-0.13435465244024306</v>
      </c>
      <c r="AI116" s="11">
        <f>'OddsRatio_working_3-way'!U116/(3*'OddsRatio_working_3-way'!X116^(1/3))*SIN(('OddsRatio_working_3-way'!Y116)/3)</f>
        <v>-0.14565072771334103</v>
      </c>
      <c r="AJ116" s="11">
        <f>'OddsRatio_working_3-way'!U116/(3*'OddsRatio_working_3-way'!X116^(1/3))*SIN(('OddsRatio_working_3-way'!Y116+2*PI())/3)</f>
        <v>-0.3783598119730992</v>
      </c>
      <c r="AK116" s="11">
        <f>'OddsRatio_working_3-way'!U116/(3*'OddsRatio_working_3-way'!X116^(1/3))*SIN(('OddsRatio_working_3-way'!Y116+4*PI())/3)</f>
        <v>0.52401053968644018</v>
      </c>
      <c r="AL116" s="11">
        <f>'OddsRatio_working_3-way'!Z116+'OddsRatio_working_3-way'!AF116</f>
        <v>1.0419675308787451</v>
      </c>
      <c r="AM116" s="11">
        <f>'OddsRatio_working_3-way'!AA116+'OddsRatio_working_3-way'!AG116</f>
        <v>-0.77325822599825944</v>
      </c>
      <c r="AN116" s="11">
        <f>'OddsRatio_working_3-way'!AB116+'OddsRatio_working_3-way'!AH116</f>
        <v>-0.26870930488048617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1.0419675308787451</v>
      </c>
      <c r="AS116" s="11">
        <f>IF(('OddsRatio_working_3-way'!X116=0),IF(Q116&gt;0,-Q116^(1/3),(-Q116)^(1/3)),'OddsRatio_working_3-way'!AM116-'OddsRatio_working_3-way'!R116/3)</f>
        <v>-0.77325822599825944</v>
      </c>
      <c r="AT116" s="11">
        <f>IF(('OddsRatio_working_3-way'!X116=0),IF(Q116&gt;0,-Q116^(1/3),(-Q116)^(1/3)),'OddsRatio_working_3-way'!AN116-'OddsRatio_working_3-way'!R116/3)</f>
        <v>-0.26870930488048617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2.4300000000000002</v>
      </c>
      <c r="B117" s="4">
        <f>IF('True_Odds_Calculator_3-way'!B118="","",'True_Odds_Calculator_3-way'!B118)</f>
        <v>3.1</v>
      </c>
      <c r="C117" s="4">
        <f>IF('True_Odds_Calculator_3-way'!C118="","",'True_Odds_Calculator_3-way'!C118)</f>
        <v>3.47</v>
      </c>
      <c r="D117" s="9">
        <f t="shared" si="26"/>
        <v>0.40339800849109386</v>
      </c>
      <c r="E117" s="9">
        <f t="shared" si="27"/>
        <v>0.31527124419577707</v>
      </c>
      <c r="F117" s="9">
        <f t="shared" si="28"/>
        <v>0.28133074731312913</v>
      </c>
      <c r="G117" s="9">
        <f t="shared" si="29"/>
        <v>1.0342247137682108</v>
      </c>
      <c r="H117" s="9">
        <f t="shared" si="30"/>
        <v>2.4789413406885417</v>
      </c>
      <c r="I117" s="9">
        <f t="shared" si="31"/>
        <v>3.1718718989132424</v>
      </c>
      <c r="J117" s="9">
        <f t="shared" si="32"/>
        <v>3.5545350430074802</v>
      </c>
      <c r="K117" s="11">
        <f t="shared" si="33"/>
        <v>0.41152263374485593</v>
      </c>
      <c r="L117" s="11">
        <f t="shared" si="34"/>
        <v>0.32258064516129031</v>
      </c>
      <c r="M117" s="11">
        <f t="shared" si="35"/>
        <v>0.28818443804034583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-0.28376239646420298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0.22953758505802135</v>
      </c>
      <c r="Q117" s="11">
        <f>2*'OddsRatio_working_3-way'!K117*'OddsRatio_working_3-way'!L117*'OddsRatio_working_3-way'!M117</f>
        <v>7.6512528352673789E-2</v>
      </c>
      <c r="R117" s="11">
        <f t="shared" si="36"/>
        <v>0</v>
      </c>
      <c r="S117" s="11">
        <f t="shared" si="37"/>
        <v>-0.80890769149878472</v>
      </c>
      <c r="T117" s="11">
        <f t="shared" si="38"/>
        <v>-0.26963589716626157</v>
      </c>
      <c r="U117" s="11">
        <f>'OddsRatio_working_3-way'!S117-'OddsRatio_working_3-way'!R117^2/3</f>
        <v>-0.80890769149878472</v>
      </c>
      <c r="V117" s="11">
        <f>'OddsRatio_working_3-way'!S117*'OddsRatio_working_3-way'!R117/3-2*'OddsRatio_working_3-way'!R117^3/27-'OddsRatio_working_3-way'!T117</f>
        <v>0.26963589716626157</v>
      </c>
      <c r="W117" s="11">
        <f>'OddsRatio_working_3-way'!V117^2+4*'OddsRatio_working_3-way'!U117^3/27</f>
        <v>-5.7103951369433803E-3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0.14001242103613357</v>
      </c>
      <c r="Y117" s="11">
        <f>IF('OddsRatio_working_3-way'!W117&gt;=0,IF('OddsRatio_working_3-way'!V117+SQRT('OddsRatio_working_3-way'!W117)&gt;0,0,PI()),ACOS('OddsRatio_working_3-way'!V117/(2*'OddsRatio_working_3-way'!X117)))</f>
        <v>0.27324634586972474</v>
      </c>
      <c r="Z117" s="11">
        <f>'OddsRatio_working_3-way'!X117^(1/3)*COS('OddsRatio_working_3-way'!Y117/3)</f>
        <v>0.5171123568841054</v>
      </c>
      <c r="AA117" s="11">
        <f>'OddsRatio_working_3-way'!X117^(1/3)*COS(('OddsRatio_working_3-way'!Y117+2*PI())/3)</f>
        <v>-0.29945887570055041</v>
      </c>
      <c r="AB117" s="11">
        <f>'OddsRatio_working_3-way'!X117^(1/3)*COS(('OddsRatio_working_3-way'!Y117+4*PI())/3)</f>
        <v>-0.2176534811835551</v>
      </c>
      <c r="AC117" s="11">
        <f>'OddsRatio_working_3-way'!X117^(1/3)*SIN('OddsRatio_working_3-way'!Y117/3)</f>
        <v>4.7230366545550885E-2</v>
      </c>
      <c r="AD117" s="11">
        <f>'OddsRatio_working_3-way'!X117^(1/3)*SIN(('OddsRatio_working_3-way'!Y117+2*PI())/3)</f>
        <v>0.42421725439970476</v>
      </c>
      <c r="AE117" s="11">
        <f>'OddsRatio_working_3-way'!X117^(1/3)*SIN(('OddsRatio_working_3-way'!Y117+4*PI())/3)</f>
        <v>-0.4714476209452555</v>
      </c>
      <c r="AF117" s="11">
        <f>-'OddsRatio_working_3-way'!U117/(3*'OddsRatio_working_3-way'!X117^(1/3))*COS(('OddsRatio_working_3-way'!Y117)/3)</f>
        <v>0.51711235688410551</v>
      </c>
      <c r="AG117" s="11">
        <f>-'OddsRatio_working_3-way'!U117/(3*'OddsRatio_working_3-way'!X117^(1/3))*COS(('OddsRatio_working_3-way'!Y117+2*PI())/3)</f>
        <v>-0.29945887570055046</v>
      </c>
      <c r="AH117" s="11">
        <f>-'OddsRatio_working_3-way'!U117/(3*'OddsRatio_working_3-way'!X117^(1/3))*COS(('OddsRatio_working_3-way'!Y117+4*PI())/3)</f>
        <v>-0.21765348118355515</v>
      </c>
      <c r="AI117" s="11">
        <f>'OddsRatio_working_3-way'!U117/(3*'OddsRatio_working_3-way'!X117^(1/3))*SIN(('OddsRatio_working_3-way'!Y117)/3)</f>
        <v>-4.7230366545550892E-2</v>
      </c>
      <c r="AJ117" s="11">
        <f>'OddsRatio_working_3-way'!U117/(3*'OddsRatio_working_3-way'!X117^(1/3))*SIN(('OddsRatio_working_3-way'!Y117+2*PI())/3)</f>
        <v>-0.42421725439970481</v>
      </c>
      <c r="AK117" s="11">
        <f>'OddsRatio_working_3-way'!U117/(3*'OddsRatio_working_3-way'!X117^(1/3))*SIN(('OddsRatio_working_3-way'!Y117+4*PI())/3)</f>
        <v>0.47144762094525561</v>
      </c>
      <c r="AL117" s="11">
        <f>'OddsRatio_working_3-way'!Z117+'OddsRatio_working_3-way'!AF117</f>
        <v>1.0342247137682108</v>
      </c>
      <c r="AM117" s="11">
        <f>'OddsRatio_working_3-way'!AA117+'OddsRatio_working_3-way'!AG117</f>
        <v>-0.59891775140110082</v>
      </c>
      <c r="AN117" s="11">
        <f>'OddsRatio_working_3-way'!AB117+'OddsRatio_working_3-way'!AH117</f>
        <v>-0.43530696236711025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1.0342247137682108</v>
      </c>
      <c r="AS117" s="11">
        <f>IF(('OddsRatio_working_3-way'!X117=0),IF(Q117&gt;0,-Q117^(1/3),(-Q117)^(1/3)),'OddsRatio_working_3-way'!AM117-'OddsRatio_working_3-way'!R117/3)</f>
        <v>-0.59891775140110082</v>
      </c>
      <c r="AT117" s="11">
        <f>IF(('OddsRatio_working_3-way'!X117=0),IF(Q117&gt;0,-Q117^(1/3),(-Q117)^(1/3)),'OddsRatio_working_3-way'!AN117-'OddsRatio_working_3-way'!R117/3)</f>
        <v>-0.43530696236711025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2.19</v>
      </c>
      <c r="B118" s="4">
        <f>IF('True_Odds_Calculator_3-way'!B119="","",'True_Odds_Calculator_3-way'!B119)</f>
        <v>3.2</v>
      </c>
      <c r="C118" s="4">
        <f>IF('True_Odds_Calculator_3-way'!C119="","",'True_Odds_Calculator_3-way'!C119)</f>
        <v>3.69</v>
      </c>
      <c r="D118" s="9">
        <f t="shared" si="26"/>
        <v>0.44145498715108128</v>
      </c>
      <c r="E118" s="9">
        <f t="shared" si="27"/>
        <v>0.29948253325360141</v>
      </c>
      <c r="F118" s="9">
        <f t="shared" si="28"/>
        <v>0.25906247959531742</v>
      </c>
      <c r="G118" s="9">
        <f t="shared" si="29"/>
        <v>1.0632240447546804</v>
      </c>
      <c r="H118" s="9">
        <f t="shared" si="30"/>
        <v>2.2652366132580695</v>
      </c>
      <c r="I118" s="9">
        <f t="shared" si="31"/>
        <v>3.3390928984602963</v>
      </c>
      <c r="J118" s="9">
        <f t="shared" si="32"/>
        <v>3.8600726803900902</v>
      </c>
      <c r="K118" s="11">
        <f t="shared" si="33"/>
        <v>0.45662100456621008</v>
      </c>
      <c r="L118" s="11">
        <f t="shared" si="34"/>
        <v>0.3125</v>
      </c>
      <c r="M118" s="11">
        <f t="shared" si="35"/>
        <v>0.2710027100271003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-0.27233374788085796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0.23511650641620568</v>
      </c>
      <c r="Q118" s="11">
        <f>2*'OddsRatio_working_3-way'!K118*'OddsRatio_working_3-way'!L118*'OddsRatio_working_3-way'!M118</f>
        <v>7.7340956057962415E-2</v>
      </c>
      <c r="R118" s="11">
        <f t="shared" si="36"/>
        <v>0</v>
      </c>
      <c r="S118" s="11">
        <f t="shared" si="37"/>
        <v>-0.86333959065207644</v>
      </c>
      <c r="T118" s="11">
        <f t="shared" si="38"/>
        <v>-0.28399328639870941</v>
      </c>
      <c r="U118" s="11">
        <f>'OddsRatio_working_3-way'!S118-'OddsRatio_working_3-way'!R118^2/3</f>
        <v>-0.86333959065207644</v>
      </c>
      <c r="V118" s="11">
        <f>'OddsRatio_working_3-way'!S118*'OddsRatio_working_3-way'!R118/3-2*'OddsRatio_working_3-way'!R118^3/27-'OddsRatio_working_3-way'!T118</f>
        <v>0.28399328639870941</v>
      </c>
      <c r="W118" s="11">
        <f>'OddsRatio_working_3-way'!V118^2+4*'OddsRatio_working_3-way'!U118^3/27</f>
        <v>-1.4680360743927243E-2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0.15437984604820235</v>
      </c>
      <c r="Y118" s="11">
        <f>IF('OddsRatio_working_3-way'!W118&gt;=0,IF('OddsRatio_working_3-way'!V118+SQRT('OddsRatio_working_3-way'!W118)&gt;0,0,PI()),ACOS('OddsRatio_working_3-way'!V118/(2*'OddsRatio_working_3-way'!X118)))</f>
        <v>0.40325785770194433</v>
      </c>
      <c r="Z118" s="11">
        <f>'OddsRatio_working_3-way'!X118^(1/3)*COS('OddsRatio_working_3-way'!Y118/3)</f>
        <v>0.53161202237734007</v>
      </c>
      <c r="AA118" s="11">
        <f>'OddsRatio_working_3-way'!X118^(1/3)*COS(('OddsRatio_working_3-way'!Y118+2*PI())/3)</f>
        <v>-0.32806668024165192</v>
      </c>
      <c r="AB118" s="11">
        <f>'OddsRatio_working_3-way'!X118^(1/3)*COS(('OddsRatio_working_3-way'!Y118+4*PI())/3)</f>
        <v>-0.20354534213568823</v>
      </c>
      <c r="AC118" s="11">
        <f>'OddsRatio_working_3-way'!X118^(1/3)*SIN('OddsRatio_working_3-way'!Y118/3)</f>
        <v>7.1892428075330625E-2</v>
      </c>
      <c r="AD118" s="11">
        <f>'OddsRatio_working_3-way'!X118^(1/3)*SIN(('OddsRatio_working_3-way'!Y118+2*PI())/3)</f>
        <v>0.42444330229833266</v>
      </c>
      <c r="AE118" s="11">
        <f>'OddsRatio_working_3-way'!X118^(1/3)*SIN(('OddsRatio_working_3-way'!Y118+4*PI())/3)</f>
        <v>-0.49633573037366324</v>
      </c>
      <c r="AF118" s="11">
        <f>-'OddsRatio_working_3-way'!U118/(3*'OddsRatio_working_3-way'!X118^(1/3))*COS(('OddsRatio_working_3-way'!Y118)/3)</f>
        <v>0.53161202237734018</v>
      </c>
      <c r="AG118" s="11">
        <f>-'OddsRatio_working_3-way'!U118/(3*'OddsRatio_working_3-way'!X118^(1/3))*COS(('OddsRatio_working_3-way'!Y118+2*PI())/3)</f>
        <v>-0.32806668024165198</v>
      </c>
      <c r="AH118" s="11">
        <f>-'OddsRatio_working_3-way'!U118/(3*'OddsRatio_working_3-way'!X118^(1/3))*COS(('OddsRatio_working_3-way'!Y118+4*PI())/3)</f>
        <v>-0.20354534213568828</v>
      </c>
      <c r="AI118" s="11">
        <f>'OddsRatio_working_3-way'!U118/(3*'OddsRatio_working_3-way'!X118^(1/3))*SIN(('OddsRatio_working_3-way'!Y118)/3)</f>
        <v>-7.1892428075330639E-2</v>
      </c>
      <c r="AJ118" s="11">
        <f>'OddsRatio_working_3-way'!U118/(3*'OddsRatio_working_3-way'!X118^(1/3))*SIN(('OddsRatio_working_3-way'!Y118+2*PI())/3)</f>
        <v>-0.42444330229833277</v>
      </c>
      <c r="AK118" s="11">
        <f>'OddsRatio_working_3-way'!U118/(3*'OddsRatio_working_3-way'!X118^(1/3))*SIN(('OddsRatio_working_3-way'!Y118+4*PI())/3)</f>
        <v>0.49633573037366335</v>
      </c>
      <c r="AL118" s="11">
        <f>'OddsRatio_working_3-way'!Z118+'OddsRatio_working_3-way'!AF118</f>
        <v>1.0632240447546804</v>
      </c>
      <c r="AM118" s="11">
        <f>'OddsRatio_working_3-way'!AA118+'OddsRatio_working_3-way'!AG118</f>
        <v>-0.65613336048330395</v>
      </c>
      <c r="AN118" s="11">
        <f>'OddsRatio_working_3-way'!AB118+'OddsRatio_working_3-way'!AH118</f>
        <v>-0.40709068427137651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1.0632240447546804</v>
      </c>
      <c r="AS118" s="11">
        <f>IF(('OddsRatio_working_3-way'!X118=0),IF(Q118&gt;0,-Q118^(1/3),(-Q118)^(1/3)),'OddsRatio_working_3-way'!AM118-'OddsRatio_working_3-way'!R118/3)</f>
        <v>-0.65613336048330395</v>
      </c>
      <c r="AT118" s="11">
        <f>IF(('OddsRatio_working_3-way'!X118=0),IF(Q118&gt;0,-Q118^(1/3),(-Q118)^(1/3)),'OddsRatio_working_3-way'!AN118-'OddsRatio_working_3-way'!R118/3)</f>
        <v>-0.40709068427137651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2.16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3.35</v>
      </c>
      <c r="D119" s="9">
        <f t="shared" si="26"/>
        <v>0.44805120878151455</v>
      </c>
      <c r="E119" s="9">
        <f t="shared" si="27"/>
        <v>0.26587770511751346</v>
      </c>
      <c r="F119" s="9">
        <f t="shared" si="28"/>
        <v>0.28607108610097215</v>
      </c>
      <c r="G119" s="9">
        <f t="shared" si="29"/>
        <v>1.0619721900945414</v>
      </c>
      <c r="H119" s="9">
        <f t="shared" si="30"/>
        <v>2.2318877405096678</v>
      </c>
      <c r="I119" s="9">
        <f t="shared" si="31"/>
        <v>3.7611276942458072</v>
      </c>
      <c r="J119" s="9">
        <f t="shared" si="32"/>
        <v>3.4956346467221726</v>
      </c>
      <c r="K119" s="11">
        <f t="shared" si="33"/>
        <v>0.46296296296296291</v>
      </c>
      <c r="L119" s="11">
        <f t="shared" si="34"/>
        <v>0.27777777777777779</v>
      </c>
      <c r="M119" s="11">
        <f t="shared" si="35"/>
        <v>0.29850746268656714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-0.27208095325839943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0.23455254591241326</v>
      </c>
      <c r="Q119" s="11">
        <f>2*'OddsRatio_working_3-way'!K119*'OddsRatio_working_3-way'!L119*'OddsRatio_working_3-way'!M119</f>
        <v>7.6776610773294021E-2</v>
      </c>
      <c r="R119" s="11">
        <f t="shared" si="36"/>
        <v>0</v>
      </c>
      <c r="S119" s="11">
        <f t="shared" si="37"/>
        <v>-0.86206896551724121</v>
      </c>
      <c r="T119" s="11">
        <f t="shared" si="38"/>
        <v>-0.28218296743608551</v>
      </c>
      <c r="U119" s="11">
        <f>'OddsRatio_working_3-way'!S119-'OddsRatio_working_3-way'!R119^2/3</f>
        <v>-0.86206896551724121</v>
      </c>
      <c r="V119" s="11">
        <f>'OddsRatio_working_3-way'!S119*'OddsRatio_working_3-way'!R119/3-2*'OddsRatio_working_3-way'!R119^3/27-'OddsRatio_working_3-way'!T119</f>
        <v>0.28218296743608551</v>
      </c>
      <c r="W119" s="11">
        <f>'OddsRatio_working_3-way'!V119^2+4*'OddsRatio_working_3-way'!U119^3/27</f>
        <v>-1.5285020821017001E-2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0.15403915730428083</v>
      </c>
      <c r="Y119" s="11">
        <f>IF('OddsRatio_working_3-way'!W119&gt;=0,IF('OddsRatio_working_3-way'!V119+SQRT('OddsRatio_working_3-way'!W119)&gt;0,0,PI()),ACOS('OddsRatio_working_3-way'!V119/(2*'OddsRatio_working_3-way'!X119)))</f>
        <v>0.41293845405989971</v>
      </c>
      <c r="Z119" s="11">
        <f>'OddsRatio_working_3-way'!X119^(1/3)*COS('OddsRatio_working_3-way'!Y119/3)</f>
        <v>0.53098609504727068</v>
      </c>
      <c r="AA119" s="11">
        <f>'OddsRatio_working_3-way'!X119^(1/3)*COS(('OddsRatio_working_3-way'!Y119+2*PI())/3)</f>
        <v>-0.32919207835730147</v>
      </c>
      <c r="AB119" s="11">
        <f>'OddsRatio_working_3-way'!X119^(1/3)*COS(('OddsRatio_working_3-way'!Y119+4*PI())/3)</f>
        <v>-0.20179401668996941</v>
      </c>
      <c r="AC119" s="11">
        <f>'OddsRatio_working_3-way'!X119^(1/3)*SIN('OddsRatio_working_3-way'!Y119/3)</f>
        <v>7.3553305197870955E-2</v>
      </c>
      <c r="AD119" s="11">
        <f>'OddsRatio_working_3-way'!X119^(1/3)*SIN(('OddsRatio_working_3-way'!Y119+2*PI())/3)</f>
        <v>0.42307079476829956</v>
      </c>
      <c r="AE119" s="11">
        <f>'OddsRatio_working_3-way'!X119^(1/3)*SIN(('OddsRatio_working_3-way'!Y119+4*PI())/3)</f>
        <v>-0.4966240999661703</v>
      </c>
      <c r="AF119" s="11">
        <f>-'OddsRatio_working_3-way'!U119/(3*'OddsRatio_working_3-way'!X119^(1/3))*COS(('OddsRatio_working_3-way'!Y119)/3)</f>
        <v>0.53098609504727079</v>
      </c>
      <c r="AG119" s="11">
        <f>-'OddsRatio_working_3-way'!U119/(3*'OddsRatio_working_3-way'!X119^(1/3))*COS(('OddsRatio_working_3-way'!Y119+2*PI())/3)</f>
        <v>-0.32919207835730152</v>
      </c>
      <c r="AH119" s="11">
        <f>-'OddsRatio_working_3-way'!U119/(3*'OddsRatio_working_3-way'!X119^(1/3))*COS(('OddsRatio_working_3-way'!Y119+4*PI())/3)</f>
        <v>-0.20179401668996944</v>
      </c>
      <c r="AI119" s="11">
        <f>'OddsRatio_working_3-way'!U119/(3*'OddsRatio_working_3-way'!X119^(1/3))*SIN(('OddsRatio_working_3-way'!Y119)/3)</f>
        <v>-7.3553305197870969E-2</v>
      </c>
      <c r="AJ119" s="11">
        <f>'OddsRatio_working_3-way'!U119/(3*'OddsRatio_working_3-way'!X119^(1/3))*SIN(('OddsRatio_working_3-way'!Y119+2*PI())/3)</f>
        <v>-0.42307079476829962</v>
      </c>
      <c r="AK119" s="11">
        <f>'OddsRatio_working_3-way'!U119/(3*'OddsRatio_working_3-way'!X119^(1/3))*SIN(('OddsRatio_working_3-way'!Y119+4*PI())/3)</f>
        <v>0.49662409996617041</v>
      </c>
      <c r="AL119" s="11">
        <f>'OddsRatio_working_3-way'!Z119+'OddsRatio_working_3-way'!AF119</f>
        <v>1.0619721900945414</v>
      </c>
      <c r="AM119" s="11">
        <f>'OddsRatio_working_3-way'!AA119+'OddsRatio_working_3-way'!AG119</f>
        <v>-0.65838415671460293</v>
      </c>
      <c r="AN119" s="11">
        <f>'OddsRatio_working_3-way'!AB119+'OddsRatio_working_3-way'!AH119</f>
        <v>-0.40358803337993887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1.0619721900945414</v>
      </c>
      <c r="AS119" s="11">
        <f>IF(('OddsRatio_working_3-way'!X119=0),IF(Q119&gt;0,-Q119^(1/3),(-Q119)^(1/3)),'OddsRatio_working_3-way'!AM119-'OddsRatio_working_3-way'!R119/3)</f>
        <v>-0.65838415671460293</v>
      </c>
      <c r="AT119" s="11">
        <f>IF(('OddsRatio_working_3-way'!X119=0),IF(Q119&gt;0,-Q119^(1/3),(-Q119)^(1/3)),'OddsRatio_working_3-way'!AN119-'OddsRatio_working_3-way'!R119/3)</f>
        <v>-0.40358803337993887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4.5599999999999996</v>
      </c>
      <c r="C120" s="4">
        <f>IF('True_Odds_Calculator_3-way'!C121="","",'True_Odds_Calculator_3-way'!C121)</f>
        <v>8.41</v>
      </c>
      <c r="D120" s="9">
        <f t="shared" si="26"/>
        <v>0.68549630276631723</v>
      </c>
      <c r="E120" s="9">
        <f t="shared" si="27"/>
        <v>0.2045470238725097</v>
      </c>
      <c r="F120" s="9">
        <f t="shared" si="28"/>
        <v>0.10995667336117278</v>
      </c>
      <c r="G120" s="9">
        <f t="shared" si="29"/>
        <v>1.092373983236687</v>
      </c>
      <c r="H120" s="9">
        <f t="shared" si="30"/>
        <v>1.4587970729594084</v>
      </c>
      <c r="I120" s="9">
        <f t="shared" si="31"/>
        <v>4.8888513803226052</v>
      </c>
      <c r="J120" s="9">
        <f t="shared" si="32"/>
        <v>9.0944912157838509</v>
      </c>
      <c r="K120" s="11">
        <f t="shared" si="33"/>
        <v>0.70422535211267612</v>
      </c>
      <c r="L120" s="11">
        <f t="shared" si="34"/>
        <v>0.2192982456140351</v>
      </c>
      <c r="M120" s="11">
        <f t="shared" si="35"/>
        <v>0.11890606420927467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-0.20345497479526364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0.20915802930313176</v>
      </c>
      <c r="Q120" s="11">
        <f>2*'OddsRatio_working_3-way'!K120*'OddsRatio_working_3-way'!L120*'OddsRatio_working_3-way'!M120</f>
        <v>3.6726607428117959E-2</v>
      </c>
      <c r="R120" s="11">
        <f t="shared" si="36"/>
        <v>0</v>
      </c>
      <c r="S120" s="11">
        <f t="shared" si="37"/>
        <v>-1.0280310398583623</v>
      </c>
      <c r="T120" s="11">
        <f t="shared" si="38"/>
        <v>-0.18051466898303115</v>
      </c>
      <c r="U120" s="11">
        <f>'OddsRatio_working_3-way'!S120-'OddsRatio_working_3-way'!R120^2/3</f>
        <v>-1.0280310398583623</v>
      </c>
      <c r="V120" s="11">
        <f>'OddsRatio_working_3-way'!S120*'OddsRatio_working_3-way'!R120/3-2*'OddsRatio_working_3-way'!R120^3/27-'OddsRatio_working_3-way'!T120</f>
        <v>0.18051466898303115</v>
      </c>
      <c r="W120" s="11">
        <f>'OddsRatio_working_3-way'!V120^2+4*'OddsRatio_working_3-way'!U120^3/27</f>
        <v>-0.12837332276319391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0.20059839760155565</v>
      </c>
      <c r="Y120" s="11">
        <f>IF('OddsRatio_working_3-way'!W120&gt;=0,IF('OddsRatio_working_3-way'!V120+SQRT('OddsRatio_working_3-way'!W120)&gt;0,0,PI()),ACOS('OddsRatio_working_3-way'!V120/(2*'OddsRatio_working_3-way'!X120)))</f>
        <v>1.1040976630968566</v>
      </c>
      <c r="Z120" s="11">
        <f>'OddsRatio_working_3-way'!X120^(1/3)*COS('OddsRatio_working_3-way'!Y120/3)</f>
        <v>0.5461869916183435</v>
      </c>
      <c r="AA120" s="11">
        <f>'OddsRatio_working_3-way'!X120^(1/3)*COS(('OddsRatio_working_3-way'!Y120+2*PI())/3)</f>
        <v>-0.45548754068116948</v>
      </c>
      <c r="AB120" s="11">
        <f>'OddsRatio_working_3-way'!X120^(1/3)*COS(('OddsRatio_working_3-way'!Y120+4*PI())/3)</f>
        <v>-9.0699450937173923E-2</v>
      </c>
      <c r="AC120" s="11">
        <f>'OddsRatio_working_3-way'!X120^(1/3)*SIN('OddsRatio_working_3-way'!Y120/3)</f>
        <v>0.21061050181086513</v>
      </c>
      <c r="AD120" s="11">
        <f>'OddsRatio_working_3-way'!X120^(1/3)*SIN(('OddsRatio_working_3-way'!Y120+2*PI())/3)</f>
        <v>0.36770655905265121</v>
      </c>
      <c r="AE120" s="11">
        <f>'OddsRatio_working_3-way'!X120^(1/3)*SIN(('OddsRatio_working_3-way'!Y120+4*PI())/3)</f>
        <v>-0.57831706086351631</v>
      </c>
      <c r="AF120" s="11">
        <f>-'OddsRatio_working_3-way'!U120/(3*'OddsRatio_working_3-way'!X120^(1/3))*COS(('OddsRatio_working_3-way'!Y120)/3)</f>
        <v>0.54618699161834339</v>
      </c>
      <c r="AG120" s="11">
        <f>-'OddsRatio_working_3-way'!U120/(3*'OddsRatio_working_3-way'!X120^(1/3))*COS(('OddsRatio_working_3-way'!Y120+2*PI())/3)</f>
        <v>-0.45548754068116931</v>
      </c>
      <c r="AH120" s="11">
        <f>-'OddsRatio_working_3-way'!U120/(3*'OddsRatio_working_3-way'!X120^(1/3))*COS(('OddsRatio_working_3-way'!Y120+4*PI())/3)</f>
        <v>-9.0699450937173881E-2</v>
      </c>
      <c r="AI120" s="11">
        <f>'OddsRatio_working_3-way'!U120/(3*'OddsRatio_working_3-way'!X120^(1/3))*SIN(('OddsRatio_working_3-way'!Y120)/3)</f>
        <v>-0.21061050181086505</v>
      </c>
      <c r="AJ120" s="11">
        <f>'OddsRatio_working_3-way'!U120/(3*'OddsRatio_working_3-way'!X120^(1/3))*SIN(('OddsRatio_working_3-way'!Y120+2*PI())/3)</f>
        <v>-0.36770655905265104</v>
      </c>
      <c r="AK120" s="11">
        <f>'OddsRatio_working_3-way'!U120/(3*'OddsRatio_working_3-way'!X120^(1/3))*SIN(('OddsRatio_working_3-way'!Y120+4*PI())/3)</f>
        <v>0.57831706086351609</v>
      </c>
      <c r="AL120" s="11">
        <f>'OddsRatio_working_3-way'!Z120+'OddsRatio_working_3-way'!AF120</f>
        <v>1.092373983236687</v>
      </c>
      <c r="AM120" s="11">
        <f>'OddsRatio_working_3-way'!AA120+'OddsRatio_working_3-way'!AG120</f>
        <v>-0.91097508136233873</v>
      </c>
      <c r="AN120" s="11">
        <f>'OddsRatio_working_3-way'!AB120+'OddsRatio_working_3-way'!AH120</f>
        <v>-0.18139890187434782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1.092373983236687</v>
      </c>
      <c r="AS120" s="11">
        <f>IF(('OddsRatio_working_3-way'!X120=0),IF(Q120&gt;0,-Q120^(1/3),(-Q120)^(1/3)),'OddsRatio_working_3-way'!AM120-'OddsRatio_working_3-way'!R120/3)</f>
        <v>-0.91097508136233873</v>
      </c>
      <c r="AT120" s="11">
        <f>IF(('OddsRatio_working_3-way'!X120=0),IF(Q120&gt;0,-Q120^(1/3),(-Q120)^(1/3)),'OddsRatio_working_3-way'!AN120-'OddsRatio_working_3-way'!R120/3)</f>
        <v>-0.18139890187434782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2.04</v>
      </c>
      <c r="B121" s="4">
        <f>IF('True_Odds_Calculator_3-way'!B122="","",'True_Odds_Calculator_3-way'!B122)</f>
        <v>3.44</v>
      </c>
      <c r="C121" s="4">
        <f>IF('True_Odds_Calculator_3-way'!C122="","",'True_Odds_Calculator_3-way'!C122)</f>
        <v>3.87</v>
      </c>
      <c r="D121" s="9">
        <f t="shared" si="26"/>
        <v>0.47491482844919158</v>
      </c>
      <c r="E121" s="9">
        <f t="shared" si="27"/>
        <v>0.27824126425419365</v>
      </c>
      <c r="F121" s="9">
        <f t="shared" si="28"/>
        <v>0.24684390729661468</v>
      </c>
      <c r="G121" s="9">
        <f t="shared" si="29"/>
        <v>1.0631160742618053</v>
      </c>
      <c r="H121" s="9">
        <f t="shared" si="30"/>
        <v>2.1056407172322777</v>
      </c>
      <c r="I121" s="9">
        <f t="shared" si="31"/>
        <v>3.5940032211988053</v>
      </c>
      <c r="J121" s="9">
        <f t="shared" si="32"/>
        <v>4.0511431331313821</v>
      </c>
      <c r="K121" s="11">
        <f t="shared" si="33"/>
        <v>0.49019607843137253</v>
      </c>
      <c r="L121" s="11">
        <f t="shared" si="34"/>
        <v>0.29069767441860467</v>
      </c>
      <c r="M121" s="11">
        <f t="shared" si="35"/>
        <v>0.25839793281653745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-0.2681670949733177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0.2338159589296929</v>
      </c>
      <c r="Q121" s="11">
        <f>2*'OddsRatio_working_3-way'!K121*'OddsRatio_working_3-way'!L121*'OddsRatio_working_3-way'!M121</f>
        <v>7.36428217101395E-2</v>
      </c>
      <c r="R121" s="11">
        <f t="shared" si="36"/>
        <v>0</v>
      </c>
      <c r="S121" s="11">
        <f t="shared" si="37"/>
        <v>-0.87190398565848393</v>
      </c>
      <c r="T121" s="11">
        <f t="shared" si="38"/>
        <v>-0.27461542855385324</v>
      </c>
      <c r="U121" s="11">
        <f>'OddsRatio_working_3-way'!S121-'OddsRatio_working_3-way'!R121^2/3</f>
        <v>-0.87190398565848393</v>
      </c>
      <c r="V121" s="11">
        <f>'OddsRatio_working_3-way'!S121*'OddsRatio_working_3-way'!R121/3-2*'OddsRatio_working_3-way'!R121^3/27-'OddsRatio_working_3-way'!T121</f>
        <v>0.27461542855385324</v>
      </c>
      <c r="W121" s="11">
        <f>'OddsRatio_working_3-way'!V121^2+4*'OddsRatio_working_3-way'!U121^3/27</f>
        <v>-2.2784269927323783E-2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0.15668272362256491</v>
      </c>
      <c r="Y121" s="11">
        <f>IF('OddsRatio_working_3-way'!W121&gt;=0,IF('OddsRatio_working_3-way'!V121+SQRT('OddsRatio_working_3-way'!W121)&gt;0,0,PI()),ACOS('OddsRatio_working_3-way'!V121/(2*'OddsRatio_working_3-way'!X121)))</f>
        <v>0.50258067098704329</v>
      </c>
      <c r="Z121" s="11">
        <f>'OddsRatio_working_3-way'!X121^(1/3)*COS('OddsRatio_working_3-way'!Y121/3)</f>
        <v>0.53155803713090277</v>
      </c>
      <c r="AA121" s="11">
        <f>'OddsRatio_working_3-way'!X121^(1/3)*COS(('OddsRatio_working_3-way'!Y121+2*PI())/3)</f>
        <v>-0.34362846484336229</v>
      </c>
      <c r="AB121" s="11">
        <f>'OddsRatio_working_3-way'!X121^(1/3)*COS(('OddsRatio_working_3-way'!Y121+4*PI())/3)</f>
        <v>-0.18792957228754065</v>
      </c>
      <c r="AC121" s="11">
        <f>'OddsRatio_working_3-way'!X121^(1/3)*SIN('OddsRatio_working_3-way'!Y121/3)</f>
        <v>8.9892797529630364E-2</v>
      </c>
      <c r="AD121" s="11">
        <f>'OddsRatio_working_3-way'!X121^(1/3)*SIN(('OddsRatio_working_3-way'!Y121+2*PI())/3)</f>
        <v>0.41539636497633864</v>
      </c>
      <c r="AE121" s="11">
        <f>'OddsRatio_working_3-way'!X121^(1/3)*SIN(('OddsRatio_working_3-way'!Y121+4*PI())/3)</f>
        <v>-0.50528916250596889</v>
      </c>
      <c r="AF121" s="11">
        <f>-'OddsRatio_working_3-way'!U121/(3*'OddsRatio_working_3-way'!X121^(1/3))*COS(('OddsRatio_working_3-way'!Y121)/3)</f>
        <v>0.53155803713090255</v>
      </c>
      <c r="AG121" s="11">
        <f>-'OddsRatio_working_3-way'!U121/(3*'OddsRatio_working_3-way'!X121^(1/3))*COS(('OddsRatio_working_3-way'!Y121+2*PI())/3)</f>
        <v>-0.34362846484336212</v>
      </c>
      <c r="AH121" s="11">
        <f>-'OddsRatio_working_3-way'!U121/(3*'OddsRatio_working_3-way'!X121^(1/3))*COS(('OddsRatio_working_3-way'!Y121+4*PI())/3)</f>
        <v>-0.18792957228754056</v>
      </c>
      <c r="AI121" s="11">
        <f>'OddsRatio_working_3-way'!U121/(3*'OddsRatio_working_3-way'!X121^(1/3))*SIN(('OddsRatio_working_3-way'!Y121)/3)</f>
        <v>-8.9892797529630322E-2</v>
      </c>
      <c r="AJ121" s="11">
        <f>'OddsRatio_working_3-way'!U121/(3*'OddsRatio_working_3-way'!X121^(1/3))*SIN(('OddsRatio_working_3-way'!Y121+2*PI())/3)</f>
        <v>-0.41539636497633847</v>
      </c>
      <c r="AK121" s="11">
        <f>'OddsRatio_working_3-way'!U121/(3*'OddsRatio_working_3-way'!X121^(1/3))*SIN(('OddsRatio_working_3-way'!Y121+4*PI())/3)</f>
        <v>0.50528916250596867</v>
      </c>
      <c r="AL121" s="11">
        <f>'OddsRatio_working_3-way'!Z121+'OddsRatio_working_3-way'!AF121</f>
        <v>1.0631160742618053</v>
      </c>
      <c r="AM121" s="11">
        <f>'OddsRatio_working_3-way'!AA121+'OddsRatio_working_3-way'!AG121</f>
        <v>-0.68725692968672436</v>
      </c>
      <c r="AN121" s="11">
        <f>'OddsRatio_working_3-way'!AB121+'OddsRatio_working_3-way'!AH121</f>
        <v>-0.37585914457508118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1.0631160742618053</v>
      </c>
      <c r="AS121" s="11">
        <f>IF(('OddsRatio_working_3-way'!X121=0),IF(Q121&gt;0,-Q121^(1/3),(-Q121)^(1/3)),'OddsRatio_working_3-way'!AM121-'OddsRatio_working_3-way'!R121/3)</f>
        <v>-0.68725692968672436</v>
      </c>
      <c r="AT121" s="11">
        <f>IF(('OddsRatio_working_3-way'!X121=0),IF(Q121&gt;0,-Q121^(1/3),(-Q121)^(1/3)),'OddsRatio_working_3-way'!AN121-'OddsRatio_working_3-way'!R121/3)</f>
        <v>-0.37585914457508118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2.63</v>
      </c>
      <c r="B122" s="4">
        <f>IF('True_Odds_Calculator_3-way'!B123="","",'True_Odds_Calculator_3-way'!B123)</f>
        <v>2.78</v>
      </c>
      <c r="C122" s="4">
        <f>IF('True_Odds_Calculator_3-way'!C123="","",'True_Odds_Calculator_3-way'!C123)</f>
        <v>3.36</v>
      </c>
      <c r="D122" s="9">
        <f t="shared" si="26"/>
        <v>0.36709200991783653</v>
      </c>
      <c r="E122" s="9">
        <f t="shared" si="27"/>
        <v>0.34688817863647986</v>
      </c>
      <c r="F122" s="9">
        <f t="shared" si="28"/>
        <v>0.28601981144568339</v>
      </c>
      <c r="G122" s="9">
        <f t="shared" si="29"/>
        <v>1.0577378422558481</v>
      </c>
      <c r="H122" s="9">
        <f t="shared" si="30"/>
        <v>2.724112682877033</v>
      </c>
      <c r="I122" s="9">
        <f t="shared" si="31"/>
        <v>2.8827733592154092</v>
      </c>
      <c r="J122" s="9">
        <f t="shared" si="32"/>
        <v>3.4962613077238012</v>
      </c>
      <c r="K122" s="11">
        <f t="shared" si="33"/>
        <v>0.38022813688212931</v>
      </c>
      <c r="L122" s="11">
        <f t="shared" si="34"/>
        <v>0.35971223021582738</v>
      </c>
      <c r="M122" s="11">
        <f t="shared" si="35"/>
        <v>0.29761904761904762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-0.27872747972181711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0.23487456639794091</v>
      </c>
      <c r="Q122" s="11">
        <f>2*'OddsRatio_working_3-way'!K122*'OddsRatio_working_3-way'!L122*'OddsRatio_working_3-way'!M122</f>
        <v>8.1412328040880722E-2</v>
      </c>
      <c r="R122" s="11">
        <f t="shared" si="36"/>
        <v>0</v>
      </c>
      <c r="S122" s="11">
        <f t="shared" si="37"/>
        <v>-0.84266742063737876</v>
      </c>
      <c r="T122" s="11">
        <f t="shared" si="38"/>
        <v>-0.29208576105281753</v>
      </c>
      <c r="U122" s="11">
        <f>'OddsRatio_working_3-way'!S122-'OddsRatio_working_3-way'!R122^2/3</f>
        <v>-0.84266742063737876</v>
      </c>
      <c r="V122" s="11">
        <f>'OddsRatio_working_3-way'!S122*'OddsRatio_working_3-way'!R122/3-2*'OddsRatio_working_3-way'!R122^3/27-'OddsRatio_working_3-way'!T122</f>
        <v>0.29208576105281753</v>
      </c>
      <c r="W122" s="11">
        <f>'OddsRatio_working_3-way'!V122^2+4*'OddsRatio_working_3-way'!U122^3/27</f>
        <v>-3.3330704300563174E-3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0.14886836655235047</v>
      </c>
      <c r="Y122" s="11">
        <f>IF('OddsRatio_working_3-way'!W122&gt;=0,IF('OddsRatio_working_3-way'!V122+SQRT('OddsRatio_working_3-way'!W122)&gt;0,0,PI()),ACOS('OddsRatio_working_3-way'!V122/(2*'OddsRatio_working_3-way'!X122)))</f>
        <v>0.19514151454035922</v>
      </c>
      <c r="Z122" s="11">
        <f>'OddsRatio_working_3-way'!X122^(1/3)*COS('OddsRatio_working_3-way'!Y122/3)</f>
        <v>0.52886892112792405</v>
      </c>
      <c r="AA122" s="11">
        <f>'OddsRatio_working_3-way'!X122^(1/3)*COS(('OddsRatio_working_3-way'!Y122+2*PI())/3)</f>
        <v>-0.29426906057944563</v>
      </c>
      <c r="AB122" s="11">
        <f>'OddsRatio_working_3-way'!X122^(1/3)*COS(('OddsRatio_working_3-way'!Y122+4*PI())/3)</f>
        <v>-0.23459986054847815</v>
      </c>
      <c r="AC122" s="11">
        <f>'OddsRatio_working_3-way'!X122^(1/3)*SIN('OddsRatio_working_3-way'!Y122/3)</f>
        <v>3.4450028700208642E-2</v>
      </c>
      <c r="AD122" s="11">
        <f>'OddsRatio_working_3-way'!X122^(1/3)*SIN(('OddsRatio_working_3-way'!Y122+2*PI())/3)</f>
        <v>0.44078890661874659</v>
      </c>
      <c r="AE122" s="11">
        <f>'OddsRatio_working_3-way'!X122^(1/3)*SIN(('OddsRatio_working_3-way'!Y122+4*PI())/3)</f>
        <v>-0.47523893531895528</v>
      </c>
      <c r="AF122" s="11">
        <f>-'OddsRatio_working_3-way'!U122/(3*'OddsRatio_working_3-way'!X122^(1/3))*COS(('OddsRatio_working_3-way'!Y122)/3)</f>
        <v>0.52886892112792405</v>
      </c>
      <c r="AG122" s="11">
        <f>-'OddsRatio_working_3-way'!U122/(3*'OddsRatio_working_3-way'!X122^(1/3))*COS(('OddsRatio_working_3-way'!Y122+2*PI())/3)</f>
        <v>-0.29426906057944563</v>
      </c>
      <c r="AH122" s="11">
        <f>-'OddsRatio_working_3-way'!U122/(3*'OddsRatio_working_3-way'!X122^(1/3))*COS(('OddsRatio_working_3-way'!Y122+4*PI())/3)</f>
        <v>-0.23459986054847815</v>
      </c>
      <c r="AI122" s="11">
        <f>'OddsRatio_working_3-way'!U122/(3*'OddsRatio_working_3-way'!X122^(1/3))*SIN(('OddsRatio_working_3-way'!Y122)/3)</f>
        <v>-3.4450028700208642E-2</v>
      </c>
      <c r="AJ122" s="11">
        <f>'OddsRatio_working_3-way'!U122/(3*'OddsRatio_working_3-way'!X122^(1/3))*SIN(('OddsRatio_working_3-way'!Y122+2*PI())/3)</f>
        <v>-0.44078890661874659</v>
      </c>
      <c r="AK122" s="11">
        <f>'OddsRatio_working_3-way'!U122/(3*'OddsRatio_working_3-way'!X122^(1/3))*SIN(('OddsRatio_working_3-way'!Y122+4*PI())/3)</f>
        <v>0.47523893531895528</v>
      </c>
      <c r="AL122" s="11">
        <f>'OddsRatio_working_3-way'!Z122+'OddsRatio_working_3-way'!AF122</f>
        <v>1.0577378422558481</v>
      </c>
      <c r="AM122" s="11">
        <f>'OddsRatio_working_3-way'!AA122+'OddsRatio_working_3-way'!AG122</f>
        <v>-0.58853812115889126</v>
      </c>
      <c r="AN122" s="11">
        <f>'OddsRatio_working_3-way'!AB122+'OddsRatio_working_3-way'!AH122</f>
        <v>-0.46919972109695629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1.0577378422558481</v>
      </c>
      <c r="AS122" s="11">
        <f>IF(('OddsRatio_working_3-way'!X122=0),IF(Q122&gt;0,-Q122^(1/3),(-Q122)^(1/3)),'OddsRatio_working_3-way'!AM122-'OddsRatio_working_3-way'!R122/3)</f>
        <v>-0.58853812115889126</v>
      </c>
      <c r="AT122" s="11">
        <f>IF(('OddsRatio_working_3-way'!X122=0),IF(Q122&gt;0,-Q122^(1/3),(-Q122)^(1/3)),'OddsRatio_working_3-way'!AN122-'OddsRatio_working_3-way'!R122/3)</f>
        <v>-0.46919972109695629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</v>
      </c>
      <c r="B123" s="4">
        <f>IF('True_Odds_Calculator_3-way'!B124="","",'True_Odds_Calculator_3-way'!B124)</f>
        <v>3.62</v>
      </c>
      <c r="C123" s="4">
        <f>IF('True_Odds_Calculator_3-way'!C124="","",'True_Odds_Calculator_3-way'!C124)</f>
        <v>3.96</v>
      </c>
      <c r="D123" s="9">
        <f t="shared" si="26"/>
        <v>0.48866651210008077</v>
      </c>
      <c r="E123" s="9">
        <f t="shared" si="27"/>
        <v>0.26727036534170018</v>
      </c>
      <c r="F123" s="9">
        <f t="shared" si="28"/>
        <v>0.2440631225582191</v>
      </c>
      <c r="G123" s="9">
        <f t="shared" si="29"/>
        <v>1.0463853676046377</v>
      </c>
      <c r="H123" s="9">
        <f t="shared" si="30"/>
        <v>2.0463853676046377</v>
      </c>
      <c r="I123" s="9">
        <f t="shared" si="31"/>
        <v>3.7415296631241501</v>
      </c>
      <c r="J123" s="9">
        <f t="shared" si="32"/>
        <v>4.097300688109728</v>
      </c>
      <c r="K123" s="11">
        <f t="shared" si="33"/>
        <v>0.5</v>
      </c>
      <c r="L123" s="11">
        <f t="shared" si="34"/>
        <v>0.27624309392265195</v>
      </c>
      <c r="M123" s="11">
        <f t="shared" si="35"/>
        <v>0.25252525252525254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-0.27049500530163506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0.22950499469836486</v>
      </c>
      <c r="Q123" s="11">
        <f>2*'OddsRatio_working_3-way'!K123*'OddsRatio_working_3-way'!L123*'OddsRatio_working_3-way'!M123</f>
        <v>6.9758357051174738E-2</v>
      </c>
      <c r="R123" s="11">
        <f t="shared" si="36"/>
        <v>0</v>
      </c>
      <c r="S123" s="11">
        <f t="shared" si="37"/>
        <v>-0.84846296678357769</v>
      </c>
      <c r="T123" s="11">
        <f t="shared" si="38"/>
        <v>-0.25789147926552519</v>
      </c>
      <c r="U123" s="11">
        <f>'OddsRatio_working_3-way'!S123-'OddsRatio_working_3-way'!R123^2/3</f>
        <v>-0.84846296678357769</v>
      </c>
      <c r="V123" s="11">
        <f>'OddsRatio_working_3-way'!S123*'OddsRatio_working_3-way'!R123/3-2*'OddsRatio_working_3-way'!R123^3/27-'OddsRatio_working_3-way'!T123</f>
        <v>0.25789147926552519</v>
      </c>
      <c r="W123" s="11">
        <f>'OddsRatio_working_3-way'!V123^2+4*'OddsRatio_working_3-way'!U123^3/27</f>
        <v>-2.3980799910910955E-2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0.15040679421877173</v>
      </c>
      <c r="Y123" s="11">
        <f>IF('OddsRatio_working_3-way'!W123&gt;=0,IF('OddsRatio_working_3-way'!V123+SQRT('OddsRatio_working_3-way'!W123)&gt;0,0,PI()),ACOS('OddsRatio_working_3-way'!V123/(2*'OddsRatio_working_3-way'!X123)))</f>
        <v>0.54076859892411644</v>
      </c>
      <c r="Z123" s="11">
        <f>'OddsRatio_working_3-way'!X123^(1/3)*COS('OddsRatio_working_3-way'!Y123/3)</f>
        <v>0.52319268380231898</v>
      </c>
      <c r="AA123" s="11">
        <f>'OddsRatio_working_3-way'!X123^(1/3)*COS(('OddsRatio_working_3-way'!Y123+2*PI())/3)</f>
        <v>-0.34416633286451997</v>
      </c>
      <c r="AB123" s="11">
        <f>'OddsRatio_working_3-way'!X123^(1/3)*COS(('OddsRatio_working_3-way'!Y123+4*PI())/3)</f>
        <v>-0.17902635093779898</v>
      </c>
      <c r="AC123" s="11">
        <f>'OddsRatio_working_3-way'!X123^(1/3)*SIN('OddsRatio_working_3-way'!Y123/3)</f>
        <v>9.5343613019362269E-2</v>
      </c>
      <c r="AD123" s="11">
        <f>'OddsRatio_working_3-way'!X123^(1/3)*SIN(('OddsRatio_working_3-way'!Y123+2*PI())/3)</f>
        <v>0.40542634873728634</v>
      </c>
      <c r="AE123" s="11">
        <f>'OddsRatio_working_3-way'!X123^(1/3)*SIN(('OddsRatio_working_3-way'!Y123+4*PI())/3)</f>
        <v>-0.50076996175664856</v>
      </c>
      <c r="AF123" s="11">
        <f>-'OddsRatio_working_3-way'!U123/(3*'OddsRatio_working_3-way'!X123^(1/3))*COS(('OddsRatio_working_3-way'!Y123)/3)</f>
        <v>0.52319268380231887</v>
      </c>
      <c r="AG123" s="11">
        <f>-'OddsRatio_working_3-way'!U123/(3*'OddsRatio_working_3-way'!X123^(1/3))*COS(('OddsRatio_working_3-way'!Y123+2*PI())/3)</f>
        <v>-0.34416633286451986</v>
      </c>
      <c r="AH123" s="11">
        <f>-'OddsRatio_working_3-way'!U123/(3*'OddsRatio_working_3-way'!X123^(1/3))*COS(('OddsRatio_working_3-way'!Y123+4*PI())/3)</f>
        <v>-0.17902635093779895</v>
      </c>
      <c r="AI123" s="11">
        <f>'OddsRatio_working_3-way'!U123/(3*'OddsRatio_working_3-way'!X123^(1/3))*SIN(('OddsRatio_working_3-way'!Y123)/3)</f>
        <v>-9.5343613019362242E-2</v>
      </c>
      <c r="AJ123" s="11">
        <f>'OddsRatio_working_3-way'!U123/(3*'OddsRatio_working_3-way'!X123^(1/3))*SIN(('OddsRatio_working_3-way'!Y123+2*PI())/3)</f>
        <v>-0.40542634873728628</v>
      </c>
      <c r="AK123" s="11">
        <f>'OddsRatio_working_3-way'!U123/(3*'OddsRatio_working_3-way'!X123^(1/3))*SIN(('OddsRatio_working_3-way'!Y123+4*PI())/3)</f>
        <v>0.50076996175664845</v>
      </c>
      <c r="AL123" s="11">
        <f>'OddsRatio_working_3-way'!Z123+'OddsRatio_working_3-way'!AF123</f>
        <v>1.0463853676046377</v>
      </c>
      <c r="AM123" s="11">
        <f>'OddsRatio_working_3-way'!AA123+'OddsRatio_working_3-way'!AG123</f>
        <v>-0.68833266572903984</v>
      </c>
      <c r="AN123" s="11">
        <f>'OddsRatio_working_3-way'!AB123+'OddsRatio_working_3-way'!AH123</f>
        <v>-0.3580527018755979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1.0463853676046377</v>
      </c>
      <c r="AS123" s="11">
        <f>IF(('OddsRatio_working_3-way'!X123=0),IF(Q123&gt;0,-Q123^(1/3),(-Q123)^(1/3)),'OddsRatio_working_3-way'!AM123-'OddsRatio_working_3-way'!R123/3)</f>
        <v>-0.68833266572903984</v>
      </c>
      <c r="AT123" s="11">
        <f>IF(('OddsRatio_working_3-way'!X123=0),IF(Q123&gt;0,-Q123^(1/3),(-Q123)^(1/3)),'OddsRatio_working_3-way'!AN123-'OddsRatio_working_3-way'!R123/3)</f>
        <v>-0.3580527018755979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1.94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4.17</v>
      </c>
      <c r="D124" s="9">
        <f t="shared" si="26"/>
        <v>0.5038040837020642</v>
      </c>
      <c r="E124" s="9">
        <f t="shared" si="27"/>
        <v>0.26479013595960338</v>
      </c>
      <c r="F124" s="9">
        <f t="shared" si="28"/>
        <v>0.23140578033833253</v>
      </c>
      <c r="G124" s="9">
        <f t="shared" si="29"/>
        <v>1.0477644249779456</v>
      </c>
      <c r="H124" s="9">
        <f t="shared" si="30"/>
        <v>1.9848985594792685</v>
      </c>
      <c r="I124" s="9">
        <f t="shared" si="31"/>
        <v>3.776575726191556</v>
      </c>
      <c r="J124" s="9">
        <f t="shared" si="32"/>
        <v>4.3214132271800869</v>
      </c>
      <c r="K124" s="11">
        <f t="shared" si="33"/>
        <v>0.51546391752577325</v>
      </c>
      <c r="L124" s="11">
        <f t="shared" si="34"/>
        <v>0.27397260273972601</v>
      </c>
      <c r="M124" s="11">
        <f t="shared" si="35"/>
        <v>0.23980815347721823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-0.26742520684765558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0.22893703114051617</v>
      </c>
      <c r="Q124" s="11">
        <f>2*'OddsRatio_working_3-way'!K124*'OddsRatio_working_3-way'!L124*'OddsRatio_working_3-way'!M124</f>
        <v>6.7732849449856858E-2</v>
      </c>
      <c r="R124" s="11">
        <f t="shared" si="36"/>
        <v>0</v>
      </c>
      <c r="S124" s="11">
        <f t="shared" si="37"/>
        <v>-0.85607872884972647</v>
      </c>
      <c r="T124" s="11">
        <f t="shared" si="38"/>
        <v>-0.25327773042891316</v>
      </c>
      <c r="U124" s="11">
        <f>'OddsRatio_working_3-way'!S124-'OddsRatio_working_3-way'!R124^2/3</f>
        <v>-0.85607872884972647</v>
      </c>
      <c r="V124" s="11">
        <f>'OddsRatio_working_3-way'!S124*'OddsRatio_working_3-way'!R124/3-2*'OddsRatio_working_3-way'!R124^3/27-'OddsRatio_working_3-way'!T124</f>
        <v>0.25327773042891316</v>
      </c>
      <c r="W124" s="11">
        <f>'OddsRatio_working_3-way'!V124^2+4*'OddsRatio_working_3-way'!U124^3/27</f>
        <v>-2.8797812647274615E-2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0.15243639770285822</v>
      </c>
      <c r="Y124" s="11">
        <f>IF('OddsRatio_working_3-way'!W124&gt;=0,IF('OddsRatio_working_3-way'!V124+SQRT('OddsRatio_working_3-way'!W124)&gt;0,0,PI()),ACOS('OddsRatio_working_3-way'!V124/(2*'OddsRatio_working_3-way'!X124)))</f>
        <v>0.59031520368380197</v>
      </c>
      <c r="Z124" s="11">
        <f>'OddsRatio_working_3-way'!X124^(1/3)*COS('OddsRatio_working_3-way'!Y124/3)</f>
        <v>0.52388221248897282</v>
      </c>
      <c r="AA124" s="11">
        <f>'OddsRatio_working_3-way'!X124^(1/3)*COS(('OddsRatio_working_3-way'!Y124+2*PI())/3)</f>
        <v>-0.35238585617877322</v>
      </c>
      <c r="AB124" s="11">
        <f>'OddsRatio_working_3-way'!X124^(1/3)*COS(('OddsRatio_working_3-way'!Y124+4*PI())/3)</f>
        <v>-0.17149635631019947</v>
      </c>
      <c r="AC124" s="11">
        <f>'OddsRatio_working_3-way'!X124^(1/3)*SIN('OddsRatio_working_3-way'!Y124/3)</f>
        <v>0.10443660144269787</v>
      </c>
      <c r="AD124" s="11">
        <f>'OddsRatio_working_3-way'!X124^(1/3)*SIN(('OddsRatio_working_3-way'!Y124+2*PI())/3)</f>
        <v>0.40147700388489888</v>
      </c>
      <c r="AE124" s="11">
        <f>'OddsRatio_working_3-way'!X124^(1/3)*SIN(('OddsRatio_working_3-way'!Y124+4*PI())/3)</f>
        <v>-0.50591360532759677</v>
      </c>
      <c r="AF124" s="11">
        <f>-'OddsRatio_working_3-way'!U124/(3*'OddsRatio_working_3-way'!X124^(1/3))*COS(('OddsRatio_working_3-way'!Y124)/3)</f>
        <v>0.52388221248897282</v>
      </c>
      <c r="AG124" s="11">
        <f>-'OddsRatio_working_3-way'!U124/(3*'OddsRatio_working_3-way'!X124^(1/3))*COS(('OddsRatio_working_3-way'!Y124+2*PI())/3)</f>
        <v>-0.35238585617877322</v>
      </c>
      <c r="AH124" s="11">
        <f>-'OddsRatio_working_3-way'!U124/(3*'OddsRatio_working_3-way'!X124^(1/3))*COS(('OddsRatio_working_3-way'!Y124+4*PI())/3)</f>
        <v>-0.17149635631019947</v>
      </c>
      <c r="AI124" s="11">
        <f>'OddsRatio_working_3-way'!U124/(3*'OddsRatio_working_3-way'!X124^(1/3))*SIN(('OddsRatio_working_3-way'!Y124)/3)</f>
        <v>-0.10443660144269787</v>
      </c>
      <c r="AJ124" s="11">
        <f>'OddsRatio_working_3-way'!U124/(3*'OddsRatio_working_3-way'!X124^(1/3))*SIN(('OddsRatio_working_3-way'!Y124+2*PI())/3)</f>
        <v>-0.40147700388489888</v>
      </c>
      <c r="AK124" s="11">
        <f>'OddsRatio_working_3-way'!U124/(3*'OddsRatio_working_3-way'!X124^(1/3))*SIN(('OddsRatio_working_3-way'!Y124+4*PI())/3)</f>
        <v>0.50591360532759677</v>
      </c>
      <c r="AL124" s="11">
        <f>'OddsRatio_working_3-way'!Z124+'OddsRatio_working_3-way'!AF124</f>
        <v>1.0477644249779456</v>
      </c>
      <c r="AM124" s="11">
        <f>'OddsRatio_working_3-way'!AA124+'OddsRatio_working_3-way'!AG124</f>
        <v>-0.70477171235754643</v>
      </c>
      <c r="AN124" s="11">
        <f>'OddsRatio_working_3-way'!AB124+'OddsRatio_working_3-way'!AH124</f>
        <v>-0.34299271262039893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1.0477644249779456</v>
      </c>
      <c r="AS124" s="11">
        <f>IF(('OddsRatio_working_3-way'!X124=0),IF(Q124&gt;0,-Q124^(1/3),(-Q124)^(1/3)),'OddsRatio_working_3-way'!AM124-'OddsRatio_working_3-way'!R124/3)</f>
        <v>-0.70477171235754643</v>
      </c>
      <c r="AT124" s="11">
        <f>IF(('OddsRatio_working_3-way'!X124=0),IF(Q124&gt;0,-Q124^(1/3),(-Q124)^(1/3)),'OddsRatio_working_3-way'!AN124-'OddsRatio_working_3-way'!R124/3)</f>
        <v>-0.34299271262039893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1.65</v>
      </c>
      <c r="B125" s="4">
        <f>IF('True_Odds_Calculator_3-way'!B126="","",'True_Odds_Calculator_3-way'!B126)</f>
        <v>4.3099999999999996</v>
      </c>
      <c r="C125" s="4">
        <f>IF('True_Odds_Calculator_3-way'!C126="","",'True_Odds_Calculator_3-way'!C126)</f>
        <v>5.24</v>
      </c>
      <c r="D125" s="9">
        <f t="shared" si="26"/>
        <v>0.59383594841597254</v>
      </c>
      <c r="E125" s="9">
        <f t="shared" si="27"/>
        <v>0.22306644393925162</v>
      </c>
      <c r="F125" s="9">
        <f t="shared" si="28"/>
        <v>0.18309760764477595</v>
      </c>
      <c r="G125" s="9">
        <f t="shared" si="29"/>
        <v>1.0522565589613389</v>
      </c>
      <c r="H125" s="9">
        <f t="shared" si="30"/>
        <v>1.6839667633248705</v>
      </c>
      <c r="I125" s="9">
        <f t="shared" si="31"/>
        <v>4.4829692101620315</v>
      </c>
      <c r="J125" s="9">
        <f t="shared" si="32"/>
        <v>5.4615678099960769</v>
      </c>
      <c r="K125" s="11">
        <f t="shared" si="33"/>
        <v>0.60606060606060608</v>
      </c>
      <c r="L125" s="11">
        <f t="shared" si="34"/>
        <v>0.23201856148491881</v>
      </c>
      <c r="M125" s="11">
        <f t="shared" si="35"/>
        <v>0.19083969465648853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-0.24480185571912616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0.22004998891699445</v>
      </c>
      <c r="Q125" s="11">
        <f>2*'OddsRatio_working_3-way'!K125*'OddsRatio_working_3-way'!L125*'OddsRatio_working_3-way'!M125</f>
        <v>5.367072900414499E-2</v>
      </c>
      <c r="R125" s="11">
        <f t="shared" si="36"/>
        <v>0</v>
      </c>
      <c r="S125" s="11">
        <f t="shared" si="37"/>
        <v>-0.89889019946592719</v>
      </c>
      <c r="T125" s="11">
        <f t="shared" si="38"/>
        <v>-0.21924151206486031</v>
      </c>
      <c r="U125" s="11">
        <f>'OddsRatio_working_3-way'!S125-'OddsRatio_working_3-way'!R125^2/3</f>
        <v>-0.89889019946592719</v>
      </c>
      <c r="V125" s="11">
        <f>'OddsRatio_working_3-way'!S125*'OddsRatio_working_3-way'!R125/3-2*'OddsRatio_working_3-way'!R125^3/27-'OddsRatio_working_3-way'!T125</f>
        <v>0.21924151206486031</v>
      </c>
      <c r="W125" s="11">
        <f>'OddsRatio_working_3-way'!V125^2+4*'OddsRatio_working_3-way'!U125^3/27</f>
        <v>-5.9534123655634867E-2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0.16401292957273306</v>
      </c>
      <c r="Y125" s="11">
        <f>IF('OddsRatio_working_3-way'!W125&gt;=0,IF('OddsRatio_working_3-way'!V125+SQRT('OddsRatio_working_3-way'!W125)&gt;0,0,PI()),ACOS('OddsRatio_working_3-way'!V125/(2*'OddsRatio_working_3-way'!X125)))</f>
        <v>0.83878570379129647</v>
      </c>
      <c r="Z125" s="11">
        <f>'OddsRatio_working_3-way'!X125^(1/3)*COS('OddsRatio_working_3-way'!Y125/3)</f>
        <v>0.52612827948066954</v>
      </c>
      <c r="AA125" s="11">
        <f>'OddsRatio_working_3-way'!X125^(1/3)*COS(('OddsRatio_working_3-way'!Y125+2*PI())/3)</f>
        <v>-0.39388586964219285</v>
      </c>
      <c r="AB125" s="11">
        <f>'OddsRatio_working_3-way'!X125^(1/3)*COS(('OddsRatio_working_3-way'!Y125+4*PI())/3)</f>
        <v>-0.13224240983847657</v>
      </c>
      <c r="AC125" s="11">
        <f>'OddsRatio_working_3-way'!X125^(1/3)*SIN('OddsRatio_working_3-way'!Y125/3)</f>
        <v>0.15105992194938053</v>
      </c>
      <c r="AD125" s="11">
        <f>'OddsRatio_working_3-way'!X125^(1/3)*SIN(('OddsRatio_working_3-way'!Y125+2*PI())/3)</f>
        <v>0.38011049470496855</v>
      </c>
      <c r="AE125" s="11">
        <f>'OddsRatio_working_3-way'!X125^(1/3)*SIN(('OddsRatio_working_3-way'!Y125+4*PI())/3)</f>
        <v>-0.53117041665434905</v>
      </c>
      <c r="AF125" s="11">
        <f>-'OddsRatio_working_3-way'!U125/(3*'OddsRatio_working_3-way'!X125^(1/3))*COS(('OddsRatio_working_3-way'!Y125)/3)</f>
        <v>0.52612827948066943</v>
      </c>
      <c r="AG125" s="11">
        <f>-'OddsRatio_working_3-way'!U125/(3*'OddsRatio_working_3-way'!X125^(1/3))*COS(('OddsRatio_working_3-way'!Y125+2*PI())/3)</f>
        <v>-0.39388586964219274</v>
      </c>
      <c r="AH125" s="11">
        <f>-'OddsRatio_working_3-way'!U125/(3*'OddsRatio_working_3-way'!X125^(1/3))*COS(('OddsRatio_working_3-way'!Y125+4*PI())/3)</f>
        <v>-0.13224240983847654</v>
      </c>
      <c r="AI125" s="11">
        <f>'OddsRatio_working_3-way'!U125/(3*'OddsRatio_working_3-way'!X125^(1/3))*SIN(('OddsRatio_working_3-way'!Y125)/3)</f>
        <v>-0.1510599219493805</v>
      </c>
      <c r="AJ125" s="11">
        <f>'OddsRatio_working_3-way'!U125/(3*'OddsRatio_working_3-way'!X125^(1/3))*SIN(('OddsRatio_working_3-way'!Y125+2*PI())/3)</f>
        <v>-0.38011049470496844</v>
      </c>
      <c r="AK125" s="11">
        <f>'OddsRatio_working_3-way'!U125/(3*'OddsRatio_working_3-way'!X125^(1/3))*SIN(('OddsRatio_working_3-way'!Y125+4*PI())/3)</f>
        <v>0.53117041665434894</v>
      </c>
      <c r="AL125" s="11">
        <f>'OddsRatio_working_3-way'!Z125+'OddsRatio_working_3-way'!AF125</f>
        <v>1.0522565589613389</v>
      </c>
      <c r="AM125" s="11">
        <f>'OddsRatio_working_3-way'!AA125+'OddsRatio_working_3-way'!AG125</f>
        <v>-0.7877717392843856</v>
      </c>
      <c r="AN125" s="11">
        <f>'OddsRatio_working_3-way'!AB125+'OddsRatio_working_3-way'!AH125</f>
        <v>-0.26448481967695314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1.0522565589613389</v>
      </c>
      <c r="AS125" s="11">
        <f>IF(('OddsRatio_working_3-way'!X125=0),IF(Q125&gt;0,-Q125^(1/3),(-Q125)^(1/3)),'OddsRatio_working_3-way'!AM125-'OddsRatio_working_3-way'!R125/3)</f>
        <v>-0.7877717392843856</v>
      </c>
      <c r="AT125" s="11">
        <f>IF(('OddsRatio_working_3-way'!X125=0),IF(Q125&gt;0,-Q125^(1/3),(-Q125)^(1/3)),'OddsRatio_working_3-way'!AN125-'OddsRatio_working_3-way'!R125/3)</f>
        <v>-0.26448481967695314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1.62</v>
      </c>
      <c r="B126" s="4">
        <f>IF('True_Odds_Calculator_3-way'!B127="","",'True_Odds_Calculator_3-way'!B127)</f>
        <v>4.3099999999999996</v>
      </c>
      <c r="C126" s="4">
        <f>IF('True_Odds_Calculator_3-way'!C127="","",'True_Odds_Calculator_3-way'!C127)</f>
        <v>5.49</v>
      </c>
      <c r="D126" s="9">
        <f t="shared" si="26"/>
        <v>0.60392058286390782</v>
      </c>
      <c r="E126" s="9">
        <f t="shared" si="27"/>
        <v>0.22215429380277157</v>
      </c>
      <c r="F126" s="9">
        <f t="shared" si="28"/>
        <v>0.1739251233333205</v>
      </c>
      <c r="G126" s="9">
        <f t="shared" si="29"/>
        <v>1.057817513926832</v>
      </c>
      <c r="H126" s="9">
        <f t="shared" si="30"/>
        <v>1.6558468586346358</v>
      </c>
      <c r="I126" s="9">
        <f t="shared" si="31"/>
        <v>4.5013759710978141</v>
      </c>
      <c r="J126" s="9">
        <f t="shared" si="32"/>
        <v>5.7496006375314757</v>
      </c>
      <c r="K126" s="11">
        <f t="shared" si="33"/>
        <v>0.61728395061728392</v>
      </c>
      <c r="L126" s="11">
        <f t="shared" si="34"/>
        <v>0.23201856148491881</v>
      </c>
      <c r="M126" s="11">
        <f t="shared" si="35"/>
        <v>0.18214936247723132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-0.24038169607347615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0.21965822119937667</v>
      </c>
      <c r="Q126" s="11">
        <f>2*'OddsRatio_working_3-way'!K126*'OddsRatio_working_3-way'!L126*'OddsRatio_working_3-way'!M126</f>
        <v>5.2175349453533651E-2</v>
      </c>
      <c r="R126" s="11">
        <f t="shared" si="36"/>
        <v>0</v>
      </c>
      <c r="S126" s="11">
        <f t="shared" si="37"/>
        <v>-0.91378929755215199</v>
      </c>
      <c r="T126" s="11">
        <f t="shared" si="38"/>
        <v>-0.2170520896798461</v>
      </c>
      <c r="U126" s="11">
        <f>'OddsRatio_working_3-way'!S126-'OddsRatio_working_3-way'!R126^2/3</f>
        <v>-0.91378929755215199</v>
      </c>
      <c r="V126" s="11">
        <f>'OddsRatio_working_3-way'!S126*'OddsRatio_working_3-way'!R126/3-2*'OddsRatio_working_3-way'!R126^3/27-'OddsRatio_working_3-way'!T126</f>
        <v>0.2170520896798461</v>
      </c>
      <c r="W126" s="11">
        <f>'OddsRatio_working_3-way'!V126^2+4*'OddsRatio_working_3-way'!U126^3/27</f>
        <v>-6.5928983814026648E-2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0.1681075499854294</v>
      </c>
      <c r="Y126" s="11">
        <f>IF('OddsRatio_working_3-way'!W126&gt;=0,IF('OddsRatio_working_3-way'!V126+SQRT('OddsRatio_working_3-way'!W126)&gt;0,0,PI()),ACOS('OddsRatio_working_3-way'!V126/(2*'OddsRatio_working_3-way'!X126)))</f>
        <v>0.86902026314903391</v>
      </c>
      <c r="Z126" s="11">
        <f>'OddsRatio_working_3-way'!X126^(1/3)*COS('OddsRatio_working_3-way'!Y126/3)</f>
        <v>0.52890875696341599</v>
      </c>
      <c r="AA126" s="11">
        <f>'OddsRatio_working_3-way'!X126^(1/3)*COS(('OddsRatio_working_3-way'!Y126+2*PI())/3)</f>
        <v>-0.40097898979263114</v>
      </c>
      <c r="AB126" s="11">
        <f>'OddsRatio_working_3-way'!X126^(1/3)*COS(('OddsRatio_working_3-way'!Y126+4*PI())/3)</f>
        <v>-0.12792976717078491</v>
      </c>
      <c r="AC126" s="11">
        <f>'OddsRatio_working_3-way'!X126^(1/3)*SIN('OddsRatio_working_3-way'!Y126/3)</f>
        <v>0.15764504218274097</v>
      </c>
      <c r="AD126" s="11">
        <f>'OddsRatio_working_3-way'!X126^(1/3)*SIN(('OddsRatio_working_3-way'!Y126+2*PI())/3)</f>
        <v>0.37922589872299728</v>
      </c>
      <c r="AE126" s="11">
        <f>'OddsRatio_working_3-way'!X126^(1/3)*SIN(('OddsRatio_working_3-way'!Y126+4*PI())/3)</f>
        <v>-0.53687094090573828</v>
      </c>
      <c r="AF126" s="11">
        <f>-'OddsRatio_working_3-way'!U126/(3*'OddsRatio_working_3-way'!X126^(1/3))*COS(('OddsRatio_working_3-way'!Y126)/3)</f>
        <v>0.52890875696341599</v>
      </c>
      <c r="AG126" s="11">
        <f>-'OddsRatio_working_3-way'!U126/(3*'OddsRatio_working_3-way'!X126^(1/3))*COS(('OddsRatio_working_3-way'!Y126+2*PI())/3)</f>
        <v>-0.40097898979263114</v>
      </c>
      <c r="AH126" s="11">
        <f>-'OddsRatio_working_3-way'!U126/(3*'OddsRatio_working_3-way'!X126^(1/3))*COS(('OddsRatio_working_3-way'!Y126+4*PI())/3)</f>
        <v>-0.12792976717078491</v>
      </c>
      <c r="AI126" s="11">
        <f>'OddsRatio_working_3-way'!U126/(3*'OddsRatio_working_3-way'!X126^(1/3))*SIN(('OddsRatio_working_3-way'!Y126)/3)</f>
        <v>-0.15764504218274097</v>
      </c>
      <c r="AJ126" s="11">
        <f>'OddsRatio_working_3-way'!U126/(3*'OddsRatio_working_3-way'!X126^(1/3))*SIN(('OddsRatio_working_3-way'!Y126+2*PI())/3)</f>
        <v>-0.37922589872299728</v>
      </c>
      <c r="AK126" s="11">
        <f>'OddsRatio_working_3-way'!U126/(3*'OddsRatio_working_3-way'!X126^(1/3))*SIN(('OddsRatio_working_3-way'!Y126+4*PI())/3)</f>
        <v>0.53687094090573828</v>
      </c>
      <c r="AL126" s="11">
        <f>'OddsRatio_working_3-way'!Z126+'OddsRatio_working_3-way'!AF126</f>
        <v>1.057817513926832</v>
      </c>
      <c r="AM126" s="11">
        <f>'OddsRatio_working_3-way'!AA126+'OddsRatio_working_3-way'!AG126</f>
        <v>-0.80195797958526227</v>
      </c>
      <c r="AN126" s="11">
        <f>'OddsRatio_working_3-way'!AB126+'OddsRatio_working_3-way'!AH126</f>
        <v>-0.25585953434156983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1.057817513926832</v>
      </c>
      <c r="AS126" s="11">
        <f>IF(('OddsRatio_working_3-way'!X126=0),IF(Q126&gt;0,-Q126^(1/3),(-Q126)^(1/3)),'OddsRatio_working_3-way'!AM126-'OddsRatio_working_3-way'!R126/3)</f>
        <v>-0.80195797958526227</v>
      </c>
      <c r="AT126" s="11">
        <f>IF(('OddsRatio_working_3-way'!X126=0),IF(Q126&gt;0,-Q126^(1/3),(-Q126)^(1/3)),'OddsRatio_working_3-way'!AN126-'OddsRatio_working_3-way'!R126/3)</f>
        <v>-0.25585953434156983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4.2</v>
      </c>
      <c r="C127" s="4">
        <f>IF('True_Odds_Calculator_3-way'!C128="","",'True_Odds_Calculator_3-way'!C128)</f>
        <v>4.9000000000000004</v>
      </c>
      <c r="D127" s="9">
        <f t="shared" si="26"/>
        <v>0.5859193842807674</v>
      </c>
      <c r="E127" s="9">
        <f t="shared" si="27"/>
        <v>0.22325245105081404</v>
      </c>
      <c r="F127" s="9">
        <f t="shared" si="28"/>
        <v>0.19082816466841845</v>
      </c>
      <c r="G127" s="9">
        <f t="shared" si="29"/>
        <v>1.0872606679304606</v>
      </c>
      <c r="H127" s="9">
        <f t="shared" si="30"/>
        <v>1.7067194341547998</v>
      </c>
      <c r="I127" s="9">
        <f t="shared" si="31"/>
        <v>4.4792341373774747</v>
      </c>
      <c r="J127" s="9">
        <f t="shared" si="32"/>
        <v>5.2403166049287968</v>
      </c>
      <c r="K127" s="11">
        <f t="shared" si="33"/>
        <v>0.60606060606060608</v>
      </c>
      <c r="L127" s="11">
        <f t="shared" si="34"/>
        <v>0.23809523809523808</v>
      </c>
      <c r="M127" s="11">
        <f t="shared" si="35"/>
        <v>0.2040816326530612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-0.23889036133934094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0.22822982006655473</v>
      </c>
      <c r="Q127" s="11">
        <f>2*'OddsRatio_working_3-way'!K127*'OddsRatio_working_3-way'!L127*'OddsRatio_working_3-way'!M127</f>
        <v>5.8898018081691539E-2</v>
      </c>
      <c r="R127" s="11">
        <f t="shared" si="36"/>
        <v>0</v>
      </c>
      <c r="S127" s="11">
        <f t="shared" si="37"/>
        <v>-0.95537475345167633</v>
      </c>
      <c r="T127" s="11">
        <f t="shared" si="38"/>
        <v>-0.24654832347140032</v>
      </c>
      <c r="U127" s="11">
        <f>'OddsRatio_working_3-way'!S127-'OddsRatio_working_3-way'!R127^2/3</f>
        <v>-0.95537475345167633</v>
      </c>
      <c r="V127" s="11">
        <f>'OddsRatio_working_3-way'!S127*'OddsRatio_working_3-way'!R127/3-2*'OddsRatio_working_3-way'!R127^3/27-'OddsRatio_working_3-way'!T127</f>
        <v>0.24654832347140032</v>
      </c>
      <c r="W127" s="11">
        <f>'OddsRatio_working_3-way'!V127^2+4*'OddsRatio_working_3-way'!U127^3/27</f>
        <v>-6.8400536188101616E-2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0.17971269570808002</v>
      </c>
      <c r="Y127" s="11">
        <f>IF('OddsRatio_working_3-way'!W127&gt;=0,IF('OddsRatio_working_3-way'!V127+SQRT('OddsRatio_working_3-way'!W127)&gt;0,0,PI()),ACOS('OddsRatio_working_3-way'!V127/(2*'OddsRatio_working_3-way'!X127)))</f>
        <v>0.81488603400480075</v>
      </c>
      <c r="Z127" s="11">
        <f>'OddsRatio_working_3-way'!X127^(1/3)*COS('OddsRatio_working_3-way'!Y127/3)</f>
        <v>0.54363033396523031</v>
      </c>
      <c r="AA127" s="11">
        <f>'OddsRatio_working_3-way'!X127^(1/3)*COS(('OddsRatio_working_3-way'!Y127+2*PI())/3)</f>
        <v>-0.40293813734844453</v>
      </c>
      <c r="AB127" s="11">
        <f>'OddsRatio_working_3-way'!X127^(1/3)*COS(('OddsRatio_working_3-way'!Y127+4*PI())/3)</f>
        <v>-0.14069219661678595</v>
      </c>
      <c r="AC127" s="11">
        <f>'OddsRatio_working_3-way'!X127^(1/3)*SIN('OddsRatio_working_3-way'!Y127/3)</f>
        <v>0.15140776447530985</v>
      </c>
      <c r="AD127" s="11">
        <f>'OddsRatio_working_3-way'!X127^(1/3)*SIN(('OddsRatio_working_3-way'!Y127+2*PI())/3)</f>
        <v>0.39509379724405297</v>
      </c>
      <c r="AE127" s="11">
        <f>'OddsRatio_working_3-way'!X127^(1/3)*SIN(('OddsRatio_working_3-way'!Y127+4*PI())/3)</f>
        <v>-0.54650156171936271</v>
      </c>
      <c r="AF127" s="11">
        <f>-'OddsRatio_working_3-way'!U127/(3*'OddsRatio_working_3-way'!X127^(1/3))*COS(('OddsRatio_working_3-way'!Y127)/3)</f>
        <v>0.54363033396523031</v>
      </c>
      <c r="AG127" s="11">
        <f>-'OddsRatio_working_3-way'!U127/(3*'OddsRatio_working_3-way'!X127^(1/3))*COS(('OddsRatio_working_3-way'!Y127+2*PI())/3)</f>
        <v>-0.40293813734844453</v>
      </c>
      <c r="AH127" s="11">
        <f>-'OddsRatio_working_3-way'!U127/(3*'OddsRatio_working_3-way'!X127^(1/3))*COS(('OddsRatio_working_3-way'!Y127+4*PI())/3)</f>
        <v>-0.14069219661678595</v>
      </c>
      <c r="AI127" s="11">
        <f>'OddsRatio_working_3-way'!U127/(3*'OddsRatio_working_3-way'!X127^(1/3))*SIN(('OddsRatio_working_3-way'!Y127)/3)</f>
        <v>-0.15140776447530985</v>
      </c>
      <c r="AJ127" s="11">
        <f>'OddsRatio_working_3-way'!U127/(3*'OddsRatio_working_3-way'!X127^(1/3))*SIN(('OddsRatio_working_3-way'!Y127+2*PI())/3)</f>
        <v>-0.39509379724405297</v>
      </c>
      <c r="AK127" s="11">
        <f>'OddsRatio_working_3-way'!U127/(3*'OddsRatio_working_3-way'!X127^(1/3))*SIN(('OddsRatio_working_3-way'!Y127+4*PI())/3)</f>
        <v>0.54650156171936271</v>
      </c>
      <c r="AL127" s="11">
        <f>'OddsRatio_working_3-way'!Z127+'OddsRatio_working_3-way'!AF127</f>
        <v>1.0872606679304606</v>
      </c>
      <c r="AM127" s="11">
        <f>'OddsRatio_working_3-way'!AA127+'OddsRatio_working_3-way'!AG127</f>
        <v>-0.80587627469688905</v>
      </c>
      <c r="AN127" s="11">
        <f>'OddsRatio_working_3-way'!AB127+'OddsRatio_working_3-way'!AH127</f>
        <v>-0.28138439323357189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1.0872606679304606</v>
      </c>
      <c r="AS127" s="11">
        <f>IF(('OddsRatio_working_3-way'!X127=0),IF(Q127&gt;0,-Q127^(1/3),(-Q127)^(1/3)),'OddsRatio_working_3-way'!AM127-'OddsRatio_working_3-way'!R127/3)</f>
        <v>-0.80587627469688905</v>
      </c>
      <c r="AT127" s="11">
        <f>IF(('OddsRatio_working_3-way'!X127=0),IF(Q127&gt;0,-Q127^(1/3),(-Q127)^(1/3)),'OddsRatio_working_3-way'!AN127-'OddsRatio_working_3-way'!R127/3)</f>
        <v>-0.28138439323357189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1.44</v>
      </c>
      <c r="B128" s="4">
        <f>IF('True_Odds_Calculator_3-way'!B129="","",'True_Odds_Calculator_3-way'!B129)</f>
        <v>4.68</v>
      </c>
      <c r="C128" s="4">
        <f>IF('True_Odds_Calculator_3-way'!C129="","",'True_Odds_Calculator_3-way'!C129)</f>
        <v>6.93</v>
      </c>
      <c r="D128" s="9">
        <f t="shared" si="26"/>
        <v>0.67167761654045866</v>
      </c>
      <c r="E128" s="9">
        <f t="shared" si="27"/>
        <v>0.19653220093553786</v>
      </c>
      <c r="F128" s="9">
        <f t="shared" si="28"/>
        <v>0.1317901825240036</v>
      </c>
      <c r="G128" s="9">
        <f t="shared" si="29"/>
        <v>1.1109306261813989</v>
      </c>
      <c r="H128" s="9">
        <f t="shared" si="30"/>
        <v>1.4888094755198156</v>
      </c>
      <c r="I128" s="9">
        <f t="shared" si="31"/>
        <v>5.0882247043475477</v>
      </c>
      <c r="J128" s="9">
        <f t="shared" si="32"/>
        <v>7.5878186132556955</v>
      </c>
      <c r="K128" s="11">
        <f t="shared" si="33"/>
        <v>0.69444444444444442</v>
      </c>
      <c r="L128" s="11">
        <f t="shared" si="34"/>
        <v>0.21367521367521369</v>
      </c>
      <c r="M128" s="11">
        <f t="shared" si="35"/>
        <v>0.14430014430014432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-0.2055955018917982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0.21519118741340965</v>
      </c>
      <c r="Q128" s="11">
        <f>2*'OddsRatio_working_3-way'!K128*'OddsRatio_working_3-way'!L128*'OddsRatio_working_3-way'!M128</f>
        <v>4.2824116898190975E-2</v>
      </c>
      <c r="R128" s="11">
        <f t="shared" si="36"/>
        <v>0</v>
      </c>
      <c r="S128" s="11">
        <f t="shared" si="37"/>
        <v>-1.0466726432889641</v>
      </c>
      <c r="T128" s="11">
        <f t="shared" si="38"/>
        <v>-0.20829306334108738</v>
      </c>
      <c r="U128" s="11">
        <f>'OddsRatio_working_3-way'!S128-'OddsRatio_working_3-way'!R128^2/3</f>
        <v>-1.0466726432889641</v>
      </c>
      <c r="V128" s="11">
        <f>'OddsRatio_working_3-way'!S128*'OddsRatio_working_3-way'!R128/3-2*'OddsRatio_working_3-way'!R128^3/27-'OddsRatio_working_3-way'!T128</f>
        <v>0.20829306334108738</v>
      </c>
      <c r="W128" s="11">
        <f>'OddsRatio_working_3-way'!V128^2+4*'OddsRatio_working_3-way'!U128^3/27</f>
        <v>-0.12648875612598956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0.20607932717888264</v>
      </c>
      <c r="Y128" s="11">
        <f>IF('OddsRatio_working_3-way'!W128&gt;=0,IF('OddsRatio_working_3-way'!V128+SQRT('OddsRatio_working_3-way'!W128)&gt;0,0,PI()),ACOS('OddsRatio_working_3-way'!V128/(2*'OddsRatio_working_3-way'!X128)))</f>
        <v>1.0409843810661965</v>
      </c>
      <c r="Z128" s="11">
        <f>'OddsRatio_working_3-way'!X128^(1/3)*COS('OddsRatio_working_3-way'!Y128/3)</f>
        <v>0.55546531309069958</v>
      </c>
      <c r="AA128" s="11">
        <f>'OddsRatio_working_3-way'!X128^(1/3)*COS(('OddsRatio_working_3-way'!Y128+2*PI())/3)</f>
        <v>-0.45169206355465569</v>
      </c>
      <c r="AB128" s="11">
        <f>'OddsRatio_working_3-way'!X128^(1/3)*COS(('OddsRatio_working_3-way'!Y128+4*PI())/3)</f>
        <v>-0.10377324953604361</v>
      </c>
      <c r="AC128" s="11">
        <f>'OddsRatio_working_3-way'!X128^(1/3)*SIN('OddsRatio_working_3-way'!Y128/3)</f>
        <v>0.20087102092978096</v>
      </c>
      <c r="AD128" s="11">
        <f>'OddsRatio_working_3-way'!X128^(1/3)*SIN(('OddsRatio_working_3-way'!Y128+2*PI())/3)</f>
        <v>0.38061156159273246</v>
      </c>
      <c r="AE128" s="11">
        <f>'OddsRatio_working_3-way'!X128^(1/3)*SIN(('OddsRatio_working_3-way'!Y128+4*PI())/3)</f>
        <v>-0.58148258252251328</v>
      </c>
      <c r="AF128" s="11">
        <f>-'OddsRatio_working_3-way'!U128/(3*'OddsRatio_working_3-way'!X128^(1/3))*COS(('OddsRatio_working_3-way'!Y128)/3)</f>
        <v>0.55546531309069946</v>
      </c>
      <c r="AG128" s="11">
        <f>-'OddsRatio_working_3-way'!U128/(3*'OddsRatio_working_3-way'!X128^(1/3))*COS(('OddsRatio_working_3-way'!Y128+2*PI())/3)</f>
        <v>-0.45169206355465558</v>
      </c>
      <c r="AH128" s="11">
        <f>-'OddsRatio_working_3-way'!U128/(3*'OddsRatio_working_3-way'!X128^(1/3))*COS(('OddsRatio_working_3-way'!Y128+4*PI())/3)</f>
        <v>-0.1037732495360436</v>
      </c>
      <c r="AI128" s="11">
        <f>'OddsRatio_working_3-way'!U128/(3*'OddsRatio_working_3-way'!X128^(1/3))*SIN(('OddsRatio_working_3-way'!Y128)/3)</f>
        <v>-0.20087102092978093</v>
      </c>
      <c r="AJ128" s="11">
        <f>'OddsRatio_working_3-way'!U128/(3*'OddsRatio_working_3-way'!X128^(1/3))*SIN(('OddsRatio_working_3-way'!Y128+2*PI())/3)</f>
        <v>-0.38061156159273235</v>
      </c>
      <c r="AK128" s="11">
        <f>'OddsRatio_working_3-way'!U128/(3*'OddsRatio_working_3-way'!X128^(1/3))*SIN(('OddsRatio_working_3-way'!Y128+4*PI())/3)</f>
        <v>0.58148258252251317</v>
      </c>
      <c r="AL128" s="11">
        <f>'OddsRatio_working_3-way'!Z128+'OddsRatio_working_3-way'!AF128</f>
        <v>1.1109306261813989</v>
      </c>
      <c r="AM128" s="11">
        <f>'OddsRatio_working_3-way'!AA128+'OddsRatio_working_3-way'!AG128</f>
        <v>-0.90338412710931126</v>
      </c>
      <c r="AN128" s="11">
        <f>'OddsRatio_working_3-way'!AB128+'OddsRatio_working_3-way'!AH128</f>
        <v>-0.20754649907208722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1.1109306261813989</v>
      </c>
      <c r="AS128" s="11">
        <f>IF(('OddsRatio_working_3-way'!X128=0),IF(Q128&gt;0,-Q128^(1/3),(-Q128)^(1/3)),'OddsRatio_working_3-way'!AM128-'OddsRatio_working_3-way'!R128/3)</f>
        <v>-0.90338412710931126</v>
      </c>
      <c r="AT128" s="11">
        <f>IF(('OddsRatio_working_3-way'!X128=0),IF(Q128&gt;0,-Q128^(1/3),(-Q128)^(1/3)),'OddsRatio_working_3-way'!AN128-'OddsRatio_working_3-way'!R128/3)</f>
        <v>-0.20754649907208722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6.25</v>
      </c>
      <c r="B129" s="4">
        <f>IF('True_Odds_Calculator_3-way'!B130="","",'True_Odds_Calculator_3-way'!B130)</f>
        <v>4.53</v>
      </c>
      <c r="C129" s="4">
        <f>IF('True_Odds_Calculator_3-way'!C130="","",'True_Odds_Calculator_3-way'!C130)</f>
        <v>1.49</v>
      </c>
      <c r="D129" s="9">
        <f t="shared" si="26"/>
        <v>0.14707406928031089</v>
      </c>
      <c r="E129" s="9">
        <f t="shared" si="27"/>
        <v>0.20410930950466244</v>
      </c>
      <c r="F129" s="9">
        <f t="shared" si="28"/>
        <v>0.6488166212150267</v>
      </c>
      <c r="G129" s="9">
        <f t="shared" si="29"/>
        <v>1.1046276399152757</v>
      </c>
      <c r="H129" s="9">
        <f t="shared" si="30"/>
        <v>6.7992951095551968</v>
      </c>
      <c r="I129" s="9">
        <f t="shared" si="31"/>
        <v>4.8993355689009235</v>
      </c>
      <c r="J129" s="9">
        <f t="shared" si="32"/>
        <v>1.5412675435584846</v>
      </c>
      <c r="K129" s="11">
        <f t="shared" si="33"/>
        <v>0.16</v>
      </c>
      <c r="L129" s="11">
        <f t="shared" si="34"/>
        <v>0.22075055187637968</v>
      </c>
      <c r="M129" s="11">
        <f t="shared" si="35"/>
        <v>0.67114093959731547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-0.21526112271656506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0.21974309969331973</v>
      </c>
      <c r="Q129" s="11">
        <f>2*'OddsRatio_working_3-way'!K129*'OddsRatio_working_3-way'!L129*'OddsRatio_working_3-way'!M129</f>
        <v>4.7409514496940607E-2</v>
      </c>
      <c r="R129" s="11">
        <f t="shared" si="36"/>
        <v>0</v>
      </c>
      <c r="S129" s="11">
        <f t="shared" si="37"/>
        <v>-1.0208211167915171</v>
      </c>
      <c r="T129" s="11">
        <f t="shared" si="38"/>
        <v>-0.22024188064541897</v>
      </c>
      <c r="U129" s="11">
        <f>'OddsRatio_working_3-way'!S129-'OddsRatio_working_3-way'!R129^2/3</f>
        <v>-1.0208211167915171</v>
      </c>
      <c r="V129" s="11">
        <f>'OddsRatio_working_3-way'!S129*'OddsRatio_working_3-way'!R129/3-2*'OddsRatio_working_3-way'!R129^3/27-'OddsRatio_working_3-way'!T129</f>
        <v>0.22024188064541897</v>
      </c>
      <c r="W129" s="11">
        <f>'OddsRatio_working_3-way'!V129^2+4*'OddsRatio_working_3-way'!U129^3/27</f>
        <v>-0.10908950414838089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0.19849180722300094</v>
      </c>
      <c r="Y129" s="11">
        <f>IF('OddsRatio_working_3-way'!W129&gt;=0,IF('OddsRatio_working_3-way'!V129+SQRT('OddsRatio_working_3-way'!W129)&gt;0,0,PI()),ACOS('OddsRatio_working_3-way'!V129/(2*'OddsRatio_working_3-way'!X129)))</f>
        <v>0.98268778332875983</v>
      </c>
      <c r="Z129" s="11">
        <f>'OddsRatio_working_3-way'!X129^(1/3)*COS('OddsRatio_working_3-way'!Y129/3)</f>
        <v>0.55231381995763795</v>
      </c>
      <c r="AA129" s="11">
        <f>'OddsRatio_working_3-way'!X129^(1/3)*COS(('OddsRatio_working_3-way'!Y129+2*PI())/3)</f>
        <v>-0.43869109841537762</v>
      </c>
      <c r="AB129" s="11">
        <f>'OddsRatio_working_3-way'!X129^(1/3)*COS(('OddsRatio_working_3-way'!Y129+4*PI())/3)</f>
        <v>-0.11362272154226043</v>
      </c>
      <c r="AC129" s="11">
        <f>'OddsRatio_working_3-way'!X129^(1/3)*SIN('OddsRatio_working_3-way'!Y129/3)</f>
        <v>0.18767831489272904</v>
      </c>
      <c r="AD129" s="11">
        <f>'OddsRatio_working_3-way'!X129^(1/3)*SIN(('OddsRatio_working_3-way'!Y129+2*PI())/3)</f>
        <v>0.38447864149817462</v>
      </c>
      <c r="AE129" s="11">
        <f>'OddsRatio_working_3-way'!X129^(1/3)*SIN(('OddsRatio_working_3-way'!Y129+4*PI())/3)</f>
        <v>-0.57215695639090358</v>
      </c>
      <c r="AF129" s="11">
        <f>-'OddsRatio_working_3-way'!U129/(3*'OddsRatio_working_3-way'!X129^(1/3))*COS(('OddsRatio_working_3-way'!Y129)/3)</f>
        <v>0.55231381995763784</v>
      </c>
      <c r="AG129" s="11">
        <f>-'OddsRatio_working_3-way'!U129/(3*'OddsRatio_working_3-way'!X129^(1/3))*COS(('OddsRatio_working_3-way'!Y129+2*PI())/3)</f>
        <v>-0.43869109841537751</v>
      </c>
      <c r="AH129" s="11">
        <f>-'OddsRatio_working_3-way'!U129/(3*'OddsRatio_working_3-way'!X129^(1/3))*COS(('OddsRatio_working_3-way'!Y129+4*PI())/3)</f>
        <v>-0.1136227215422604</v>
      </c>
      <c r="AI129" s="11">
        <f>'OddsRatio_working_3-way'!U129/(3*'OddsRatio_working_3-way'!X129^(1/3))*SIN(('OddsRatio_working_3-way'!Y129)/3)</f>
        <v>-0.18767831489272901</v>
      </c>
      <c r="AJ129" s="11">
        <f>'OddsRatio_working_3-way'!U129/(3*'OddsRatio_working_3-way'!X129^(1/3))*SIN(('OddsRatio_working_3-way'!Y129+2*PI())/3)</f>
        <v>-0.38447864149817457</v>
      </c>
      <c r="AK129" s="11">
        <f>'OddsRatio_working_3-way'!U129/(3*'OddsRatio_working_3-way'!X129^(1/3))*SIN(('OddsRatio_working_3-way'!Y129+4*PI())/3)</f>
        <v>0.57215695639090347</v>
      </c>
      <c r="AL129" s="11">
        <f>'OddsRatio_working_3-way'!Z129+'OddsRatio_working_3-way'!AF129</f>
        <v>1.1046276399152757</v>
      </c>
      <c r="AM129" s="11">
        <f>'OddsRatio_working_3-way'!AA129+'OddsRatio_working_3-way'!AG129</f>
        <v>-0.87738219683075513</v>
      </c>
      <c r="AN129" s="11">
        <f>'OddsRatio_working_3-way'!AB129+'OddsRatio_working_3-way'!AH129</f>
        <v>-0.22724544308452083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1.1046276399152757</v>
      </c>
      <c r="AS129" s="11">
        <f>IF(('OddsRatio_working_3-way'!X129=0),IF(Q129&gt;0,-Q129^(1/3),(-Q129)^(1/3)),'OddsRatio_working_3-way'!AM129-'OddsRatio_working_3-way'!R129/3)</f>
        <v>-0.87738219683075513</v>
      </c>
      <c r="AT129" s="11">
        <f>IF(('OddsRatio_working_3-way'!X129=0),IF(Q129&gt;0,-Q129^(1/3),(-Q129)^(1/3)),'OddsRatio_working_3-way'!AN129-'OddsRatio_working_3-way'!R129/3)</f>
        <v>-0.22724544308452083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1.79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4.42</v>
      </c>
      <c r="D130" s="9">
        <f t="shared" si="26"/>
        <v>0.53939808412762491</v>
      </c>
      <c r="E130" s="9">
        <f t="shared" si="27"/>
        <v>0.2476869074948827</v>
      </c>
      <c r="F130" s="9">
        <f t="shared" si="28"/>
        <v>0.21291500837749236</v>
      </c>
      <c r="G130" s="9">
        <f t="shared" si="29"/>
        <v>1.080909289437703</v>
      </c>
      <c r="H130" s="9">
        <f t="shared" si="30"/>
        <v>1.8539183386557856</v>
      </c>
      <c r="I130" s="9">
        <f t="shared" si="31"/>
        <v>4.0373551033199462</v>
      </c>
      <c r="J130" s="9">
        <f t="shared" si="32"/>
        <v>4.6967097698769456</v>
      </c>
      <c r="K130" s="11">
        <f t="shared" si="33"/>
        <v>0.55865921787709494</v>
      </c>
      <c r="L130" s="11">
        <f t="shared" si="34"/>
        <v>0.26246719160104987</v>
      </c>
      <c r="M130" s="11">
        <f t="shared" si="35"/>
        <v>0.22624434389140272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-0.25186002448649913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0.23288249008308728</v>
      </c>
      <c r="Q130" s="11">
        <f>2*'OddsRatio_working_3-way'!K130*'OddsRatio_working_3-way'!L130*'OddsRatio_working_3-way'!M130</f>
        <v>6.6348287772959341E-2</v>
      </c>
      <c r="R130" s="11">
        <f t="shared" si="36"/>
        <v>0</v>
      </c>
      <c r="S130" s="11">
        <f t="shared" si="37"/>
        <v>-0.92465047026774538</v>
      </c>
      <c r="T130" s="11">
        <f t="shared" si="38"/>
        <v>-0.26343318241246305</v>
      </c>
      <c r="U130" s="11">
        <f>'OddsRatio_working_3-way'!S130-'OddsRatio_working_3-way'!R130^2/3</f>
        <v>-0.92465047026774538</v>
      </c>
      <c r="V130" s="11">
        <f>'OddsRatio_working_3-way'!S130*'OddsRatio_working_3-way'!R130/3-2*'OddsRatio_working_3-way'!R130^3/27-'OddsRatio_working_3-way'!T130</f>
        <v>0.26343318241246305</v>
      </c>
      <c r="W130" s="11">
        <f>'OddsRatio_working_3-way'!V130^2+4*'OddsRatio_working_3-way'!U130^3/27</f>
        <v>-4.7722405048550867E-2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0.17111359285903391</v>
      </c>
      <c r="Y130" s="11">
        <f>IF('OddsRatio_working_3-way'!W130&gt;=0,IF('OddsRatio_working_3-way'!V130+SQRT('OddsRatio_working_3-way'!W130)&gt;0,0,PI()),ACOS('OddsRatio_working_3-way'!V130/(2*'OddsRatio_working_3-way'!X130)))</f>
        <v>0.69232948197438371</v>
      </c>
      <c r="Z130" s="11">
        <f>'OddsRatio_working_3-way'!X130^(1/3)*COS('OddsRatio_working_3-way'!Y130/3)</f>
        <v>0.54045464471885152</v>
      </c>
      <c r="AA130" s="11">
        <f>'OddsRatio_working_3-way'!X130^(1/3)*COS(('OddsRatio_working_3-way'!Y130+2*PI())/3)</f>
        <v>-0.38020095701019718</v>
      </c>
      <c r="AB130" s="11">
        <f>'OddsRatio_working_3-way'!X130^(1/3)*COS(('OddsRatio_working_3-way'!Y130+4*PI())/3)</f>
        <v>-0.16025368770865447</v>
      </c>
      <c r="AC130" s="11">
        <f>'OddsRatio_working_3-way'!X130^(1/3)*SIN('OddsRatio_working_3-way'!Y130/3)</f>
        <v>0.12698661513876877</v>
      </c>
      <c r="AD130" s="11">
        <f>'OddsRatio_working_3-way'!X130^(1/3)*SIN(('OddsRatio_working_3-way'!Y130+2*PI())/3)</f>
        <v>0.4045541443504343</v>
      </c>
      <c r="AE130" s="11">
        <f>'OddsRatio_working_3-way'!X130^(1/3)*SIN(('OddsRatio_working_3-way'!Y130+4*PI())/3)</f>
        <v>-0.5315407594892031</v>
      </c>
      <c r="AF130" s="11">
        <f>-'OddsRatio_working_3-way'!U130/(3*'OddsRatio_working_3-way'!X130^(1/3))*COS(('OddsRatio_working_3-way'!Y130)/3)</f>
        <v>0.54045464471885152</v>
      </c>
      <c r="AG130" s="11">
        <f>-'OddsRatio_working_3-way'!U130/(3*'OddsRatio_working_3-way'!X130^(1/3))*COS(('OddsRatio_working_3-way'!Y130+2*PI())/3)</f>
        <v>-0.38020095701019718</v>
      </c>
      <c r="AH130" s="11">
        <f>-'OddsRatio_working_3-way'!U130/(3*'OddsRatio_working_3-way'!X130^(1/3))*COS(('OddsRatio_working_3-way'!Y130+4*PI())/3)</f>
        <v>-0.16025368770865447</v>
      </c>
      <c r="AI130" s="11">
        <f>'OddsRatio_working_3-way'!U130/(3*'OddsRatio_working_3-way'!X130^(1/3))*SIN(('OddsRatio_working_3-way'!Y130)/3)</f>
        <v>-0.12698661513876877</v>
      </c>
      <c r="AJ130" s="11">
        <f>'OddsRatio_working_3-way'!U130/(3*'OddsRatio_working_3-way'!X130^(1/3))*SIN(('OddsRatio_working_3-way'!Y130+2*PI())/3)</f>
        <v>-0.4045541443504343</v>
      </c>
      <c r="AK130" s="11">
        <f>'OddsRatio_working_3-way'!U130/(3*'OddsRatio_working_3-way'!X130^(1/3))*SIN(('OddsRatio_working_3-way'!Y130+4*PI())/3)</f>
        <v>0.5315407594892031</v>
      </c>
      <c r="AL130" s="11">
        <f>'OddsRatio_working_3-way'!Z130+'OddsRatio_working_3-way'!AF130</f>
        <v>1.080909289437703</v>
      </c>
      <c r="AM130" s="11">
        <f>'OddsRatio_working_3-way'!AA130+'OddsRatio_working_3-way'!AG130</f>
        <v>-0.76040191402039436</v>
      </c>
      <c r="AN130" s="11">
        <f>'OddsRatio_working_3-way'!AB130+'OddsRatio_working_3-way'!AH130</f>
        <v>-0.32050737541730895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1.080909289437703</v>
      </c>
      <c r="AS130" s="11">
        <f>IF(('OddsRatio_working_3-way'!X130=0),IF(Q130&gt;0,-Q130^(1/3),(-Q130)^(1/3)),'OddsRatio_working_3-way'!AM130-'OddsRatio_working_3-way'!R130/3)</f>
        <v>-0.76040191402039436</v>
      </c>
      <c r="AT130" s="11">
        <f>IF(('OddsRatio_working_3-way'!X130=0),IF(Q130&gt;0,-Q130^(1/3),(-Q130)^(1/3)),'OddsRatio_working_3-way'!AN130-'OddsRatio_working_3-way'!R130/3)</f>
        <v>-0.32050737541730895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1.63</v>
      </c>
      <c r="B131" s="4">
        <f>IF('True_Odds_Calculator_3-way'!B132="","",'True_Odds_Calculator_3-way'!B132)</f>
        <v>4.3600000000000003</v>
      </c>
      <c r="C131" s="4">
        <f>IF('True_Odds_Calculator_3-way'!C132="","",'True_Odds_Calculator_3-way'!C132)</f>
        <v>5.48</v>
      </c>
      <c r="D131" s="9">
        <f t="shared" si="26"/>
        <v>0.60271395265217875</v>
      </c>
      <c r="E131" s="9">
        <f t="shared" si="27"/>
        <v>0.22145795135170213</v>
      </c>
      <c r="F131" s="9">
        <f t="shared" si="28"/>
        <v>0.17582809599611934</v>
      </c>
      <c r="G131" s="9">
        <f t="shared" si="29"/>
        <v>1.0462886594760676</v>
      </c>
      <c r="H131" s="9">
        <f t="shared" si="30"/>
        <v>1.6591618554699226</v>
      </c>
      <c r="I131" s="9">
        <f t="shared" si="31"/>
        <v>4.5155298958395882</v>
      </c>
      <c r="J131" s="9">
        <f t="shared" si="32"/>
        <v>5.6873731944527837</v>
      </c>
      <c r="K131" s="11">
        <f t="shared" si="33"/>
        <v>0.61349693251533743</v>
      </c>
      <c r="L131" s="11">
        <f t="shared" si="34"/>
        <v>0.2293577981651376</v>
      </c>
      <c r="M131" s="11">
        <f t="shared" si="35"/>
        <v>0.18248175182481752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-0.24350236783604828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0.21748472420163847</v>
      </c>
      <c r="Q131" s="11">
        <f>2*'OddsRatio_working_3-way'!K131*'OddsRatio_working_3-way'!L131*'OddsRatio_working_3-way'!M131</f>
        <v>5.1354126139702118E-2</v>
      </c>
      <c r="R131" s="11">
        <f t="shared" si="36"/>
        <v>0</v>
      </c>
      <c r="S131" s="11">
        <f t="shared" si="37"/>
        <v>-0.89315239984882755</v>
      </c>
      <c r="T131" s="11">
        <f t="shared" si="38"/>
        <v>-0.21089785120397345</v>
      </c>
      <c r="U131" s="11">
        <f>'OddsRatio_working_3-way'!S131-'OddsRatio_working_3-way'!R131^2/3</f>
        <v>-0.89315239984882755</v>
      </c>
      <c r="V131" s="11">
        <f>'OddsRatio_working_3-way'!S131*'OddsRatio_working_3-way'!R131/3-2*'OddsRatio_working_3-way'!R131^3/27-'OddsRatio_working_3-way'!T131</f>
        <v>0.21089785120397345</v>
      </c>
      <c r="W131" s="11">
        <f>'OddsRatio_working_3-way'!V131^2+4*'OddsRatio_working_3-way'!U131^3/27</f>
        <v>-6.1075668586638557E-2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0.16244504626880121</v>
      </c>
      <c r="Y131" s="11">
        <f>IF('OddsRatio_working_3-way'!W131&gt;=0,IF('OddsRatio_working_3-way'!V131+SQRT('OddsRatio_working_3-way'!W131)&gt;0,0,PI()),ACOS('OddsRatio_working_3-way'!V131/(2*'OddsRatio_working_3-way'!X131)))</f>
        <v>0.86434829436408056</v>
      </c>
      <c r="Z131" s="11">
        <f>'OddsRatio_working_3-way'!X131^(1/3)*COS('OddsRatio_working_3-way'!Y131/3)</f>
        <v>0.52314432973803382</v>
      </c>
      <c r="AA131" s="11">
        <f>'OddsRatio_working_3-way'!X131^(1/3)*COS(('OddsRatio_working_3-way'!Y131+2*PI())/3)</f>
        <v>-0.39584095371964428</v>
      </c>
      <c r="AB131" s="11">
        <f>'OddsRatio_working_3-way'!X131^(1/3)*COS(('OddsRatio_working_3-way'!Y131+4*PI())/3)</f>
        <v>-0.12730337601838965</v>
      </c>
      <c r="AC131" s="11">
        <f>'OddsRatio_working_3-way'!X131^(1/3)*SIN('OddsRatio_working_3-way'!Y131/3)</f>
        <v>0.15504024277334952</v>
      </c>
      <c r="AD131" s="11">
        <f>'OddsRatio_working_3-way'!X131^(1/3)*SIN(('OddsRatio_working_3-way'!Y131+2*PI())/3)</f>
        <v>0.37553615801224555</v>
      </c>
      <c r="AE131" s="11">
        <f>'OddsRatio_working_3-way'!X131^(1/3)*SIN(('OddsRatio_working_3-way'!Y131+4*PI())/3)</f>
        <v>-0.53057640078559498</v>
      </c>
      <c r="AF131" s="11">
        <f>-'OddsRatio_working_3-way'!U131/(3*'OddsRatio_working_3-way'!X131^(1/3))*COS(('OddsRatio_working_3-way'!Y131)/3)</f>
        <v>0.52314432973803382</v>
      </c>
      <c r="AG131" s="11">
        <f>-'OddsRatio_working_3-way'!U131/(3*'OddsRatio_working_3-way'!X131^(1/3))*COS(('OddsRatio_working_3-way'!Y131+2*PI())/3)</f>
        <v>-0.39584095371964428</v>
      </c>
      <c r="AH131" s="11">
        <f>-'OddsRatio_working_3-way'!U131/(3*'OddsRatio_working_3-way'!X131^(1/3))*COS(('OddsRatio_working_3-way'!Y131+4*PI())/3)</f>
        <v>-0.12730337601838965</v>
      </c>
      <c r="AI131" s="11">
        <f>'OddsRatio_working_3-way'!U131/(3*'OddsRatio_working_3-way'!X131^(1/3))*SIN(('OddsRatio_working_3-way'!Y131)/3)</f>
        <v>-0.15504024277334952</v>
      </c>
      <c r="AJ131" s="11">
        <f>'OddsRatio_working_3-way'!U131/(3*'OddsRatio_working_3-way'!X131^(1/3))*SIN(('OddsRatio_working_3-way'!Y131+2*PI())/3)</f>
        <v>-0.37553615801224555</v>
      </c>
      <c r="AK131" s="11">
        <f>'OddsRatio_working_3-way'!U131/(3*'OddsRatio_working_3-way'!X131^(1/3))*SIN(('OddsRatio_working_3-way'!Y131+4*PI())/3)</f>
        <v>0.53057640078559498</v>
      </c>
      <c r="AL131" s="11">
        <f>'OddsRatio_working_3-way'!Z131+'OddsRatio_working_3-way'!AF131</f>
        <v>1.0462886594760676</v>
      </c>
      <c r="AM131" s="11">
        <f>'OddsRatio_working_3-way'!AA131+'OddsRatio_working_3-way'!AG131</f>
        <v>-0.79168190743928857</v>
      </c>
      <c r="AN131" s="11">
        <f>'OddsRatio_working_3-way'!AB131+'OddsRatio_working_3-way'!AH131</f>
        <v>-0.25460675203677929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1.0462886594760676</v>
      </c>
      <c r="AS131" s="11">
        <f>IF(('OddsRatio_working_3-way'!X131=0),IF(Q131&gt;0,-Q131^(1/3),(-Q131)^(1/3)),'OddsRatio_working_3-way'!AM131-'OddsRatio_working_3-way'!R131/3)</f>
        <v>-0.79168190743928857</v>
      </c>
      <c r="AT131" s="11">
        <f>IF(('OddsRatio_working_3-way'!X131=0),IF(Q131&gt;0,-Q131^(1/3),(-Q131)^(1/3)),'OddsRatio_working_3-way'!AN131-'OddsRatio_working_3-way'!R131/3)</f>
        <v>-0.25460675203677929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1.27</v>
      </c>
      <c r="B132" s="4">
        <f>IF('True_Odds_Calculator_3-way'!B133="","",'True_Odds_Calculator_3-way'!B133)</f>
        <v>6.21</v>
      </c>
      <c r="C132" s="4">
        <f>IF('True_Odds_Calculator_3-way'!C133="","",'True_Odds_Calculator_3-way'!C133)</f>
        <v>11.7</v>
      </c>
      <c r="D132" s="9">
        <f t="shared" ref="D132:D195" si="39">(K132/(AR132+K132-(AR132*K132)))</f>
        <v>0.77200331591131965</v>
      </c>
      <c r="E132" s="9">
        <f t="shared" ref="E132:E195" si="40">(L132/(AR132+L132-(AR132*L132)))</f>
        <v>0.14928049487253436</v>
      </c>
      <c r="F132" s="9">
        <f t="shared" ref="F132:F195" si="41">(M132/(AR132+M132-(AR132*M132)))</f>
        <v>7.8716189216146024E-2</v>
      </c>
      <c r="G132" s="9">
        <f t="shared" ref="G132:G195" si="42">AR132</f>
        <v>1.0938193475174249</v>
      </c>
      <c r="H132" s="9">
        <f t="shared" ref="H132:H195" si="43">IF(A132="","",1/D132)</f>
        <v>1.295331223829705</v>
      </c>
      <c r="I132" s="9">
        <f t="shared" ref="I132:I195" si="44">IF(B132="","",1/E132)</f>
        <v>6.6987988005657852</v>
      </c>
      <c r="J132" s="9">
        <f t="shared" ref="J132:J195" si="45">IF(C132="","",1/F132)</f>
        <v>12.703867018436444</v>
      </c>
      <c r="K132" s="11">
        <f t="shared" ref="K132:K195" si="46">1/A132</f>
        <v>0.78740157480314954</v>
      </c>
      <c r="L132" s="11">
        <f t="shared" ref="L132:L195" si="47">1/B132</f>
        <v>0.1610305958132045</v>
      </c>
      <c r="M132" s="11">
        <f t="shared" ref="M132:M195" si="48">1/C132</f>
        <v>8.5470085470085472E-2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-0.16311882419379864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0.17534659400078395</v>
      </c>
      <c r="Q132" s="11">
        <f>2*'OddsRatio_working_3-way'!K132*'OddsRatio_working_3-way'!L132*'OddsRatio_working_3-way'!M132</f>
        <v>2.1674486279454133E-2</v>
      </c>
      <c r="R132" s="11">
        <f t="shared" ref="R132:R195" si="49">O132/N132</f>
        <v>0</v>
      </c>
      <c r="S132" s="11">
        <f t="shared" ref="S132:S195" si="50">P132/N132</f>
        <v>-1.0749623464208993</v>
      </c>
      <c r="T132" s="11">
        <f t="shared" ref="T132:T195" si="51">Q132/N132</f>
        <v>-0.13287544455140907</v>
      </c>
      <c r="U132" s="11">
        <f>'OddsRatio_working_3-way'!S132-'OddsRatio_working_3-way'!R132^2/3</f>
        <v>-1.0749623464208993</v>
      </c>
      <c r="V132" s="11">
        <f>'OddsRatio_working_3-way'!S132*'OddsRatio_working_3-way'!R132/3-2*'OddsRatio_working_3-way'!R132^3/27-'OddsRatio_working_3-way'!T132</f>
        <v>0.13287544455140907</v>
      </c>
      <c r="W132" s="11">
        <f>'OddsRatio_working_3-way'!V132^2+4*'OddsRatio_working_3-way'!U132^3/27</f>
        <v>-0.16636875909752927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0.21449046765664428</v>
      </c>
      <c r="Y132" s="11">
        <f>IF('OddsRatio_working_3-way'!W132&gt;=0,IF('OddsRatio_working_3-way'!V132+SQRT('OddsRatio_working_3-way'!W132)&gt;0,0,PI()),ACOS('OddsRatio_working_3-way'!V132/(2*'OddsRatio_working_3-way'!X132)))</f>
        <v>1.2558696698592875</v>
      </c>
      <c r="Z132" s="11">
        <f>'OddsRatio_working_3-way'!X132^(1/3)*COS('OddsRatio_working_3-way'!Y132/3)</f>
        <v>0.54690967375871247</v>
      </c>
      <c r="AA132" s="11">
        <f>'OddsRatio_working_3-way'!X132^(1/3)*COS(('OddsRatio_working_3-way'!Y132+2*PI())/3)</f>
        <v>-0.48418675939485661</v>
      </c>
      <c r="AB132" s="11">
        <f>'OddsRatio_working_3-way'!X132^(1/3)*COS(('OddsRatio_working_3-way'!Y132+4*PI())/3)</f>
        <v>-6.2722914363855978E-2</v>
      </c>
      <c r="AC132" s="11">
        <f>'OddsRatio_working_3-way'!X132^(1/3)*SIN('OddsRatio_working_3-way'!Y132/3)</f>
        <v>0.24333226438234293</v>
      </c>
      <c r="AD132" s="11">
        <f>'OddsRatio_working_3-way'!X132^(1/3)*SIN(('OddsRatio_working_3-way'!Y132+2*PI())/3)</f>
        <v>0.35197153885933308</v>
      </c>
      <c r="AE132" s="11">
        <f>'OddsRatio_working_3-way'!X132^(1/3)*SIN(('OddsRatio_working_3-way'!Y132+4*PI())/3)</f>
        <v>-0.59530380324167609</v>
      </c>
      <c r="AF132" s="11">
        <f>-'OddsRatio_working_3-way'!U132/(3*'OddsRatio_working_3-way'!X132^(1/3))*COS(('OddsRatio_working_3-way'!Y132)/3)</f>
        <v>0.54690967375871247</v>
      </c>
      <c r="AG132" s="11">
        <f>-'OddsRatio_working_3-way'!U132/(3*'OddsRatio_working_3-way'!X132^(1/3))*COS(('OddsRatio_working_3-way'!Y132+2*PI())/3)</f>
        <v>-0.4841867593948565</v>
      </c>
      <c r="AH132" s="11">
        <f>-'OddsRatio_working_3-way'!U132/(3*'OddsRatio_working_3-way'!X132^(1/3))*COS(('OddsRatio_working_3-way'!Y132+4*PI())/3)</f>
        <v>-6.2722914363855964E-2</v>
      </c>
      <c r="AI132" s="11">
        <f>'OddsRatio_working_3-way'!U132/(3*'OddsRatio_working_3-way'!X132^(1/3))*SIN(('OddsRatio_working_3-way'!Y132)/3)</f>
        <v>-0.2433322643823429</v>
      </c>
      <c r="AJ132" s="11">
        <f>'OddsRatio_working_3-way'!U132/(3*'OddsRatio_working_3-way'!X132^(1/3))*SIN(('OddsRatio_working_3-way'!Y132+2*PI())/3)</f>
        <v>-0.35197153885933302</v>
      </c>
      <c r="AK132" s="11">
        <f>'OddsRatio_working_3-way'!U132/(3*'OddsRatio_working_3-way'!X132^(1/3))*SIN(('OddsRatio_working_3-way'!Y132+4*PI())/3)</f>
        <v>0.59530380324167598</v>
      </c>
      <c r="AL132" s="11">
        <f>'OddsRatio_working_3-way'!Z132+'OddsRatio_working_3-way'!AF132</f>
        <v>1.0938193475174249</v>
      </c>
      <c r="AM132" s="11">
        <f>'OddsRatio_working_3-way'!AA132+'OddsRatio_working_3-way'!AG132</f>
        <v>-0.96837351878971312</v>
      </c>
      <c r="AN132" s="11">
        <f>'OddsRatio_working_3-way'!AB132+'OddsRatio_working_3-way'!AH132</f>
        <v>-0.12544582872771193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1.0938193475174249</v>
      </c>
      <c r="AS132" s="11">
        <f>IF(('OddsRatio_working_3-way'!X132=0),IF(Q132&gt;0,-Q132^(1/3),(-Q132)^(1/3)),'OddsRatio_working_3-way'!AM132-'OddsRatio_working_3-way'!R132/3)</f>
        <v>-0.96837351878971312</v>
      </c>
      <c r="AT132" s="11">
        <f>IF(('OddsRatio_working_3-way'!X132=0),IF(Q132&gt;0,-Q132^(1/3),(-Q132)^(1/3)),'OddsRatio_working_3-way'!AN132-'OddsRatio_working_3-way'!R132/3)</f>
        <v>-0.12544582872771193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4.58</v>
      </c>
      <c r="D133" s="9">
        <f t="shared" si="39"/>
        <v>0.51662937960779343</v>
      </c>
      <c r="E133" s="9">
        <f t="shared" si="40"/>
        <v>0.27158261045491533</v>
      </c>
      <c r="F133" s="9">
        <f t="shared" si="41"/>
        <v>0.2117880099372913</v>
      </c>
      <c r="G133" s="9">
        <f t="shared" si="42"/>
        <v>1.0395817355764452</v>
      </c>
      <c r="H133" s="9">
        <f t="shared" si="43"/>
        <v>1.9356235620188003</v>
      </c>
      <c r="I133" s="9">
        <f t="shared" si="44"/>
        <v>3.6821208777872294</v>
      </c>
      <c r="J133" s="9">
        <f t="shared" si="45"/>
        <v>4.7217026133636733</v>
      </c>
      <c r="K133" s="11">
        <f t="shared" si="46"/>
        <v>0.52631578947368418</v>
      </c>
      <c r="L133" s="11">
        <f t="shared" si="47"/>
        <v>0.27932960893854747</v>
      </c>
      <c r="M133" s="11">
        <f t="shared" si="48"/>
        <v>0.2183406113537118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-0.26683521029648349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0.22662227523628423</v>
      </c>
      <c r="Q133" s="11">
        <f>2*'OddsRatio_working_3-way'!K133*'OddsRatio_working_3-way'!L133*'OddsRatio_working_3-way'!M133</f>
        <v>6.4198944826142842E-2</v>
      </c>
      <c r="R133" s="11">
        <f t="shared" si="49"/>
        <v>0</v>
      </c>
      <c r="S133" s="11">
        <f t="shared" si="50"/>
        <v>-0.84929674380109643</v>
      </c>
      <c r="T133" s="11">
        <f t="shared" si="51"/>
        <v>-0.24059397841390834</v>
      </c>
      <c r="U133" s="11">
        <f>'OddsRatio_working_3-way'!S133-'OddsRatio_working_3-way'!R133^2/3</f>
        <v>-0.84929674380109643</v>
      </c>
      <c r="V133" s="11">
        <f>'OddsRatio_working_3-way'!S133*'OddsRatio_working_3-way'!R133/3-2*'OddsRatio_working_3-way'!R133^3/27-'OddsRatio_working_3-way'!T133</f>
        <v>0.24059397841390834</v>
      </c>
      <c r="W133" s="11">
        <f>'OddsRatio_working_3-way'!V133^2+4*'OddsRatio_working_3-way'!U133^3/27</f>
        <v>-3.2870382438780384E-2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0.15062855380688331</v>
      </c>
      <c r="Y133" s="11">
        <f>IF('OddsRatio_working_3-way'!W133&gt;=0,IF('OddsRatio_working_3-way'!V133+SQRT('OddsRatio_working_3-way'!W133)&gt;0,0,PI()),ACOS('OddsRatio_working_3-way'!V133/(2*'OddsRatio_working_3-way'!X133)))</f>
        <v>0.64577538294728387</v>
      </c>
      <c r="Z133" s="11">
        <f>'OddsRatio_working_3-way'!X133^(1/3)*COS('OddsRatio_working_3-way'!Y133/3)</f>
        <v>0.51979086778822259</v>
      </c>
      <c r="AA133" s="11">
        <f>'OddsRatio_working_3-way'!X133^(1/3)*COS(('OddsRatio_working_3-way'!Y133+2*PI())/3)</f>
        <v>-0.35831939577966504</v>
      </c>
      <c r="AB133" s="11">
        <f>'OddsRatio_working_3-way'!X133^(1/3)*COS(('OddsRatio_working_3-way'!Y133+4*PI())/3)</f>
        <v>-0.16147147200855791</v>
      </c>
      <c r="AC133" s="11">
        <f>'OddsRatio_working_3-way'!X133^(1/3)*SIN('OddsRatio_working_3-way'!Y133/3)</f>
        <v>0.11365020177866783</v>
      </c>
      <c r="AD133" s="11">
        <f>'OddsRatio_working_3-way'!X133^(1/3)*SIN(('OddsRatio_working_3-way'!Y133+2*PI())/3)</f>
        <v>0.39332699527042536</v>
      </c>
      <c r="AE133" s="11">
        <f>'OddsRatio_working_3-way'!X133^(1/3)*SIN(('OddsRatio_working_3-way'!Y133+4*PI())/3)</f>
        <v>-0.50697719704909305</v>
      </c>
      <c r="AF133" s="11">
        <f>-'OddsRatio_working_3-way'!U133/(3*'OddsRatio_working_3-way'!X133^(1/3))*COS(('OddsRatio_working_3-way'!Y133)/3)</f>
        <v>0.5197908677882227</v>
      </c>
      <c r="AG133" s="11">
        <f>-'OddsRatio_working_3-way'!U133/(3*'OddsRatio_working_3-way'!X133^(1/3))*COS(('OddsRatio_working_3-way'!Y133+2*PI())/3)</f>
        <v>-0.35831939577966515</v>
      </c>
      <c r="AH133" s="11">
        <f>-'OddsRatio_working_3-way'!U133/(3*'OddsRatio_working_3-way'!X133^(1/3))*COS(('OddsRatio_working_3-way'!Y133+4*PI())/3)</f>
        <v>-0.16147147200855794</v>
      </c>
      <c r="AI133" s="11">
        <f>'OddsRatio_working_3-way'!U133/(3*'OddsRatio_working_3-way'!X133^(1/3))*SIN(('OddsRatio_working_3-way'!Y133)/3)</f>
        <v>-0.11365020177866784</v>
      </c>
      <c r="AJ133" s="11">
        <f>'OddsRatio_working_3-way'!U133/(3*'OddsRatio_working_3-way'!X133^(1/3))*SIN(('OddsRatio_working_3-way'!Y133+2*PI())/3)</f>
        <v>-0.39332699527042542</v>
      </c>
      <c r="AK133" s="11">
        <f>'OddsRatio_working_3-way'!U133/(3*'OddsRatio_working_3-way'!X133^(1/3))*SIN(('OddsRatio_working_3-way'!Y133+4*PI())/3)</f>
        <v>0.50697719704909316</v>
      </c>
      <c r="AL133" s="11">
        <f>'OddsRatio_working_3-way'!Z133+'OddsRatio_working_3-way'!AF133</f>
        <v>1.0395817355764452</v>
      </c>
      <c r="AM133" s="11">
        <f>'OddsRatio_working_3-way'!AA133+'OddsRatio_working_3-way'!AG133</f>
        <v>-0.71663879155933019</v>
      </c>
      <c r="AN133" s="11">
        <f>'OddsRatio_working_3-way'!AB133+'OddsRatio_working_3-way'!AH133</f>
        <v>-0.32294294401711587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1.0395817355764452</v>
      </c>
      <c r="AS133" s="11">
        <f>IF(('OddsRatio_working_3-way'!X133=0),IF(Q133&gt;0,-Q133^(1/3),(-Q133)^(1/3)),'OddsRatio_working_3-way'!AM133-'OddsRatio_working_3-way'!R133/3)</f>
        <v>-0.71663879155933019</v>
      </c>
      <c r="AT133" s="11">
        <f>IF(('OddsRatio_working_3-way'!X133=0),IF(Q133&gt;0,-Q133^(1/3),(-Q133)^(1/3)),'OddsRatio_working_3-way'!AN133-'OddsRatio_working_3-way'!R133/3)</f>
        <v>-0.32294294401711587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8.4700000000000006</v>
      </c>
      <c r="B134" s="4">
        <f>IF('True_Odds_Calculator_3-way'!B135="","",'True_Odds_Calculator_3-way'!B135)</f>
        <v>5.51</v>
      </c>
      <c r="C134" s="4">
        <f>IF('True_Odds_Calculator_3-way'!C135="","",'True_Odds_Calculator_3-way'!C135)</f>
        <v>1.38</v>
      </c>
      <c r="D134" s="9">
        <f t="shared" si="39"/>
        <v>0.11257983722502385</v>
      </c>
      <c r="E134" s="9">
        <f t="shared" si="40"/>
        <v>0.17363831306623001</v>
      </c>
      <c r="F134" s="9">
        <f t="shared" si="41"/>
        <v>0.71378184970874647</v>
      </c>
      <c r="G134" s="9">
        <f t="shared" si="42"/>
        <v>1.055232293968436</v>
      </c>
      <c r="H134" s="9">
        <f t="shared" si="43"/>
        <v>8.8825852359442177</v>
      </c>
      <c r="I134" s="9">
        <f t="shared" si="44"/>
        <v>5.759097645797647</v>
      </c>
      <c r="J134" s="9">
        <f t="shared" si="45"/>
        <v>1.4009882717080053</v>
      </c>
      <c r="K134" s="11">
        <f t="shared" si="46"/>
        <v>0.11806375442739078</v>
      </c>
      <c r="L134" s="11">
        <f t="shared" si="47"/>
        <v>0.18148820326678766</v>
      </c>
      <c r="M134" s="11">
        <f t="shared" si="48"/>
        <v>0.7246376811594204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-0.19877723475924391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0.19191299149406221</v>
      </c>
      <c r="Q134" s="11">
        <f>2*'OddsRatio_working_3-way'!K134*'OddsRatio_working_3-way'!L134*'OddsRatio_working_3-way'!M134</f>
        <v>3.1053882118780293E-2</v>
      </c>
      <c r="R134" s="11">
        <f t="shared" si="49"/>
        <v>0</v>
      </c>
      <c r="S134" s="11">
        <f t="shared" si="50"/>
        <v>-0.96546765894245601</v>
      </c>
      <c r="T134" s="11">
        <f t="shared" si="51"/>
        <v>-0.15622454028195079</v>
      </c>
      <c r="U134" s="11">
        <f>'OddsRatio_working_3-way'!S134-'OddsRatio_working_3-way'!R134^2/3</f>
        <v>-0.96546765894245601</v>
      </c>
      <c r="V134" s="11">
        <f>'OddsRatio_working_3-way'!S134*'OddsRatio_working_3-way'!R134/3-2*'OddsRatio_working_3-way'!R134^3/27-'OddsRatio_working_3-way'!T134</f>
        <v>0.15622454028195079</v>
      </c>
      <c r="W134" s="11">
        <f>'OddsRatio_working_3-way'!V134^2+4*'OddsRatio_working_3-way'!U134^3/27</f>
        <v>-0.10891822565798816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0.18256802338053002</v>
      </c>
      <c r="Y134" s="11">
        <f>IF('OddsRatio_working_3-way'!W134&gt;=0,IF('OddsRatio_working_3-way'!V134+SQRT('OddsRatio_working_3-way'!W134)&gt;0,0,PI()),ACOS('OddsRatio_working_3-way'!V134/(2*'OddsRatio_working_3-way'!X134)))</f>
        <v>1.1286803262042657</v>
      </c>
      <c r="Z134" s="11">
        <f>'OddsRatio_working_3-way'!X134^(1/3)*COS('OddsRatio_working_3-way'!Y134/3)</f>
        <v>0.5276161469842181</v>
      </c>
      <c r="AA134" s="11">
        <f>'OddsRatio_working_3-way'!X134^(1/3)*COS(('OddsRatio_working_3-way'!Y134+2*PI())/3)</f>
        <v>-0.44431518087782945</v>
      </c>
      <c r="AB134" s="11">
        <f>'OddsRatio_working_3-way'!X134^(1/3)*COS(('OddsRatio_working_3-way'!Y134+4*PI())/3)</f>
        <v>-8.3300966106388777E-2</v>
      </c>
      <c r="AC134" s="11">
        <f>'OddsRatio_working_3-way'!X134^(1/3)*SIN('OddsRatio_working_3-way'!Y134/3)</f>
        <v>0.20843165407957273</v>
      </c>
      <c r="AD134" s="11">
        <f>'OddsRatio_working_3-way'!X134^(1/3)*SIN(('OddsRatio_working_3-way'!Y134+2*PI())/3)</f>
        <v>0.35271315969541089</v>
      </c>
      <c r="AE134" s="11">
        <f>'OddsRatio_working_3-way'!X134^(1/3)*SIN(('OddsRatio_working_3-way'!Y134+4*PI())/3)</f>
        <v>-0.5611448137749836</v>
      </c>
      <c r="AF134" s="11">
        <f>-'OddsRatio_working_3-way'!U134/(3*'OddsRatio_working_3-way'!X134^(1/3))*COS(('OddsRatio_working_3-way'!Y134)/3)</f>
        <v>0.52761614698421799</v>
      </c>
      <c r="AG134" s="11">
        <f>-'OddsRatio_working_3-way'!U134/(3*'OddsRatio_working_3-way'!X134^(1/3))*COS(('OddsRatio_working_3-way'!Y134+2*PI())/3)</f>
        <v>-0.4443151808778294</v>
      </c>
      <c r="AH134" s="11">
        <f>-'OddsRatio_working_3-way'!U134/(3*'OddsRatio_working_3-way'!X134^(1/3))*COS(('OddsRatio_working_3-way'!Y134+4*PI())/3)</f>
        <v>-8.3300966106388749E-2</v>
      </c>
      <c r="AI134" s="11">
        <f>'OddsRatio_working_3-way'!U134/(3*'OddsRatio_working_3-way'!X134^(1/3))*SIN(('OddsRatio_working_3-way'!Y134)/3)</f>
        <v>-0.2084316540795727</v>
      </c>
      <c r="AJ134" s="11">
        <f>'OddsRatio_working_3-way'!U134/(3*'OddsRatio_working_3-way'!X134^(1/3))*SIN(('OddsRatio_working_3-way'!Y134+2*PI())/3)</f>
        <v>-0.35271315969541078</v>
      </c>
      <c r="AK134" s="11">
        <f>'OddsRatio_working_3-way'!U134/(3*'OddsRatio_working_3-way'!X134^(1/3))*SIN(('OddsRatio_working_3-way'!Y134+4*PI())/3)</f>
        <v>0.56114481377498349</v>
      </c>
      <c r="AL134" s="11">
        <f>'OddsRatio_working_3-way'!Z134+'OddsRatio_working_3-way'!AF134</f>
        <v>1.055232293968436</v>
      </c>
      <c r="AM134" s="11">
        <f>'OddsRatio_working_3-way'!AA134+'OddsRatio_working_3-way'!AG134</f>
        <v>-0.88863036175565879</v>
      </c>
      <c r="AN134" s="11">
        <f>'OddsRatio_working_3-way'!AB134+'OddsRatio_working_3-way'!AH134</f>
        <v>-0.16660193221277753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1.055232293968436</v>
      </c>
      <c r="AS134" s="11">
        <f>IF(('OddsRatio_working_3-way'!X134=0),IF(Q134&gt;0,-Q134^(1/3),(-Q134)^(1/3)),'OddsRatio_working_3-way'!AM134-'OddsRatio_working_3-way'!R134/3)</f>
        <v>-0.88863036175565879</v>
      </c>
      <c r="AT134" s="11">
        <f>IF(('OddsRatio_working_3-way'!X134=0),IF(Q134&gt;0,-Q134^(1/3),(-Q134)^(1/3)),'OddsRatio_working_3-way'!AN134-'OddsRatio_working_3-way'!R134/3)</f>
        <v>-0.16660193221277753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2.35</v>
      </c>
      <c r="B135" s="4">
        <f>IF('True_Odds_Calculator_3-way'!B136="","",'True_Odds_Calculator_3-way'!B136)</f>
        <v>3.48</v>
      </c>
      <c r="C135" s="4">
        <f>IF('True_Odds_Calculator_3-way'!C136="","",'True_Odds_Calculator_3-way'!C136)</f>
        <v>3.18</v>
      </c>
      <c r="D135" s="9">
        <f t="shared" si="39"/>
        <v>0.41544132212120555</v>
      </c>
      <c r="E135" s="9">
        <f t="shared" si="40"/>
        <v>0.27895124247218789</v>
      </c>
      <c r="F135" s="9">
        <f t="shared" si="41"/>
        <v>0.30560743540660662</v>
      </c>
      <c r="G135" s="9">
        <f t="shared" si="42"/>
        <v>1.0422805941582194</v>
      </c>
      <c r="H135" s="9">
        <f t="shared" si="43"/>
        <v>2.4070788021135958</v>
      </c>
      <c r="I135" s="9">
        <f t="shared" si="44"/>
        <v>3.5848558735123843</v>
      </c>
      <c r="J135" s="9">
        <f t="shared" si="45"/>
        <v>3.2721716952649182</v>
      </c>
      <c r="K135" s="11">
        <f t="shared" si="46"/>
        <v>0.42553191489361702</v>
      </c>
      <c r="L135" s="11">
        <f t="shared" si="47"/>
        <v>0.28735632183908044</v>
      </c>
      <c r="M135" s="11">
        <f t="shared" si="48"/>
        <v>0.31446540880503143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-0.28065172552222495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0.23110015980902893</v>
      </c>
      <c r="Q135" s="11">
        <f>2*'OddsRatio_working_3-way'!K135*'OddsRatio_working_3-way'!L135*'OddsRatio_working_3-way'!M135</f>
        <v>7.6905211250924782E-2</v>
      </c>
      <c r="R135" s="11">
        <f t="shared" si="49"/>
        <v>0</v>
      </c>
      <c r="S135" s="11">
        <f t="shared" si="50"/>
        <v>-0.82344107943397626</v>
      </c>
      <c r="T135" s="11">
        <f t="shared" si="51"/>
        <v>-0.27402365372178916</v>
      </c>
      <c r="U135" s="11">
        <f>'OddsRatio_working_3-way'!S135-'OddsRatio_working_3-way'!R135^2/3</f>
        <v>-0.82344107943397626</v>
      </c>
      <c r="V135" s="11">
        <f>'OddsRatio_working_3-way'!S135*'OddsRatio_working_3-way'!R135/3-2*'OddsRatio_working_3-way'!R135^3/27-'OddsRatio_working_3-way'!T135</f>
        <v>0.27402365372178916</v>
      </c>
      <c r="W135" s="11">
        <f>'OddsRatio_working_3-way'!V135^2+4*'OddsRatio_working_3-way'!U135^3/27</f>
        <v>-7.627854254028274E-3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0.14380265735815462</v>
      </c>
      <c r="Y135" s="11">
        <f>IF('OddsRatio_working_3-way'!W135&gt;=0,IF('OddsRatio_working_3-way'!V135+SQRT('OddsRatio_working_3-way'!W135)&gt;0,0,PI()),ACOS('OddsRatio_working_3-way'!V135/(2*'OddsRatio_working_3-way'!X135)))</f>
        <v>0.30854395782087285</v>
      </c>
      <c r="Z135" s="11">
        <f>'OddsRatio_working_3-way'!X135^(1/3)*COS('OddsRatio_working_3-way'!Y135/3)</f>
        <v>0.52114029707910958</v>
      </c>
      <c r="AA135" s="11">
        <f>'OddsRatio_working_3-way'!X135^(1/3)*COS(('OddsRatio_working_3-way'!Y135+2*PI())/3)</f>
        <v>-0.3071519360612579</v>
      </c>
      <c r="AB135" s="11">
        <f>'OddsRatio_working_3-way'!X135^(1/3)*COS(('OddsRatio_working_3-way'!Y135+4*PI())/3)</f>
        <v>-0.21398836101785132</v>
      </c>
      <c r="AC135" s="11">
        <f>'OddsRatio_working_3-way'!X135^(1/3)*SIN('OddsRatio_working_3-way'!Y135/3)</f>
        <v>5.3788015129978668E-2</v>
      </c>
      <c r="AD135" s="11">
        <f>'OddsRatio_working_3-way'!X135^(1/3)*SIN(('OddsRatio_working_3-way'!Y135+2*PI())/3)</f>
        <v>0.42442672864128894</v>
      </c>
      <c r="AE135" s="11">
        <f>'OddsRatio_working_3-way'!X135^(1/3)*SIN(('OddsRatio_working_3-way'!Y135+4*PI())/3)</f>
        <v>-0.4782147437712676</v>
      </c>
      <c r="AF135" s="11">
        <f>-'OddsRatio_working_3-way'!U135/(3*'OddsRatio_working_3-way'!X135^(1/3))*COS(('OddsRatio_working_3-way'!Y135)/3)</f>
        <v>0.52114029707910969</v>
      </c>
      <c r="AG135" s="11">
        <f>-'OddsRatio_working_3-way'!U135/(3*'OddsRatio_working_3-way'!X135^(1/3))*COS(('OddsRatio_working_3-way'!Y135+2*PI())/3)</f>
        <v>-0.30715193606125801</v>
      </c>
      <c r="AH135" s="11">
        <f>-'OddsRatio_working_3-way'!U135/(3*'OddsRatio_working_3-way'!X135^(1/3))*COS(('OddsRatio_working_3-way'!Y135+4*PI())/3)</f>
        <v>-0.21398836101785138</v>
      </c>
      <c r="AI135" s="11">
        <f>'OddsRatio_working_3-way'!U135/(3*'OddsRatio_working_3-way'!X135^(1/3))*SIN(('OddsRatio_working_3-way'!Y135)/3)</f>
        <v>-5.3788015129978682E-2</v>
      </c>
      <c r="AJ135" s="11">
        <f>'OddsRatio_working_3-way'!U135/(3*'OddsRatio_working_3-way'!X135^(1/3))*SIN(('OddsRatio_working_3-way'!Y135+2*PI())/3)</f>
        <v>-0.42442672864128905</v>
      </c>
      <c r="AK135" s="11">
        <f>'OddsRatio_working_3-way'!U135/(3*'OddsRatio_working_3-way'!X135^(1/3))*SIN(('OddsRatio_working_3-way'!Y135+4*PI())/3)</f>
        <v>0.47821474377126771</v>
      </c>
      <c r="AL135" s="11">
        <f>'OddsRatio_working_3-way'!Z135+'OddsRatio_working_3-way'!AF135</f>
        <v>1.0422805941582194</v>
      </c>
      <c r="AM135" s="11">
        <f>'OddsRatio_working_3-way'!AA135+'OddsRatio_working_3-way'!AG135</f>
        <v>-0.61430387212251591</v>
      </c>
      <c r="AN135" s="11">
        <f>'OddsRatio_working_3-way'!AB135+'OddsRatio_working_3-way'!AH135</f>
        <v>-0.42797672203570269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1.0422805941582194</v>
      </c>
      <c r="AS135" s="11">
        <f>IF(('OddsRatio_working_3-way'!X135=0),IF(Q135&gt;0,-Q135^(1/3),(-Q135)^(1/3)),'OddsRatio_working_3-way'!AM135-'OddsRatio_working_3-way'!R135/3)</f>
        <v>-0.61430387212251591</v>
      </c>
      <c r="AT135" s="11">
        <f>IF(('OddsRatio_working_3-way'!X135=0),IF(Q135&gt;0,-Q135^(1/3),(-Q135)^(1/3)),'OddsRatio_working_3-way'!AN135-'OddsRatio_working_3-way'!R135/3)</f>
        <v>-0.42797672203570269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4.7300000000000004</v>
      </c>
      <c r="B136" s="4">
        <f>IF('True_Odds_Calculator_3-way'!B137="","",'True_Odds_Calculator_3-way'!B137)</f>
        <v>4.09</v>
      </c>
      <c r="C136" s="4">
        <f>IF('True_Odds_Calculator_3-way'!C137="","",'True_Odds_Calculator_3-way'!C137)</f>
        <v>1.74</v>
      </c>
      <c r="D136" s="9">
        <f t="shared" si="39"/>
        <v>0.20291710112868952</v>
      </c>
      <c r="E136" s="9">
        <f t="shared" si="40"/>
        <v>0.23506585837362151</v>
      </c>
      <c r="F136" s="9">
        <f t="shared" si="41"/>
        <v>0.56201704049768908</v>
      </c>
      <c r="G136" s="9">
        <f t="shared" si="42"/>
        <v>1.0531155134872563</v>
      </c>
      <c r="H136" s="9">
        <f t="shared" si="43"/>
        <v>4.9281208653074664</v>
      </c>
      <c r="I136" s="9">
        <f t="shared" si="44"/>
        <v>4.2541269366756218</v>
      </c>
      <c r="J136" s="9">
        <f t="shared" si="45"/>
        <v>1.7793054799805699</v>
      </c>
      <c r="K136" s="11">
        <f t="shared" si="46"/>
        <v>0.21141649048625791</v>
      </c>
      <c r="L136" s="11">
        <f t="shared" si="47"/>
        <v>0.24449877750611249</v>
      </c>
      <c r="M136" s="11">
        <f t="shared" si="48"/>
        <v>0.57471264367816088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-0.25337591727146713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0.2245888019666849</v>
      </c>
      <c r="Q136" s="11">
        <f>2*'OddsRatio_working_3-way'!K136*'OddsRatio_working_3-way'!L136*'OddsRatio_working_3-way'!M136</f>
        <v>5.9415026975313465E-2</v>
      </c>
      <c r="R136" s="11">
        <f t="shared" si="49"/>
        <v>0</v>
      </c>
      <c r="S136" s="11">
        <f t="shared" si="50"/>
        <v>-0.8863857480427404</v>
      </c>
      <c r="T136" s="11">
        <f t="shared" si="51"/>
        <v>-0.23449358413829111</v>
      </c>
      <c r="U136" s="11">
        <f>'OddsRatio_working_3-way'!S136-'OddsRatio_working_3-way'!R136^2/3</f>
        <v>-0.8863857480427404</v>
      </c>
      <c r="V136" s="11">
        <f>'OddsRatio_working_3-way'!S136*'OddsRatio_working_3-way'!R136/3-2*'OddsRatio_working_3-way'!R136^3/27-'OddsRatio_working_3-way'!T136</f>
        <v>0.23449358413829111</v>
      </c>
      <c r="W136" s="11">
        <f>'OddsRatio_working_3-way'!V136^2+4*'OddsRatio_working_3-way'!U136^3/27</f>
        <v>-4.8185393602956476E-2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0.16060248644166308</v>
      </c>
      <c r="Y136" s="11">
        <f>IF('OddsRatio_working_3-way'!W136&gt;=0,IF('OddsRatio_working_3-way'!V136+SQRT('OddsRatio_working_3-way'!W136)&gt;0,0,PI()),ACOS('OddsRatio_working_3-way'!V136/(2*'OddsRatio_working_3-way'!X136)))</f>
        <v>0.75241081026373013</v>
      </c>
      <c r="Z136" s="11">
        <f>'OddsRatio_working_3-way'!X136^(1/3)*COS('OddsRatio_working_3-way'!Y136/3)</f>
        <v>0.52655775674362826</v>
      </c>
      <c r="AA136" s="11">
        <f>'OddsRatio_working_3-way'!X136^(1/3)*COS(('OddsRatio_working_3-way'!Y136+2*PI())/3)</f>
        <v>-0.38010838500658362</v>
      </c>
      <c r="AB136" s="11">
        <f>'OddsRatio_working_3-way'!X136^(1/3)*COS(('OddsRatio_working_3-way'!Y136+4*PI())/3)</f>
        <v>-0.146449371737045</v>
      </c>
      <c r="AC136" s="11">
        <f>'OddsRatio_working_3-way'!X136^(1/3)*SIN('OddsRatio_working_3-way'!Y136/3)</f>
        <v>0.13490309420975069</v>
      </c>
      <c r="AD136" s="11">
        <f>'OddsRatio_working_3-way'!X136^(1/3)*SIN(('OddsRatio_working_3-way'!Y136+2*PI())/3)</f>
        <v>0.38856084679485359</v>
      </c>
      <c r="AE136" s="11">
        <f>'OddsRatio_working_3-way'!X136^(1/3)*SIN(('OddsRatio_working_3-way'!Y136+4*PI())/3)</f>
        <v>-0.52346394100460414</v>
      </c>
      <c r="AF136" s="11">
        <f>-'OddsRatio_working_3-way'!U136/(3*'OddsRatio_working_3-way'!X136^(1/3))*COS(('OddsRatio_working_3-way'!Y136)/3)</f>
        <v>0.52655775674362815</v>
      </c>
      <c r="AG136" s="11">
        <f>-'OddsRatio_working_3-way'!U136/(3*'OddsRatio_working_3-way'!X136^(1/3))*COS(('OddsRatio_working_3-way'!Y136+2*PI())/3)</f>
        <v>-0.3801083850065835</v>
      </c>
      <c r="AH136" s="11">
        <f>-'OddsRatio_working_3-way'!U136/(3*'OddsRatio_working_3-way'!X136^(1/3))*COS(('OddsRatio_working_3-way'!Y136+4*PI())/3)</f>
        <v>-0.14644937173704498</v>
      </c>
      <c r="AI136" s="11">
        <f>'OddsRatio_working_3-way'!U136/(3*'OddsRatio_working_3-way'!X136^(1/3))*SIN(('OddsRatio_working_3-way'!Y136)/3)</f>
        <v>-0.13490309420975066</v>
      </c>
      <c r="AJ136" s="11">
        <f>'OddsRatio_working_3-way'!U136/(3*'OddsRatio_working_3-way'!X136^(1/3))*SIN(('OddsRatio_working_3-way'!Y136+2*PI())/3)</f>
        <v>-0.38856084679485348</v>
      </c>
      <c r="AK136" s="11">
        <f>'OddsRatio_working_3-way'!U136/(3*'OddsRatio_working_3-way'!X136^(1/3))*SIN(('OddsRatio_working_3-way'!Y136+4*PI())/3)</f>
        <v>0.52346394100460403</v>
      </c>
      <c r="AL136" s="11">
        <f>'OddsRatio_working_3-way'!Z136+'OddsRatio_working_3-way'!AF136</f>
        <v>1.0531155134872563</v>
      </c>
      <c r="AM136" s="11">
        <f>'OddsRatio_working_3-way'!AA136+'OddsRatio_working_3-way'!AG136</f>
        <v>-0.76021677001316712</v>
      </c>
      <c r="AN136" s="11">
        <f>'OddsRatio_working_3-way'!AB136+'OddsRatio_working_3-way'!AH136</f>
        <v>-0.29289874347408995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1.0531155134872563</v>
      </c>
      <c r="AS136" s="11">
        <f>IF(('OddsRatio_working_3-way'!X136=0),IF(Q136&gt;0,-Q136^(1/3),(-Q136)^(1/3)),'OddsRatio_working_3-way'!AM136-'OddsRatio_working_3-way'!R136/3)</f>
        <v>-0.76021677001316712</v>
      </c>
      <c r="AT136" s="11">
        <f>IF(('OddsRatio_working_3-way'!X136=0),IF(Q136&gt;0,-Q136^(1/3),(-Q136)^(1/3)),'OddsRatio_working_3-way'!AN136-'OddsRatio_working_3-way'!R136/3)</f>
        <v>-0.29289874347408995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2.16</v>
      </c>
      <c r="B137" s="4">
        <f>IF('True_Odds_Calculator_3-way'!B138="","",'True_Odds_Calculator_3-way'!B138)</f>
        <v>3.66</v>
      </c>
      <c r="C137" s="4">
        <f>IF('True_Odds_Calculator_3-way'!C138="","",'True_Odds_Calculator_3-way'!C138)</f>
        <v>3.44</v>
      </c>
      <c r="D137" s="9">
        <f t="shared" si="39"/>
        <v>0.45268560857193574</v>
      </c>
      <c r="E137" s="9">
        <f t="shared" si="40"/>
        <v>0.26507967572670621</v>
      </c>
      <c r="F137" s="9">
        <f t="shared" si="41"/>
        <v>0.28223471570135777</v>
      </c>
      <c r="G137" s="9">
        <f t="shared" si="42"/>
        <v>1.0422746875464519</v>
      </c>
      <c r="H137" s="9">
        <f t="shared" si="43"/>
        <v>2.2090386375538844</v>
      </c>
      <c r="I137" s="9">
        <f t="shared" si="44"/>
        <v>3.7724506688735628</v>
      </c>
      <c r="J137" s="9">
        <f t="shared" si="45"/>
        <v>3.5431502376133426</v>
      </c>
      <c r="K137" s="11">
        <f t="shared" si="46"/>
        <v>0.46296296296296291</v>
      </c>
      <c r="L137" s="11">
        <f t="shared" si="47"/>
        <v>0.27322404371584696</v>
      </c>
      <c r="M137" s="11">
        <f t="shared" si="48"/>
        <v>0.29069767441860467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-0.27684467413149572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0.23018713846646241</v>
      </c>
      <c r="Q137" s="11">
        <f>2*'OddsRatio_working_3-way'!K137*'OddsRatio_working_3-way'!L137*'OddsRatio_working_3-way'!M137</f>
        <v>7.3542216762448029E-2</v>
      </c>
      <c r="R137" s="11">
        <f t="shared" si="49"/>
        <v>0</v>
      </c>
      <c r="S137" s="11">
        <f t="shared" si="50"/>
        <v>-0.83146673920527758</v>
      </c>
      <c r="T137" s="11">
        <f t="shared" si="51"/>
        <v>-0.26564432562468926</v>
      </c>
      <c r="U137" s="11">
        <f>'OddsRatio_working_3-way'!S137-'OddsRatio_working_3-way'!R137^2/3</f>
        <v>-0.83146673920527758</v>
      </c>
      <c r="V137" s="11">
        <f>'OddsRatio_working_3-way'!S137*'OddsRatio_working_3-way'!R137/3-2*'OddsRatio_working_3-way'!R137^3/27-'OddsRatio_working_3-way'!T137</f>
        <v>0.26564432562468926</v>
      </c>
      <c r="W137" s="11">
        <f>'OddsRatio_working_3-way'!V137^2+4*'OddsRatio_working_3-way'!U137^3/27</f>
        <v>-1.4592154465993698E-2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0.14591012833469583</v>
      </c>
      <c r="Y137" s="11">
        <f>IF('OddsRatio_working_3-way'!W137&gt;=0,IF('OddsRatio_working_3-way'!V137+SQRT('OddsRatio_working_3-way'!W137)&gt;0,0,PI()),ACOS('OddsRatio_working_3-way'!V137/(2*'OddsRatio_working_3-way'!X137)))</f>
        <v>0.42678525069627904</v>
      </c>
      <c r="Z137" s="11">
        <f>'OddsRatio_working_3-way'!X137^(1/3)*COS('OddsRatio_working_3-way'!Y137/3)</f>
        <v>0.52113734377322596</v>
      </c>
      <c r="AA137" s="11">
        <f>'OddsRatio_working_3-way'!X137^(1/3)*COS(('OddsRatio_working_3-way'!Y137+2*PI())/3)</f>
        <v>-0.32521065897750673</v>
      </c>
      <c r="AB137" s="11">
        <f>'OddsRatio_working_3-way'!X137^(1/3)*COS(('OddsRatio_working_3-way'!Y137+4*PI())/3)</f>
        <v>-0.19592668479571937</v>
      </c>
      <c r="AC137" s="11">
        <f>'OddsRatio_working_3-way'!X137^(1/3)*SIN('OddsRatio_working_3-way'!Y137/3)</f>
        <v>7.4642137295759817E-2</v>
      </c>
      <c r="AD137" s="11">
        <f>'OddsRatio_working_3-way'!X137^(1/3)*SIN(('OddsRatio_working_3-way'!Y137+2*PI())/3)</f>
        <v>0.413997109920478</v>
      </c>
      <c r="AE137" s="11">
        <f>'OddsRatio_working_3-way'!X137^(1/3)*SIN(('OddsRatio_working_3-way'!Y137+4*PI())/3)</f>
        <v>-0.48863924721623758</v>
      </c>
      <c r="AF137" s="11">
        <f>-'OddsRatio_working_3-way'!U137/(3*'OddsRatio_working_3-way'!X137^(1/3))*COS(('OddsRatio_working_3-way'!Y137)/3)</f>
        <v>0.52113734377322596</v>
      </c>
      <c r="AG137" s="11">
        <f>-'OddsRatio_working_3-way'!U137/(3*'OddsRatio_working_3-way'!X137^(1/3))*COS(('OddsRatio_working_3-way'!Y137+2*PI())/3)</f>
        <v>-0.32521065897750673</v>
      </c>
      <c r="AH137" s="11">
        <f>-'OddsRatio_working_3-way'!U137/(3*'OddsRatio_working_3-way'!X137^(1/3))*COS(('OddsRatio_working_3-way'!Y137+4*PI())/3)</f>
        <v>-0.19592668479571937</v>
      </c>
      <c r="AI137" s="11">
        <f>'OddsRatio_working_3-way'!U137/(3*'OddsRatio_working_3-way'!X137^(1/3))*SIN(('OddsRatio_working_3-way'!Y137)/3)</f>
        <v>-7.4642137295759817E-2</v>
      </c>
      <c r="AJ137" s="11">
        <f>'OddsRatio_working_3-way'!U137/(3*'OddsRatio_working_3-way'!X137^(1/3))*SIN(('OddsRatio_working_3-way'!Y137+2*PI())/3)</f>
        <v>-0.413997109920478</v>
      </c>
      <c r="AK137" s="11">
        <f>'OddsRatio_working_3-way'!U137/(3*'OddsRatio_working_3-way'!X137^(1/3))*SIN(('OddsRatio_working_3-way'!Y137+4*PI())/3)</f>
        <v>0.48863924721623758</v>
      </c>
      <c r="AL137" s="11">
        <f>'OddsRatio_working_3-way'!Z137+'OddsRatio_working_3-way'!AF137</f>
        <v>1.0422746875464519</v>
      </c>
      <c r="AM137" s="11">
        <f>'OddsRatio_working_3-way'!AA137+'OddsRatio_working_3-way'!AG137</f>
        <v>-0.65042131795501346</v>
      </c>
      <c r="AN137" s="11">
        <f>'OddsRatio_working_3-way'!AB137+'OddsRatio_working_3-way'!AH137</f>
        <v>-0.39185336959143874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1.0422746875464519</v>
      </c>
      <c r="AS137" s="11">
        <f>IF(('OddsRatio_working_3-way'!X137=0),IF(Q137&gt;0,-Q137^(1/3),(-Q137)^(1/3)),'OddsRatio_working_3-way'!AM137-'OddsRatio_working_3-way'!R137/3)</f>
        <v>-0.65042131795501346</v>
      </c>
      <c r="AT137" s="11">
        <f>IF(('OddsRatio_working_3-way'!X137=0),IF(Q137&gt;0,-Q137^(1/3),(-Q137)^(1/3)),'OddsRatio_working_3-way'!AN137-'OddsRatio_working_3-way'!R137/3)</f>
        <v>-0.39185336959143874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1.34</v>
      </c>
      <c r="B138" s="4">
        <f>IF('True_Odds_Calculator_3-way'!B139="","",'True_Odds_Calculator_3-way'!B139)</f>
        <v>5.17</v>
      </c>
      <c r="C138" s="4">
        <f>IF('True_Odds_Calculator_3-way'!C139="","",'True_Odds_Calculator_3-way'!C139)</f>
        <v>10.18</v>
      </c>
      <c r="D138" s="9">
        <f t="shared" si="39"/>
        <v>0.72923905461514238</v>
      </c>
      <c r="E138" s="9">
        <f t="shared" si="40"/>
        <v>0.18005714015745791</v>
      </c>
      <c r="F138" s="9">
        <f t="shared" si="41"/>
        <v>9.0703805227399709E-2</v>
      </c>
      <c r="G138" s="9">
        <f t="shared" si="42"/>
        <v>1.0920365779647494</v>
      </c>
      <c r="H138" s="9">
        <f t="shared" si="43"/>
        <v>1.371292436508015</v>
      </c>
      <c r="I138" s="9">
        <f t="shared" si="44"/>
        <v>5.5537925301130047</v>
      </c>
      <c r="J138" s="9">
        <f t="shared" si="45"/>
        <v>11.024895785716398</v>
      </c>
      <c r="K138" s="11">
        <f t="shared" si="46"/>
        <v>0.74626865671641784</v>
      </c>
      <c r="L138" s="11">
        <f t="shared" si="47"/>
        <v>0.19342359767891684</v>
      </c>
      <c r="M138" s="11">
        <f t="shared" si="48"/>
        <v>9.8231827111984291E-2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-0.18455020576815573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0.19411555084775323</v>
      </c>
      <c r="Q138" s="11">
        <f>2*'OddsRatio_working_3-way'!K138*'OddsRatio_working_3-way'!L138*'OddsRatio_working_3-way'!M138</f>
        <v>2.8358736427721441E-2</v>
      </c>
      <c r="R138" s="11">
        <f t="shared" si="49"/>
        <v>0</v>
      </c>
      <c r="S138" s="11">
        <f t="shared" si="50"/>
        <v>-1.0518305847440459</v>
      </c>
      <c r="T138" s="11">
        <f t="shared" si="51"/>
        <v>-0.15366407373908636</v>
      </c>
      <c r="U138" s="11">
        <f>'OddsRatio_working_3-way'!S138-'OddsRatio_working_3-way'!R138^2/3</f>
        <v>-1.0518305847440459</v>
      </c>
      <c r="V138" s="11">
        <f>'OddsRatio_working_3-way'!S138*'OddsRatio_working_3-way'!R138/3-2*'OddsRatio_working_3-way'!R138^3/27-'OddsRatio_working_3-way'!T138</f>
        <v>0.15366407373908636</v>
      </c>
      <c r="W138" s="11">
        <f>'OddsRatio_working_3-way'!V138^2+4*'OddsRatio_working_3-way'!U138^3/27</f>
        <v>-0.14878590369418812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0.20760452262190696</v>
      </c>
      <c r="Y138" s="11">
        <f>IF('OddsRatio_working_3-way'!W138&gt;=0,IF('OddsRatio_working_3-way'!V138+SQRT('OddsRatio_working_3-way'!W138)&gt;0,0,PI()),ACOS('OddsRatio_working_3-way'!V138/(2*'OddsRatio_working_3-way'!X138)))</f>
        <v>1.1916920930851111</v>
      </c>
      <c r="Z138" s="11">
        <f>'OddsRatio_working_3-way'!X138^(1/3)*COS('OddsRatio_working_3-way'!Y138/3)</f>
        <v>0.5460182889823747</v>
      </c>
      <c r="AA138" s="11">
        <f>'OddsRatio_working_3-way'!X138^(1/3)*COS(('OddsRatio_working_3-way'!Y138+2*PI())/3)</f>
        <v>-0.4713917729105665</v>
      </c>
      <c r="AB138" s="11">
        <f>'OddsRatio_working_3-way'!X138^(1/3)*COS(('OddsRatio_working_3-way'!Y138+4*PI())/3)</f>
        <v>-7.4626516071808341E-2</v>
      </c>
      <c r="AC138" s="11">
        <f>'OddsRatio_working_3-way'!X138^(1/3)*SIN('OddsRatio_working_3-way'!Y138/3)</f>
        <v>0.22907252784094809</v>
      </c>
      <c r="AD138" s="11">
        <f>'OddsRatio_working_3-way'!X138^(1/3)*SIN(('OddsRatio_working_3-way'!Y138+2*PI())/3)</f>
        <v>0.35832944526917526</v>
      </c>
      <c r="AE138" s="11">
        <f>'OddsRatio_working_3-way'!X138^(1/3)*SIN(('OddsRatio_working_3-way'!Y138+4*PI())/3)</f>
        <v>-0.58740197311012332</v>
      </c>
      <c r="AF138" s="11">
        <f>-'OddsRatio_working_3-way'!U138/(3*'OddsRatio_working_3-way'!X138^(1/3))*COS(('OddsRatio_working_3-way'!Y138)/3)</f>
        <v>0.5460182889823747</v>
      </c>
      <c r="AG138" s="11">
        <f>-'OddsRatio_working_3-way'!U138/(3*'OddsRatio_working_3-way'!X138^(1/3))*COS(('OddsRatio_working_3-way'!Y138+2*PI())/3)</f>
        <v>-0.4713917729105665</v>
      </c>
      <c r="AH138" s="11">
        <f>-'OddsRatio_working_3-way'!U138/(3*'OddsRatio_working_3-way'!X138^(1/3))*COS(('OddsRatio_working_3-way'!Y138+4*PI())/3)</f>
        <v>-7.4626516071808341E-2</v>
      </c>
      <c r="AI138" s="11">
        <f>'OddsRatio_working_3-way'!U138/(3*'OddsRatio_working_3-way'!X138^(1/3))*SIN(('OddsRatio_working_3-way'!Y138)/3)</f>
        <v>-0.22907252784094809</v>
      </c>
      <c r="AJ138" s="11">
        <f>'OddsRatio_working_3-way'!U138/(3*'OddsRatio_working_3-way'!X138^(1/3))*SIN(('OddsRatio_working_3-way'!Y138+2*PI())/3)</f>
        <v>-0.35832944526917526</v>
      </c>
      <c r="AK138" s="11">
        <f>'OddsRatio_working_3-way'!U138/(3*'OddsRatio_working_3-way'!X138^(1/3))*SIN(('OddsRatio_working_3-way'!Y138+4*PI())/3)</f>
        <v>0.58740197311012332</v>
      </c>
      <c r="AL138" s="11">
        <f>'OddsRatio_working_3-way'!Z138+'OddsRatio_working_3-way'!AF138</f>
        <v>1.0920365779647494</v>
      </c>
      <c r="AM138" s="11">
        <f>'OddsRatio_working_3-way'!AA138+'OddsRatio_working_3-way'!AG138</f>
        <v>-0.942783545821133</v>
      </c>
      <c r="AN138" s="11">
        <f>'OddsRatio_working_3-way'!AB138+'OddsRatio_working_3-way'!AH138</f>
        <v>-0.14925303214361668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1.0920365779647494</v>
      </c>
      <c r="AS138" s="11">
        <f>IF(('OddsRatio_working_3-way'!X138=0),IF(Q138&gt;0,-Q138^(1/3),(-Q138)^(1/3)),'OddsRatio_working_3-way'!AM138-'OddsRatio_working_3-way'!R138/3)</f>
        <v>-0.942783545821133</v>
      </c>
      <c r="AT138" s="11">
        <f>IF(('OddsRatio_working_3-way'!X138=0),IF(Q138&gt;0,-Q138^(1/3),(-Q138)^(1/3)),'OddsRatio_working_3-way'!AN138-'OddsRatio_working_3-way'!R138/3)</f>
        <v>-0.14925303214361668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3.2</v>
      </c>
      <c r="C139" s="4">
        <f>IF('True_Odds_Calculator_3-way'!C140="","",'True_Odds_Calculator_3-way'!C140)</f>
        <v>3.48</v>
      </c>
      <c r="D139" s="9">
        <f t="shared" si="39"/>
        <v>0.41390824241401253</v>
      </c>
      <c r="E139" s="9">
        <f t="shared" si="40"/>
        <v>0.30544986986110462</v>
      </c>
      <c r="F139" s="9">
        <f t="shared" si="41"/>
        <v>0.2806418877248828</v>
      </c>
      <c r="G139" s="9">
        <f t="shared" si="42"/>
        <v>1.0335725621757419</v>
      </c>
      <c r="H139" s="9">
        <f t="shared" si="43"/>
        <v>2.4159944101807667</v>
      </c>
      <c r="I139" s="9">
        <f t="shared" si="44"/>
        <v>3.2738596367866322</v>
      </c>
      <c r="J139" s="9">
        <f t="shared" si="45"/>
        <v>3.5632599541958401</v>
      </c>
      <c r="K139" s="11">
        <f t="shared" si="46"/>
        <v>0.42194092827004215</v>
      </c>
      <c r="L139" s="11">
        <f t="shared" si="47"/>
        <v>0.3125</v>
      </c>
      <c r="M139" s="11">
        <f t="shared" si="48"/>
        <v>0.28735632183908044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-0.28321572336194778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0.22923335273291628</v>
      </c>
      <c r="Q139" s="11">
        <f>2*'OddsRatio_working_3-way'!K139*'OddsRatio_working_3-way'!L139*'OddsRatio_working_3-way'!M139</f>
        <v>7.5779620738154127E-2</v>
      </c>
      <c r="R139" s="11">
        <f t="shared" si="49"/>
        <v>0</v>
      </c>
      <c r="S139" s="11">
        <f t="shared" si="50"/>
        <v>-0.80939486696491636</v>
      </c>
      <c r="T139" s="11">
        <f t="shared" si="51"/>
        <v>-0.26756855106278221</v>
      </c>
      <c r="U139" s="11">
        <f>'OddsRatio_working_3-way'!S139-'OddsRatio_working_3-way'!R139^2/3</f>
        <v>-0.80939486696491636</v>
      </c>
      <c r="V139" s="11">
        <f>'OddsRatio_working_3-way'!S139*'OddsRatio_working_3-way'!R139/3-2*'OddsRatio_working_3-way'!R139^3/27-'OddsRatio_working_3-way'!T139</f>
        <v>0.26756855106278221</v>
      </c>
      <c r="W139" s="11">
        <f>'OddsRatio_working_3-way'!V139^2+4*'OddsRatio_working_3-way'!U139^3/27</f>
        <v>-6.9627454832610486E-3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0.14013892660597352</v>
      </c>
      <c r="Y139" s="11">
        <f>IF('OddsRatio_working_3-way'!W139&gt;=0,IF('OddsRatio_working_3-way'!V139+SQRT('OddsRatio_working_3-way'!W139)&gt;0,0,PI()),ACOS('OddsRatio_working_3-way'!V139/(2*'OddsRatio_working_3-way'!X139)))</f>
        <v>0.30229876897642427</v>
      </c>
      <c r="Z139" s="11">
        <f>'OddsRatio_working_3-way'!X139^(1/3)*COS('OddsRatio_working_3-way'!Y139/3)</f>
        <v>0.51678628108787095</v>
      </c>
      <c r="AA139" s="11">
        <f>'OddsRatio_working_3-way'!X139^(1/3)*COS(('OddsRatio_working_3-way'!Y139+2*PI())/3)</f>
        <v>-0.30364434495614007</v>
      </c>
      <c r="AB139" s="11">
        <f>'OddsRatio_working_3-way'!X139^(1/3)*COS(('OddsRatio_working_3-way'!Y139+4*PI())/3)</f>
        <v>-0.21314193613173105</v>
      </c>
      <c r="AC139" s="11">
        <f>'OddsRatio_working_3-way'!X139^(1/3)*SIN('OddsRatio_working_3-way'!Y139/3)</f>
        <v>5.2251590097082294E-2</v>
      </c>
      <c r="AD139" s="11">
        <f>'OddsRatio_working_3-way'!X139^(1/3)*SIN(('OddsRatio_working_3-way'!Y139+2*PI())/3)</f>
        <v>0.42142425270084077</v>
      </c>
      <c r="AE139" s="11">
        <f>'OddsRatio_working_3-way'!X139^(1/3)*SIN(('OddsRatio_working_3-way'!Y139+4*PI())/3)</f>
        <v>-0.47367584279792291</v>
      </c>
      <c r="AF139" s="11">
        <f>-'OddsRatio_working_3-way'!U139/(3*'OddsRatio_working_3-way'!X139^(1/3))*COS(('OddsRatio_working_3-way'!Y139)/3)</f>
        <v>0.51678628108787084</v>
      </c>
      <c r="AG139" s="11">
        <f>-'OddsRatio_working_3-way'!U139/(3*'OddsRatio_working_3-way'!X139^(1/3))*COS(('OddsRatio_working_3-way'!Y139+2*PI())/3)</f>
        <v>-0.30364434495614001</v>
      </c>
      <c r="AH139" s="11">
        <f>-'OddsRatio_working_3-way'!U139/(3*'OddsRatio_working_3-way'!X139^(1/3))*COS(('OddsRatio_working_3-way'!Y139+4*PI())/3)</f>
        <v>-0.21314193613173099</v>
      </c>
      <c r="AI139" s="11">
        <f>'OddsRatio_working_3-way'!U139/(3*'OddsRatio_working_3-way'!X139^(1/3))*SIN(('OddsRatio_working_3-way'!Y139)/3)</f>
        <v>-5.225159009708228E-2</v>
      </c>
      <c r="AJ139" s="11">
        <f>'OddsRatio_working_3-way'!U139/(3*'OddsRatio_working_3-way'!X139^(1/3))*SIN(('OddsRatio_working_3-way'!Y139+2*PI())/3)</f>
        <v>-0.42142425270084072</v>
      </c>
      <c r="AK139" s="11">
        <f>'OddsRatio_working_3-way'!U139/(3*'OddsRatio_working_3-way'!X139^(1/3))*SIN(('OddsRatio_working_3-way'!Y139+4*PI())/3)</f>
        <v>0.4736758427979228</v>
      </c>
      <c r="AL139" s="11">
        <f>'OddsRatio_working_3-way'!Z139+'OddsRatio_working_3-way'!AF139</f>
        <v>1.0335725621757419</v>
      </c>
      <c r="AM139" s="11">
        <f>'OddsRatio_working_3-way'!AA139+'OddsRatio_working_3-way'!AG139</f>
        <v>-0.60728868991228002</v>
      </c>
      <c r="AN139" s="11">
        <f>'OddsRatio_working_3-way'!AB139+'OddsRatio_working_3-way'!AH139</f>
        <v>-0.42628387226346204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1.0335725621757419</v>
      </c>
      <c r="AS139" s="11">
        <f>IF(('OddsRatio_working_3-way'!X139=0),IF(Q139&gt;0,-Q139^(1/3),(-Q139)^(1/3)),'OddsRatio_working_3-way'!AM139-'OddsRatio_working_3-way'!R139/3)</f>
        <v>-0.60728868991228002</v>
      </c>
      <c r="AT139" s="11">
        <f>IF(('OddsRatio_working_3-way'!X139=0),IF(Q139&gt;0,-Q139^(1/3),(-Q139)^(1/3)),'OddsRatio_working_3-way'!AN139-'OddsRatio_working_3-way'!R139/3)</f>
        <v>-0.42628387226346204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1.65</v>
      </c>
      <c r="B140" s="4">
        <f>IF('True_Odds_Calculator_3-way'!B141="","",'True_Odds_Calculator_3-way'!B141)</f>
        <v>4.12</v>
      </c>
      <c r="C140" s="4">
        <f>IF('True_Odds_Calculator_3-way'!C141="","",'True_Odds_Calculator_3-way'!C141)</f>
        <v>5.7</v>
      </c>
      <c r="D140" s="9">
        <f t="shared" si="39"/>
        <v>0.59576771025588815</v>
      </c>
      <c r="E140" s="9">
        <f t="shared" si="40"/>
        <v>0.23491651514932144</v>
      </c>
      <c r="F140" s="9">
        <f t="shared" si="41"/>
        <v>0.16931577459479069</v>
      </c>
      <c r="G140" s="9">
        <f t="shared" si="42"/>
        <v>1.0438562205871253</v>
      </c>
      <c r="H140" s="9">
        <f t="shared" si="43"/>
        <v>1.6785065433816311</v>
      </c>
      <c r="I140" s="9">
        <f t="shared" si="44"/>
        <v>4.2568314082318297</v>
      </c>
      <c r="J140" s="9">
        <f t="shared" si="45"/>
        <v>5.9061242367594895</v>
      </c>
      <c r="K140" s="11">
        <f t="shared" si="46"/>
        <v>0.60606060606060608</v>
      </c>
      <c r="L140" s="11">
        <f t="shared" si="47"/>
        <v>0.24271844660194175</v>
      </c>
      <c r="M140" s="11">
        <f t="shared" si="48"/>
        <v>0.17543859649122806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-0.24598566141744493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0.21858854255379551</v>
      </c>
      <c r="Q140" s="11">
        <f>2*'OddsRatio_working_3-way'!K140*'OddsRatio_working_3-way'!L140*'OddsRatio_working_3-way'!M140</f>
        <v>5.1614768017425143E-2</v>
      </c>
      <c r="R140" s="11">
        <f t="shared" si="49"/>
        <v>0</v>
      </c>
      <c r="S140" s="11">
        <f t="shared" si="50"/>
        <v>-0.88862310629904684</v>
      </c>
      <c r="T140" s="11">
        <f t="shared" si="51"/>
        <v>-0.20982836040119165</v>
      </c>
      <c r="U140" s="11">
        <f>'OddsRatio_working_3-way'!S140-'OddsRatio_working_3-way'!R140^2/3</f>
        <v>-0.88862310629904684</v>
      </c>
      <c r="V140" s="11">
        <f>'OddsRatio_working_3-way'!S140*'OddsRatio_working_3-way'!R140/3-2*'OddsRatio_working_3-way'!R140^3/27-'OddsRatio_working_3-way'!T140</f>
        <v>0.20982836040119165</v>
      </c>
      <c r="W140" s="11">
        <f>'OddsRatio_working_3-way'!V140^2+4*'OddsRatio_working_3-way'!U140^3/27</f>
        <v>-5.9927932767034169E-2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0.16121094379390513</v>
      </c>
      <c r="Y140" s="11">
        <f>IF('OddsRatio_working_3-way'!W140&gt;=0,IF('OddsRatio_working_3-way'!V140+SQRT('OddsRatio_working_3-way'!W140)&gt;0,0,PI()),ACOS('OddsRatio_working_3-way'!V140/(2*'OddsRatio_working_3-way'!X140)))</f>
        <v>0.86217423215316868</v>
      </c>
      <c r="Z140" s="11">
        <f>'OddsRatio_working_3-way'!X140^(1/3)*COS('OddsRatio_working_3-way'!Y140/3)</f>
        <v>0.52192811029356267</v>
      </c>
      <c r="AA140" s="11">
        <f>'OddsRatio_working_3-way'!X140^(1/3)*COS(('OddsRatio_working_3-way'!Y140+2*PI())/3)</f>
        <v>-0.39456443815074116</v>
      </c>
      <c r="AB140" s="11">
        <f>'OddsRatio_working_3-way'!X140^(1/3)*COS(('OddsRatio_working_3-way'!Y140+4*PI())/3)</f>
        <v>-0.1273636721428216</v>
      </c>
      <c r="AC140" s="11">
        <f>'OddsRatio_working_3-way'!X140^(1/3)*SIN('OddsRatio_working_3-way'!Y140/3)</f>
        <v>0.15426843418234656</v>
      </c>
      <c r="AD140" s="11">
        <f>'OddsRatio_working_3-way'!X140^(1/3)*SIN(('OddsRatio_working_3-way'!Y140+2*PI())/3)</f>
        <v>0.37486878537225837</v>
      </c>
      <c r="AE140" s="11">
        <f>'OddsRatio_working_3-way'!X140^(1/3)*SIN(('OddsRatio_working_3-way'!Y140+4*PI())/3)</f>
        <v>-0.52913721955460491</v>
      </c>
      <c r="AF140" s="11">
        <f>-'OddsRatio_working_3-way'!U140/(3*'OddsRatio_working_3-way'!X140^(1/3))*COS(('OddsRatio_working_3-way'!Y140)/3)</f>
        <v>0.52192811029356256</v>
      </c>
      <c r="AG140" s="11">
        <f>-'OddsRatio_working_3-way'!U140/(3*'OddsRatio_working_3-way'!X140^(1/3))*COS(('OddsRatio_working_3-way'!Y140+2*PI())/3)</f>
        <v>-0.3945644381507411</v>
      </c>
      <c r="AH140" s="11">
        <f>-'OddsRatio_working_3-way'!U140/(3*'OddsRatio_working_3-way'!X140^(1/3))*COS(('OddsRatio_working_3-way'!Y140+4*PI())/3)</f>
        <v>-0.12736367214282157</v>
      </c>
      <c r="AI140" s="11">
        <f>'OddsRatio_working_3-way'!U140/(3*'OddsRatio_working_3-way'!X140^(1/3))*SIN(('OddsRatio_working_3-way'!Y140)/3)</f>
        <v>-0.15426843418234651</v>
      </c>
      <c r="AJ140" s="11">
        <f>'OddsRatio_working_3-way'!U140/(3*'OddsRatio_working_3-way'!X140^(1/3))*SIN(('OddsRatio_working_3-way'!Y140+2*PI())/3)</f>
        <v>-0.37486878537225826</v>
      </c>
      <c r="AK140" s="11">
        <f>'OddsRatio_working_3-way'!U140/(3*'OddsRatio_working_3-way'!X140^(1/3))*SIN(('OddsRatio_working_3-way'!Y140+4*PI())/3)</f>
        <v>0.5291372195546048</v>
      </c>
      <c r="AL140" s="11">
        <f>'OddsRatio_working_3-way'!Z140+'OddsRatio_working_3-way'!AF140</f>
        <v>1.0438562205871253</v>
      </c>
      <c r="AM140" s="11">
        <f>'OddsRatio_working_3-way'!AA140+'OddsRatio_working_3-way'!AG140</f>
        <v>-0.78912887630148232</v>
      </c>
      <c r="AN140" s="11">
        <f>'OddsRatio_working_3-way'!AB140+'OddsRatio_working_3-way'!AH140</f>
        <v>-0.25472734428564314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1.0438562205871253</v>
      </c>
      <c r="AS140" s="11">
        <f>IF(('OddsRatio_working_3-way'!X140=0),IF(Q140&gt;0,-Q140^(1/3),(-Q140)^(1/3)),'OddsRatio_working_3-way'!AM140-'OddsRatio_working_3-way'!R140/3)</f>
        <v>-0.78912887630148232</v>
      </c>
      <c r="AT140" s="11">
        <f>IF(('OddsRatio_working_3-way'!X140=0),IF(Q140&gt;0,-Q140^(1/3),(-Q140)^(1/3)),'OddsRatio_working_3-way'!AN140-'OddsRatio_working_3-way'!R140/3)</f>
        <v>-0.25472734428564314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1.61</v>
      </c>
      <c r="B141" s="4">
        <f>IF('True_Odds_Calculator_3-way'!B142="","",'True_Odds_Calculator_3-way'!B142)</f>
        <v>4.33</v>
      </c>
      <c r="C141" s="4">
        <f>IF('True_Odds_Calculator_3-way'!C142="","",'True_Odds_Calculator_3-way'!C142)</f>
        <v>5.82</v>
      </c>
      <c r="D141" s="9">
        <f t="shared" si="39"/>
        <v>0.61088941040900679</v>
      </c>
      <c r="E141" s="9">
        <f t="shared" si="40"/>
        <v>0.22335580673541036</v>
      </c>
      <c r="F141" s="9">
        <f t="shared" si="41"/>
        <v>0.16575478285558282</v>
      </c>
      <c r="G141" s="9">
        <f t="shared" si="42"/>
        <v>1.0441926174774727</v>
      </c>
      <c r="H141" s="9">
        <f t="shared" si="43"/>
        <v>1.6369574966612586</v>
      </c>
      <c r="I141" s="9">
        <f t="shared" si="44"/>
        <v>4.4771614161999853</v>
      </c>
      <c r="J141" s="9">
        <f t="shared" si="45"/>
        <v>6.0330084162414188</v>
      </c>
      <c r="K141" s="11">
        <f t="shared" si="46"/>
        <v>0.6211180124223602</v>
      </c>
      <c r="L141" s="11">
        <f t="shared" si="47"/>
        <v>0.23094688221709006</v>
      </c>
      <c r="M141" s="11">
        <f t="shared" si="48"/>
        <v>0.1718213058419244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-0.24131501749218931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0.21590731128702792</v>
      </c>
      <c r="Q141" s="11">
        <f>2*'OddsRatio_working_3-way'!K141*'OddsRatio_working_3-way'!L141*'OddsRatio_working_3-way'!M141</f>
        <v>4.9293906686536049E-2</v>
      </c>
      <c r="R141" s="11">
        <f t="shared" si="49"/>
        <v>0</v>
      </c>
      <c r="S141" s="11">
        <f t="shared" si="50"/>
        <v>-0.89471145861867563</v>
      </c>
      <c r="T141" s="11">
        <f t="shared" si="51"/>
        <v>-0.20427202251567933</v>
      </c>
      <c r="U141" s="11">
        <f>'OddsRatio_working_3-way'!S141-'OddsRatio_working_3-way'!R141^2/3</f>
        <v>-0.89471145861867563</v>
      </c>
      <c r="V141" s="11">
        <f>'OddsRatio_working_3-way'!S141*'OddsRatio_working_3-way'!R141/3-2*'OddsRatio_working_3-way'!R141^3/27-'OddsRatio_working_3-way'!T141</f>
        <v>0.20427202251567933</v>
      </c>
      <c r="W141" s="11">
        <f>'OddsRatio_working_3-way'!V141^2+4*'OddsRatio_working_3-way'!U141^3/27</f>
        <v>-6.4380231474947397E-2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0.16287057028327248</v>
      </c>
      <c r="Y141" s="11">
        <f>IF('OddsRatio_working_3-way'!W141&gt;=0,IF('OddsRatio_working_3-way'!V141+SQRT('OddsRatio_working_3-way'!W141)&gt;0,0,PI()),ACOS('OddsRatio_working_3-way'!V141/(2*'OddsRatio_working_3-way'!X141)))</f>
        <v>0.89297270668507034</v>
      </c>
      <c r="Z141" s="11">
        <f>'OddsRatio_working_3-way'!X141^(1/3)*COS('OddsRatio_working_3-way'!Y141/3)</f>
        <v>0.52209630873873647</v>
      </c>
      <c r="AA141" s="11">
        <f>'OddsRatio_working_3-way'!X141^(1/3)*COS(('OddsRatio_working_3-way'!Y141+2*PI())/3)</f>
        <v>-0.39975449148382169</v>
      </c>
      <c r="AB141" s="11">
        <f>'OddsRatio_working_3-way'!X141^(1/3)*COS(('OddsRatio_working_3-way'!Y141+4*PI())/3)</f>
        <v>-0.12234181725491494</v>
      </c>
      <c r="AC141" s="11">
        <f>'OddsRatio_working_3-way'!X141^(1/3)*SIN('OddsRatio_working_3-way'!Y141/3)</f>
        <v>0.16016428214267336</v>
      </c>
      <c r="AD141" s="11">
        <f>'OddsRatio_working_3-way'!X141^(1/3)*SIN(('OddsRatio_working_3-way'!Y141+2*PI())/3)</f>
        <v>0.37206652551849256</v>
      </c>
      <c r="AE141" s="11">
        <f>'OddsRatio_working_3-way'!X141^(1/3)*SIN(('OddsRatio_working_3-way'!Y141+4*PI())/3)</f>
        <v>-0.53223080766116593</v>
      </c>
      <c r="AF141" s="11">
        <f>-'OddsRatio_working_3-way'!U141/(3*'OddsRatio_working_3-way'!X141^(1/3))*COS(('OddsRatio_working_3-way'!Y141)/3)</f>
        <v>0.52209630873873625</v>
      </c>
      <c r="AG141" s="11">
        <f>-'OddsRatio_working_3-way'!U141/(3*'OddsRatio_working_3-way'!X141^(1/3))*COS(('OddsRatio_working_3-way'!Y141+2*PI())/3)</f>
        <v>-0.39975449148382153</v>
      </c>
      <c r="AH141" s="11">
        <f>-'OddsRatio_working_3-way'!U141/(3*'OddsRatio_working_3-way'!X141^(1/3))*COS(('OddsRatio_working_3-way'!Y141+4*PI())/3)</f>
        <v>-0.1223418172549149</v>
      </c>
      <c r="AI141" s="11">
        <f>'OddsRatio_working_3-way'!U141/(3*'OddsRatio_working_3-way'!X141^(1/3))*SIN(('OddsRatio_working_3-way'!Y141)/3)</f>
        <v>-0.16016428214267331</v>
      </c>
      <c r="AJ141" s="11">
        <f>'OddsRatio_working_3-way'!U141/(3*'OddsRatio_working_3-way'!X141^(1/3))*SIN(('OddsRatio_working_3-way'!Y141+2*PI())/3)</f>
        <v>-0.37206652551849245</v>
      </c>
      <c r="AK141" s="11">
        <f>'OddsRatio_working_3-way'!U141/(3*'OddsRatio_working_3-way'!X141^(1/3))*SIN(('OddsRatio_working_3-way'!Y141+4*PI())/3)</f>
        <v>0.53223080766116571</v>
      </c>
      <c r="AL141" s="11">
        <f>'OddsRatio_working_3-way'!Z141+'OddsRatio_working_3-way'!AF141</f>
        <v>1.0441926174774727</v>
      </c>
      <c r="AM141" s="11">
        <f>'OddsRatio_working_3-way'!AA141+'OddsRatio_working_3-way'!AG141</f>
        <v>-0.79950898296764317</v>
      </c>
      <c r="AN141" s="11">
        <f>'OddsRatio_working_3-way'!AB141+'OddsRatio_working_3-way'!AH141</f>
        <v>-0.24468363450982983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1.0441926174774727</v>
      </c>
      <c r="AS141" s="11">
        <f>IF(('OddsRatio_working_3-way'!X141=0),IF(Q141&gt;0,-Q141^(1/3),(-Q141)^(1/3)),'OddsRatio_working_3-way'!AM141-'OddsRatio_working_3-way'!R141/3)</f>
        <v>-0.79950898296764317</v>
      </c>
      <c r="AT141" s="11">
        <f>IF(('OddsRatio_working_3-way'!X141=0),IF(Q141&gt;0,-Q141^(1/3),(-Q141)^(1/3)),'OddsRatio_working_3-way'!AN141-'OddsRatio_working_3-way'!R141/3)</f>
        <v>-0.24468363450982983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2.41</v>
      </c>
      <c r="B142" s="4">
        <f>IF('True_Odds_Calculator_3-way'!B143="","",'True_Odds_Calculator_3-way'!B143)</f>
        <v>3.3</v>
      </c>
      <c r="C142" s="4">
        <f>IF('True_Odds_Calculator_3-way'!C143="","",'True_Odds_Calculator_3-way'!C143)</f>
        <v>3.28</v>
      </c>
      <c r="D142" s="9">
        <f t="shared" si="39"/>
        <v>0.40658860875479863</v>
      </c>
      <c r="E142" s="9">
        <f t="shared" si="40"/>
        <v>0.29579446306298279</v>
      </c>
      <c r="F142" s="9">
        <f t="shared" si="41"/>
        <v>0.29761692818221841</v>
      </c>
      <c r="G142" s="9">
        <f t="shared" si="42"/>
        <v>1.0350982139317648</v>
      </c>
      <c r="H142" s="9">
        <f t="shared" si="43"/>
        <v>2.4594884816437883</v>
      </c>
      <c r="I142" s="9">
        <f t="shared" si="44"/>
        <v>3.3807258920430585</v>
      </c>
      <c r="J142" s="9">
        <f t="shared" si="45"/>
        <v>3.3600239277644239</v>
      </c>
      <c r="K142" s="11">
        <f t="shared" si="46"/>
        <v>0.41493775933609955</v>
      </c>
      <c r="L142" s="11">
        <f t="shared" si="47"/>
        <v>0.30303030303030304</v>
      </c>
      <c r="M142" s="11">
        <f t="shared" si="48"/>
        <v>0.3048780487804878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-0.28345033167419553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0.229626494680639</v>
      </c>
      <c r="Q142" s="11">
        <f>2*'OddsRatio_working_3-way'!K142*'OddsRatio_working_3-way'!L142*'OddsRatio_working_3-way'!M142</f>
        <v>7.6669948140447072E-2</v>
      </c>
      <c r="R142" s="11">
        <f t="shared" si="49"/>
        <v>0</v>
      </c>
      <c r="S142" s="11">
        <f t="shared" si="50"/>
        <v>-0.81011192798524256</v>
      </c>
      <c r="T142" s="11">
        <f t="shared" si="51"/>
        <v>-0.27048812286652502</v>
      </c>
      <c r="U142" s="11">
        <f>'OddsRatio_working_3-way'!S142-'OddsRatio_working_3-way'!R142^2/3</f>
        <v>-0.81011192798524256</v>
      </c>
      <c r="V142" s="11">
        <f>'OddsRatio_working_3-way'!S142*'OddsRatio_working_3-way'!R142/3-2*'OddsRatio_working_3-way'!R142^3/27-'OddsRatio_working_3-way'!T142</f>
        <v>0.27048812286652502</v>
      </c>
      <c r="W142" s="11">
        <f>'OddsRatio_working_3-way'!V142^2+4*'OddsRatio_working_3-way'!U142^3/27</f>
        <v>-5.6008180988827427E-3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0.14032519616121963</v>
      </c>
      <c r="Y142" s="11">
        <f>IF('OddsRatio_working_3-way'!W142&gt;=0,IF('OddsRatio_working_3-way'!V142+SQRT('OddsRatio_working_3-way'!W142)&gt;0,0,PI()),ACOS('OddsRatio_working_3-way'!V142/(2*'OddsRatio_working_3-way'!X142)))</f>
        <v>0.26992728382978592</v>
      </c>
      <c r="Z142" s="11">
        <f>'OddsRatio_working_3-way'!X142^(1/3)*COS('OddsRatio_working_3-way'!Y142/3)</f>
        <v>0.51754910696588241</v>
      </c>
      <c r="AA142" s="11">
        <f>'OddsRatio_working_3-way'!X142^(1/3)*COS(('OddsRatio_working_3-way'!Y142+2*PI())/3)</f>
        <v>-0.29921183090642628</v>
      </c>
      <c r="AB142" s="11">
        <f>'OddsRatio_working_3-way'!X142^(1/3)*COS(('OddsRatio_working_3-way'!Y142+4*PI())/3)</f>
        <v>-0.21833727605945627</v>
      </c>
      <c r="AC142" s="11">
        <f>'OddsRatio_working_3-way'!X142^(1/3)*SIN('OddsRatio_working_3-way'!Y142/3)</f>
        <v>4.6692946011489392E-2</v>
      </c>
      <c r="AD142" s="11">
        <f>'OddsRatio_working_3-way'!X142^(1/3)*SIN(('OddsRatio_working_3-way'!Y142+2*PI())/3)</f>
        <v>0.42486420133265929</v>
      </c>
      <c r="AE142" s="11">
        <f>'OddsRatio_working_3-way'!X142^(1/3)*SIN(('OddsRatio_working_3-way'!Y142+4*PI())/3)</f>
        <v>-0.47155714734414861</v>
      </c>
      <c r="AF142" s="11">
        <f>-'OddsRatio_working_3-way'!U142/(3*'OddsRatio_working_3-way'!X142^(1/3))*COS(('OddsRatio_working_3-way'!Y142)/3)</f>
        <v>0.5175491069658823</v>
      </c>
      <c r="AG142" s="11">
        <f>-'OddsRatio_working_3-way'!U142/(3*'OddsRatio_working_3-way'!X142^(1/3))*COS(('OddsRatio_working_3-way'!Y142+2*PI())/3)</f>
        <v>-0.29921183090642622</v>
      </c>
      <c r="AH142" s="11">
        <f>-'OddsRatio_working_3-way'!U142/(3*'OddsRatio_working_3-way'!X142^(1/3))*COS(('OddsRatio_working_3-way'!Y142+4*PI())/3)</f>
        <v>-0.21833727605945621</v>
      </c>
      <c r="AI142" s="11">
        <f>'OddsRatio_working_3-way'!U142/(3*'OddsRatio_working_3-way'!X142^(1/3))*SIN(('OddsRatio_working_3-way'!Y142)/3)</f>
        <v>-4.6692946011489385E-2</v>
      </c>
      <c r="AJ142" s="11">
        <f>'OddsRatio_working_3-way'!U142/(3*'OddsRatio_working_3-way'!X142^(1/3))*SIN(('OddsRatio_working_3-way'!Y142+2*PI())/3)</f>
        <v>-0.42486420133265917</v>
      </c>
      <c r="AK142" s="11">
        <f>'OddsRatio_working_3-way'!U142/(3*'OddsRatio_working_3-way'!X142^(1/3))*SIN(('OddsRatio_working_3-way'!Y142+4*PI())/3)</f>
        <v>0.4715571473441485</v>
      </c>
      <c r="AL142" s="11">
        <f>'OddsRatio_working_3-way'!Z142+'OddsRatio_working_3-way'!AF142</f>
        <v>1.0350982139317648</v>
      </c>
      <c r="AM142" s="11">
        <f>'OddsRatio_working_3-way'!AA142+'OddsRatio_working_3-way'!AG142</f>
        <v>-0.59842366181285245</v>
      </c>
      <c r="AN142" s="11">
        <f>'OddsRatio_working_3-way'!AB142+'OddsRatio_working_3-way'!AH142</f>
        <v>-0.43667455211891248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1.0350982139317648</v>
      </c>
      <c r="AS142" s="11">
        <f>IF(('OddsRatio_working_3-way'!X142=0),IF(Q142&gt;0,-Q142^(1/3),(-Q142)^(1/3)),'OddsRatio_working_3-way'!AM142-'OddsRatio_working_3-way'!R142/3)</f>
        <v>-0.59842366181285245</v>
      </c>
      <c r="AT142" s="11">
        <f>IF(('OddsRatio_working_3-way'!X142=0),IF(Q142&gt;0,-Q142^(1/3),(-Q142)^(1/3)),'OddsRatio_working_3-way'!AN142-'OddsRatio_working_3-way'!R142/3)</f>
        <v>-0.43667455211891248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1.54</v>
      </c>
      <c r="B143" s="4">
        <f>IF('True_Odds_Calculator_3-way'!B144="","",'True_Odds_Calculator_3-way'!B144)</f>
        <v>4.62</v>
      </c>
      <c r="C143" s="4">
        <f>IF('True_Odds_Calculator_3-way'!C144="","",'True_Odds_Calculator_3-way'!C144)</f>
        <v>6.22</v>
      </c>
      <c r="D143" s="9">
        <f t="shared" si="39"/>
        <v>0.63783326637864002</v>
      </c>
      <c r="E143" s="9">
        <f t="shared" si="40"/>
        <v>0.20805525163350069</v>
      </c>
      <c r="F143" s="9">
        <f t="shared" si="41"/>
        <v>0.15411148198785937</v>
      </c>
      <c r="G143" s="9">
        <f t="shared" si="42"/>
        <v>1.0514960126549959</v>
      </c>
      <c r="H143" s="9">
        <f t="shared" si="43"/>
        <v>1.5678078468336978</v>
      </c>
      <c r="I143" s="9">
        <f t="shared" si="44"/>
        <v>4.8064155658110854</v>
      </c>
      <c r="J143" s="9">
        <f t="shared" si="45"/>
        <v>6.4888091860590782</v>
      </c>
      <c r="K143" s="11">
        <f t="shared" si="46"/>
        <v>0.64935064935064934</v>
      </c>
      <c r="L143" s="11">
        <f t="shared" si="47"/>
        <v>0.21645021645021645</v>
      </c>
      <c r="M143" s="11">
        <f t="shared" si="48"/>
        <v>0.16077170418006431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-0.23057900048754865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0.21195797284660189</v>
      </c>
      <c r="Q143" s="11">
        <f>2*'OddsRatio_working_3-way'!K143*'OddsRatio_working_3-way'!L143*'OddsRatio_working_3-way'!M143</f>
        <v>4.5193597621876733E-2</v>
      </c>
      <c r="R143" s="11">
        <f t="shared" si="49"/>
        <v>0</v>
      </c>
      <c r="S143" s="11">
        <f t="shared" si="50"/>
        <v>-0.91924230913668004</v>
      </c>
      <c r="T143" s="11">
        <f t="shared" si="51"/>
        <v>-0.19600049235323666</v>
      </c>
      <c r="U143" s="11">
        <f>'OddsRatio_working_3-way'!S143-'OddsRatio_working_3-way'!R143^2/3</f>
        <v>-0.91924230913668004</v>
      </c>
      <c r="V143" s="11">
        <f>'OddsRatio_working_3-way'!S143*'OddsRatio_working_3-way'!R143/3-2*'OddsRatio_working_3-way'!R143^3/27-'OddsRatio_working_3-way'!T143</f>
        <v>0.19600049235323666</v>
      </c>
      <c r="W143" s="11">
        <f>'OddsRatio_working_3-way'!V143^2+4*'OddsRatio_working_3-way'!U143^3/27</f>
        <v>-7.6660200394073633E-2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0.16961455818766324</v>
      </c>
      <c r="Y143" s="11">
        <f>IF('OddsRatio_working_3-way'!W143&gt;=0,IF('OddsRatio_working_3-way'!V143+SQRT('OddsRatio_working_3-way'!W143)&gt;0,0,PI()),ACOS('OddsRatio_working_3-way'!V143/(2*'OddsRatio_working_3-way'!X143)))</f>
        <v>0.95478770481328967</v>
      </c>
      <c r="Z143" s="11">
        <f>'OddsRatio_working_3-way'!X143^(1/3)*COS('OddsRatio_working_3-way'!Y143/3)</f>
        <v>0.52574800632749796</v>
      </c>
      <c r="AA143" s="11">
        <f>'OddsRatio_working_3-way'!X143^(1/3)*COS(('OddsRatio_working_3-way'!Y143+2*PI())/3)</f>
        <v>-0.41288184517931142</v>
      </c>
      <c r="AB143" s="11">
        <f>'OddsRatio_working_3-way'!X143^(1/3)*COS(('OddsRatio_working_3-way'!Y143+4*PI())/3)</f>
        <v>-0.11286616114818672</v>
      </c>
      <c r="AC143" s="11">
        <f>'OddsRatio_working_3-way'!X143^(1/3)*SIN('OddsRatio_working_3-way'!Y143/3)</f>
        <v>0.17321413593647966</v>
      </c>
      <c r="AD143" s="11">
        <f>'OddsRatio_working_3-way'!X143^(1/3)*SIN(('OddsRatio_working_3-way'!Y143+2*PI())/3)</f>
        <v>0.36870406150039525</v>
      </c>
      <c r="AE143" s="11">
        <f>'OddsRatio_working_3-way'!X143^(1/3)*SIN(('OddsRatio_working_3-way'!Y143+4*PI())/3)</f>
        <v>-0.54191819743687486</v>
      </c>
      <c r="AF143" s="11">
        <f>-'OddsRatio_working_3-way'!U143/(3*'OddsRatio_working_3-way'!X143^(1/3))*COS(('OddsRatio_working_3-way'!Y143)/3)</f>
        <v>0.52574800632749785</v>
      </c>
      <c r="AG143" s="11">
        <f>-'OddsRatio_working_3-way'!U143/(3*'OddsRatio_working_3-way'!X143^(1/3))*COS(('OddsRatio_working_3-way'!Y143+2*PI())/3)</f>
        <v>-0.41288184517931131</v>
      </c>
      <c r="AH143" s="11">
        <f>-'OddsRatio_working_3-way'!U143/(3*'OddsRatio_working_3-way'!X143^(1/3))*COS(('OddsRatio_working_3-way'!Y143+4*PI())/3)</f>
        <v>-0.11286616114818669</v>
      </c>
      <c r="AI143" s="11">
        <f>'OddsRatio_working_3-way'!U143/(3*'OddsRatio_working_3-way'!X143^(1/3))*SIN(('OddsRatio_working_3-way'!Y143)/3)</f>
        <v>-0.17321413593647964</v>
      </c>
      <c r="AJ143" s="11">
        <f>'OddsRatio_working_3-way'!U143/(3*'OddsRatio_working_3-way'!X143^(1/3))*SIN(('OddsRatio_working_3-way'!Y143+2*PI())/3)</f>
        <v>-0.36870406150039514</v>
      </c>
      <c r="AK143" s="11">
        <f>'OddsRatio_working_3-way'!U143/(3*'OddsRatio_working_3-way'!X143^(1/3))*SIN(('OddsRatio_working_3-way'!Y143+4*PI())/3)</f>
        <v>0.54191819743687475</v>
      </c>
      <c r="AL143" s="11">
        <f>'OddsRatio_working_3-way'!Z143+'OddsRatio_working_3-way'!AF143</f>
        <v>1.0514960126549959</v>
      </c>
      <c r="AM143" s="11">
        <f>'OddsRatio_working_3-way'!AA143+'OddsRatio_working_3-way'!AG143</f>
        <v>-0.82576369035862274</v>
      </c>
      <c r="AN143" s="11">
        <f>'OddsRatio_working_3-way'!AB143+'OddsRatio_working_3-way'!AH143</f>
        <v>-0.22573232229637341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1.0514960126549959</v>
      </c>
      <c r="AS143" s="11">
        <f>IF(('OddsRatio_working_3-way'!X143=0),IF(Q143&gt;0,-Q143^(1/3),(-Q143)^(1/3)),'OddsRatio_working_3-way'!AM143-'OddsRatio_working_3-way'!R143/3)</f>
        <v>-0.82576369035862274</v>
      </c>
      <c r="AT143" s="11">
        <f>IF(('OddsRatio_working_3-way'!X143=0),IF(Q143&gt;0,-Q143^(1/3),(-Q143)^(1/3)),'OddsRatio_working_3-way'!AN143-'OddsRatio_working_3-way'!R143/3)</f>
        <v>-0.22573232229637341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2.19</v>
      </c>
      <c r="B144" s="4">
        <f>IF('True_Odds_Calculator_3-way'!B145="","",'True_Odds_Calculator_3-way'!B145)</f>
        <v>3.27</v>
      </c>
      <c r="C144" s="4">
        <f>IF('True_Odds_Calculator_3-way'!C145="","",'True_Odds_Calculator_3-way'!C145)</f>
        <v>3.76</v>
      </c>
      <c r="D144" s="9">
        <f t="shared" si="39"/>
        <v>0.44582829341317903</v>
      </c>
      <c r="E144" s="9">
        <f t="shared" si="40"/>
        <v>0.29663631788451628</v>
      </c>
      <c r="F144" s="9">
        <f t="shared" si="41"/>
        <v>0.25753538870230458</v>
      </c>
      <c r="G144" s="9">
        <f t="shared" si="42"/>
        <v>1.0445512692152934</v>
      </c>
      <c r="H144" s="9">
        <f t="shared" si="43"/>
        <v>2.2430160103661989</v>
      </c>
      <c r="I144" s="9">
        <f t="shared" si="44"/>
        <v>3.3711313811187167</v>
      </c>
      <c r="J144" s="9">
        <f t="shared" si="45"/>
        <v>3.8829615030342097</v>
      </c>
      <c r="K144" s="11">
        <f t="shared" si="46"/>
        <v>0.45662100456621008</v>
      </c>
      <c r="L144" s="11">
        <f t="shared" si="47"/>
        <v>0.3058103975535168</v>
      </c>
      <c r="M144" s="11">
        <f t="shared" si="48"/>
        <v>0.26595744680851063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-0.27688675923870942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0.23099930447669226</v>
      </c>
      <c r="Q144" s="11">
        <f>2*'OddsRatio_working_3-way'!K144*'OddsRatio_working_3-way'!L144*'OddsRatio_working_3-way'!M144</f>
        <v>7.427630369025473E-2</v>
      </c>
      <c r="R144" s="11">
        <f t="shared" si="49"/>
        <v>0</v>
      </c>
      <c r="S144" s="11">
        <f t="shared" si="50"/>
        <v>-0.83427356769177718</v>
      </c>
      <c r="T144" s="11">
        <f t="shared" si="51"/>
        <v>-0.26825516646037845</v>
      </c>
      <c r="U144" s="11">
        <f>'OddsRatio_working_3-way'!S144-'OddsRatio_working_3-way'!R144^2/3</f>
        <v>-0.83427356769177718</v>
      </c>
      <c r="V144" s="11">
        <f>'OddsRatio_working_3-way'!S144*'OddsRatio_working_3-way'!R144/3-2*'OddsRatio_working_3-way'!R144^3/27-'OddsRatio_working_3-way'!T144</f>
        <v>0.26825516646037845</v>
      </c>
      <c r="W144" s="11">
        <f>'OddsRatio_working_3-way'!V144^2+4*'OddsRatio_working_3-way'!U144^3/27</f>
        <v>-1.406357103274021E-2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0.14664958691164592</v>
      </c>
      <c r="Y144" s="11">
        <f>IF('OddsRatio_working_3-way'!W144&gt;=0,IF('OddsRatio_working_3-way'!V144+SQRT('OddsRatio_working_3-way'!W144)&gt;0,0,PI()),ACOS('OddsRatio_working_3-way'!V144/(2*'OddsRatio_working_3-way'!X144)))</f>
        <v>0.41624717978508774</v>
      </c>
      <c r="Z144" s="11">
        <f>'OddsRatio_working_3-way'!X144^(1/3)*COS('OddsRatio_working_3-way'!Y144/3)</f>
        <v>0.5222756346076467</v>
      </c>
      <c r="AA144" s="11">
        <f>'OddsRatio_working_3-way'!X144^(1/3)*COS(('OddsRatio_working_3-way'!Y144+2*PI())/3)</f>
        <v>-0.32430040943183241</v>
      </c>
      <c r="AB144" s="11">
        <f>'OddsRatio_working_3-way'!X144^(1/3)*COS(('OddsRatio_working_3-way'!Y144+4*PI())/3)</f>
        <v>-0.1979752251758139</v>
      </c>
      <c r="AC144" s="11">
        <f>'OddsRatio_working_3-way'!X144^(1/3)*SIN('OddsRatio_working_3-way'!Y144/3)</f>
        <v>7.2933879135641352E-2</v>
      </c>
      <c r="AD144" s="11">
        <f>'OddsRatio_working_3-way'!X144^(1/3)*SIN(('OddsRatio_working_3-way'!Y144+2*PI())/3)</f>
        <v>0.41583702778004056</v>
      </c>
      <c r="AE144" s="11">
        <f>'OddsRatio_working_3-way'!X144^(1/3)*SIN(('OddsRatio_working_3-way'!Y144+4*PI())/3)</f>
        <v>-0.48877090691568187</v>
      </c>
      <c r="AF144" s="11">
        <f>-'OddsRatio_working_3-way'!U144/(3*'OddsRatio_working_3-way'!X144^(1/3))*COS(('OddsRatio_working_3-way'!Y144)/3)</f>
        <v>0.5222756346076467</v>
      </c>
      <c r="AG144" s="11">
        <f>-'OddsRatio_working_3-way'!U144/(3*'OddsRatio_working_3-way'!X144^(1/3))*COS(('OddsRatio_working_3-way'!Y144+2*PI())/3)</f>
        <v>-0.32430040943183241</v>
      </c>
      <c r="AH144" s="11">
        <f>-'OddsRatio_working_3-way'!U144/(3*'OddsRatio_working_3-way'!X144^(1/3))*COS(('OddsRatio_working_3-way'!Y144+4*PI())/3)</f>
        <v>-0.1979752251758139</v>
      </c>
      <c r="AI144" s="11">
        <f>'OddsRatio_working_3-way'!U144/(3*'OddsRatio_working_3-way'!X144^(1/3))*SIN(('OddsRatio_working_3-way'!Y144)/3)</f>
        <v>-7.2933879135641352E-2</v>
      </c>
      <c r="AJ144" s="11">
        <f>'OddsRatio_working_3-way'!U144/(3*'OddsRatio_working_3-way'!X144^(1/3))*SIN(('OddsRatio_working_3-way'!Y144+2*PI())/3)</f>
        <v>-0.41583702778004056</v>
      </c>
      <c r="AK144" s="11">
        <f>'OddsRatio_working_3-way'!U144/(3*'OddsRatio_working_3-way'!X144^(1/3))*SIN(('OddsRatio_working_3-way'!Y144+4*PI())/3)</f>
        <v>0.48877090691568187</v>
      </c>
      <c r="AL144" s="11">
        <f>'OddsRatio_working_3-way'!Z144+'OddsRatio_working_3-way'!AF144</f>
        <v>1.0445512692152934</v>
      </c>
      <c r="AM144" s="11">
        <f>'OddsRatio_working_3-way'!AA144+'OddsRatio_working_3-way'!AG144</f>
        <v>-0.64860081886366483</v>
      </c>
      <c r="AN144" s="11">
        <f>'OddsRatio_working_3-way'!AB144+'OddsRatio_working_3-way'!AH144</f>
        <v>-0.39595045035162779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1.0445512692152934</v>
      </c>
      <c r="AS144" s="11">
        <f>IF(('OddsRatio_working_3-way'!X144=0),IF(Q144&gt;0,-Q144^(1/3),(-Q144)^(1/3)),'OddsRatio_working_3-way'!AM144-'OddsRatio_working_3-way'!R144/3)</f>
        <v>-0.64860081886366483</v>
      </c>
      <c r="AT144" s="11">
        <f>IF(('OddsRatio_working_3-way'!X144=0),IF(Q144&gt;0,-Q144^(1/3),(-Q144)^(1/3)),'OddsRatio_working_3-way'!AN144-'OddsRatio_working_3-way'!R144/3)</f>
        <v>-0.39595045035162779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1.17</v>
      </c>
      <c r="B145" s="4">
        <f>IF('True_Odds_Calculator_3-way'!B146="","",'True_Odds_Calculator_3-way'!B146)</f>
        <v>8.34</v>
      </c>
      <c r="C145" s="4">
        <f>IF('True_Odds_Calculator_3-way'!C146="","",'True_Odds_Calculator_3-way'!C146)</f>
        <v>19.32</v>
      </c>
      <c r="D145" s="9">
        <f t="shared" si="39"/>
        <v>0.8424879771824374</v>
      </c>
      <c r="E145" s="9">
        <f t="shared" si="40"/>
        <v>0.11022566760034842</v>
      </c>
      <c r="F145" s="9">
        <f t="shared" si="41"/>
        <v>4.7286355217214214E-2</v>
      </c>
      <c r="G145" s="9">
        <f t="shared" si="42"/>
        <v>1.09976799169314</v>
      </c>
      <c r="H145" s="9">
        <f t="shared" si="43"/>
        <v>1.1869605585878338</v>
      </c>
      <c r="I145" s="9">
        <f t="shared" si="44"/>
        <v>9.0722970590276475</v>
      </c>
      <c r="J145" s="9">
        <f t="shared" si="45"/>
        <v>21.147749607818326</v>
      </c>
      <c r="K145" s="11">
        <f t="shared" si="46"/>
        <v>0.85470085470085477</v>
      </c>
      <c r="L145" s="11">
        <f t="shared" si="47"/>
        <v>0.11990407673860912</v>
      </c>
      <c r="M145" s="11">
        <f t="shared" si="48"/>
        <v>5.1759834368530017E-2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-0.12125828349371248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0.13701413451178857</v>
      </c>
      <c r="Q145" s="11">
        <f>2*'OddsRatio_working_3-way'!K145*'OddsRatio_working_3-way'!L145*'OddsRatio_working_3-way'!M145</f>
        <v>1.0608914789917814E-2</v>
      </c>
      <c r="R145" s="11">
        <f t="shared" si="49"/>
        <v>0</v>
      </c>
      <c r="S145" s="11">
        <f t="shared" si="50"/>
        <v>-1.1299362861168414</v>
      </c>
      <c r="T145" s="11">
        <f t="shared" si="51"/>
        <v>-8.7490227341605983E-2</v>
      </c>
      <c r="U145" s="11">
        <f>'OddsRatio_working_3-way'!S145-'OddsRatio_working_3-way'!R145^2/3</f>
        <v>-1.1299362861168414</v>
      </c>
      <c r="V145" s="11">
        <f>'OddsRatio_working_3-way'!S145*'OddsRatio_working_3-way'!R145/3-2*'OddsRatio_working_3-way'!R145^3/27-'OddsRatio_working_3-way'!T145</f>
        <v>8.7490227341605983E-2</v>
      </c>
      <c r="W145" s="11">
        <f>'OddsRatio_working_3-way'!V145^2+4*'OddsRatio_working_3-way'!U145^3/27</f>
        <v>-0.20607182234032026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0.2311527429107246</v>
      </c>
      <c r="Y145" s="11">
        <f>IF('OddsRatio_working_3-way'!W145&gt;=0,IF('OddsRatio_working_3-way'!V145+SQRT('OddsRatio_working_3-way'!W145)&gt;0,0,PI()),ACOS('OddsRatio_working_3-way'!V145/(2*'OddsRatio_working_3-way'!X145)))</f>
        <v>1.3804004312904237</v>
      </c>
      <c r="Z145" s="11">
        <f>'OddsRatio_working_3-way'!X145^(1/3)*COS('OddsRatio_working_3-way'!Y145/3)</f>
        <v>0.54988399584657011</v>
      </c>
      <c r="AA145" s="11">
        <f>'OddsRatio_working_3-way'!X145^(1/3)*COS(('OddsRatio_working_3-way'!Y145+2*PI())/3)</f>
        <v>-0.51096056681791113</v>
      </c>
      <c r="AB145" s="11">
        <f>'OddsRatio_working_3-way'!X145^(1/3)*COS(('OddsRatio_working_3-way'!Y145+4*PI())/3)</f>
        <v>-3.8923429028659202E-2</v>
      </c>
      <c r="AC145" s="11">
        <f>'OddsRatio_working_3-way'!X145^(1/3)*SIN('OddsRatio_working_3-way'!Y145/3)</f>
        <v>0.27253076857012509</v>
      </c>
      <c r="AD145" s="11">
        <f>'OddsRatio_working_3-way'!X145^(1/3)*SIN(('OddsRatio_working_3-way'!Y145+2*PI())/3)</f>
        <v>0.33994812525256396</v>
      </c>
      <c r="AE145" s="11">
        <f>'OddsRatio_working_3-way'!X145^(1/3)*SIN(('OddsRatio_working_3-way'!Y145+4*PI())/3)</f>
        <v>-0.61247889382268905</v>
      </c>
      <c r="AF145" s="11">
        <f>-'OddsRatio_working_3-way'!U145/(3*'OddsRatio_working_3-way'!X145^(1/3))*COS(('OddsRatio_working_3-way'!Y145)/3)</f>
        <v>0.54988399584657</v>
      </c>
      <c r="AG145" s="11">
        <f>-'OddsRatio_working_3-way'!U145/(3*'OddsRatio_working_3-way'!X145^(1/3))*COS(('OddsRatio_working_3-way'!Y145+2*PI())/3)</f>
        <v>-0.51096056681791102</v>
      </c>
      <c r="AH145" s="11">
        <f>-'OddsRatio_working_3-way'!U145/(3*'OddsRatio_working_3-way'!X145^(1/3))*COS(('OddsRatio_working_3-way'!Y145+4*PI())/3)</f>
        <v>-3.8923429028659196E-2</v>
      </c>
      <c r="AI145" s="11">
        <f>'OddsRatio_working_3-way'!U145/(3*'OddsRatio_working_3-way'!X145^(1/3))*SIN(('OddsRatio_working_3-way'!Y145)/3)</f>
        <v>-0.27253076857012504</v>
      </c>
      <c r="AJ145" s="11">
        <f>'OddsRatio_working_3-way'!U145/(3*'OddsRatio_working_3-way'!X145^(1/3))*SIN(('OddsRatio_working_3-way'!Y145+2*PI())/3)</f>
        <v>-0.33994812525256385</v>
      </c>
      <c r="AK145" s="11">
        <f>'OddsRatio_working_3-way'!U145/(3*'OddsRatio_working_3-way'!X145^(1/3))*SIN(('OddsRatio_working_3-way'!Y145+4*PI())/3)</f>
        <v>0.61247889382268894</v>
      </c>
      <c r="AL145" s="11">
        <f>'OddsRatio_working_3-way'!Z145+'OddsRatio_working_3-way'!AF145</f>
        <v>1.09976799169314</v>
      </c>
      <c r="AM145" s="11">
        <f>'OddsRatio_working_3-way'!AA145+'OddsRatio_working_3-way'!AG145</f>
        <v>-1.0219211336358223</v>
      </c>
      <c r="AN145" s="11">
        <f>'OddsRatio_working_3-way'!AB145+'OddsRatio_working_3-way'!AH145</f>
        <v>-7.7846858057318391E-2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1.09976799169314</v>
      </c>
      <c r="AS145" s="11">
        <f>IF(('OddsRatio_working_3-way'!X145=0),IF(Q145&gt;0,-Q145^(1/3),(-Q145)^(1/3)),'OddsRatio_working_3-way'!AM145-'OddsRatio_working_3-way'!R145/3)</f>
        <v>-1.0219211336358223</v>
      </c>
      <c r="AT145" s="11">
        <f>IF(('OddsRatio_working_3-way'!X145=0),IF(Q145&gt;0,-Q145^(1/3),(-Q145)^(1/3)),'OddsRatio_working_3-way'!AN145-'OddsRatio_working_3-way'!R145/3)</f>
        <v>-7.7846858057318391E-2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2.4300000000000002</v>
      </c>
      <c r="B146" s="4">
        <f>IF('True_Odds_Calculator_3-way'!B147="","",'True_Odds_Calculator_3-way'!B147)</f>
        <v>2.96</v>
      </c>
      <c r="C146" s="4">
        <f>IF('True_Odds_Calculator_3-way'!C147="","",'True_Odds_Calculator_3-way'!C147)</f>
        <v>3.66</v>
      </c>
      <c r="D146" s="9">
        <f t="shared" si="39"/>
        <v>0.40327272424684918</v>
      </c>
      <c r="E146" s="9">
        <f t="shared" si="40"/>
        <v>0.33023615833567338</v>
      </c>
      <c r="F146" s="9">
        <f t="shared" si="41"/>
        <v>0.26649111741747739</v>
      </c>
      <c r="G146" s="9">
        <f t="shared" si="42"/>
        <v>1.0347632659890709</v>
      </c>
      <c r="H146" s="9">
        <f t="shared" si="43"/>
        <v>2.4797114703643715</v>
      </c>
      <c r="I146" s="9">
        <f t="shared" si="44"/>
        <v>3.0281360013385794</v>
      </c>
      <c r="J146" s="9">
        <f t="shared" si="45"/>
        <v>3.7524702875309295</v>
      </c>
      <c r="K146" s="11">
        <f t="shared" si="46"/>
        <v>0.41152263374485593</v>
      </c>
      <c r="L146" s="11">
        <f t="shared" si="47"/>
        <v>0.33783783783783783</v>
      </c>
      <c r="M146" s="11">
        <f t="shared" si="48"/>
        <v>0.27322404371584696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-0.28320093013474912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0.22981390619520548</v>
      </c>
      <c r="Q146" s="11">
        <f>2*'OddsRatio_working_3-way'!K146*'OddsRatio_working_3-way'!L146*'OddsRatio_working_3-way'!M146</f>
        <v>7.597153923808446E-2</v>
      </c>
      <c r="R146" s="11">
        <f t="shared" si="49"/>
        <v>0</v>
      </c>
      <c r="S146" s="11">
        <f t="shared" si="50"/>
        <v>-0.81148711653545169</v>
      </c>
      <c r="T146" s="11">
        <f t="shared" si="51"/>
        <v>-0.26826020381337246</v>
      </c>
      <c r="U146" s="11">
        <f>'OddsRatio_working_3-way'!S146-'OddsRatio_working_3-way'!R146^2/3</f>
        <v>-0.81148711653545169</v>
      </c>
      <c r="V146" s="11">
        <f>'OddsRatio_working_3-way'!S146*'OddsRatio_working_3-way'!R146/3-2*'OddsRatio_working_3-way'!R146^3/27-'OddsRatio_working_3-way'!T146</f>
        <v>0.26826020381337246</v>
      </c>
      <c r="W146" s="11">
        <f>'OddsRatio_working_3-way'!V146^2+4*'OddsRatio_working_3-way'!U146^3/27</f>
        <v>-7.2029028645848453E-3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0.14068265690426893</v>
      </c>
      <c r="Y146" s="11">
        <f>IF('OddsRatio_working_3-way'!W146&gt;=0,IF('OddsRatio_working_3-way'!V146+SQRT('OddsRatio_working_3-way'!W146)&gt;0,0,PI()),ACOS('OddsRatio_working_3-way'!V146/(2*'OddsRatio_working_3-way'!X146)))</f>
        <v>0.3064081470566471</v>
      </c>
      <c r="Z146" s="11">
        <f>'OddsRatio_working_3-way'!X146^(1/3)*COS('OddsRatio_working_3-way'!Y146/3)</f>
        <v>0.51738163299453543</v>
      </c>
      <c r="AA146" s="11">
        <f>'OddsRatio_working_3-way'!X146^(1/3)*COS(('OddsRatio_working_3-way'!Y146+2*PI())/3)</f>
        <v>-0.30461426926155544</v>
      </c>
      <c r="AB146" s="11">
        <f>'OddsRatio_working_3-way'!X146^(1/3)*COS(('OddsRatio_working_3-way'!Y146+4*PI())/3)</f>
        <v>-0.21276736373297997</v>
      </c>
      <c r="AC146" s="11">
        <f>'OddsRatio_working_3-way'!X146^(1/3)*SIN('OddsRatio_working_3-way'!Y146/3)</f>
        <v>5.3027835631157157E-2</v>
      </c>
      <c r="AD146" s="11">
        <f>'OddsRatio_working_3-way'!X146^(1/3)*SIN(('OddsRatio_working_3-way'!Y146+2*PI())/3)</f>
        <v>0.42155171980916628</v>
      </c>
      <c r="AE146" s="11">
        <f>'OddsRatio_working_3-way'!X146^(1/3)*SIN(('OddsRatio_working_3-way'!Y146+4*PI())/3)</f>
        <v>-0.47457955544032343</v>
      </c>
      <c r="AF146" s="11">
        <f>-'OddsRatio_working_3-way'!U146/(3*'OddsRatio_working_3-way'!X146^(1/3))*COS(('OddsRatio_working_3-way'!Y146)/3)</f>
        <v>0.51738163299453543</v>
      </c>
      <c r="AG146" s="11">
        <f>-'OddsRatio_working_3-way'!U146/(3*'OddsRatio_working_3-way'!X146^(1/3))*COS(('OddsRatio_working_3-way'!Y146+2*PI())/3)</f>
        <v>-0.30461426926155544</v>
      </c>
      <c r="AH146" s="11">
        <f>-'OddsRatio_working_3-way'!U146/(3*'OddsRatio_working_3-way'!X146^(1/3))*COS(('OddsRatio_working_3-way'!Y146+4*PI())/3)</f>
        <v>-0.21276736373297997</v>
      </c>
      <c r="AI146" s="11">
        <f>'OddsRatio_working_3-way'!U146/(3*'OddsRatio_working_3-way'!X146^(1/3))*SIN(('OddsRatio_working_3-way'!Y146)/3)</f>
        <v>-5.3027835631157157E-2</v>
      </c>
      <c r="AJ146" s="11">
        <f>'OddsRatio_working_3-way'!U146/(3*'OddsRatio_working_3-way'!X146^(1/3))*SIN(('OddsRatio_working_3-way'!Y146+2*PI())/3)</f>
        <v>-0.42155171980916628</v>
      </c>
      <c r="AK146" s="11">
        <f>'OddsRatio_working_3-way'!U146/(3*'OddsRatio_working_3-way'!X146^(1/3))*SIN(('OddsRatio_working_3-way'!Y146+4*PI())/3)</f>
        <v>0.47457955544032343</v>
      </c>
      <c r="AL146" s="11">
        <f>'OddsRatio_working_3-way'!Z146+'OddsRatio_working_3-way'!AF146</f>
        <v>1.0347632659890709</v>
      </c>
      <c r="AM146" s="11">
        <f>'OddsRatio_working_3-way'!AA146+'OddsRatio_working_3-way'!AG146</f>
        <v>-0.60922853852311087</v>
      </c>
      <c r="AN146" s="11">
        <f>'OddsRatio_working_3-way'!AB146+'OddsRatio_working_3-way'!AH146</f>
        <v>-0.42553472746595994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1.0347632659890709</v>
      </c>
      <c r="AS146" s="11">
        <f>IF(('OddsRatio_working_3-way'!X146=0),IF(Q146&gt;0,-Q146^(1/3),(-Q146)^(1/3)),'OddsRatio_working_3-way'!AM146-'OddsRatio_working_3-way'!R146/3)</f>
        <v>-0.60922853852311087</v>
      </c>
      <c r="AT146" s="11">
        <f>IF(('OddsRatio_working_3-way'!X146=0),IF(Q146&gt;0,-Q146^(1/3),(-Q146)^(1/3)),'OddsRatio_working_3-way'!AN146-'OddsRatio_working_3-way'!R146/3)</f>
        <v>-0.42553472746595994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3.02</v>
      </c>
      <c r="C147" s="4">
        <f>IF('True_Odds_Calculator_3-way'!C148="","",'True_Odds_Calculator_3-way'!C148)</f>
        <v>3.68</v>
      </c>
      <c r="D147" s="9">
        <f t="shared" si="39"/>
        <v>0.41168259893182491</v>
      </c>
      <c r="E147" s="9">
        <f t="shared" si="40"/>
        <v>0.3234355270711376</v>
      </c>
      <c r="F147" s="9">
        <f t="shared" si="41"/>
        <v>0.26488187399703755</v>
      </c>
      <c r="G147" s="9">
        <f t="shared" si="42"/>
        <v>1.0355476728963655</v>
      </c>
      <c r="H147" s="9">
        <f t="shared" si="43"/>
        <v>2.4290557885969846</v>
      </c>
      <c r="I147" s="9">
        <f t="shared" si="44"/>
        <v>3.0918062992506581</v>
      </c>
      <c r="J147" s="9">
        <f t="shared" si="45"/>
        <v>3.7752677633622604</v>
      </c>
      <c r="K147" s="11">
        <f t="shared" si="46"/>
        <v>0.42016806722689076</v>
      </c>
      <c r="L147" s="11">
        <f t="shared" si="47"/>
        <v>0.33112582781456956</v>
      </c>
      <c r="M147" s="11">
        <f t="shared" si="48"/>
        <v>0.27173913043478259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-0.28244476598586465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0.22986447674376403</v>
      </c>
      <c r="Q147" s="11">
        <f>2*'OddsRatio_working_3-way'!K147*'OddsRatio_working_3-way'!L147*'OddsRatio_working_3-way'!M147</f>
        <v>7.5613314718343441E-2</v>
      </c>
      <c r="R147" s="11">
        <f t="shared" si="49"/>
        <v>0</v>
      </c>
      <c r="S147" s="11">
        <f t="shared" si="50"/>
        <v>-0.81383868432268247</v>
      </c>
      <c r="T147" s="11">
        <f t="shared" si="51"/>
        <v>-0.26771009352719821</v>
      </c>
      <c r="U147" s="11">
        <f>'OddsRatio_working_3-way'!S147-'OddsRatio_working_3-way'!R147^2/3</f>
        <v>-0.81383868432268247</v>
      </c>
      <c r="V147" s="11">
        <f>'OddsRatio_working_3-way'!S147*'OddsRatio_working_3-way'!R147/3-2*'OddsRatio_working_3-way'!R147^3/27-'OddsRatio_working_3-way'!T147</f>
        <v>0.26771009352719821</v>
      </c>
      <c r="W147" s="11">
        <f>'OddsRatio_working_3-way'!V147^2+4*'OddsRatio_working_3-way'!U147^3/27</f>
        <v>-8.1879793311800397E-3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0.14129461552684983</v>
      </c>
      <c r="Y147" s="11">
        <f>IF('OddsRatio_working_3-way'!W147&gt;=0,IF('OddsRatio_working_3-way'!V147+SQRT('OddsRatio_working_3-way'!W147)&gt;0,0,PI()),ACOS('OddsRatio_working_3-way'!V147/(2*'OddsRatio_working_3-way'!X147)))</f>
        <v>0.32594949346387403</v>
      </c>
      <c r="Z147" s="11">
        <f>'OddsRatio_working_3-way'!X147^(1/3)*COS('OddsRatio_working_3-way'!Y147/3)</f>
        <v>0.51777383644818276</v>
      </c>
      <c r="AA147" s="11">
        <f>'OddsRatio_working_3-way'!X147^(1/3)*COS(('OddsRatio_working_3-way'!Y147+2*PI())/3)</f>
        <v>-0.30779869388157993</v>
      </c>
      <c r="AB147" s="11">
        <f>'OddsRatio_working_3-way'!X147^(1/3)*COS(('OddsRatio_working_3-way'!Y147+4*PI())/3)</f>
        <v>-0.20997514256660299</v>
      </c>
      <c r="AC147" s="11">
        <f>'OddsRatio_working_3-way'!X147^(1/3)*SIN('OddsRatio_working_3-way'!Y147/3)</f>
        <v>5.6478453684787183E-2</v>
      </c>
      <c r="AD147" s="11">
        <f>'OddsRatio_working_3-way'!X147^(1/3)*SIN(('OddsRatio_working_3-way'!Y147+2*PI())/3)</f>
        <v>0.42016606893666186</v>
      </c>
      <c r="AE147" s="11">
        <f>'OddsRatio_working_3-way'!X147^(1/3)*SIN(('OddsRatio_working_3-way'!Y147+4*PI())/3)</f>
        <v>-0.47664452262144896</v>
      </c>
      <c r="AF147" s="11">
        <f>-'OddsRatio_working_3-way'!U147/(3*'OddsRatio_working_3-way'!X147^(1/3))*COS(('OddsRatio_working_3-way'!Y147)/3)</f>
        <v>0.51777383644818264</v>
      </c>
      <c r="AG147" s="11">
        <f>-'OddsRatio_working_3-way'!U147/(3*'OddsRatio_working_3-way'!X147^(1/3))*COS(('OddsRatio_working_3-way'!Y147+2*PI())/3)</f>
        <v>-0.30779869388157982</v>
      </c>
      <c r="AH147" s="11">
        <f>-'OddsRatio_working_3-way'!U147/(3*'OddsRatio_working_3-way'!X147^(1/3))*COS(('OddsRatio_working_3-way'!Y147+4*PI())/3)</f>
        <v>-0.20997514256660293</v>
      </c>
      <c r="AI147" s="11">
        <f>'OddsRatio_working_3-way'!U147/(3*'OddsRatio_working_3-way'!X147^(1/3))*SIN(('OddsRatio_working_3-way'!Y147)/3)</f>
        <v>-5.6478453684787169E-2</v>
      </c>
      <c r="AJ147" s="11">
        <f>'OddsRatio_working_3-way'!U147/(3*'OddsRatio_working_3-way'!X147^(1/3))*SIN(('OddsRatio_working_3-way'!Y147+2*PI())/3)</f>
        <v>-0.42016606893666175</v>
      </c>
      <c r="AK147" s="11">
        <f>'OddsRatio_working_3-way'!U147/(3*'OddsRatio_working_3-way'!X147^(1/3))*SIN(('OddsRatio_working_3-way'!Y147+4*PI())/3)</f>
        <v>0.47664452262144885</v>
      </c>
      <c r="AL147" s="11">
        <f>'OddsRatio_working_3-way'!Z147+'OddsRatio_working_3-way'!AF147</f>
        <v>1.0355476728963655</v>
      </c>
      <c r="AM147" s="11">
        <f>'OddsRatio_working_3-way'!AA147+'OddsRatio_working_3-way'!AG147</f>
        <v>-0.61559738776315975</v>
      </c>
      <c r="AN147" s="11">
        <f>'OddsRatio_working_3-way'!AB147+'OddsRatio_working_3-way'!AH147</f>
        <v>-0.41995028513320593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1.0355476728963655</v>
      </c>
      <c r="AS147" s="11">
        <f>IF(('OddsRatio_working_3-way'!X147=0),IF(Q147&gt;0,-Q147^(1/3),(-Q147)^(1/3)),'OddsRatio_working_3-way'!AM147-'OddsRatio_working_3-way'!R147/3)</f>
        <v>-0.61559738776315975</v>
      </c>
      <c r="AT147" s="11">
        <f>IF(('OddsRatio_working_3-way'!X147=0),IF(Q147&gt;0,-Q147^(1/3),(-Q147)^(1/3)),'OddsRatio_working_3-way'!AN147-'OddsRatio_working_3-way'!R147/3)</f>
        <v>-0.41995028513320593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3.98</v>
      </c>
      <c r="B148" s="4">
        <f>IF('True_Odds_Calculator_3-way'!B149="","",'True_Odds_Calculator_3-way'!B149)</f>
        <v>3.65</v>
      </c>
      <c r="C148" s="4">
        <f>IF('True_Odds_Calculator_3-way'!C149="","",'True_Odds_Calculator_3-way'!C149)</f>
        <v>2.0099999999999998</v>
      </c>
      <c r="D148" s="9">
        <f t="shared" si="39"/>
        <v>0.24456526629241812</v>
      </c>
      <c r="E148" s="9">
        <f t="shared" si="40"/>
        <v>0.26689227987059805</v>
      </c>
      <c r="F148" s="9">
        <f t="shared" si="41"/>
        <v>0.48854245383698369</v>
      </c>
      <c r="G148" s="9">
        <f t="shared" si="42"/>
        <v>1.0365396212452103</v>
      </c>
      <c r="H148" s="9">
        <f t="shared" si="43"/>
        <v>4.0888880713107278</v>
      </c>
      <c r="I148" s="9">
        <f t="shared" si="44"/>
        <v>3.7468299962998071</v>
      </c>
      <c r="J148" s="9">
        <f t="shared" si="45"/>
        <v>2.0469050174576617</v>
      </c>
      <c r="K148" s="11">
        <f t="shared" si="46"/>
        <v>0.25125628140703515</v>
      </c>
      <c r="L148" s="11">
        <f t="shared" si="47"/>
        <v>0.27397260273972601</v>
      </c>
      <c r="M148" s="11">
        <f t="shared" si="48"/>
        <v>0.49751243781094534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-0.27315648644640755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0.22740294534760636</v>
      </c>
      <c r="Q148" s="11">
        <f>2*'OddsRatio_working_3-way'!K148*'OddsRatio_working_3-way'!L148*'OddsRatio_working_3-way'!M148</f>
        <v>6.8494863056507913E-2</v>
      </c>
      <c r="R148" s="11">
        <f t="shared" si="49"/>
        <v>0</v>
      </c>
      <c r="S148" s="11">
        <f t="shared" si="50"/>
        <v>-0.83250062374858558</v>
      </c>
      <c r="T148" s="11">
        <f t="shared" si="51"/>
        <v>-0.2507531999242727</v>
      </c>
      <c r="U148" s="11">
        <f>'OddsRatio_working_3-way'!S148-'OddsRatio_working_3-way'!R148^2/3</f>
        <v>-0.83250062374858558</v>
      </c>
      <c r="V148" s="11">
        <f>'OddsRatio_working_3-way'!S148*'OddsRatio_working_3-way'!R148/3-2*'OddsRatio_working_3-way'!R148^3/27-'OddsRatio_working_3-way'!T148</f>
        <v>0.2507531999242727</v>
      </c>
      <c r="W148" s="11">
        <f>'OddsRatio_working_3-way'!V148^2+4*'OddsRatio_working_3-way'!U148^3/27</f>
        <v>-2.2599962358039752E-2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0.14618236011084068</v>
      </c>
      <c r="Y148" s="11">
        <f>IF('OddsRatio_working_3-way'!W148&gt;=0,IF('OddsRatio_working_3-way'!V148+SQRT('OddsRatio_working_3-way'!W148)&gt;0,0,PI()),ACOS('OddsRatio_working_3-way'!V148/(2*'OddsRatio_working_3-way'!X148)))</f>
        <v>0.54007023982942814</v>
      </c>
      <c r="Z148" s="11">
        <f>'OddsRatio_working_3-way'!X148^(1/3)*COS('OddsRatio_working_3-way'!Y148/3)</f>
        <v>0.51826981062260513</v>
      </c>
      <c r="AA148" s="11">
        <f>'OddsRatio_working_3-way'!X148^(1/3)*COS(('OddsRatio_working_3-way'!Y148+2*PI())/3)</f>
        <v>-0.34082002320344473</v>
      </c>
      <c r="AB148" s="11">
        <f>'OddsRatio_working_3-way'!X148^(1/3)*COS(('OddsRatio_working_3-way'!Y148+4*PI())/3)</f>
        <v>-0.17744978741916057</v>
      </c>
      <c r="AC148" s="11">
        <f>'OddsRatio_working_3-way'!X148^(1/3)*SIN('OddsRatio_working_3-way'!Y148/3)</f>
        <v>9.4321849607629113E-2</v>
      </c>
      <c r="AD148" s="11">
        <f>'OddsRatio_working_3-way'!X148^(1/3)*SIN(('OddsRatio_working_3-way'!Y148+2*PI())/3)</f>
        <v>0.40167389720991159</v>
      </c>
      <c r="AE148" s="11">
        <f>'OddsRatio_working_3-way'!X148^(1/3)*SIN(('OddsRatio_working_3-way'!Y148+4*PI())/3)</f>
        <v>-0.49599574681754072</v>
      </c>
      <c r="AF148" s="11">
        <f>-'OddsRatio_working_3-way'!U148/(3*'OddsRatio_working_3-way'!X148^(1/3))*COS(('OddsRatio_working_3-way'!Y148)/3)</f>
        <v>0.51826981062260502</v>
      </c>
      <c r="AG148" s="11">
        <f>-'OddsRatio_working_3-way'!U148/(3*'OddsRatio_working_3-way'!X148^(1/3))*COS(('OddsRatio_working_3-way'!Y148+2*PI())/3)</f>
        <v>-0.34082002320344468</v>
      </c>
      <c r="AH148" s="11">
        <f>-'OddsRatio_working_3-way'!U148/(3*'OddsRatio_working_3-way'!X148^(1/3))*COS(('OddsRatio_working_3-way'!Y148+4*PI())/3)</f>
        <v>-0.17744978741916051</v>
      </c>
      <c r="AI148" s="11">
        <f>'OddsRatio_working_3-way'!U148/(3*'OddsRatio_working_3-way'!X148^(1/3))*SIN(('OddsRatio_working_3-way'!Y148)/3)</f>
        <v>-9.4321849607629085E-2</v>
      </c>
      <c r="AJ148" s="11">
        <f>'OddsRatio_working_3-way'!U148/(3*'OddsRatio_working_3-way'!X148^(1/3))*SIN(('OddsRatio_working_3-way'!Y148+2*PI())/3)</f>
        <v>-0.40167389720991153</v>
      </c>
      <c r="AK148" s="11">
        <f>'OddsRatio_working_3-way'!U148/(3*'OddsRatio_working_3-way'!X148^(1/3))*SIN(('OddsRatio_working_3-way'!Y148+4*PI())/3)</f>
        <v>0.49599574681754061</v>
      </c>
      <c r="AL148" s="11">
        <f>'OddsRatio_working_3-way'!Z148+'OddsRatio_working_3-way'!AF148</f>
        <v>1.0365396212452103</v>
      </c>
      <c r="AM148" s="11">
        <f>'OddsRatio_working_3-way'!AA148+'OddsRatio_working_3-way'!AG148</f>
        <v>-0.68164004640688947</v>
      </c>
      <c r="AN148" s="11">
        <f>'OddsRatio_working_3-way'!AB148+'OddsRatio_working_3-way'!AH148</f>
        <v>-0.35489957483832107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1.0365396212452103</v>
      </c>
      <c r="AS148" s="11">
        <f>IF(('OddsRatio_working_3-way'!X148=0),IF(Q148&gt;0,-Q148^(1/3),(-Q148)^(1/3)),'OddsRatio_working_3-way'!AM148-'OddsRatio_working_3-way'!R148/3)</f>
        <v>-0.68164004640688947</v>
      </c>
      <c r="AT148" s="11">
        <f>IF(('OddsRatio_working_3-way'!X148=0),IF(Q148&gt;0,-Q148^(1/3),(-Q148)^(1/3)),'OddsRatio_working_3-way'!AN148-'OddsRatio_working_3-way'!R148/3)</f>
        <v>-0.35489957483832107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2.61</v>
      </c>
      <c r="B149" s="4">
        <f>IF('True_Odds_Calculator_3-way'!B150="","",'True_Odds_Calculator_3-way'!B150)</f>
        <v>3.26</v>
      </c>
      <c r="C149" s="4">
        <f>IF('True_Odds_Calculator_3-way'!C150="","",'True_Odds_Calculator_3-way'!C150)</f>
        <v>3.01</v>
      </c>
      <c r="D149" s="9">
        <f t="shared" si="39"/>
        <v>0.375339570754195</v>
      </c>
      <c r="E149" s="9">
        <f t="shared" si="40"/>
        <v>0.29974599833742033</v>
      </c>
      <c r="F149" s="9">
        <f t="shared" si="41"/>
        <v>0.32491443090838451</v>
      </c>
      <c r="G149" s="9">
        <f t="shared" si="42"/>
        <v>1.0336982148523339</v>
      </c>
      <c r="H149" s="9">
        <f t="shared" si="43"/>
        <v>2.6642541259122581</v>
      </c>
      <c r="I149" s="9">
        <f t="shared" si="44"/>
        <v>3.3361579655662741</v>
      </c>
      <c r="J149" s="9">
        <f t="shared" si="45"/>
        <v>3.0777334118531905</v>
      </c>
      <c r="K149" s="11">
        <f t="shared" si="46"/>
        <v>0.38314176245210729</v>
      </c>
      <c r="L149" s="11">
        <f t="shared" si="47"/>
        <v>0.30674846625766872</v>
      </c>
      <c r="M149" s="11">
        <f t="shared" si="48"/>
        <v>0.33222591362126247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-0.28556552084922004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0.22958987049491375</v>
      </c>
      <c r="Q149" s="11">
        <f>2*'OddsRatio_working_3-way'!K149*'OddsRatio_working_3-way'!L149*'OddsRatio_working_3-way'!M149</f>
        <v>7.8091792685344816E-2</v>
      </c>
      <c r="R149" s="11">
        <f t="shared" si="49"/>
        <v>0</v>
      </c>
      <c r="S149" s="11">
        <f t="shared" si="50"/>
        <v>-0.80398316229548694</v>
      </c>
      <c r="T149" s="11">
        <f t="shared" si="51"/>
        <v>-0.27346366064472349</v>
      </c>
      <c r="U149" s="11">
        <f>'OddsRatio_working_3-way'!S149-'OddsRatio_working_3-way'!R149^2/3</f>
        <v>-0.80398316229548694</v>
      </c>
      <c r="V149" s="11">
        <f>'OddsRatio_working_3-way'!S149*'OddsRatio_working_3-way'!R149/3-2*'OddsRatio_working_3-way'!R149^3/27-'OddsRatio_working_3-way'!T149</f>
        <v>0.27346366064472349</v>
      </c>
      <c r="W149" s="11">
        <f>'OddsRatio_working_3-way'!V149^2+4*'OddsRatio_working_3-way'!U149^3/27</f>
        <v>-2.2081170029379787E-3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0.13873580170250799</v>
      </c>
      <c r="Y149" s="11">
        <f>IF('OddsRatio_working_3-way'!W149&gt;=0,IF('OddsRatio_working_3-way'!V149+SQRT('OddsRatio_working_3-way'!W149)&gt;0,0,PI()),ACOS('OddsRatio_working_3-way'!V149/(2*'OddsRatio_working_3-way'!X149)))</f>
        <v>0.17017299230500327</v>
      </c>
      <c r="Z149" s="11">
        <f>'OddsRatio_working_3-way'!X149^(1/3)*COS('OddsRatio_working_3-way'!Y149/3)</f>
        <v>0.51684910742616696</v>
      </c>
      <c r="AA149" s="11">
        <f>'OddsRatio_working_3-way'!X149^(1/3)*COS(('OddsRatio_working_3-way'!Y149+2*PI())/3)</f>
        <v>-0.28384188418763751</v>
      </c>
      <c r="AB149" s="11">
        <f>'OddsRatio_working_3-way'!X149^(1/3)*COS(('OddsRatio_working_3-way'!Y149+4*PI())/3)</f>
        <v>-0.23300722323852952</v>
      </c>
      <c r="AC149" s="11">
        <f>'OddsRatio_working_3-way'!X149^(1/3)*SIN('OddsRatio_working_3-way'!Y149/3)</f>
        <v>2.9349405183131016E-2</v>
      </c>
      <c r="AD149" s="11">
        <f>'OddsRatio_working_3-way'!X149^(1/3)*SIN(('OddsRatio_working_3-way'!Y149+2*PI())/3)</f>
        <v>0.43292975436280745</v>
      </c>
      <c r="AE149" s="11">
        <f>'OddsRatio_working_3-way'!X149^(1/3)*SIN(('OddsRatio_working_3-way'!Y149+4*PI())/3)</f>
        <v>-0.46227915954593829</v>
      </c>
      <c r="AF149" s="11">
        <f>-'OddsRatio_working_3-way'!U149/(3*'OddsRatio_working_3-way'!X149^(1/3))*COS(('OddsRatio_working_3-way'!Y149)/3)</f>
        <v>0.51684910742616685</v>
      </c>
      <c r="AG149" s="11">
        <f>-'OddsRatio_working_3-way'!U149/(3*'OddsRatio_working_3-way'!X149^(1/3))*COS(('OddsRatio_working_3-way'!Y149+2*PI())/3)</f>
        <v>-0.28384188418763745</v>
      </c>
      <c r="AH149" s="11">
        <f>-'OddsRatio_working_3-way'!U149/(3*'OddsRatio_working_3-way'!X149^(1/3))*COS(('OddsRatio_working_3-way'!Y149+4*PI())/3)</f>
        <v>-0.23300722323852946</v>
      </c>
      <c r="AI149" s="11">
        <f>'OddsRatio_working_3-way'!U149/(3*'OddsRatio_working_3-way'!X149^(1/3))*SIN(('OddsRatio_working_3-way'!Y149)/3)</f>
        <v>-2.9349405183131009E-2</v>
      </c>
      <c r="AJ149" s="11">
        <f>'OddsRatio_working_3-way'!U149/(3*'OddsRatio_working_3-way'!X149^(1/3))*SIN(('OddsRatio_working_3-way'!Y149+2*PI())/3)</f>
        <v>-0.43292975436280734</v>
      </c>
      <c r="AK149" s="11">
        <f>'OddsRatio_working_3-way'!U149/(3*'OddsRatio_working_3-way'!X149^(1/3))*SIN(('OddsRatio_working_3-way'!Y149+4*PI())/3)</f>
        <v>0.46227915954593823</v>
      </c>
      <c r="AL149" s="11">
        <f>'OddsRatio_working_3-way'!Z149+'OddsRatio_working_3-way'!AF149</f>
        <v>1.0336982148523339</v>
      </c>
      <c r="AM149" s="11">
        <f>'OddsRatio_working_3-way'!AA149+'OddsRatio_working_3-way'!AG149</f>
        <v>-0.5676837683752749</v>
      </c>
      <c r="AN149" s="11">
        <f>'OddsRatio_working_3-way'!AB149+'OddsRatio_working_3-way'!AH149</f>
        <v>-0.46601444647705897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1.0336982148523339</v>
      </c>
      <c r="AS149" s="11">
        <f>IF(('OddsRatio_working_3-way'!X149=0),IF(Q149&gt;0,-Q149^(1/3),(-Q149)^(1/3)),'OddsRatio_working_3-way'!AM149-'OddsRatio_working_3-way'!R149/3)</f>
        <v>-0.5676837683752749</v>
      </c>
      <c r="AT149" s="11">
        <f>IF(('OddsRatio_working_3-way'!X149=0),IF(Q149&gt;0,-Q149^(1/3),(-Q149)^(1/3)),'OddsRatio_working_3-way'!AN149-'OddsRatio_working_3-way'!R149/3)</f>
        <v>-0.46601444647705897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</v>
      </c>
      <c r="B150" s="4">
        <f>IF('True_Odds_Calculator_3-way'!B151="","",'True_Odds_Calculator_3-way'!B151)</f>
        <v>3.66</v>
      </c>
      <c r="C150" s="4">
        <f>IF('True_Odds_Calculator_3-way'!C151="","",'True_Odds_Calculator_3-way'!C151)</f>
        <v>3.67</v>
      </c>
      <c r="D150" s="9">
        <f t="shared" si="39"/>
        <v>0.46770408737776969</v>
      </c>
      <c r="E150" s="9">
        <f t="shared" si="40"/>
        <v>0.2665143978794865</v>
      </c>
      <c r="F150" s="9">
        <f t="shared" si="41"/>
        <v>0.2657815147427437</v>
      </c>
      <c r="G150" s="9">
        <f t="shared" si="42"/>
        <v>1.0346400387992816</v>
      </c>
      <c r="H150" s="9">
        <f t="shared" si="43"/>
        <v>2.1381040426792102</v>
      </c>
      <c r="I150" s="9">
        <f t="shared" si="44"/>
        <v>3.7521425032060889</v>
      </c>
      <c r="J150" s="9">
        <f t="shared" si="45"/>
        <v>3.7624889035940816</v>
      </c>
      <c r="K150" s="11">
        <f t="shared" si="46"/>
        <v>0.47619047619047616</v>
      </c>
      <c r="L150" s="11">
        <f t="shared" si="47"/>
        <v>0.27322404371584696</v>
      </c>
      <c r="M150" s="11">
        <f t="shared" si="48"/>
        <v>0.27247956403269757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-0.27696133172525728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0.22795258869766397</v>
      </c>
      <c r="Q150" s="11">
        <f>2*'OddsRatio_working_3-way'!K150*'OddsRatio_working_3-way'!L150*'OddsRatio_working_3-way'!M150</f>
        <v>7.0902826966613972E-2</v>
      </c>
      <c r="R150" s="11">
        <f t="shared" si="49"/>
        <v>0</v>
      </c>
      <c r="S150" s="11">
        <f t="shared" si="50"/>
        <v>-0.82304842801590272</v>
      </c>
      <c r="T150" s="11">
        <f t="shared" si="51"/>
        <v>-0.25600262146684372</v>
      </c>
      <c r="U150" s="11">
        <f>'OddsRatio_working_3-way'!S150-'OddsRatio_working_3-way'!R150^2/3</f>
        <v>-0.82304842801590272</v>
      </c>
      <c r="V150" s="11">
        <f>'OddsRatio_working_3-way'!S150*'OddsRatio_working_3-way'!R150/3-2*'OddsRatio_working_3-way'!R150^3/27-'OddsRatio_working_3-way'!T150</f>
        <v>0.25600262146684372</v>
      </c>
      <c r="W150" s="11">
        <f>'OddsRatio_working_3-way'!V150^2+4*'OddsRatio_working_3-way'!U150^3/27</f>
        <v>-1.7061202674599055E-2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0.14369981286739306</v>
      </c>
      <c r="Y150" s="11">
        <f>IF('OddsRatio_working_3-way'!W150&gt;=0,IF('OddsRatio_working_3-way'!V150+SQRT('OddsRatio_working_3-way'!W150)&gt;0,0,PI()),ACOS('OddsRatio_working_3-way'!V150/(2*'OddsRatio_working_3-way'!X150)))</f>
        <v>0.47179287298425709</v>
      </c>
      <c r="Z150" s="11">
        <f>'OddsRatio_working_3-way'!X150^(1/3)*COS('OddsRatio_working_3-way'!Y150/3)</f>
        <v>0.5173200193996409</v>
      </c>
      <c r="AA150" s="11">
        <f>'OddsRatio_working_3-way'!X150^(1/3)*COS(('OddsRatio_working_3-way'!Y150+2*PI())/3)</f>
        <v>-0.32970299070598441</v>
      </c>
      <c r="AB150" s="11">
        <f>'OddsRatio_working_3-way'!X150^(1/3)*COS(('OddsRatio_working_3-way'!Y150+4*PI())/3)</f>
        <v>-0.18761702869365657</v>
      </c>
      <c r="AC150" s="11">
        <f>'OddsRatio_working_3-way'!X150^(1/3)*SIN('OddsRatio_working_3-way'!Y150/3)</f>
        <v>8.2033368415884586E-2</v>
      </c>
      <c r="AD150" s="11">
        <f>'OddsRatio_working_3-way'!X150^(1/3)*SIN(('OddsRatio_working_3-way'!Y150+2*PI())/3)</f>
        <v>0.40699559447840533</v>
      </c>
      <c r="AE150" s="11">
        <f>'OddsRatio_working_3-way'!X150^(1/3)*SIN(('OddsRatio_working_3-way'!Y150+4*PI())/3)</f>
        <v>-0.48902896289428976</v>
      </c>
      <c r="AF150" s="11">
        <f>-'OddsRatio_working_3-way'!U150/(3*'OddsRatio_working_3-way'!X150^(1/3))*COS(('OddsRatio_working_3-way'!Y150)/3)</f>
        <v>0.51732001939964078</v>
      </c>
      <c r="AG150" s="11">
        <f>-'OddsRatio_working_3-way'!U150/(3*'OddsRatio_working_3-way'!X150^(1/3))*COS(('OddsRatio_working_3-way'!Y150+2*PI())/3)</f>
        <v>-0.3297029907059843</v>
      </c>
      <c r="AH150" s="11">
        <f>-'OddsRatio_working_3-way'!U150/(3*'OddsRatio_working_3-way'!X150^(1/3))*COS(('OddsRatio_working_3-way'!Y150+4*PI())/3)</f>
        <v>-0.18761702869365654</v>
      </c>
      <c r="AI150" s="11">
        <f>'OddsRatio_working_3-way'!U150/(3*'OddsRatio_working_3-way'!X150^(1/3))*SIN(('OddsRatio_working_3-way'!Y150)/3)</f>
        <v>-8.2033368415884558E-2</v>
      </c>
      <c r="AJ150" s="11">
        <f>'OddsRatio_working_3-way'!U150/(3*'OddsRatio_working_3-way'!X150^(1/3))*SIN(('OddsRatio_working_3-way'!Y150+2*PI())/3)</f>
        <v>-0.40699559447840528</v>
      </c>
      <c r="AK150" s="11">
        <f>'OddsRatio_working_3-way'!U150/(3*'OddsRatio_working_3-way'!X150^(1/3))*SIN(('OddsRatio_working_3-way'!Y150+4*PI())/3)</f>
        <v>0.48902896289428971</v>
      </c>
      <c r="AL150" s="11">
        <f>'OddsRatio_working_3-way'!Z150+'OddsRatio_working_3-way'!AF150</f>
        <v>1.0346400387992816</v>
      </c>
      <c r="AM150" s="11">
        <f>'OddsRatio_working_3-way'!AA150+'OddsRatio_working_3-way'!AG150</f>
        <v>-0.65940598141196871</v>
      </c>
      <c r="AN150" s="11">
        <f>'OddsRatio_working_3-way'!AB150+'OddsRatio_working_3-way'!AH150</f>
        <v>-0.37523405738731308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1.0346400387992816</v>
      </c>
      <c r="AS150" s="11">
        <f>IF(('OddsRatio_working_3-way'!X150=0),IF(Q150&gt;0,-Q150^(1/3),(-Q150)^(1/3)),'OddsRatio_working_3-way'!AM150-'OddsRatio_working_3-way'!R150/3)</f>
        <v>-0.65940598141196871</v>
      </c>
      <c r="AT150" s="11">
        <f>IF(('OddsRatio_working_3-way'!X150=0),IF(Q150&gt;0,-Q150^(1/3),(-Q150)^(1/3)),'OddsRatio_working_3-way'!AN150-'OddsRatio_working_3-way'!R150/3)</f>
        <v>-0.37523405738731308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3.62</v>
      </c>
      <c r="B151" s="4">
        <f>IF('True_Odds_Calculator_3-way'!B152="","",'True_Odds_Calculator_3-way'!B152)</f>
        <v>3.44</v>
      </c>
      <c r="C151" s="4">
        <f>IF('True_Odds_Calculator_3-way'!C152="","",'True_Odds_Calculator_3-way'!C152)</f>
        <v>2.2000000000000002</v>
      </c>
      <c r="D151" s="9">
        <f t="shared" si="39"/>
        <v>0.26969076314721774</v>
      </c>
      <c r="E151" s="9">
        <f t="shared" si="40"/>
        <v>0.28393699434483799</v>
      </c>
      <c r="F151" s="9">
        <f t="shared" si="41"/>
        <v>0.44637224250794416</v>
      </c>
      <c r="G151" s="9">
        <f t="shared" si="42"/>
        <v>1.0335688930489497</v>
      </c>
      <c r="H151" s="9">
        <f t="shared" si="43"/>
        <v>3.707950499788248</v>
      </c>
      <c r="I151" s="9">
        <f t="shared" si="44"/>
        <v>3.5219080990394378</v>
      </c>
      <c r="J151" s="9">
        <f t="shared" si="45"/>
        <v>2.2402826716587398</v>
      </c>
      <c r="K151" s="11">
        <f t="shared" si="46"/>
        <v>0.27624309392265195</v>
      </c>
      <c r="L151" s="11">
        <f t="shared" si="47"/>
        <v>0.29069767441860467</v>
      </c>
      <c r="M151" s="11">
        <f t="shared" si="48"/>
        <v>0.45454545454545453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-0.28001588543795908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0.2284991765269293</v>
      </c>
      <c r="Q151" s="11">
        <f>2*'OddsRatio_working_3-way'!K151*'OddsRatio_working_3-way'!L151*'OddsRatio_working_3-way'!M151</f>
        <v>7.3002931797741005E-2</v>
      </c>
      <c r="R151" s="11">
        <f t="shared" si="49"/>
        <v>0</v>
      </c>
      <c r="S151" s="11">
        <f t="shared" si="50"/>
        <v>-0.8160221916322532</v>
      </c>
      <c r="T151" s="11">
        <f t="shared" si="51"/>
        <v>-0.26070996537771673</v>
      </c>
      <c r="U151" s="11">
        <f>'OddsRatio_working_3-way'!S151-'OddsRatio_working_3-way'!R151^2/3</f>
        <v>-0.8160221916322532</v>
      </c>
      <c r="V151" s="11">
        <f>'OddsRatio_working_3-way'!S151*'OddsRatio_working_3-way'!R151/3-2*'OddsRatio_working_3-way'!R151^3/27-'OddsRatio_working_3-way'!T151</f>
        <v>0.26070996537771673</v>
      </c>
      <c r="W151" s="11">
        <f>'OddsRatio_working_3-way'!V151^2+4*'OddsRatio_working_3-way'!U151^3/27</f>
        <v>-1.253147343423576E-2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0.14186363124624826</v>
      </c>
      <c r="Y151" s="11">
        <f>IF('OddsRatio_working_3-way'!W151&gt;=0,IF('OddsRatio_working_3-way'!V151+SQRT('OddsRatio_working_3-way'!W151)&gt;0,0,PI()),ACOS('OddsRatio_working_3-way'!V151/(2*'OddsRatio_working_3-way'!X151)))</f>
        <v>0.40557604644130807</v>
      </c>
      <c r="Z151" s="11">
        <f>'OddsRatio_working_3-way'!X151^(1/3)*COS('OddsRatio_working_3-way'!Y151/3)</f>
        <v>0.51678444652447486</v>
      </c>
      <c r="AA151" s="11">
        <f>'OddsRatio_working_3-way'!X151^(1/3)*COS(('OddsRatio_working_3-way'!Y151+2*PI())/3)</f>
        <v>-0.31926853048317039</v>
      </c>
      <c r="AB151" s="11">
        <f>'OddsRatio_working_3-way'!X151^(1/3)*COS(('OddsRatio_working_3-way'!Y151+4*PI())/3)</f>
        <v>-0.19751591604130439</v>
      </c>
      <c r="AC151" s="11">
        <f>'OddsRatio_working_3-way'!X151^(1/3)*SIN('OddsRatio_working_3-way'!Y151/3)</f>
        <v>7.0293904722552106E-2</v>
      </c>
      <c r="AD151" s="11">
        <f>'OddsRatio_working_3-way'!X151^(1/3)*SIN(('OddsRatio_working_3-way'!Y151+2*PI())/3)</f>
        <v>0.41240150660960001</v>
      </c>
      <c r="AE151" s="11">
        <f>'OddsRatio_working_3-way'!X151^(1/3)*SIN(('OddsRatio_working_3-way'!Y151+4*PI())/3)</f>
        <v>-0.48269541133215205</v>
      </c>
      <c r="AF151" s="11">
        <f>-'OddsRatio_working_3-way'!U151/(3*'OddsRatio_working_3-way'!X151^(1/3))*COS(('OddsRatio_working_3-way'!Y151)/3)</f>
        <v>0.51678444652447486</v>
      </c>
      <c r="AG151" s="11">
        <f>-'OddsRatio_working_3-way'!U151/(3*'OddsRatio_working_3-way'!X151^(1/3))*COS(('OddsRatio_working_3-way'!Y151+2*PI())/3)</f>
        <v>-0.31926853048317039</v>
      </c>
      <c r="AH151" s="11">
        <f>-'OddsRatio_working_3-way'!U151/(3*'OddsRatio_working_3-way'!X151^(1/3))*COS(('OddsRatio_working_3-way'!Y151+4*PI())/3)</f>
        <v>-0.19751591604130439</v>
      </c>
      <c r="AI151" s="11">
        <f>'OddsRatio_working_3-way'!U151/(3*'OddsRatio_working_3-way'!X151^(1/3))*SIN(('OddsRatio_working_3-way'!Y151)/3)</f>
        <v>-7.0293904722552106E-2</v>
      </c>
      <c r="AJ151" s="11">
        <f>'OddsRatio_working_3-way'!U151/(3*'OddsRatio_working_3-way'!X151^(1/3))*SIN(('OddsRatio_working_3-way'!Y151+2*PI())/3)</f>
        <v>-0.41240150660960001</v>
      </c>
      <c r="AK151" s="11">
        <f>'OddsRatio_working_3-way'!U151/(3*'OddsRatio_working_3-way'!X151^(1/3))*SIN(('OddsRatio_working_3-way'!Y151+4*PI())/3)</f>
        <v>0.48269541133215205</v>
      </c>
      <c r="AL151" s="11">
        <f>'OddsRatio_working_3-way'!Z151+'OddsRatio_working_3-way'!AF151</f>
        <v>1.0335688930489497</v>
      </c>
      <c r="AM151" s="11">
        <f>'OddsRatio_working_3-way'!AA151+'OddsRatio_working_3-way'!AG151</f>
        <v>-0.63853706096634077</v>
      </c>
      <c r="AN151" s="11">
        <f>'OddsRatio_working_3-way'!AB151+'OddsRatio_working_3-way'!AH151</f>
        <v>-0.39503183208260878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1.0335688930489497</v>
      </c>
      <c r="AS151" s="11">
        <f>IF(('OddsRatio_working_3-way'!X151=0),IF(Q151&gt;0,-Q151^(1/3),(-Q151)^(1/3)),'OddsRatio_working_3-way'!AM151-'OddsRatio_working_3-way'!R151/3)</f>
        <v>-0.63853706096634077</v>
      </c>
      <c r="AT151" s="11">
        <f>IF(('OddsRatio_working_3-way'!X151=0),IF(Q151&gt;0,-Q151^(1/3),(-Q151)^(1/3)),'OddsRatio_working_3-way'!AN151-'OddsRatio_working_3-way'!R151/3)</f>
        <v>-0.39503183208260878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1.55</v>
      </c>
      <c r="B152" s="4">
        <f>IF('True_Odds_Calculator_3-way'!B153="","",'True_Odds_Calculator_3-way'!B153)</f>
        <v>3.77</v>
      </c>
      <c r="C152" s="4">
        <f>IF('True_Odds_Calculator_3-way'!C153="","",'True_Odds_Calculator_3-way'!C153)</f>
        <v>6.66</v>
      </c>
      <c r="D152" s="9">
        <f t="shared" si="39"/>
        <v>0.61932631987786846</v>
      </c>
      <c r="E152" s="9">
        <f t="shared" si="40"/>
        <v>0.24416210852443063</v>
      </c>
      <c r="F152" s="9">
        <f t="shared" si="41"/>
        <v>0.13651157159770094</v>
      </c>
      <c r="G152" s="9">
        <f t="shared" si="42"/>
        <v>1.1175594216549851</v>
      </c>
      <c r="H152" s="9">
        <f t="shared" si="43"/>
        <v>1.6146576819102418</v>
      </c>
      <c r="I152" s="9">
        <f t="shared" si="44"/>
        <v>4.0956395979843077</v>
      </c>
      <c r="J152" s="9">
        <f t="shared" si="45"/>
        <v>7.3253863265672159</v>
      </c>
      <c r="K152" s="11">
        <f t="shared" si="46"/>
        <v>0.64516129032258063</v>
      </c>
      <c r="L152" s="11">
        <f t="shared" si="47"/>
        <v>0.26525198938992045</v>
      </c>
      <c r="M152" s="11">
        <f t="shared" si="48"/>
        <v>0.15015015015015015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-0.22157033391738634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0.2307432785742019</v>
      </c>
      <c r="Q152" s="11">
        <f>2*'OddsRatio_working_3-way'!K152*'OddsRatio_working_3-way'!L152*'OddsRatio_working_3-way'!M152</f>
        <v>5.1390485205835605E-2</v>
      </c>
      <c r="R152" s="11">
        <f t="shared" si="49"/>
        <v>0</v>
      </c>
      <c r="S152" s="11">
        <f t="shared" si="50"/>
        <v>-1.0413996968575936</v>
      </c>
      <c r="T152" s="11">
        <f t="shared" si="51"/>
        <v>-0.23193757168320564</v>
      </c>
      <c r="U152" s="11">
        <f>'OddsRatio_working_3-way'!S152-'OddsRatio_working_3-way'!R152^2/3</f>
        <v>-1.0413996968575936</v>
      </c>
      <c r="V152" s="11">
        <f>'OddsRatio_working_3-way'!S152*'OddsRatio_working_3-way'!R152/3-2*'OddsRatio_working_3-way'!R152^3/27-'OddsRatio_working_3-way'!T152</f>
        <v>0.23193757168320564</v>
      </c>
      <c r="W152" s="11">
        <f>'OddsRatio_working_3-way'!V152^2+4*'OddsRatio_working_3-way'!U152^3/27</f>
        <v>-0.11352523716136782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0.20452400489897876</v>
      </c>
      <c r="Y152" s="11">
        <f>IF('OddsRatio_working_3-way'!W152&gt;=0,IF('OddsRatio_working_3-way'!V152+SQRT('OddsRatio_working_3-way'!W152)&gt;0,0,PI()),ACOS('OddsRatio_working_3-way'!V152/(2*'OddsRatio_working_3-way'!X152)))</f>
        <v>0.96791526589796917</v>
      </c>
      <c r="Z152" s="11">
        <f>'OddsRatio_working_3-way'!X152^(1/3)*COS('OddsRatio_working_3-way'!Y152/3)</f>
        <v>0.55877971082749256</v>
      </c>
      <c r="AA152" s="11">
        <f>'OddsRatio_working_3-way'!X152^(1/3)*COS(('OddsRatio_working_3-way'!Y152+2*PI())/3)</f>
        <v>-0.44117319908687064</v>
      </c>
      <c r="AB152" s="11">
        <f>'OddsRatio_working_3-way'!X152^(1/3)*COS(('OddsRatio_working_3-way'!Y152+4*PI())/3)</f>
        <v>-0.11760651174062151</v>
      </c>
      <c r="AC152" s="11">
        <f>'OddsRatio_working_3-way'!X152^(1/3)*SIN('OddsRatio_working_3-way'!Y152/3)</f>
        <v>0.18681131404015236</v>
      </c>
      <c r="AD152" s="11">
        <f>'OddsRatio_working_3-way'!X152^(1/3)*SIN(('OddsRatio_working_3-way'!Y152+2*PI())/3)</f>
        <v>0.39051176767585499</v>
      </c>
      <c r="AE152" s="11">
        <f>'OddsRatio_working_3-way'!X152^(1/3)*SIN(('OddsRatio_working_3-way'!Y152+4*PI())/3)</f>
        <v>-0.57732308171600721</v>
      </c>
      <c r="AF152" s="11">
        <f>-'OddsRatio_working_3-way'!U152/(3*'OddsRatio_working_3-way'!X152^(1/3))*COS(('OddsRatio_working_3-way'!Y152)/3)</f>
        <v>0.55877971082749256</v>
      </c>
      <c r="AG152" s="11">
        <f>-'OddsRatio_working_3-way'!U152/(3*'OddsRatio_working_3-way'!X152^(1/3))*COS(('OddsRatio_working_3-way'!Y152+2*PI())/3)</f>
        <v>-0.44117319908687064</v>
      </c>
      <c r="AH152" s="11">
        <f>-'OddsRatio_working_3-way'!U152/(3*'OddsRatio_working_3-way'!X152^(1/3))*COS(('OddsRatio_working_3-way'!Y152+4*PI())/3)</f>
        <v>-0.11760651174062151</v>
      </c>
      <c r="AI152" s="11">
        <f>'OddsRatio_working_3-way'!U152/(3*'OddsRatio_working_3-way'!X152^(1/3))*SIN(('OddsRatio_working_3-way'!Y152)/3)</f>
        <v>-0.18681131404015236</v>
      </c>
      <c r="AJ152" s="11">
        <f>'OddsRatio_working_3-way'!U152/(3*'OddsRatio_working_3-way'!X152^(1/3))*SIN(('OddsRatio_working_3-way'!Y152+2*PI())/3)</f>
        <v>-0.39051176767585499</v>
      </c>
      <c r="AK152" s="11">
        <f>'OddsRatio_working_3-way'!U152/(3*'OddsRatio_working_3-way'!X152^(1/3))*SIN(('OddsRatio_working_3-way'!Y152+4*PI())/3)</f>
        <v>0.57732308171600721</v>
      </c>
      <c r="AL152" s="11">
        <f>'OddsRatio_working_3-way'!Z152+'OddsRatio_working_3-way'!AF152</f>
        <v>1.1175594216549851</v>
      </c>
      <c r="AM152" s="11">
        <f>'OddsRatio_working_3-way'!AA152+'OddsRatio_working_3-way'!AG152</f>
        <v>-0.88234639817374128</v>
      </c>
      <c r="AN152" s="11">
        <f>'OddsRatio_working_3-way'!AB152+'OddsRatio_working_3-way'!AH152</f>
        <v>-0.23521302348124301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1.1175594216549851</v>
      </c>
      <c r="AS152" s="11">
        <f>IF(('OddsRatio_working_3-way'!X152=0),IF(Q152&gt;0,-Q152^(1/3),(-Q152)^(1/3)),'OddsRatio_working_3-way'!AM152-'OddsRatio_working_3-way'!R152/3)</f>
        <v>-0.88234639817374128</v>
      </c>
      <c r="AT152" s="11">
        <f>IF(('OddsRatio_working_3-way'!X152=0),IF(Q152&gt;0,-Q152^(1/3),(-Q152)^(1/3)),'OddsRatio_working_3-way'!AN152-'OddsRatio_working_3-way'!R152/3)</f>
        <v>-0.23521302348124301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2.2400000000000002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3.43</v>
      </c>
      <c r="D153" s="9">
        <f t="shared" si="39"/>
        <v>0.42584097891399703</v>
      </c>
      <c r="E153" s="9">
        <f t="shared" si="40"/>
        <v>0.29960135886600336</v>
      </c>
      <c r="F153" s="9">
        <f t="shared" si="41"/>
        <v>0.27455766221999955</v>
      </c>
      <c r="G153" s="9">
        <f t="shared" si="42"/>
        <v>1.0873342199207614</v>
      </c>
      <c r="H153" s="9">
        <f t="shared" si="43"/>
        <v>2.3482944327017439</v>
      </c>
      <c r="I153" s="9">
        <f t="shared" si="44"/>
        <v>3.3377685728296371</v>
      </c>
      <c r="J153" s="9">
        <f t="shared" si="45"/>
        <v>3.6422221544074511</v>
      </c>
      <c r="K153" s="11">
        <f t="shared" si="46"/>
        <v>0.4464285714285714</v>
      </c>
      <c r="L153" s="11">
        <f t="shared" si="47"/>
        <v>0.31746031746031744</v>
      </c>
      <c r="M153" s="11">
        <f t="shared" si="48"/>
        <v>0.29154518950437314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-0.26767864580234413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0.24047519882588597</v>
      </c>
      <c r="Q153" s="11">
        <f>2*'OddsRatio_working_3-way'!K153*'OddsRatio_working_3-way'!L153*'OddsRatio_working_3-way'!M153</f>
        <v>8.2637525369720258E-2</v>
      </c>
      <c r="R153" s="11">
        <f t="shared" si="49"/>
        <v>0</v>
      </c>
      <c r="S153" s="11">
        <f t="shared" si="50"/>
        <v>-0.89837274133348166</v>
      </c>
      <c r="T153" s="11">
        <f t="shared" si="51"/>
        <v>-0.30871915509741638</v>
      </c>
      <c r="U153" s="11">
        <f>'OddsRatio_working_3-way'!S153-'OddsRatio_working_3-way'!R153^2/3</f>
        <v>-0.89837274133348166</v>
      </c>
      <c r="V153" s="11">
        <f>'OddsRatio_working_3-way'!S153*'OddsRatio_working_3-way'!R153/3-2*'OddsRatio_working_3-way'!R153^3/27-'OddsRatio_working_3-way'!T153</f>
        <v>0.30871915509741638</v>
      </c>
      <c r="W153" s="11">
        <f>'OddsRatio_working_3-way'!V153^2+4*'OddsRatio_working_3-way'!U153^3/27</f>
        <v>-1.2107728705937376E-2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0.16387132561098053</v>
      </c>
      <c r="Y153" s="11">
        <f>IF('OddsRatio_working_3-way'!W153&gt;=0,IF('OddsRatio_working_3-way'!V153+SQRT('OddsRatio_working_3-way'!W153)&gt;0,0,PI()),ACOS('OddsRatio_working_3-way'!V153/(2*'OddsRatio_working_3-way'!X153)))</f>
        <v>0.34238685677555103</v>
      </c>
      <c r="Z153" s="11">
        <f>'OddsRatio_working_3-way'!X153^(1/3)*COS('OddsRatio_working_3-way'!Y153/3)</f>
        <v>0.5436671099603807</v>
      </c>
      <c r="AA153" s="11">
        <f>'OddsRatio_working_3-way'!X153^(1/3)*COS(('OddsRatio_working_3-way'!Y153+2*PI())/3)</f>
        <v>-0.32580336592914477</v>
      </c>
      <c r="AB153" s="11">
        <f>'OddsRatio_working_3-way'!X153^(1/3)*COS(('OddsRatio_working_3-way'!Y153+4*PI())/3)</f>
        <v>-0.21786374403123607</v>
      </c>
      <c r="AC153" s="11">
        <f>'OddsRatio_working_3-way'!X153^(1/3)*SIN('OddsRatio_working_3-way'!Y153/3)</f>
        <v>6.2318969758984002E-2</v>
      </c>
      <c r="AD153" s="11">
        <f>'OddsRatio_working_3-way'!X153^(1/3)*SIN(('OddsRatio_working_3-way'!Y153+2*PI())/3)</f>
        <v>0.43967004354826544</v>
      </c>
      <c r="AE153" s="11">
        <f>'OddsRatio_working_3-way'!X153^(1/3)*SIN(('OddsRatio_working_3-way'!Y153+4*PI())/3)</f>
        <v>-0.50198901330724943</v>
      </c>
      <c r="AF153" s="11">
        <f>-'OddsRatio_working_3-way'!U153/(3*'OddsRatio_working_3-way'!X153^(1/3))*COS(('OddsRatio_working_3-way'!Y153)/3)</f>
        <v>0.5436671099603807</v>
      </c>
      <c r="AG153" s="11">
        <f>-'OddsRatio_working_3-way'!U153/(3*'OddsRatio_working_3-way'!X153^(1/3))*COS(('OddsRatio_working_3-way'!Y153+2*PI())/3)</f>
        <v>-0.32580336592914477</v>
      </c>
      <c r="AH153" s="11">
        <f>-'OddsRatio_working_3-way'!U153/(3*'OddsRatio_working_3-way'!X153^(1/3))*COS(('OddsRatio_working_3-way'!Y153+4*PI())/3)</f>
        <v>-0.21786374403123607</v>
      </c>
      <c r="AI153" s="11">
        <f>'OddsRatio_working_3-way'!U153/(3*'OddsRatio_working_3-way'!X153^(1/3))*SIN(('OddsRatio_working_3-way'!Y153)/3)</f>
        <v>-6.2318969758984002E-2</v>
      </c>
      <c r="AJ153" s="11">
        <f>'OddsRatio_working_3-way'!U153/(3*'OddsRatio_working_3-way'!X153^(1/3))*SIN(('OddsRatio_working_3-way'!Y153+2*PI())/3)</f>
        <v>-0.43967004354826544</v>
      </c>
      <c r="AK153" s="11">
        <f>'OddsRatio_working_3-way'!U153/(3*'OddsRatio_working_3-way'!X153^(1/3))*SIN(('OddsRatio_working_3-way'!Y153+4*PI())/3)</f>
        <v>0.50198901330724943</v>
      </c>
      <c r="AL153" s="11">
        <f>'OddsRatio_working_3-way'!Z153+'OddsRatio_working_3-way'!AF153</f>
        <v>1.0873342199207614</v>
      </c>
      <c r="AM153" s="11">
        <f>'OddsRatio_working_3-way'!AA153+'OddsRatio_working_3-way'!AG153</f>
        <v>-0.65160673185828955</v>
      </c>
      <c r="AN153" s="11">
        <f>'OddsRatio_working_3-way'!AB153+'OddsRatio_working_3-way'!AH153</f>
        <v>-0.43572748806247213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1.0873342199207614</v>
      </c>
      <c r="AS153" s="11">
        <f>IF(('OddsRatio_working_3-way'!X153=0),IF(Q153&gt;0,-Q153^(1/3),(-Q153)^(1/3)),'OddsRatio_working_3-way'!AM153-'OddsRatio_working_3-way'!R153/3)</f>
        <v>-0.65160673185828955</v>
      </c>
      <c r="AT153" s="11">
        <f>IF(('OddsRatio_working_3-way'!X153=0),IF(Q153&gt;0,-Q153^(1/3),(-Q153)^(1/3)),'OddsRatio_working_3-way'!AN153-'OddsRatio_working_3-way'!R153/3)</f>
        <v>-0.43572748806247213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1.36</v>
      </c>
      <c r="B154" s="4">
        <f>IF('True_Odds_Calculator_3-way'!B155="","",'True_Odds_Calculator_3-way'!B155)</f>
        <v>4.8</v>
      </c>
      <c r="C154" s="4">
        <f>IF('True_Odds_Calculator_3-way'!C155="","",'True_Odds_Calculator_3-way'!C155)</f>
        <v>8.48</v>
      </c>
      <c r="D154" s="9">
        <f t="shared" si="39"/>
        <v>0.7083214306828638</v>
      </c>
      <c r="E154" s="9">
        <f t="shared" si="40"/>
        <v>0.18703280462027969</v>
      </c>
      <c r="F154" s="9">
        <f t="shared" si="41"/>
        <v>0.10464576469685648</v>
      </c>
      <c r="G154" s="9">
        <f t="shared" si="42"/>
        <v>1.1438567478073585</v>
      </c>
      <c r="H154" s="9">
        <f t="shared" si="43"/>
        <v>1.4117884292106491</v>
      </c>
      <c r="I154" s="9">
        <f t="shared" si="44"/>
        <v>5.3466556416679616</v>
      </c>
      <c r="J154" s="9">
        <f t="shared" si="45"/>
        <v>9.5560484735990432</v>
      </c>
      <c r="K154" s="11">
        <f t="shared" si="46"/>
        <v>0.73529411764705876</v>
      </c>
      <c r="L154" s="11">
        <f t="shared" si="47"/>
        <v>0.20833333333333334</v>
      </c>
      <c r="M154" s="11">
        <f t="shared" si="48"/>
        <v>0.11792452830188678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-0.18484669811320753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0.21026983906770252</v>
      </c>
      <c r="Q154" s="11">
        <f>2*'OddsRatio_working_3-way'!K154*'OddsRatio_working_3-way'!L154*'OddsRatio_working_3-way'!M154</f>
        <v>3.6128838327783935E-2</v>
      </c>
      <c r="R154" s="11">
        <f t="shared" si="49"/>
        <v>0</v>
      </c>
      <c r="S154" s="11">
        <f t="shared" si="50"/>
        <v>-1.1375363542546204</v>
      </c>
      <c r="T154" s="11">
        <f t="shared" si="51"/>
        <v>-0.19545298183069079</v>
      </c>
      <c r="U154" s="11">
        <f>'OddsRatio_working_3-way'!S154-'OddsRatio_working_3-way'!R154^2/3</f>
        <v>-1.1375363542546204</v>
      </c>
      <c r="V154" s="11">
        <f>'OddsRatio_working_3-way'!S154*'OddsRatio_working_3-way'!R154/3-2*'OddsRatio_working_3-way'!R154^3/27-'OddsRatio_working_3-way'!T154</f>
        <v>0.19545298183069079</v>
      </c>
      <c r="W154" s="11">
        <f>'OddsRatio_working_3-way'!V154^2+4*'OddsRatio_working_3-way'!U154^3/27</f>
        <v>-0.17986620313451673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0.23348879589876742</v>
      </c>
      <c r="Y154" s="11">
        <f>IF('OddsRatio_working_3-way'!W154&gt;=0,IF('OddsRatio_working_3-way'!V154+SQRT('OddsRatio_working_3-way'!W154)&gt;0,0,PI()),ACOS('OddsRatio_working_3-way'!V154/(2*'OddsRatio_working_3-way'!X154)))</f>
        <v>1.1389493243488054</v>
      </c>
      <c r="Z154" s="11">
        <f>'OddsRatio_working_3-way'!X154^(1/3)*COS('OddsRatio_working_3-way'!Y154/3)</f>
        <v>0.57192837390367934</v>
      </c>
      <c r="AA154" s="11">
        <f>'OddsRatio_working_3-way'!X154^(1/3)*COS(('OddsRatio_working_3-way'!Y154+2*PI())/3)</f>
        <v>-0.4835939921598979</v>
      </c>
      <c r="AB154" s="11">
        <f>'OddsRatio_working_3-way'!X154^(1/3)*COS(('OddsRatio_working_3-way'!Y154+4*PI())/3)</f>
        <v>-8.8334381743781568E-2</v>
      </c>
      <c r="AC154" s="11">
        <f>'OddsRatio_working_3-way'!X154^(1/3)*SIN('OddsRatio_working_3-way'!Y154/3)</f>
        <v>0.22820324247353149</v>
      </c>
      <c r="AD154" s="11">
        <f>'OddsRatio_working_3-way'!X154^(1/3)*SIN(('OddsRatio_working_3-way'!Y154+2*PI())/3)</f>
        <v>0.38120287970894562</v>
      </c>
      <c r="AE154" s="11">
        <f>'OddsRatio_working_3-way'!X154^(1/3)*SIN(('OddsRatio_working_3-way'!Y154+4*PI())/3)</f>
        <v>-0.60940612218247703</v>
      </c>
      <c r="AF154" s="11">
        <f>-'OddsRatio_working_3-way'!U154/(3*'OddsRatio_working_3-way'!X154^(1/3))*COS(('OddsRatio_working_3-way'!Y154)/3)</f>
        <v>0.57192837390367912</v>
      </c>
      <c r="AG154" s="11">
        <f>-'OddsRatio_working_3-way'!U154/(3*'OddsRatio_working_3-way'!X154^(1/3))*COS(('OddsRatio_working_3-way'!Y154+2*PI())/3)</f>
        <v>-0.48359399215989773</v>
      </c>
      <c r="AH154" s="11">
        <f>-'OddsRatio_working_3-way'!U154/(3*'OddsRatio_working_3-way'!X154^(1/3))*COS(('OddsRatio_working_3-way'!Y154+4*PI())/3)</f>
        <v>-8.833438174378154E-2</v>
      </c>
      <c r="AI154" s="11">
        <f>'OddsRatio_working_3-way'!U154/(3*'OddsRatio_working_3-way'!X154^(1/3))*SIN(('OddsRatio_working_3-way'!Y154)/3)</f>
        <v>-0.22820324247353141</v>
      </c>
      <c r="AJ154" s="11">
        <f>'OddsRatio_working_3-way'!U154/(3*'OddsRatio_working_3-way'!X154^(1/3))*SIN(('OddsRatio_working_3-way'!Y154+2*PI())/3)</f>
        <v>-0.38120287970894545</v>
      </c>
      <c r="AK154" s="11">
        <f>'OddsRatio_working_3-way'!U154/(3*'OddsRatio_working_3-way'!X154^(1/3))*SIN(('OddsRatio_working_3-way'!Y154+4*PI())/3)</f>
        <v>0.60940612218247681</v>
      </c>
      <c r="AL154" s="11">
        <f>'OddsRatio_working_3-way'!Z154+'OddsRatio_working_3-way'!AF154</f>
        <v>1.1438567478073585</v>
      </c>
      <c r="AM154" s="11">
        <f>'OddsRatio_working_3-way'!AA154+'OddsRatio_working_3-way'!AG154</f>
        <v>-0.96718798431979569</v>
      </c>
      <c r="AN154" s="11">
        <f>'OddsRatio_working_3-way'!AB154+'OddsRatio_working_3-way'!AH154</f>
        <v>-0.17666876348756311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1.1438567478073585</v>
      </c>
      <c r="AS154" s="11">
        <f>IF(('OddsRatio_working_3-way'!X154=0),IF(Q154&gt;0,-Q154^(1/3),(-Q154)^(1/3)),'OddsRatio_working_3-way'!AM154-'OddsRatio_working_3-way'!R154/3)</f>
        <v>-0.96718798431979569</v>
      </c>
      <c r="AT154" s="11">
        <f>IF(('OddsRatio_working_3-way'!X154=0),IF(Q154&gt;0,-Q154^(1/3),(-Q154)^(1/3)),'OddsRatio_working_3-way'!AN154-'OddsRatio_working_3-way'!R154/3)</f>
        <v>-0.17666876348756311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1.67</v>
      </c>
      <c r="B155" s="4">
        <f>IF('True_Odds_Calculator_3-way'!B156="","",'True_Odds_Calculator_3-way'!B156)</f>
        <v>4.05</v>
      </c>
      <c r="C155" s="4">
        <f>IF('True_Odds_Calculator_3-way'!C156="","",'True_Odds_Calculator_3-way'!C156)</f>
        <v>5.6</v>
      </c>
      <c r="D155" s="9">
        <f t="shared" si="39"/>
        <v>0.58852122408156182</v>
      </c>
      <c r="E155" s="9">
        <f t="shared" si="40"/>
        <v>0.23907388672583091</v>
      </c>
      <c r="F155" s="9">
        <f t="shared" si="41"/>
        <v>0.17240488919260744</v>
      </c>
      <c r="G155" s="9">
        <f t="shared" si="42"/>
        <v>1.0435433789195416</v>
      </c>
      <c r="H155" s="9">
        <f t="shared" si="43"/>
        <v>1.6991740638760928</v>
      </c>
      <c r="I155" s="9">
        <f t="shared" si="44"/>
        <v>4.1828073057046016</v>
      </c>
      <c r="J155" s="9">
        <f t="shared" si="45"/>
        <v>5.8002995430298911</v>
      </c>
      <c r="K155" s="11">
        <f t="shared" si="46"/>
        <v>0.5988023952095809</v>
      </c>
      <c r="L155" s="11">
        <f t="shared" si="47"/>
        <v>0.24691358024691359</v>
      </c>
      <c r="M155" s="11">
        <f t="shared" si="48"/>
        <v>0.17857142857142858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-0.24818352712564296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0.21966648713155701</v>
      </c>
      <c r="Q155" s="11">
        <f>2*'OddsRatio_working_3-way'!K155*'OddsRatio_working_3-way'!L155*'OddsRatio_working_3-way'!M155</f>
        <v>5.2804444022008901E-2</v>
      </c>
      <c r="R155" s="11">
        <f t="shared" si="49"/>
        <v>0</v>
      </c>
      <c r="S155" s="11">
        <f t="shared" si="50"/>
        <v>-0.88509696705354179</v>
      </c>
      <c r="T155" s="11">
        <f t="shared" si="51"/>
        <v>-0.21276369400325526</v>
      </c>
      <c r="U155" s="11">
        <f>'OddsRatio_working_3-way'!S155-'OddsRatio_working_3-way'!R155^2/3</f>
        <v>-0.88509696705354179</v>
      </c>
      <c r="V155" s="11">
        <f>'OddsRatio_working_3-way'!S155*'OddsRatio_working_3-way'!R155/3-2*'OddsRatio_working_3-way'!R155^3/27-'OddsRatio_working_3-way'!T155</f>
        <v>0.21276369400325526</v>
      </c>
      <c r="W155" s="11">
        <f>'OddsRatio_working_3-way'!V155^2+4*'OddsRatio_working_3-way'!U155^3/27</f>
        <v>-5.7454868443921871E-2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0.16025234626194457</v>
      </c>
      <c r="Y155" s="11">
        <f>IF('OddsRatio_working_3-way'!W155&gt;=0,IF('OddsRatio_working_3-way'!V155+SQRT('OddsRatio_working_3-way'!W155)&gt;0,0,PI()),ACOS('OddsRatio_working_3-way'!V155/(2*'OddsRatio_working_3-way'!X155)))</f>
        <v>0.84485522932536161</v>
      </c>
      <c r="Z155" s="11">
        <f>'OddsRatio_working_3-way'!X155^(1/3)*COS('OddsRatio_working_3-way'!Y155/3)</f>
        <v>0.52177168945977093</v>
      </c>
      <c r="AA155" s="11">
        <f>'OddsRatio_working_3-way'!X155^(1/3)*COS(('OddsRatio_working_3-way'!Y155+2*PI())/3)</f>
        <v>-0.39161445606691353</v>
      </c>
      <c r="AB155" s="11">
        <f>'OddsRatio_working_3-way'!X155^(1/3)*COS(('OddsRatio_working_3-way'!Y155+4*PI())/3)</f>
        <v>-0.13015723339285756</v>
      </c>
      <c r="AC155" s="11">
        <f>'OddsRatio_working_3-way'!X155^(1/3)*SIN('OddsRatio_working_3-way'!Y155/3)</f>
        <v>0.15095239789243839</v>
      </c>
      <c r="AD155" s="11">
        <f>'OddsRatio_working_3-way'!X155^(1/3)*SIN(('OddsRatio_working_3-way'!Y155+2*PI())/3)</f>
        <v>0.37639133910146777</v>
      </c>
      <c r="AE155" s="11">
        <f>'OddsRatio_working_3-way'!X155^(1/3)*SIN(('OddsRatio_working_3-way'!Y155+4*PI())/3)</f>
        <v>-0.52734373699390591</v>
      </c>
      <c r="AF155" s="11">
        <f>-'OddsRatio_working_3-way'!U155/(3*'OddsRatio_working_3-way'!X155^(1/3))*COS(('OddsRatio_working_3-way'!Y155)/3)</f>
        <v>0.52177168945977082</v>
      </c>
      <c r="AG155" s="11">
        <f>-'OddsRatio_working_3-way'!U155/(3*'OddsRatio_working_3-way'!X155^(1/3))*COS(('OddsRatio_working_3-way'!Y155+2*PI())/3)</f>
        <v>-0.39161445606691342</v>
      </c>
      <c r="AH155" s="11">
        <f>-'OddsRatio_working_3-way'!U155/(3*'OddsRatio_working_3-way'!X155^(1/3))*COS(('OddsRatio_working_3-way'!Y155+4*PI())/3)</f>
        <v>-0.13015723339285754</v>
      </c>
      <c r="AI155" s="11">
        <f>'OddsRatio_working_3-way'!U155/(3*'OddsRatio_working_3-way'!X155^(1/3))*SIN(('OddsRatio_working_3-way'!Y155)/3)</f>
        <v>-0.15095239789243836</v>
      </c>
      <c r="AJ155" s="11">
        <f>'OddsRatio_working_3-way'!U155/(3*'OddsRatio_working_3-way'!X155^(1/3))*SIN(('OddsRatio_working_3-way'!Y155+2*PI())/3)</f>
        <v>-0.37639133910146771</v>
      </c>
      <c r="AK155" s="11">
        <f>'OddsRatio_working_3-way'!U155/(3*'OddsRatio_working_3-way'!X155^(1/3))*SIN(('OddsRatio_working_3-way'!Y155+4*PI())/3)</f>
        <v>0.52734373699390591</v>
      </c>
      <c r="AL155" s="11">
        <f>'OddsRatio_working_3-way'!Z155+'OddsRatio_working_3-way'!AF155</f>
        <v>1.0435433789195416</v>
      </c>
      <c r="AM155" s="11">
        <f>'OddsRatio_working_3-way'!AA155+'OddsRatio_working_3-way'!AG155</f>
        <v>-0.78322891213382695</v>
      </c>
      <c r="AN155" s="11">
        <f>'OddsRatio_working_3-way'!AB155+'OddsRatio_working_3-way'!AH155</f>
        <v>-0.26031446678571513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1.0435433789195416</v>
      </c>
      <c r="AS155" s="11">
        <f>IF(('OddsRatio_working_3-way'!X155=0),IF(Q155&gt;0,-Q155^(1/3),(-Q155)^(1/3)),'OddsRatio_working_3-way'!AM155-'OddsRatio_working_3-way'!R155/3)</f>
        <v>-0.78322891213382695</v>
      </c>
      <c r="AT155" s="11">
        <f>IF(('OddsRatio_working_3-way'!X155=0),IF(Q155&gt;0,-Q155^(1/3),(-Q155)^(1/3)),'OddsRatio_working_3-way'!AN155-'OddsRatio_working_3-way'!R155/3)</f>
        <v>-0.26031446678571513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3.57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2.14</v>
      </c>
      <c r="D156" s="9">
        <f t="shared" si="39"/>
        <v>0.27280128284112942</v>
      </c>
      <c r="E156" s="9">
        <f t="shared" si="40"/>
        <v>0.26899557780031619</v>
      </c>
      <c r="F156" s="9">
        <f t="shared" si="41"/>
        <v>0.45820313935855439</v>
      </c>
      <c r="G156" s="9">
        <f t="shared" si="42"/>
        <v>1.0372264248053118</v>
      </c>
      <c r="H156" s="9">
        <f t="shared" si="43"/>
        <v>3.6656719117496506</v>
      </c>
      <c r="I156" s="9">
        <f t="shared" si="44"/>
        <v>3.7175332329899162</v>
      </c>
      <c r="J156" s="9">
        <f t="shared" si="45"/>
        <v>2.1824381242780557</v>
      </c>
      <c r="K156" s="11">
        <f t="shared" si="46"/>
        <v>0.28011204481792717</v>
      </c>
      <c r="L156" s="11">
        <f t="shared" si="47"/>
        <v>0.27624309392265195</v>
      </c>
      <c r="M156" s="11">
        <f t="shared" si="48"/>
        <v>0.46728971962616822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-0.27755477675140883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0.22888279595413319</v>
      </c>
      <c r="Q156" s="11">
        <f>2*'OddsRatio_working_3-way'!K156*'OddsRatio_working_3-way'!L156*'OddsRatio_working_3-way'!M156</f>
        <v>7.2316839164023136E-2</v>
      </c>
      <c r="R156" s="11">
        <f t="shared" si="49"/>
        <v>0</v>
      </c>
      <c r="S156" s="11">
        <f t="shared" si="50"/>
        <v>-0.82464008954575274</v>
      </c>
      <c r="T156" s="11">
        <f t="shared" si="51"/>
        <v>-0.2605497913256723</v>
      </c>
      <c r="U156" s="11">
        <f>'OddsRatio_working_3-way'!S156-'OddsRatio_working_3-way'!R156^2/3</f>
        <v>-0.82464008954575274</v>
      </c>
      <c r="V156" s="11">
        <f>'OddsRatio_working_3-way'!S156*'OddsRatio_working_3-way'!R156/3-2*'OddsRatio_working_3-way'!R156^3/27-'OddsRatio_working_3-way'!T156</f>
        <v>0.2605497913256723</v>
      </c>
      <c r="W156" s="11">
        <f>'OddsRatio_working_3-way'!V156^2+4*'OddsRatio_working_3-way'!U156^3/27</f>
        <v>-1.5192480817194848E-2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0.14411685759917733</v>
      </c>
      <c r="Y156" s="11">
        <f>IF('OddsRatio_working_3-way'!W156&gt;=0,IF('OddsRatio_working_3-way'!V156+SQRT('OddsRatio_working_3-way'!W156)&gt;0,0,PI()),ACOS('OddsRatio_working_3-way'!V156/(2*'OddsRatio_working_3-way'!X156)))</f>
        <v>0.44187085962455286</v>
      </c>
      <c r="Z156" s="11">
        <f>'OddsRatio_working_3-way'!X156^(1/3)*COS('OddsRatio_working_3-way'!Y156/3)</f>
        <v>0.51861321240265601</v>
      </c>
      <c r="AA156" s="11">
        <f>'OddsRatio_working_3-way'!X156^(1/3)*COS(('OddsRatio_working_3-way'!Y156+2*PI())/3)</f>
        <v>-0.32594198965101184</v>
      </c>
      <c r="AB156" s="11">
        <f>'OddsRatio_working_3-way'!X156^(1/3)*COS(('OddsRatio_working_3-way'!Y156+4*PI())/3)</f>
        <v>-0.19267122275164439</v>
      </c>
      <c r="AC156" s="11">
        <f>'OddsRatio_working_3-way'!X156^(1/3)*SIN('OddsRatio_working_3-way'!Y156/3)</f>
        <v>7.6943913144457893E-2</v>
      </c>
      <c r="AD156" s="11">
        <f>'OddsRatio_working_3-way'!X156^(1/3)*SIN(('OddsRatio_working_3-way'!Y156+2*PI())/3)</f>
        <v>0.41066026010672624</v>
      </c>
      <c r="AE156" s="11">
        <f>'OddsRatio_working_3-way'!X156^(1/3)*SIN(('OddsRatio_working_3-way'!Y156+4*PI())/3)</f>
        <v>-0.48760417325118394</v>
      </c>
      <c r="AF156" s="11">
        <f>-'OddsRatio_working_3-way'!U156/(3*'OddsRatio_working_3-way'!X156^(1/3))*COS(('OddsRatio_working_3-way'!Y156)/3)</f>
        <v>0.51861321240265579</v>
      </c>
      <c r="AG156" s="11">
        <f>-'OddsRatio_working_3-way'!U156/(3*'OddsRatio_working_3-way'!X156^(1/3))*COS(('OddsRatio_working_3-way'!Y156+2*PI())/3)</f>
        <v>-0.32594198965101168</v>
      </c>
      <c r="AH156" s="11">
        <f>-'OddsRatio_working_3-way'!U156/(3*'OddsRatio_working_3-way'!X156^(1/3))*COS(('OddsRatio_working_3-way'!Y156+4*PI())/3)</f>
        <v>-0.19267122275164431</v>
      </c>
      <c r="AI156" s="11">
        <f>'OddsRatio_working_3-way'!U156/(3*'OddsRatio_working_3-way'!X156^(1/3))*SIN(('OddsRatio_working_3-way'!Y156)/3)</f>
        <v>-7.6943913144457865E-2</v>
      </c>
      <c r="AJ156" s="11">
        <f>'OddsRatio_working_3-way'!U156/(3*'OddsRatio_working_3-way'!X156^(1/3))*SIN(('OddsRatio_working_3-way'!Y156+2*PI())/3)</f>
        <v>-0.41066026010672607</v>
      </c>
      <c r="AK156" s="11">
        <f>'OddsRatio_working_3-way'!U156/(3*'OddsRatio_working_3-way'!X156^(1/3))*SIN(('OddsRatio_working_3-way'!Y156+4*PI())/3)</f>
        <v>0.48760417325118371</v>
      </c>
      <c r="AL156" s="11">
        <f>'OddsRatio_working_3-way'!Z156+'OddsRatio_working_3-way'!AF156</f>
        <v>1.0372264248053118</v>
      </c>
      <c r="AM156" s="11">
        <f>'OddsRatio_working_3-way'!AA156+'OddsRatio_working_3-way'!AG156</f>
        <v>-0.65188397930202346</v>
      </c>
      <c r="AN156" s="11">
        <f>'OddsRatio_working_3-way'!AB156+'OddsRatio_working_3-way'!AH156</f>
        <v>-0.38534244550328867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1.0372264248053118</v>
      </c>
      <c r="AS156" s="11">
        <f>IF(('OddsRatio_working_3-way'!X156=0),IF(Q156&gt;0,-Q156^(1/3),(-Q156)^(1/3)),'OddsRatio_working_3-way'!AM156-'OddsRatio_working_3-way'!R156/3)</f>
        <v>-0.65188397930202346</v>
      </c>
      <c r="AT156" s="11">
        <f>IF(('OddsRatio_working_3-way'!X156=0),IF(Q156&gt;0,-Q156^(1/3),(-Q156)^(1/3)),'OddsRatio_working_3-way'!AN156-'OddsRatio_working_3-way'!R156/3)</f>
        <v>-0.38534244550328867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1.36</v>
      </c>
      <c r="B157" s="4">
        <f>IF('True_Odds_Calculator_3-way'!B158="","",'True_Odds_Calculator_3-way'!B158)</f>
        <v>5.18</v>
      </c>
      <c r="C157" s="4">
        <f>IF('True_Odds_Calculator_3-way'!C158="","",'True_Odds_Calculator_3-way'!C158)</f>
        <v>10.18</v>
      </c>
      <c r="D157" s="9">
        <f t="shared" si="39"/>
        <v>0.72328150673214853</v>
      </c>
      <c r="E157" s="9">
        <f t="shared" si="40"/>
        <v>0.18374697546369501</v>
      </c>
      <c r="F157" s="9">
        <f t="shared" si="41"/>
        <v>9.2971517804156828E-2</v>
      </c>
      <c r="G157" s="9">
        <f t="shared" si="42"/>
        <v>1.0627431700451935</v>
      </c>
      <c r="H157" s="9">
        <f t="shared" si="43"/>
        <v>1.3825875412162696</v>
      </c>
      <c r="I157" s="9">
        <f t="shared" si="44"/>
        <v>5.4422664507889085</v>
      </c>
      <c r="J157" s="9">
        <f t="shared" si="45"/>
        <v>10.755982301014873</v>
      </c>
      <c r="K157" s="11">
        <f t="shared" si="46"/>
        <v>0.73529411764705876</v>
      </c>
      <c r="L157" s="11">
        <f t="shared" si="47"/>
        <v>0.19305019305019305</v>
      </c>
      <c r="M157" s="11">
        <f t="shared" si="48"/>
        <v>9.8231827111984291E-2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-0.19262161403615263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0.19130999715768005</v>
      </c>
      <c r="Q157" s="11">
        <f>2*'OddsRatio_working_3-way'!K157*'OddsRatio_working_3-way'!L157*'OddsRatio_working_3-way'!M157</f>
        <v>2.7887754687708464E-2</v>
      </c>
      <c r="R157" s="11">
        <f t="shared" si="49"/>
        <v>0</v>
      </c>
      <c r="S157" s="11">
        <f t="shared" si="50"/>
        <v>-0.99319070767299034</v>
      </c>
      <c r="T157" s="11">
        <f t="shared" si="51"/>
        <v>-0.14477998654125224</v>
      </c>
      <c r="U157" s="11">
        <f>'OddsRatio_working_3-way'!S157-'OddsRatio_working_3-way'!R157^2/3</f>
        <v>-0.99319070767299034</v>
      </c>
      <c r="V157" s="11">
        <f>'OddsRatio_working_3-way'!S157*'OddsRatio_working_3-way'!R157/3-2*'OddsRatio_working_3-way'!R157^3/27-'OddsRatio_working_3-way'!T157</f>
        <v>0.14477998654125224</v>
      </c>
      <c r="W157" s="11">
        <f>'OddsRatio_working_3-way'!V157^2+4*'OddsRatio_working_3-way'!U157^3/27</f>
        <v>-0.12418111204262015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0.19048776636932971</v>
      </c>
      <c r="Y157" s="11">
        <f>IF('OddsRatio_working_3-way'!W157&gt;=0,IF('OddsRatio_working_3-way'!V157+SQRT('OddsRatio_working_3-way'!W157)&gt;0,0,PI()),ACOS('OddsRatio_working_3-way'!V157/(2*'OddsRatio_working_3-way'!X157)))</f>
        <v>1.1809736846223919</v>
      </c>
      <c r="Z157" s="11">
        <f>'OddsRatio_working_3-way'!X157^(1/3)*COS('OddsRatio_working_3-way'!Y157/3)</f>
        <v>0.53137158502259674</v>
      </c>
      <c r="AA157" s="11">
        <f>'OddsRatio_working_3-way'!X157^(1/3)*COS(('OddsRatio_working_3-way'!Y157+2*PI())/3)</f>
        <v>-0.45681626075531623</v>
      </c>
      <c r="AB157" s="11">
        <f>'OddsRatio_working_3-way'!X157^(1/3)*COS(('OddsRatio_working_3-way'!Y157+4*PI())/3)</f>
        <v>-7.4555324267280343E-2</v>
      </c>
      <c r="AC157" s="11">
        <f>'OddsRatio_working_3-way'!X157^(1/3)*SIN('OddsRatio_working_3-way'!Y157/3)</f>
        <v>0.22069845458204587</v>
      </c>
      <c r="AD157" s="11">
        <f>'OddsRatio_working_3-way'!X157^(1/3)*SIN(('OddsRatio_working_3-way'!Y157+2*PI())/3)</f>
        <v>0.34983206418774859</v>
      </c>
      <c r="AE157" s="11">
        <f>'OddsRatio_working_3-way'!X157^(1/3)*SIN(('OddsRatio_working_3-way'!Y157+4*PI())/3)</f>
        <v>-0.57053051876979444</v>
      </c>
      <c r="AF157" s="11">
        <f>-'OddsRatio_working_3-way'!U157/(3*'OddsRatio_working_3-way'!X157^(1/3))*COS(('OddsRatio_working_3-way'!Y157)/3)</f>
        <v>0.53137158502259674</v>
      </c>
      <c r="AG157" s="11">
        <f>-'OddsRatio_working_3-way'!U157/(3*'OddsRatio_working_3-way'!X157^(1/3))*COS(('OddsRatio_working_3-way'!Y157+2*PI())/3)</f>
        <v>-0.45681626075531623</v>
      </c>
      <c r="AH157" s="11">
        <f>-'OddsRatio_working_3-way'!U157/(3*'OddsRatio_working_3-way'!X157^(1/3))*COS(('OddsRatio_working_3-way'!Y157+4*PI())/3)</f>
        <v>-7.4555324267280343E-2</v>
      </c>
      <c r="AI157" s="11">
        <f>'OddsRatio_working_3-way'!U157/(3*'OddsRatio_working_3-way'!X157^(1/3))*SIN(('OddsRatio_working_3-way'!Y157)/3)</f>
        <v>-0.22069845458204587</v>
      </c>
      <c r="AJ157" s="11">
        <f>'OddsRatio_working_3-way'!U157/(3*'OddsRatio_working_3-way'!X157^(1/3))*SIN(('OddsRatio_working_3-way'!Y157+2*PI())/3)</f>
        <v>-0.34983206418774859</v>
      </c>
      <c r="AK157" s="11">
        <f>'OddsRatio_working_3-way'!U157/(3*'OddsRatio_working_3-way'!X157^(1/3))*SIN(('OddsRatio_working_3-way'!Y157+4*PI())/3)</f>
        <v>0.57053051876979444</v>
      </c>
      <c r="AL157" s="11">
        <f>'OddsRatio_working_3-way'!Z157+'OddsRatio_working_3-way'!AF157</f>
        <v>1.0627431700451935</v>
      </c>
      <c r="AM157" s="11">
        <f>'OddsRatio_working_3-way'!AA157+'OddsRatio_working_3-way'!AG157</f>
        <v>-0.91363252151063246</v>
      </c>
      <c r="AN157" s="11">
        <f>'OddsRatio_working_3-way'!AB157+'OddsRatio_working_3-way'!AH157</f>
        <v>-0.14911064853456069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1.0627431700451935</v>
      </c>
      <c r="AS157" s="11">
        <f>IF(('OddsRatio_working_3-way'!X157=0),IF(Q157&gt;0,-Q157^(1/3),(-Q157)^(1/3)),'OddsRatio_working_3-way'!AM157-'OddsRatio_working_3-way'!R157/3)</f>
        <v>-0.91363252151063246</v>
      </c>
      <c r="AT157" s="11">
        <f>IF(('OddsRatio_working_3-way'!X157=0),IF(Q157&gt;0,-Q157^(1/3),(-Q157)^(1/3)),'OddsRatio_working_3-way'!AN157-'OddsRatio_working_3-way'!R157/3)</f>
        <v>-0.14911064853456069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3.34</v>
      </c>
      <c r="B158" s="4">
        <f>IF('True_Odds_Calculator_3-way'!B159="","",'True_Odds_Calculator_3-way'!B159)</f>
        <v>3.42</v>
      </c>
      <c r="C158" s="4">
        <f>IF('True_Odds_Calculator_3-way'!C159="","",'True_Odds_Calculator_3-way'!C159)</f>
        <v>2.33</v>
      </c>
      <c r="D158" s="9">
        <f t="shared" si="39"/>
        <v>0.29275857108618486</v>
      </c>
      <c r="E158" s="9">
        <f t="shared" si="40"/>
        <v>0.2858470204805299</v>
      </c>
      <c r="F158" s="9">
        <f t="shared" si="41"/>
        <v>0.42139440843328518</v>
      </c>
      <c r="G158" s="9">
        <f t="shared" si="42"/>
        <v>1.0323862620482247</v>
      </c>
      <c r="H158" s="9">
        <f t="shared" si="43"/>
        <v>3.4157838531928451</v>
      </c>
      <c r="I158" s="9">
        <f t="shared" si="44"/>
        <v>3.4983747541567034</v>
      </c>
      <c r="J158" s="9">
        <f t="shared" si="45"/>
        <v>2.373073728524139</v>
      </c>
      <c r="K158" s="11">
        <f t="shared" si="46"/>
        <v>0.29940119760479045</v>
      </c>
      <c r="L158" s="11">
        <f t="shared" si="47"/>
        <v>0.29239766081871343</v>
      </c>
      <c r="M158" s="11">
        <f t="shared" si="48"/>
        <v>0.42918454935622319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-0.28297910616535171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0.22881726945927433</v>
      </c>
      <c r="Q158" s="11">
        <f>2*'OddsRatio_working_3-way'!K158*'OddsRatio_working_3-way'!L158*'OddsRatio_working_3-way'!M158</f>
        <v>7.5145244485804397E-2</v>
      </c>
      <c r="R158" s="11">
        <f t="shared" si="49"/>
        <v>0</v>
      </c>
      <c r="S158" s="11">
        <f t="shared" si="50"/>
        <v>-0.80860128707018641</v>
      </c>
      <c r="T158" s="11">
        <f t="shared" si="51"/>
        <v>-0.26555050478495457</v>
      </c>
      <c r="U158" s="11">
        <f>'OddsRatio_working_3-way'!S158-'OddsRatio_working_3-way'!R158^2/3</f>
        <v>-0.80860128707018641</v>
      </c>
      <c r="V158" s="11">
        <f>'OddsRatio_working_3-way'!S158*'OddsRatio_working_3-way'!R158/3-2*'OddsRatio_working_3-way'!R158^3/27-'OddsRatio_working_3-way'!T158</f>
        <v>0.26555050478495457</v>
      </c>
      <c r="W158" s="11">
        <f>'OddsRatio_working_3-way'!V158^2+4*'OddsRatio_working_3-way'!U158^3/27</f>
        <v>-7.8077686159534337E-3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0.13993287605803864</v>
      </c>
      <c r="Y158" s="11">
        <f>IF('OddsRatio_working_3-way'!W158&gt;=0,IF('OddsRatio_working_3-way'!V158+SQRT('OddsRatio_working_3-way'!W158)&gt;0,0,PI()),ACOS('OddsRatio_working_3-way'!V158/(2*'OddsRatio_working_3-way'!X158)))</f>
        <v>0.3212242704229904</v>
      </c>
      <c r="Z158" s="11">
        <f>'OddsRatio_working_3-way'!X158^(1/3)*COS('OddsRatio_working_3-way'!Y158/3)</f>
        <v>0.51619313102411235</v>
      </c>
      <c r="AA158" s="11">
        <f>'OddsRatio_working_3-way'!X158^(1/3)*COS(('OddsRatio_working_3-way'!Y158+2*PI())/3)</f>
        <v>-0.30614664751187548</v>
      </c>
      <c r="AB158" s="11">
        <f>'OddsRatio_working_3-way'!X158^(1/3)*COS(('OddsRatio_working_3-way'!Y158+4*PI())/3)</f>
        <v>-0.21004648351223693</v>
      </c>
      <c r="AC158" s="11">
        <f>'OddsRatio_working_3-way'!X158^(1/3)*SIN('OddsRatio_working_3-way'!Y158/3)</f>
        <v>5.5483455554358636E-2</v>
      </c>
      <c r="AD158" s="11">
        <f>'OddsRatio_working_3-way'!X158^(1/3)*SIN(('OddsRatio_working_3-way'!Y158+2*PI())/3)</f>
        <v>0.4192946369487312</v>
      </c>
      <c r="AE158" s="11">
        <f>'OddsRatio_working_3-way'!X158^(1/3)*SIN(('OddsRatio_working_3-way'!Y158+4*PI())/3)</f>
        <v>-0.47477809250308978</v>
      </c>
      <c r="AF158" s="11">
        <f>-'OddsRatio_working_3-way'!U158/(3*'OddsRatio_working_3-way'!X158^(1/3))*COS(('OddsRatio_working_3-way'!Y158)/3)</f>
        <v>0.51619313102411224</v>
      </c>
      <c r="AG158" s="11">
        <f>-'OddsRatio_working_3-way'!U158/(3*'OddsRatio_working_3-way'!X158^(1/3))*COS(('OddsRatio_working_3-way'!Y158+2*PI())/3)</f>
        <v>-0.30614664751187542</v>
      </c>
      <c r="AH158" s="11">
        <f>-'OddsRatio_working_3-way'!U158/(3*'OddsRatio_working_3-way'!X158^(1/3))*COS(('OddsRatio_working_3-way'!Y158+4*PI())/3)</f>
        <v>-0.2100464835122369</v>
      </c>
      <c r="AI158" s="11">
        <f>'OddsRatio_working_3-way'!U158/(3*'OddsRatio_working_3-way'!X158^(1/3))*SIN(('OddsRatio_working_3-way'!Y158)/3)</f>
        <v>-5.5483455554358622E-2</v>
      </c>
      <c r="AJ158" s="11">
        <f>'OddsRatio_working_3-way'!U158/(3*'OddsRatio_working_3-way'!X158^(1/3))*SIN(('OddsRatio_working_3-way'!Y158+2*PI())/3)</f>
        <v>-0.41929463694873115</v>
      </c>
      <c r="AK158" s="11">
        <f>'OddsRatio_working_3-way'!U158/(3*'OddsRatio_working_3-way'!X158^(1/3))*SIN(('OddsRatio_working_3-way'!Y158+4*PI())/3)</f>
        <v>0.47477809250308967</v>
      </c>
      <c r="AL158" s="11">
        <f>'OddsRatio_working_3-way'!Z158+'OddsRatio_working_3-way'!AF158</f>
        <v>1.0323862620482247</v>
      </c>
      <c r="AM158" s="11">
        <f>'OddsRatio_working_3-way'!AA158+'OddsRatio_working_3-way'!AG158</f>
        <v>-0.61229329502375096</v>
      </c>
      <c r="AN158" s="11">
        <f>'OddsRatio_working_3-way'!AB158+'OddsRatio_working_3-way'!AH158</f>
        <v>-0.42009296702447385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1.0323862620482247</v>
      </c>
      <c r="AS158" s="11">
        <f>IF(('OddsRatio_working_3-way'!X158=0),IF(Q158&gt;0,-Q158^(1/3),(-Q158)^(1/3)),'OddsRatio_working_3-way'!AM158-'OddsRatio_working_3-way'!R158/3)</f>
        <v>-0.61229329502375096</v>
      </c>
      <c r="AT158" s="11">
        <f>IF(('OddsRatio_working_3-way'!X158=0),IF(Q158&gt;0,-Q158^(1/3),(-Q158)^(1/3)),'OddsRatio_working_3-way'!AN158-'OddsRatio_working_3-way'!R158/3)</f>
        <v>-0.42009296702447385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5.94</v>
      </c>
      <c r="B159" s="4">
        <f>IF('True_Odds_Calculator_3-way'!B160="","",'True_Odds_Calculator_3-way'!B160)</f>
        <v>3.89</v>
      </c>
      <c r="C159" s="4">
        <f>IF('True_Odds_Calculator_3-way'!C160="","",'True_Odds_Calculator_3-way'!C160)</f>
        <v>1.67</v>
      </c>
      <c r="D159" s="9">
        <f t="shared" si="39"/>
        <v>0.16246632899012983</v>
      </c>
      <c r="E159" s="9">
        <f t="shared" si="40"/>
        <v>0.24901325685267908</v>
      </c>
      <c r="F159" s="9">
        <f t="shared" si="41"/>
        <v>0.58852041415719103</v>
      </c>
      <c r="G159" s="9">
        <f t="shared" si="42"/>
        <v>1.0435468690848946</v>
      </c>
      <c r="H159" s="9">
        <f t="shared" si="43"/>
        <v>6.1551215332793792</v>
      </c>
      <c r="I159" s="9">
        <f t="shared" si="44"/>
        <v>4.0158504516553464</v>
      </c>
      <c r="J159" s="9">
        <f t="shared" si="45"/>
        <v>1.6991764022868792</v>
      </c>
      <c r="K159" s="11">
        <f t="shared" si="46"/>
        <v>0.16835016835016833</v>
      </c>
      <c r="L159" s="11">
        <f t="shared" si="47"/>
        <v>0.25706940874035988</v>
      </c>
      <c r="M159" s="11">
        <f t="shared" si="48"/>
        <v>0.5988023952095809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-0.24788319028117056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0.22027560780389313</v>
      </c>
      <c r="Q159" s="11">
        <f>2*'OddsRatio_working_3-way'!K159*'OddsRatio_working_3-way'!L159*'OddsRatio_working_3-way'!M159</f>
        <v>5.182955477738662E-2</v>
      </c>
      <c r="R159" s="11">
        <f t="shared" si="49"/>
        <v>0</v>
      </c>
      <c r="S159" s="11">
        <f t="shared" si="50"/>
        <v>-0.88862664529223412</v>
      </c>
      <c r="T159" s="11">
        <f t="shared" si="51"/>
        <v>-0.20908862242170215</v>
      </c>
      <c r="U159" s="11">
        <f>'OddsRatio_working_3-way'!S159-'OddsRatio_working_3-way'!R159^2/3</f>
        <v>-0.88862664529223412</v>
      </c>
      <c r="V159" s="11">
        <f>'OddsRatio_working_3-way'!S159*'OddsRatio_working_3-way'!R159/3-2*'OddsRatio_working_3-way'!R159^3/27-'OddsRatio_working_3-way'!T159</f>
        <v>0.20908862242170215</v>
      </c>
      <c r="W159" s="11">
        <f>'OddsRatio_working_3-way'!V159^2+4*'OddsRatio_working_3-way'!U159^3/27</f>
        <v>-6.0239063605360313E-2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0.16121190684279918</v>
      </c>
      <c r="Y159" s="11">
        <f>IF('OddsRatio_working_3-way'!W159&gt;=0,IF('OddsRatio_working_3-way'!V159+SQRT('OddsRatio_working_3-way'!W159)&gt;0,0,PI()),ACOS('OddsRatio_working_3-way'!V159/(2*'OddsRatio_working_3-way'!X159)))</f>
        <v>0.86519720562456115</v>
      </c>
      <c r="Z159" s="11">
        <f>'OddsRatio_working_3-way'!X159^(1/3)*COS('OddsRatio_working_3-way'!Y159/3)</f>
        <v>0.52177343454244729</v>
      </c>
      <c r="AA159" s="11">
        <f>'OddsRatio_working_3-way'!X159^(1/3)*COS(('OddsRatio_working_3-way'!Y159+2*PI())/3)</f>
        <v>-0.39494276367492875</v>
      </c>
      <c r="AB159" s="11">
        <f>'OddsRatio_working_3-way'!X159^(1/3)*COS(('OddsRatio_working_3-way'!Y159+4*PI())/3)</f>
        <v>-0.12683067086751845</v>
      </c>
      <c r="AC159" s="11">
        <f>'OddsRatio_working_3-way'!X159^(1/3)*SIN('OddsRatio_working_3-way'!Y159/3)</f>
        <v>0.15479458895535222</v>
      </c>
      <c r="AD159" s="11">
        <f>'OddsRatio_working_3-way'!X159^(1/3)*SIN(('OddsRatio_working_3-way'!Y159+2*PI())/3)</f>
        <v>0.37447175485594025</v>
      </c>
      <c r="AE159" s="11">
        <f>'OddsRatio_working_3-way'!X159^(1/3)*SIN(('OddsRatio_working_3-way'!Y159+4*PI())/3)</f>
        <v>-0.52926634381129245</v>
      </c>
      <c r="AF159" s="11">
        <f>-'OddsRatio_working_3-way'!U159/(3*'OddsRatio_working_3-way'!X159^(1/3))*COS(('OddsRatio_working_3-way'!Y159)/3)</f>
        <v>0.52177343454244729</v>
      </c>
      <c r="AG159" s="11">
        <f>-'OddsRatio_working_3-way'!U159/(3*'OddsRatio_working_3-way'!X159^(1/3))*COS(('OddsRatio_working_3-way'!Y159+2*PI())/3)</f>
        <v>-0.39494276367492875</v>
      </c>
      <c r="AH159" s="11">
        <f>-'OddsRatio_working_3-way'!U159/(3*'OddsRatio_working_3-way'!X159^(1/3))*COS(('OddsRatio_working_3-way'!Y159+4*PI())/3)</f>
        <v>-0.12683067086751845</v>
      </c>
      <c r="AI159" s="11">
        <f>'OddsRatio_working_3-way'!U159/(3*'OddsRatio_working_3-way'!X159^(1/3))*SIN(('OddsRatio_working_3-way'!Y159)/3)</f>
        <v>-0.15479458895535222</v>
      </c>
      <c r="AJ159" s="11">
        <f>'OddsRatio_working_3-way'!U159/(3*'OddsRatio_working_3-way'!X159^(1/3))*SIN(('OddsRatio_working_3-way'!Y159+2*PI())/3)</f>
        <v>-0.37447175485594025</v>
      </c>
      <c r="AK159" s="11">
        <f>'OddsRatio_working_3-way'!U159/(3*'OddsRatio_working_3-way'!X159^(1/3))*SIN(('OddsRatio_working_3-way'!Y159+4*PI())/3)</f>
        <v>0.52926634381129245</v>
      </c>
      <c r="AL159" s="11">
        <f>'OddsRatio_working_3-way'!Z159+'OddsRatio_working_3-way'!AF159</f>
        <v>1.0435468690848946</v>
      </c>
      <c r="AM159" s="11">
        <f>'OddsRatio_working_3-way'!AA159+'OddsRatio_working_3-way'!AG159</f>
        <v>-0.78988552734985751</v>
      </c>
      <c r="AN159" s="11">
        <f>'OddsRatio_working_3-way'!AB159+'OddsRatio_working_3-way'!AH159</f>
        <v>-0.2536613417350369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1.0435468690848946</v>
      </c>
      <c r="AS159" s="11">
        <f>IF(('OddsRatio_working_3-way'!X159=0),IF(Q159&gt;0,-Q159^(1/3),(-Q159)^(1/3)),'OddsRatio_working_3-way'!AM159-'OddsRatio_working_3-way'!R159/3)</f>
        <v>-0.78988552734985751</v>
      </c>
      <c r="AT159" s="11">
        <f>IF(('OddsRatio_working_3-way'!X159=0),IF(Q159&gt;0,-Q159^(1/3),(-Q159)^(1/3)),'OddsRatio_working_3-way'!AN159-'OddsRatio_working_3-way'!R159/3)</f>
        <v>-0.2536613417350369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2.4300000000000002</v>
      </c>
      <c r="B160" s="4">
        <f>IF('True_Odds_Calculator_3-way'!B161="","",'True_Odds_Calculator_3-way'!B161)</f>
        <v>3.04</v>
      </c>
      <c r="C160" s="4">
        <f>IF('True_Odds_Calculator_3-way'!C161="","",'True_Odds_Calculator_3-way'!C161)</f>
        <v>3.47</v>
      </c>
      <c r="D160" s="9">
        <f t="shared" si="39"/>
        <v>0.40110613474703916</v>
      </c>
      <c r="E160" s="9">
        <f t="shared" si="40"/>
        <v>0.31948627146802361</v>
      </c>
      <c r="F160" s="9">
        <f t="shared" si="41"/>
        <v>0.27940759378493718</v>
      </c>
      <c r="G160" s="9">
        <f t="shared" si="42"/>
        <v>1.0441298761047828</v>
      </c>
      <c r="H160" s="9">
        <f t="shared" si="43"/>
        <v>2.4931057228298394</v>
      </c>
      <c r="I160" s="9">
        <f t="shared" si="44"/>
        <v>3.1300249472537569</v>
      </c>
      <c r="J160" s="9">
        <f t="shared" si="45"/>
        <v>3.5790007939788135</v>
      </c>
      <c r="K160" s="11">
        <f t="shared" si="46"/>
        <v>0.41152263374485593</v>
      </c>
      <c r="L160" s="11">
        <f t="shared" si="47"/>
        <v>0.32894736842105265</v>
      </c>
      <c r="M160" s="11">
        <f t="shared" si="48"/>
        <v>0.28818443804034583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-0.28109545664781022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0.23172725281021961</v>
      </c>
      <c r="Q160" s="11">
        <f>2*'OddsRatio_working_3-way'!K160*'OddsRatio_working_3-way'!L160*'OddsRatio_working_3-way'!M160</f>
        <v>7.8022644043844985E-2</v>
      </c>
      <c r="R160" s="11">
        <f t="shared" si="49"/>
        <v>0</v>
      </c>
      <c r="S160" s="11">
        <f t="shared" si="50"/>
        <v>-0.82437210324802601</v>
      </c>
      <c r="T160" s="11">
        <f t="shared" si="51"/>
        <v>-0.27756636472997509</v>
      </c>
      <c r="U160" s="11">
        <f>'OddsRatio_working_3-way'!S160-'OddsRatio_working_3-way'!R160^2/3</f>
        <v>-0.82437210324802601</v>
      </c>
      <c r="V160" s="11">
        <f>'OddsRatio_working_3-way'!S160*'OddsRatio_working_3-way'!R160/3-2*'OddsRatio_working_3-way'!R160^3/27-'OddsRatio_working_3-way'!T160</f>
        <v>0.27756636472997509</v>
      </c>
      <c r="W160" s="11">
        <f>'OddsRatio_working_3-way'!V160^2+4*'OddsRatio_working_3-way'!U160^3/27</f>
        <v>-5.9546189263615101E-3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0.1440466120356316</v>
      </c>
      <c r="Y160" s="11">
        <f>IF('OddsRatio_working_3-way'!W160&gt;=0,IF('OddsRatio_working_3-way'!V160+SQRT('OddsRatio_working_3-way'!W160)&gt;0,0,PI()),ACOS('OddsRatio_working_3-way'!V160/(2*'OddsRatio_working_3-way'!X160)))</f>
        <v>0.27116226525796261</v>
      </c>
      <c r="Z160" s="11">
        <f>'OddsRatio_working_3-way'!X160^(1/3)*COS('OddsRatio_working_3-way'!Y160/3)</f>
        <v>0.5220649380523914</v>
      </c>
      <c r="AA160" s="11">
        <f>'OddsRatio_working_3-way'!X160^(1/3)*COS(('OddsRatio_working_3-way'!Y160+2*PI())/3)</f>
        <v>-0.30201022096881824</v>
      </c>
      <c r="AB160" s="11">
        <f>'OddsRatio_working_3-way'!X160^(1/3)*COS(('OddsRatio_working_3-way'!Y160+4*PI())/3)</f>
        <v>-0.22005471708357305</v>
      </c>
      <c r="AC160" s="11">
        <f>'OddsRatio_working_3-way'!X160^(1/3)*SIN('OddsRatio_working_3-way'!Y160/3)</f>
        <v>4.7317032229717726E-2</v>
      </c>
      <c r="AD160" s="11">
        <f>'OddsRatio_working_3-way'!X160^(1/3)*SIN(('OddsRatio_working_3-way'!Y160+2*PI())/3)</f>
        <v>0.42846298266366134</v>
      </c>
      <c r="AE160" s="11">
        <f>'OddsRatio_working_3-way'!X160^(1/3)*SIN(('OddsRatio_working_3-way'!Y160+4*PI())/3)</f>
        <v>-0.47578001489337907</v>
      </c>
      <c r="AF160" s="11">
        <f>-'OddsRatio_working_3-way'!U160/(3*'OddsRatio_working_3-way'!X160^(1/3))*COS(('OddsRatio_working_3-way'!Y160)/3)</f>
        <v>0.5220649380523914</v>
      </c>
      <c r="AG160" s="11">
        <f>-'OddsRatio_working_3-way'!U160/(3*'OddsRatio_working_3-way'!X160^(1/3))*COS(('OddsRatio_working_3-way'!Y160+2*PI())/3)</f>
        <v>-0.30201022096881824</v>
      </c>
      <c r="AH160" s="11">
        <f>-'OddsRatio_working_3-way'!U160/(3*'OddsRatio_working_3-way'!X160^(1/3))*COS(('OddsRatio_working_3-way'!Y160+4*PI())/3)</f>
        <v>-0.22005471708357305</v>
      </c>
      <c r="AI160" s="11">
        <f>'OddsRatio_working_3-way'!U160/(3*'OddsRatio_working_3-way'!X160^(1/3))*SIN(('OddsRatio_working_3-way'!Y160)/3)</f>
        <v>-4.7317032229717726E-2</v>
      </c>
      <c r="AJ160" s="11">
        <f>'OddsRatio_working_3-way'!U160/(3*'OddsRatio_working_3-way'!X160^(1/3))*SIN(('OddsRatio_working_3-way'!Y160+2*PI())/3)</f>
        <v>-0.42846298266366134</v>
      </c>
      <c r="AK160" s="11">
        <f>'OddsRatio_working_3-way'!U160/(3*'OddsRatio_working_3-way'!X160^(1/3))*SIN(('OddsRatio_working_3-way'!Y160+4*PI())/3)</f>
        <v>0.47578001489337907</v>
      </c>
      <c r="AL160" s="11">
        <f>'OddsRatio_working_3-way'!Z160+'OddsRatio_working_3-way'!AF160</f>
        <v>1.0441298761047828</v>
      </c>
      <c r="AM160" s="11">
        <f>'OddsRatio_working_3-way'!AA160+'OddsRatio_working_3-way'!AG160</f>
        <v>-0.60402044193763649</v>
      </c>
      <c r="AN160" s="11">
        <f>'OddsRatio_working_3-way'!AB160+'OddsRatio_working_3-way'!AH160</f>
        <v>-0.4401094341671461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1.0441298761047828</v>
      </c>
      <c r="AS160" s="11">
        <f>IF(('OddsRatio_working_3-way'!X160=0),IF(Q160&gt;0,-Q160^(1/3),(-Q160)^(1/3)),'OddsRatio_working_3-way'!AM160-'OddsRatio_working_3-way'!R160/3)</f>
        <v>-0.60402044193763649</v>
      </c>
      <c r="AT160" s="11">
        <f>IF(('OddsRatio_working_3-way'!X160=0),IF(Q160&gt;0,-Q160^(1/3),(-Q160)^(1/3)),'OddsRatio_working_3-way'!AN160-'OddsRatio_working_3-way'!R160/3)</f>
        <v>-0.4401094341671461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2.4</v>
      </c>
      <c r="B161" s="4">
        <f>IF('True_Odds_Calculator_3-way'!B162="","",'True_Odds_Calculator_3-way'!B162)</f>
        <v>3.47</v>
      </c>
      <c r="C161" s="4">
        <f>IF('True_Odds_Calculator_3-way'!C162="","",'True_Odds_Calculator_3-way'!C162)</f>
        <v>3.1</v>
      </c>
      <c r="D161" s="9">
        <f t="shared" si="39"/>
        <v>0.40663720220657301</v>
      </c>
      <c r="E161" s="9">
        <f t="shared" si="40"/>
        <v>0.27976440534902086</v>
      </c>
      <c r="F161" s="9">
        <f t="shared" si="41"/>
        <v>0.31359839244440607</v>
      </c>
      <c r="G161" s="9">
        <f t="shared" si="42"/>
        <v>1.0422818363705457</v>
      </c>
      <c r="H161" s="9">
        <f t="shared" si="43"/>
        <v>2.4591945709187639</v>
      </c>
      <c r="I161" s="9">
        <f t="shared" si="44"/>
        <v>3.5744361358352474</v>
      </c>
      <c r="J161" s="9">
        <f t="shared" si="45"/>
        <v>3.1887918563781459</v>
      </c>
      <c r="K161" s="11">
        <f t="shared" si="46"/>
        <v>0.41666666666666669</v>
      </c>
      <c r="L161" s="11">
        <f t="shared" si="47"/>
        <v>0.28818443804034583</v>
      </c>
      <c r="M161" s="11">
        <f t="shared" si="48"/>
        <v>0.32258064516129031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-0.28128195593566974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0.23124477084689038</v>
      </c>
      <c r="Q161" s="11">
        <f>2*'OddsRatio_working_3-way'!K161*'OddsRatio_working_3-way'!L161*'OddsRatio_working_3-way'!M161</f>
        <v>7.7468934957082208E-2</v>
      </c>
      <c r="R161" s="11">
        <f t="shared" si="49"/>
        <v>0</v>
      </c>
      <c r="S161" s="11">
        <f t="shared" si="50"/>
        <v>-0.82211022060646133</v>
      </c>
      <c r="T161" s="11">
        <f t="shared" si="51"/>
        <v>-0.27541380924839576</v>
      </c>
      <c r="U161" s="11">
        <f>'OddsRatio_working_3-way'!S161-'OddsRatio_working_3-way'!R161^2/3</f>
        <v>-0.82211022060646133</v>
      </c>
      <c r="V161" s="11">
        <f>'OddsRatio_working_3-way'!S161*'OddsRatio_working_3-way'!R161/3-2*'OddsRatio_working_3-way'!R161^3/27-'OddsRatio_working_3-way'!T161</f>
        <v>0.27541380924839576</v>
      </c>
      <c r="W161" s="11">
        <f>'OddsRatio_working_3-way'!V161^2+4*'OddsRatio_working_3-way'!U161^3/27</f>
        <v>-6.4636338027714013E-3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0.14345417397855936</v>
      </c>
      <c r="Y161" s="11">
        <f>IF('OddsRatio_working_3-way'!W161&gt;=0,IF('OddsRatio_working_3-way'!V161+SQRT('OddsRatio_working_3-way'!W161)&gt;0,0,PI()),ACOS('OddsRatio_working_3-way'!V161/(2*'OddsRatio_working_3-way'!X161)))</f>
        <v>0.28402063406040212</v>
      </c>
      <c r="Z161" s="11">
        <f>'OddsRatio_working_3-way'!X161^(1/3)*COS('OddsRatio_working_3-way'!Y161/3)</f>
        <v>0.52114091818527286</v>
      </c>
      <c r="AA161" s="11">
        <f>'OddsRatio_working_3-way'!X161^(1/3)*COS(('OddsRatio_working_3-way'!Y161+2*PI())/3)</f>
        <v>-0.30342676197066593</v>
      </c>
      <c r="AB161" s="11">
        <f>'OddsRatio_working_3-way'!X161^(1/3)*COS(('OddsRatio_working_3-way'!Y161+4*PI())/3)</f>
        <v>-0.21771415621460707</v>
      </c>
      <c r="AC161" s="11">
        <f>'OddsRatio_working_3-way'!X161^(1/3)*SIN('OddsRatio_working_3-way'!Y161/3)</f>
        <v>4.9486196006204977E-2</v>
      </c>
      <c r="AD161" s="11">
        <f>'OddsRatio_working_3-way'!X161^(1/3)*SIN(('OddsRatio_working_3-way'!Y161+2*PI())/3)</f>
        <v>0.42657817609689158</v>
      </c>
      <c r="AE161" s="11">
        <f>'OddsRatio_working_3-way'!X161^(1/3)*SIN(('OddsRatio_working_3-way'!Y161+4*PI())/3)</f>
        <v>-0.47606437210309643</v>
      </c>
      <c r="AF161" s="11">
        <f>-'OddsRatio_working_3-way'!U161/(3*'OddsRatio_working_3-way'!X161^(1/3))*COS(('OddsRatio_working_3-way'!Y161)/3)</f>
        <v>0.52114091818527286</v>
      </c>
      <c r="AG161" s="11">
        <f>-'OddsRatio_working_3-way'!U161/(3*'OddsRatio_working_3-way'!X161^(1/3))*COS(('OddsRatio_working_3-way'!Y161+2*PI())/3)</f>
        <v>-0.30342676197066593</v>
      </c>
      <c r="AH161" s="11">
        <f>-'OddsRatio_working_3-way'!U161/(3*'OddsRatio_working_3-way'!X161^(1/3))*COS(('OddsRatio_working_3-way'!Y161+4*PI())/3)</f>
        <v>-0.21771415621460707</v>
      </c>
      <c r="AI161" s="11">
        <f>'OddsRatio_working_3-way'!U161/(3*'OddsRatio_working_3-way'!X161^(1/3))*SIN(('OddsRatio_working_3-way'!Y161)/3)</f>
        <v>-4.9486196006204977E-2</v>
      </c>
      <c r="AJ161" s="11">
        <f>'OddsRatio_working_3-way'!U161/(3*'OddsRatio_working_3-way'!X161^(1/3))*SIN(('OddsRatio_working_3-way'!Y161+2*PI())/3)</f>
        <v>-0.42657817609689158</v>
      </c>
      <c r="AK161" s="11">
        <f>'OddsRatio_working_3-way'!U161/(3*'OddsRatio_working_3-way'!X161^(1/3))*SIN(('OddsRatio_working_3-way'!Y161+4*PI())/3)</f>
        <v>0.47606437210309643</v>
      </c>
      <c r="AL161" s="11">
        <f>'OddsRatio_working_3-way'!Z161+'OddsRatio_working_3-way'!AF161</f>
        <v>1.0422818363705457</v>
      </c>
      <c r="AM161" s="11">
        <f>'OddsRatio_working_3-way'!AA161+'OddsRatio_working_3-way'!AG161</f>
        <v>-0.60685352394133185</v>
      </c>
      <c r="AN161" s="11">
        <f>'OddsRatio_working_3-way'!AB161+'OddsRatio_working_3-way'!AH161</f>
        <v>-0.43542831242921415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1.0422818363705457</v>
      </c>
      <c r="AS161" s="11">
        <f>IF(('OddsRatio_working_3-way'!X161=0),IF(Q161&gt;0,-Q161^(1/3),(-Q161)^(1/3)),'OddsRatio_working_3-way'!AM161-'OddsRatio_working_3-way'!R161/3)</f>
        <v>-0.60685352394133185</v>
      </c>
      <c r="AT161" s="11">
        <f>IF(('OddsRatio_working_3-way'!X161=0),IF(Q161&gt;0,-Q161^(1/3),(-Q161)^(1/3)),'OddsRatio_working_3-way'!AN161-'OddsRatio_working_3-way'!R161/3)</f>
        <v>-0.43542831242921415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2.46</v>
      </c>
      <c r="B162" s="4">
        <f>IF('True_Odds_Calculator_3-way'!B163="","",'True_Odds_Calculator_3-way'!B163)</f>
        <v>3.46</v>
      </c>
      <c r="C162" s="4">
        <f>IF('True_Odds_Calculator_3-way'!C163="","",'True_Odds_Calculator_3-way'!C163)</f>
        <v>3.02</v>
      </c>
      <c r="D162" s="9">
        <f t="shared" si="39"/>
        <v>0.39685979867974303</v>
      </c>
      <c r="E162" s="9">
        <f t="shared" si="40"/>
        <v>0.2808414598783166</v>
      </c>
      <c r="F162" s="9">
        <f t="shared" si="41"/>
        <v>0.32229874144194037</v>
      </c>
      <c r="G162" s="9">
        <f t="shared" si="42"/>
        <v>1.0409462694533418</v>
      </c>
      <c r="H162" s="9">
        <f t="shared" si="43"/>
        <v>2.5197815534018795</v>
      </c>
      <c r="I162" s="9">
        <f t="shared" si="44"/>
        <v>3.5607278228552204</v>
      </c>
      <c r="J162" s="9">
        <f t="shared" si="45"/>
        <v>3.1027114642957496</v>
      </c>
      <c r="K162" s="11">
        <f t="shared" si="46"/>
        <v>0.4065040650406504</v>
      </c>
      <c r="L162" s="11">
        <f t="shared" si="47"/>
        <v>0.28901734104046245</v>
      </c>
      <c r="M162" s="11">
        <f t="shared" si="48"/>
        <v>0.33112582781456956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-0.28224170271408333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0.23108315912619759</v>
      </c>
      <c r="Q162" s="11">
        <f>2*'OddsRatio_working_3-way'!K162*'OddsRatio_working_3-way'!L162*'OddsRatio_working_3-way'!M162</f>
        <v>7.7805777483568206E-2</v>
      </c>
      <c r="R162" s="11">
        <f t="shared" si="49"/>
        <v>0</v>
      </c>
      <c r="S162" s="11">
        <f t="shared" si="50"/>
        <v>-0.81874208135815285</v>
      </c>
      <c r="T162" s="11">
        <f t="shared" si="51"/>
        <v>-0.27567073446402451</v>
      </c>
      <c r="U162" s="11">
        <f>'OddsRatio_working_3-way'!S162-'OddsRatio_working_3-way'!R162^2/3</f>
        <v>-0.81874208135815285</v>
      </c>
      <c r="V162" s="11">
        <f>'OddsRatio_working_3-way'!S162*'OddsRatio_working_3-way'!R162/3-2*'OddsRatio_working_3-way'!R162^3/27-'OddsRatio_working_3-way'!T162</f>
        <v>0.27567073446402451</v>
      </c>
      <c r="W162" s="11">
        <f>'OddsRatio_working_3-way'!V162^2+4*'OddsRatio_working_3-way'!U162^3/27</f>
        <v>-5.3144486977079602E-3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0.142573492046771</v>
      </c>
      <c r="Y162" s="11">
        <f>IF('OddsRatio_working_3-way'!W162&gt;=0,IF('OddsRatio_working_3-way'!V162+SQRT('OddsRatio_working_3-way'!W162)&gt;0,0,PI()),ACOS('OddsRatio_working_3-way'!V162/(2*'OddsRatio_working_3-way'!X162)))</f>
        <v>0.25852883309316455</v>
      </c>
      <c r="Z162" s="11">
        <f>'OddsRatio_working_3-way'!X162^(1/3)*COS('OddsRatio_working_3-way'!Y162/3)</f>
        <v>0.52047313472667101</v>
      </c>
      <c r="AA162" s="11">
        <f>'OddsRatio_working_3-way'!X162^(1/3)*COS(('OddsRatio_working_3-way'!Y162+2*PI())/3)</f>
        <v>-0.29917635884175386</v>
      </c>
      <c r="AB162" s="11">
        <f>'OddsRatio_working_3-way'!X162^(1/3)*COS(('OddsRatio_working_3-way'!Y162+4*PI())/3)</f>
        <v>-0.22129677588491728</v>
      </c>
      <c r="AC162" s="11">
        <f>'OddsRatio_working_3-way'!X162^(1/3)*SIN('OddsRatio_working_3-way'!Y162/3)</f>
        <v>4.4963798184505445E-2</v>
      </c>
      <c r="AD162" s="11">
        <f>'OddsRatio_working_3-way'!X162^(1/3)*SIN(('OddsRatio_working_3-way'!Y162+2*PI())/3)</f>
        <v>0.42826105756836508</v>
      </c>
      <c r="AE162" s="11">
        <f>'OddsRatio_working_3-way'!X162^(1/3)*SIN(('OddsRatio_working_3-way'!Y162+4*PI())/3)</f>
        <v>-0.47322485575287049</v>
      </c>
      <c r="AF162" s="11">
        <f>-'OddsRatio_working_3-way'!U162/(3*'OddsRatio_working_3-way'!X162^(1/3))*COS(('OddsRatio_working_3-way'!Y162)/3)</f>
        <v>0.52047313472667078</v>
      </c>
      <c r="AG162" s="11">
        <f>-'OddsRatio_working_3-way'!U162/(3*'OddsRatio_working_3-way'!X162^(1/3))*COS(('OddsRatio_working_3-way'!Y162+2*PI())/3)</f>
        <v>-0.29917635884175375</v>
      </c>
      <c r="AH162" s="11">
        <f>-'OddsRatio_working_3-way'!U162/(3*'OddsRatio_working_3-way'!X162^(1/3))*COS(('OddsRatio_working_3-way'!Y162+4*PI())/3)</f>
        <v>-0.22129677588491717</v>
      </c>
      <c r="AI162" s="11">
        <f>'OddsRatio_working_3-way'!U162/(3*'OddsRatio_working_3-way'!X162^(1/3))*SIN(('OddsRatio_working_3-way'!Y162)/3)</f>
        <v>-4.4963798184505424E-2</v>
      </c>
      <c r="AJ162" s="11">
        <f>'OddsRatio_working_3-way'!U162/(3*'OddsRatio_working_3-way'!X162^(1/3))*SIN(('OddsRatio_working_3-way'!Y162+2*PI())/3)</f>
        <v>-0.42826105756836491</v>
      </c>
      <c r="AK162" s="11">
        <f>'OddsRatio_working_3-way'!U162/(3*'OddsRatio_working_3-way'!X162^(1/3))*SIN(('OddsRatio_working_3-way'!Y162+4*PI())/3)</f>
        <v>0.47322485575287027</v>
      </c>
      <c r="AL162" s="11">
        <f>'OddsRatio_working_3-way'!Z162+'OddsRatio_working_3-way'!AF162</f>
        <v>1.0409462694533418</v>
      </c>
      <c r="AM162" s="11">
        <f>'OddsRatio_working_3-way'!AA162+'OddsRatio_working_3-way'!AG162</f>
        <v>-0.59835271768350762</v>
      </c>
      <c r="AN162" s="11">
        <f>'OddsRatio_working_3-way'!AB162+'OddsRatio_working_3-way'!AH162</f>
        <v>-0.44259355176983445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1.0409462694533418</v>
      </c>
      <c r="AS162" s="11">
        <f>IF(('OddsRatio_working_3-way'!X162=0),IF(Q162&gt;0,-Q162^(1/3),(-Q162)^(1/3)),'OddsRatio_working_3-way'!AM162-'OddsRatio_working_3-way'!R162/3)</f>
        <v>-0.59835271768350762</v>
      </c>
      <c r="AT162" s="11">
        <f>IF(('OddsRatio_working_3-way'!X162=0),IF(Q162&gt;0,-Q162^(1/3),(-Q162)^(1/3)),'OddsRatio_working_3-way'!AN162-'OddsRatio_working_3-way'!R162/3)</f>
        <v>-0.44259355176983445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3.96</v>
      </c>
      <c r="B163" s="4">
        <f>IF('True_Odds_Calculator_3-way'!B164="","",'True_Odds_Calculator_3-way'!B164)</f>
        <v>3.93</v>
      </c>
      <c r="C163" s="4">
        <f>IF('True_Odds_Calculator_3-way'!C164="","",'True_Odds_Calculator_3-way'!C164)</f>
        <v>1.92</v>
      </c>
      <c r="D163" s="9">
        <f t="shared" si="39"/>
        <v>0.24420617951136891</v>
      </c>
      <c r="E163" s="9">
        <f t="shared" si="40"/>
        <v>0.24609125637805965</v>
      </c>
      <c r="F163" s="9">
        <f t="shared" si="41"/>
        <v>0.50970256411057158</v>
      </c>
      <c r="G163" s="9">
        <f t="shared" si="42"/>
        <v>1.0455744841345878</v>
      </c>
      <c r="H163" s="9">
        <f t="shared" si="43"/>
        <v>4.0949004730383791</v>
      </c>
      <c r="I163" s="9">
        <f t="shared" si="44"/>
        <v>4.0635332385143421</v>
      </c>
      <c r="J163" s="9">
        <f t="shared" si="45"/>
        <v>1.9619285254038206</v>
      </c>
      <c r="K163" s="11">
        <f t="shared" si="46"/>
        <v>0.25252525252525254</v>
      </c>
      <c r="L163" s="11">
        <f t="shared" si="47"/>
        <v>0.2544529262086514</v>
      </c>
      <c r="M163" s="11">
        <f t="shared" si="48"/>
        <v>0.52083333333333337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-0.26702885513318075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0.22790725319351271</v>
      </c>
      <c r="Q163" s="11">
        <f>2*'OddsRatio_working_3-way'!K163*'OddsRatio_working_3-way'!L163*'OddsRatio_working_3-way'!M163</f>
        <v>6.6933114006905367E-2</v>
      </c>
      <c r="R163" s="11">
        <f t="shared" si="49"/>
        <v>0</v>
      </c>
      <c r="S163" s="11">
        <f t="shared" si="50"/>
        <v>-0.85349297955025827</v>
      </c>
      <c r="T163" s="11">
        <f t="shared" si="51"/>
        <v>-0.25065873114545034</v>
      </c>
      <c r="U163" s="11">
        <f>'OddsRatio_working_3-way'!S163-'OddsRatio_working_3-way'!R163^2/3</f>
        <v>-0.85349297955025827</v>
      </c>
      <c r="V163" s="11">
        <f>'OddsRatio_working_3-way'!S163*'OddsRatio_working_3-way'!R163/3-2*'OddsRatio_working_3-way'!R163^3/27-'OddsRatio_working_3-way'!T163</f>
        <v>0.25065873114545034</v>
      </c>
      <c r="W163" s="11">
        <f>'OddsRatio_working_3-way'!V163^2+4*'OddsRatio_working_3-way'!U163^3/27</f>
        <v>-2.9277932071420057E-2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0.15174627801932014</v>
      </c>
      <c r="Y163" s="11">
        <f>IF('OddsRatio_working_3-way'!W163&gt;=0,IF('OddsRatio_working_3-way'!V163+SQRT('OddsRatio_working_3-way'!W163)&gt;0,0,PI()),ACOS('OddsRatio_working_3-way'!V163/(2*'OddsRatio_working_3-way'!X163)))</f>
        <v>0.59897500881132348</v>
      </c>
      <c r="Z163" s="11">
        <f>'OddsRatio_working_3-way'!X163^(1/3)*COS('OddsRatio_working_3-way'!Y163/3)</f>
        <v>0.52278724206729399</v>
      </c>
      <c r="AA163" s="11">
        <f>'OddsRatio_working_3-way'!X163^(1/3)*COS(('OddsRatio_working_3-way'!Y163+2*PI())/3)</f>
        <v>-0.35300895564701268</v>
      </c>
      <c r="AB163" s="11">
        <f>'OddsRatio_working_3-way'!X163^(1/3)*COS(('OddsRatio_working_3-way'!Y163+4*PI())/3)</f>
        <v>-0.16977828642028153</v>
      </c>
      <c r="AC163" s="11">
        <f>'OddsRatio_working_3-way'!X163^(1/3)*SIN('OddsRatio_working_3-way'!Y163/3)</f>
        <v>0.10578827620184869</v>
      </c>
      <c r="AD163" s="11">
        <f>'OddsRatio_working_3-way'!X163^(1/3)*SIN(('OddsRatio_working_3-way'!Y163+2*PI())/3)</f>
        <v>0.39985289430375714</v>
      </c>
      <c r="AE163" s="11">
        <f>'OddsRatio_working_3-way'!X163^(1/3)*SIN(('OddsRatio_working_3-way'!Y163+4*PI())/3)</f>
        <v>-0.50564117050560564</v>
      </c>
      <c r="AF163" s="11">
        <f>-'OddsRatio_working_3-way'!U163/(3*'OddsRatio_working_3-way'!X163^(1/3))*COS(('OddsRatio_working_3-way'!Y163)/3)</f>
        <v>0.52278724206729388</v>
      </c>
      <c r="AG163" s="11">
        <f>-'OddsRatio_working_3-way'!U163/(3*'OddsRatio_working_3-way'!X163^(1/3))*COS(('OddsRatio_working_3-way'!Y163+2*PI())/3)</f>
        <v>-0.35300895564701257</v>
      </c>
      <c r="AH163" s="11">
        <f>-'OddsRatio_working_3-way'!U163/(3*'OddsRatio_working_3-way'!X163^(1/3))*COS(('OddsRatio_working_3-way'!Y163+4*PI())/3)</f>
        <v>-0.1697782864202815</v>
      </c>
      <c r="AI163" s="11">
        <f>'OddsRatio_working_3-way'!U163/(3*'OddsRatio_working_3-way'!X163^(1/3))*SIN(('OddsRatio_working_3-way'!Y163)/3)</f>
        <v>-0.10578827620184866</v>
      </c>
      <c r="AJ163" s="11">
        <f>'OddsRatio_working_3-way'!U163/(3*'OddsRatio_working_3-way'!X163^(1/3))*SIN(('OddsRatio_working_3-way'!Y163+2*PI())/3)</f>
        <v>-0.39985289430375703</v>
      </c>
      <c r="AK163" s="11">
        <f>'OddsRatio_working_3-way'!U163/(3*'OddsRatio_working_3-way'!X163^(1/3))*SIN(('OddsRatio_working_3-way'!Y163+4*PI())/3)</f>
        <v>0.50564117050560553</v>
      </c>
      <c r="AL163" s="11">
        <f>'OddsRatio_working_3-way'!Z163+'OddsRatio_working_3-way'!AF163</f>
        <v>1.0455744841345878</v>
      </c>
      <c r="AM163" s="11">
        <f>'OddsRatio_working_3-way'!AA163+'OddsRatio_working_3-way'!AG163</f>
        <v>-0.70601791129402525</v>
      </c>
      <c r="AN163" s="11">
        <f>'OddsRatio_working_3-way'!AB163+'OddsRatio_working_3-way'!AH163</f>
        <v>-0.33955657284056306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1.0455744841345878</v>
      </c>
      <c r="AS163" s="11">
        <f>IF(('OddsRatio_working_3-way'!X163=0),IF(Q163&gt;0,-Q163^(1/3),(-Q163)^(1/3)),'OddsRatio_working_3-way'!AM163-'OddsRatio_working_3-way'!R163/3)</f>
        <v>-0.70601791129402525</v>
      </c>
      <c r="AT163" s="11">
        <f>IF(('OddsRatio_working_3-way'!X163=0),IF(Q163&gt;0,-Q163^(1/3),(-Q163)^(1/3)),'OddsRatio_working_3-way'!AN163-'OddsRatio_working_3-way'!R163/3)</f>
        <v>-0.33955657284056306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7.46</v>
      </c>
      <c r="B164" s="4">
        <f>IF('True_Odds_Calculator_3-way'!B165="","",'True_Odds_Calculator_3-way'!B165)</f>
        <v>4.42</v>
      </c>
      <c r="C164" s="4">
        <f>IF('True_Odds_Calculator_3-way'!C165="","",'True_Odds_Calculator_3-way'!C165)</f>
        <v>1.49</v>
      </c>
      <c r="D164" s="9">
        <f t="shared" si="39"/>
        <v>0.1270344862064163</v>
      </c>
      <c r="E164" s="9">
        <f t="shared" si="40"/>
        <v>0.21560770582810423</v>
      </c>
      <c r="F164" s="9">
        <f t="shared" si="41"/>
        <v>0.65735780796547949</v>
      </c>
      <c r="G164" s="9">
        <f t="shared" si="42"/>
        <v>1.0637582321057764</v>
      </c>
      <c r="H164" s="9">
        <f t="shared" si="43"/>
        <v>7.8718781794033159</v>
      </c>
      <c r="I164" s="9">
        <f t="shared" si="44"/>
        <v>4.6380531538017555</v>
      </c>
      <c r="J164" s="9">
        <f t="shared" si="45"/>
        <v>1.5212415337318304</v>
      </c>
      <c r="K164" s="11">
        <f t="shared" si="46"/>
        <v>0.13404825737265416</v>
      </c>
      <c r="L164" s="11">
        <f t="shared" si="47"/>
        <v>0.22624434389140272</v>
      </c>
      <c r="M164" s="11">
        <f t="shared" si="48"/>
        <v>0.67114093959731547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-0.22034709986560574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0.21107237221816996</v>
      </c>
      <c r="Q164" s="11">
        <f>2*'OddsRatio_working_3-way'!K164*'OddsRatio_working_3-way'!L164*'OddsRatio_working_3-way'!M164</f>
        <v>4.0708268508808092E-2</v>
      </c>
      <c r="R164" s="11">
        <f t="shared" si="49"/>
        <v>0</v>
      </c>
      <c r="S164" s="11">
        <f t="shared" si="50"/>
        <v>-0.95790855585077983</v>
      </c>
      <c r="T164" s="11">
        <f t="shared" si="51"/>
        <v>-0.18474610527498164</v>
      </c>
      <c r="U164" s="11">
        <f>'OddsRatio_working_3-way'!S164-'OddsRatio_working_3-way'!R164^2/3</f>
        <v>-0.95790855585077983</v>
      </c>
      <c r="V164" s="11">
        <f>'OddsRatio_working_3-way'!S164*'OddsRatio_working_3-way'!R164/3-2*'OddsRatio_working_3-way'!R164^3/27-'OddsRatio_working_3-way'!T164</f>
        <v>0.18474610527498164</v>
      </c>
      <c r="W164" s="11">
        <f>'OddsRatio_working_3-way'!V164^2+4*'OddsRatio_working_3-way'!U164^3/27</f>
        <v>-9.6086086006054561E-2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0.18042810855042041</v>
      </c>
      <c r="Y164" s="11">
        <f>IF('OddsRatio_working_3-way'!W164&gt;=0,IF('OddsRatio_working_3-way'!V164+SQRT('OddsRatio_working_3-way'!W164)&gt;0,0,PI()),ACOS('OddsRatio_working_3-way'!V164/(2*'OddsRatio_working_3-way'!X164)))</f>
        <v>1.0333244290669219</v>
      </c>
      <c r="Z164" s="11">
        <f>'OddsRatio_working_3-way'!X164^(1/3)*COS('OddsRatio_working_3-way'!Y164/3)</f>
        <v>0.53187911605288818</v>
      </c>
      <c r="AA164" s="11">
        <f>'OddsRatio_working_3-way'!X164^(1/3)*COS(('OddsRatio_working_3-way'!Y164+2*PI())/3)</f>
        <v>-0.43118359995471967</v>
      </c>
      <c r="AB164" s="11">
        <f>'OddsRatio_working_3-way'!X164^(1/3)*COS(('OddsRatio_working_3-way'!Y164+4*PI())/3)</f>
        <v>-0.10069551609816869</v>
      </c>
      <c r="AC164" s="11">
        <f>'OddsRatio_working_3-way'!X164^(1/3)*SIN('OddsRatio_working_3-way'!Y164/3)</f>
        <v>0.19080738417854332</v>
      </c>
      <c r="AD164" s="11">
        <f>'OddsRatio_working_3-way'!X164^(1/3)*SIN(('OddsRatio_working_3-way'!Y164+2*PI())/3)</f>
        <v>0.36521713415494111</v>
      </c>
      <c r="AE164" s="11">
        <f>'OddsRatio_working_3-way'!X164^(1/3)*SIN(('OddsRatio_working_3-way'!Y164+4*PI())/3)</f>
        <v>-0.55602451833348443</v>
      </c>
      <c r="AF164" s="11">
        <f>-'OddsRatio_working_3-way'!U164/(3*'OddsRatio_working_3-way'!X164^(1/3))*COS(('OddsRatio_working_3-way'!Y164)/3)</f>
        <v>0.53187911605288818</v>
      </c>
      <c r="AG164" s="11">
        <f>-'OddsRatio_working_3-way'!U164/(3*'OddsRatio_working_3-way'!X164^(1/3))*COS(('OddsRatio_working_3-way'!Y164+2*PI())/3)</f>
        <v>-0.43118359995471967</v>
      </c>
      <c r="AH164" s="11">
        <f>-'OddsRatio_working_3-way'!U164/(3*'OddsRatio_working_3-way'!X164^(1/3))*COS(('OddsRatio_working_3-way'!Y164+4*PI())/3)</f>
        <v>-0.10069551609816869</v>
      </c>
      <c r="AI164" s="11">
        <f>'OddsRatio_working_3-way'!U164/(3*'OddsRatio_working_3-way'!X164^(1/3))*SIN(('OddsRatio_working_3-way'!Y164)/3)</f>
        <v>-0.19080738417854332</v>
      </c>
      <c r="AJ164" s="11">
        <f>'OddsRatio_working_3-way'!U164/(3*'OddsRatio_working_3-way'!X164^(1/3))*SIN(('OddsRatio_working_3-way'!Y164+2*PI())/3)</f>
        <v>-0.36521713415494111</v>
      </c>
      <c r="AK164" s="11">
        <f>'OddsRatio_working_3-way'!U164/(3*'OddsRatio_working_3-way'!X164^(1/3))*SIN(('OddsRatio_working_3-way'!Y164+4*PI())/3)</f>
        <v>0.55602451833348443</v>
      </c>
      <c r="AL164" s="11">
        <f>'OddsRatio_working_3-way'!Z164+'OddsRatio_working_3-way'!AF164</f>
        <v>1.0637582321057764</v>
      </c>
      <c r="AM164" s="11">
        <f>'OddsRatio_working_3-way'!AA164+'OddsRatio_working_3-way'!AG164</f>
        <v>-0.86236719990943933</v>
      </c>
      <c r="AN164" s="11">
        <f>'OddsRatio_working_3-way'!AB164+'OddsRatio_working_3-way'!AH164</f>
        <v>-0.20139103219633739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1.0637582321057764</v>
      </c>
      <c r="AS164" s="11">
        <f>IF(('OddsRatio_working_3-way'!X164=0),IF(Q164&gt;0,-Q164^(1/3),(-Q164)^(1/3)),'OddsRatio_working_3-way'!AM164-'OddsRatio_working_3-way'!R164/3)</f>
        <v>-0.86236719990943933</v>
      </c>
      <c r="AT164" s="11">
        <f>IF(('OddsRatio_working_3-way'!X164=0),IF(Q164&gt;0,-Q164^(1/3),(-Q164)^(1/3)),'OddsRatio_working_3-way'!AN164-'OddsRatio_working_3-way'!R164/3)</f>
        <v>-0.20139103219633739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1.65</v>
      </c>
      <c r="B165" s="4">
        <f>IF('True_Odds_Calculator_3-way'!B166="","",'True_Odds_Calculator_3-way'!B166)</f>
        <v>4.0999999999999996</v>
      </c>
      <c r="C165" s="4">
        <f>IF('True_Odds_Calculator_3-way'!C166="","",'True_Odds_Calculator_3-way'!C166)</f>
        <v>5.58</v>
      </c>
      <c r="D165" s="9">
        <f t="shared" si="39"/>
        <v>0.59370367114652245</v>
      </c>
      <c r="E165" s="9">
        <f t="shared" si="40"/>
        <v>0.2345334186469068</v>
      </c>
      <c r="F165" s="9">
        <f t="shared" si="41"/>
        <v>0.17176291020657081</v>
      </c>
      <c r="G165" s="9">
        <f t="shared" si="42"/>
        <v>1.0528337713528009</v>
      </c>
      <c r="H165" s="9">
        <f t="shared" si="43"/>
        <v>1.6843419513793205</v>
      </c>
      <c r="I165" s="9">
        <f t="shared" si="44"/>
        <v>4.2637846911936821</v>
      </c>
      <c r="J165" s="9">
        <f t="shared" si="45"/>
        <v>5.8219786727958276</v>
      </c>
      <c r="K165" s="11">
        <f t="shared" si="46"/>
        <v>0.60606060606060608</v>
      </c>
      <c r="L165" s="11">
        <f t="shared" si="47"/>
        <v>0.24390243902439027</v>
      </c>
      <c r="M165" s="11">
        <f t="shared" si="48"/>
        <v>0.17921146953405018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-0.244477293257781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0.22066985088228203</v>
      </c>
      <c r="Q165" s="11">
        <f>2*'OddsRatio_working_3-way'!K165*'OddsRatio_working_3-way'!L165*'OddsRatio_working_3-way'!M165</f>
        <v>5.2981956994545512E-2</v>
      </c>
      <c r="R165" s="11">
        <f t="shared" si="49"/>
        <v>0</v>
      </c>
      <c r="S165" s="11">
        <f t="shared" si="50"/>
        <v>-0.9026190037600097</v>
      </c>
      <c r="T165" s="11">
        <f t="shared" si="51"/>
        <v>-0.21671524700120284</v>
      </c>
      <c r="U165" s="11">
        <f>'OddsRatio_working_3-way'!S165-'OddsRatio_working_3-way'!R165^2/3</f>
        <v>-0.9026190037600097</v>
      </c>
      <c r="V165" s="11">
        <f>'OddsRatio_working_3-way'!S165*'OddsRatio_working_3-way'!R165/3-2*'OddsRatio_working_3-way'!R165^3/27-'OddsRatio_working_3-way'!T165</f>
        <v>0.21671524700120284</v>
      </c>
      <c r="W165" s="11">
        <f>'OddsRatio_working_3-way'!V165^2+4*'OddsRatio_working_3-way'!U165^3/27</f>
        <v>-6.1980089404455048E-2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0.165034532513083</v>
      </c>
      <c r="Y165" s="11">
        <f>IF('OddsRatio_working_3-way'!W165&gt;=0,IF('OddsRatio_working_3-way'!V165+SQRT('OddsRatio_working_3-way'!W165)&gt;0,0,PI()),ACOS('OddsRatio_working_3-way'!V165/(2*'OddsRatio_working_3-way'!X165)))</f>
        <v>0.85452685680971729</v>
      </c>
      <c r="Z165" s="11">
        <f>'OddsRatio_working_3-way'!X165^(1/3)*COS('OddsRatio_working_3-way'!Y165/3)</f>
        <v>0.52641688567640044</v>
      </c>
      <c r="AA165" s="11">
        <f>'OddsRatio_working_3-way'!X165^(1/3)*COS(('OddsRatio_working_3-way'!Y165+2*PI())/3)</f>
        <v>-0.39669513804065121</v>
      </c>
      <c r="AB165" s="11">
        <f>'OddsRatio_working_3-way'!X165^(1/3)*COS(('OddsRatio_working_3-way'!Y165+4*PI())/3)</f>
        <v>-0.12972174763574942</v>
      </c>
      <c r="AC165" s="11">
        <f>'OddsRatio_working_3-way'!X165^(1/3)*SIN('OddsRatio_working_3-way'!Y165/3)</f>
        <v>0.15413715881673731</v>
      </c>
      <c r="AD165" s="11">
        <f>'OddsRatio_working_3-way'!X165^(1/3)*SIN(('OddsRatio_working_3-way'!Y165+2*PI())/3)</f>
        <v>0.37882181656848285</v>
      </c>
      <c r="AE165" s="11">
        <f>'OddsRatio_working_3-way'!X165^(1/3)*SIN(('OddsRatio_working_3-way'!Y165+4*PI())/3)</f>
        <v>-0.53295897538521997</v>
      </c>
      <c r="AF165" s="11">
        <f>-'OddsRatio_working_3-way'!U165/(3*'OddsRatio_working_3-way'!X165^(1/3))*COS(('OddsRatio_working_3-way'!Y165)/3)</f>
        <v>0.52641688567640044</v>
      </c>
      <c r="AG165" s="11">
        <f>-'OddsRatio_working_3-way'!U165/(3*'OddsRatio_working_3-way'!X165^(1/3))*COS(('OddsRatio_working_3-way'!Y165+2*PI())/3)</f>
        <v>-0.39669513804065121</v>
      </c>
      <c r="AH165" s="11">
        <f>-'OddsRatio_working_3-way'!U165/(3*'OddsRatio_working_3-way'!X165^(1/3))*COS(('OddsRatio_working_3-way'!Y165+4*PI())/3)</f>
        <v>-0.12972174763574942</v>
      </c>
      <c r="AI165" s="11">
        <f>'OddsRatio_working_3-way'!U165/(3*'OddsRatio_working_3-way'!X165^(1/3))*SIN(('OddsRatio_working_3-way'!Y165)/3)</f>
        <v>-0.15413715881673731</v>
      </c>
      <c r="AJ165" s="11">
        <f>'OddsRatio_working_3-way'!U165/(3*'OddsRatio_working_3-way'!X165^(1/3))*SIN(('OddsRatio_working_3-way'!Y165+2*PI())/3)</f>
        <v>-0.37882181656848285</v>
      </c>
      <c r="AK165" s="11">
        <f>'OddsRatio_working_3-way'!U165/(3*'OddsRatio_working_3-way'!X165^(1/3))*SIN(('OddsRatio_working_3-way'!Y165+4*PI())/3)</f>
        <v>0.53295897538521997</v>
      </c>
      <c r="AL165" s="11">
        <f>'OddsRatio_working_3-way'!Z165+'OddsRatio_working_3-way'!AF165</f>
        <v>1.0528337713528009</v>
      </c>
      <c r="AM165" s="11">
        <f>'OddsRatio_working_3-way'!AA165+'OddsRatio_working_3-way'!AG165</f>
        <v>-0.79339027608130241</v>
      </c>
      <c r="AN165" s="11">
        <f>'OddsRatio_working_3-way'!AB165+'OddsRatio_working_3-way'!AH165</f>
        <v>-0.25944349527149885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1.0528337713528009</v>
      </c>
      <c r="AS165" s="11">
        <f>IF(('OddsRatio_working_3-way'!X165=0),IF(Q165&gt;0,-Q165^(1/3),(-Q165)^(1/3)),'OddsRatio_working_3-way'!AM165-'OddsRatio_working_3-way'!R165/3)</f>
        <v>-0.79339027608130241</v>
      </c>
      <c r="AT165" s="11">
        <f>IF(('OddsRatio_working_3-way'!X165=0),IF(Q165&gt;0,-Q165^(1/3),(-Q165)^(1/3)),'OddsRatio_working_3-way'!AN165-'OddsRatio_working_3-way'!R165/3)</f>
        <v>-0.25944349527149885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2.95</v>
      </c>
      <c r="B166" s="4">
        <f>IF('True_Odds_Calculator_3-way'!B167="","",'True_Odds_Calculator_3-way'!B167)</f>
        <v>3.27</v>
      </c>
      <c r="C166" s="4">
        <f>IF('True_Odds_Calculator_3-way'!C167="","",'True_Odds_Calculator_3-way'!C167)</f>
        <v>2.62</v>
      </c>
      <c r="D166" s="9">
        <f t="shared" si="39"/>
        <v>0.33016223600861599</v>
      </c>
      <c r="E166" s="9">
        <f t="shared" si="40"/>
        <v>0.29746433341026235</v>
      </c>
      <c r="F166" s="9">
        <f t="shared" si="41"/>
        <v>0.37237343058112138</v>
      </c>
      <c r="G166" s="9">
        <f t="shared" si="42"/>
        <v>1.0404174317127017</v>
      </c>
      <c r="H166" s="9">
        <f t="shared" si="43"/>
        <v>3.0288139918397685</v>
      </c>
      <c r="I166" s="9">
        <f t="shared" si="44"/>
        <v>3.3617475699878328</v>
      </c>
      <c r="J166" s="9">
        <f t="shared" si="45"/>
        <v>2.685476239374577</v>
      </c>
      <c r="K166" s="11">
        <f t="shared" si="46"/>
        <v>0.33898305084745761</v>
      </c>
      <c r="L166" s="11">
        <f t="shared" si="47"/>
        <v>0.3058103975535168</v>
      </c>
      <c r="M166" s="11">
        <f t="shared" si="48"/>
        <v>0.38167938931297707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-0.28372945453854825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0.23106905443298459</v>
      </c>
      <c r="Q166" s="11">
        <f>2*'OddsRatio_working_3-way'!K166*'OddsRatio_working_3-way'!L166*'OddsRatio_working_3-way'!M166</f>
        <v>7.913323781951527E-2</v>
      </c>
      <c r="R166" s="11">
        <f t="shared" si="49"/>
        <v>0</v>
      </c>
      <c r="S166" s="11">
        <f t="shared" si="50"/>
        <v>-0.81439924807521502</v>
      </c>
      <c r="T166" s="11">
        <f t="shared" si="51"/>
        <v>-0.27890385208055307</v>
      </c>
      <c r="U166" s="11">
        <f>'OddsRatio_working_3-way'!S166-'OddsRatio_working_3-way'!R166^2/3</f>
        <v>-0.81439924807521502</v>
      </c>
      <c r="V166" s="11">
        <f>'OddsRatio_working_3-way'!S166*'OddsRatio_working_3-way'!R166/3-2*'OddsRatio_working_3-way'!R166^3/27-'OddsRatio_working_3-way'!T166</f>
        <v>0.27890385208055307</v>
      </c>
      <c r="W166" s="11">
        <f>'OddsRatio_working_3-way'!V166^2+4*'OddsRatio_working_3-way'!U166^3/27</f>
        <v>-2.234441864850556E-3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0.141440624088539</v>
      </c>
      <c r="Y166" s="11">
        <f>IF('OddsRatio_working_3-way'!W166&gt;=0,IF('OddsRatio_working_3-way'!V166+SQRT('OddsRatio_working_3-way'!W166)&gt;0,0,PI()),ACOS('OddsRatio_working_3-way'!V166/(2*'OddsRatio_working_3-way'!X166)))</f>
        <v>0.16788910570600724</v>
      </c>
      <c r="Z166" s="11">
        <f>'OddsRatio_working_3-way'!X166^(1/3)*COS('OddsRatio_working_3-way'!Y166/3)</f>
        <v>0.52020871585635087</v>
      </c>
      <c r="AA166" s="11">
        <f>'OddsRatio_working_3-way'!X166^(1/3)*COS(('OddsRatio_working_3-way'!Y166+2*PI())/3)</f>
        <v>-0.28534284003623084</v>
      </c>
      <c r="AB166" s="11">
        <f>'OddsRatio_working_3-way'!X166^(1/3)*COS(('OddsRatio_working_3-way'!Y166+4*PI())/3)</f>
        <v>-0.23486587582012011</v>
      </c>
      <c r="AC166" s="11">
        <f>'OddsRatio_working_3-way'!X166^(1/3)*SIN('OddsRatio_working_3-way'!Y166/3)</f>
        <v>2.9142888878046808E-2</v>
      </c>
      <c r="AD166" s="11">
        <f>'OddsRatio_working_3-way'!X166^(1/3)*SIN(('OddsRatio_working_3-way'!Y166+2*PI())/3)</f>
        <v>0.43594251876265722</v>
      </c>
      <c r="AE166" s="11">
        <f>'OddsRatio_working_3-way'!X166^(1/3)*SIN(('OddsRatio_working_3-way'!Y166+4*PI())/3)</f>
        <v>-0.46508540764070383</v>
      </c>
      <c r="AF166" s="11">
        <f>-'OddsRatio_working_3-way'!U166/(3*'OddsRatio_working_3-way'!X166^(1/3))*COS(('OddsRatio_working_3-way'!Y166)/3)</f>
        <v>0.52020871585635076</v>
      </c>
      <c r="AG166" s="11">
        <f>-'OddsRatio_working_3-way'!U166/(3*'OddsRatio_working_3-way'!X166^(1/3))*COS(('OddsRatio_working_3-way'!Y166+2*PI())/3)</f>
        <v>-0.28534284003623078</v>
      </c>
      <c r="AH166" s="11">
        <f>-'OddsRatio_working_3-way'!U166/(3*'OddsRatio_working_3-way'!X166^(1/3))*COS(('OddsRatio_working_3-way'!Y166+4*PI())/3)</f>
        <v>-0.23486587582012006</v>
      </c>
      <c r="AI166" s="11">
        <f>'OddsRatio_working_3-way'!U166/(3*'OddsRatio_working_3-way'!X166^(1/3))*SIN(('OddsRatio_working_3-way'!Y166)/3)</f>
        <v>-2.9142888878046801E-2</v>
      </c>
      <c r="AJ166" s="11">
        <f>'OddsRatio_working_3-way'!U166/(3*'OddsRatio_working_3-way'!X166^(1/3))*SIN(('OddsRatio_working_3-way'!Y166+2*PI())/3)</f>
        <v>-0.43594251876265711</v>
      </c>
      <c r="AK166" s="11">
        <f>'OddsRatio_working_3-way'!U166/(3*'OddsRatio_working_3-way'!X166^(1/3))*SIN(('OddsRatio_working_3-way'!Y166+4*PI())/3)</f>
        <v>0.46508540764070372</v>
      </c>
      <c r="AL166" s="11">
        <f>'OddsRatio_working_3-way'!Z166+'OddsRatio_working_3-way'!AF166</f>
        <v>1.0404174317127017</v>
      </c>
      <c r="AM166" s="11">
        <f>'OddsRatio_working_3-way'!AA166+'OddsRatio_working_3-way'!AG166</f>
        <v>-0.57068568007246157</v>
      </c>
      <c r="AN166" s="11">
        <f>'OddsRatio_working_3-way'!AB166+'OddsRatio_working_3-way'!AH166</f>
        <v>-0.46973175164024017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1.0404174317127017</v>
      </c>
      <c r="AS166" s="11">
        <f>IF(('OddsRatio_working_3-way'!X166=0),IF(Q166&gt;0,-Q166^(1/3),(-Q166)^(1/3)),'OddsRatio_working_3-way'!AM166-'OddsRatio_working_3-way'!R166/3)</f>
        <v>-0.57068568007246157</v>
      </c>
      <c r="AT166" s="11">
        <f>IF(('OddsRatio_working_3-way'!X166=0),IF(Q166&gt;0,-Q166^(1/3),(-Q166)^(1/3)),'OddsRatio_working_3-way'!AN166-'OddsRatio_working_3-way'!R166/3)</f>
        <v>-0.46973175164024017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1.1299999999999999</v>
      </c>
      <c r="B167" s="4">
        <f>IF('True_Odds_Calculator_3-way'!B168="","",'True_Odds_Calculator_3-way'!B168)</f>
        <v>9.44</v>
      </c>
      <c r="C167" s="4">
        <f>IF('True_Odds_Calculator_3-way'!C168="","",'True_Odds_Calculator_3-way'!C168)</f>
        <v>24.65</v>
      </c>
      <c r="D167" s="9">
        <f t="shared" si="39"/>
        <v>0.87052097749464596</v>
      </c>
      <c r="E167" s="9">
        <f t="shared" si="40"/>
        <v>9.3839534601283331E-2</v>
      </c>
      <c r="F167" s="9">
        <f t="shared" si="41"/>
        <v>3.5639487904070823E-2</v>
      </c>
      <c r="G167" s="9">
        <f t="shared" si="42"/>
        <v>1.1441338078685692</v>
      </c>
      <c r="H167" s="9">
        <f t="shared" si="43"/>
        <v>1.1487373950229136</v>
      </c>
      <c r="I167" s="9">
        <f t="shared" si="44"/>
        <v>10.656489338410724</v>
      </c>
      <c r="J167" s="9">
        <f t="shared" si="45"/>
        <v>28.058764556091663</v>
      </c>
      <c r="K167" s="11">
        <f t="shared" si="46"/>
        <v>0.88495575221238942</v>
      </c>
      <c r="L167" s="11">
        <f t="shared" si="47"/>
        <v>0.10593220338983052</v>
      </c>
      <c r="M167" s="11">
        <f t="shared" si="48"/>
        <v>4.0567951318458417E-2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-9.8684644875261185E-2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0.12253444122925701</v>
      </c>
      <c r="Q167" s="11">
        <f>2*'OddsRatio_working_3-way'!K167*'OddsRatio_working_3-way'!L167*'OddsRatio_working_3-way'!M167</f>
        <v>7.6061105666826194E-3</v>
      </c>
      <c r="R167" s="11">
        <f t="shared" si="49"/>
        <v>0</v>
      </c>
      <c r="S167" s="11">
        <f t="shared" si="50"/>
        <v>-1.2416768726699308</v>
      </c>
      <c r="T167" s="11">
        <f t="shared" si="51"/>
        <v>-7.707491450465119E-2</v>
      </c>
      <c r="U167" s="11">
        <f>'OddsRatio_working_3-way'!S167-'OddsRatio_working_3-way'!R167^2/3</f>
        <v>-1.2416768726699308</v>
      </c>
      <c r="V167" s="11">
        <f>'OddsRatio_working_3-way'!S167*'OddsRatio_working_3-way'!R167/3-2*'OddsRatio_working_3-way'!R167^3/27-'OddsRatio_working_3-way'!T167</f>
        <v>7.707491450465119E-2</v>
      </c>
      <c r="W167" s="11">
        <f>'OddsRatio_working_3-way'!V167^2+4*'OddsRatio_working_3-way'!U167^3/27</f>
        <v>-0.27766976025666606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0.26627537564641862</v>
      </c>
      <c r="Y167" s="11">
        <f>IF('OddsRatio_working_3-way'!W167&gt;=0,IF('OddsRatio_working_3-way'!V167+SQRT('OddsRatio_working_3-way'!W167)&gt;0,0,PI()),ACOS('OddsRatio_working_3-way'!V167/(2*'OddsRatio_working_3-way'!X167)))</f>
        <v>1.4255584260394485</v>
      </c>
      <c r="Z167" s="11">
        <f>'OddsRatio_working_3-way'!X167^(1/3)*COS('OddsRatio_working_3-way'!Y167/3)</f>
        <v>0.57206690393428461</v>
      </c>
      <c r="AA167" s="11">
        <f>'OddsRatio_working_3-way'!X167^(1/3)*COS(('OddsRatio_working_3-way'!Y167+2*PI())/3)</f>
        <v>-0.54093306207819014</v>
      </c>
      <c r="AB167" s="11">
        <f>'OddsRatio_working_3-way'!X167^(1/3)*COS(('OddsRatio_working_3-way'!Y167+4*PI())/3)</f>
        <v>-3.1133841856094635E-2</v>
      </c>
      <c r="AC167" s="11">
        <f>'OddsRatio_working_3-way'!X167^(1/3)*SIN('OddsRatio_working_3-way'!Y167/3)</f>
        <v>0.29433271702788832</v>
      </c>
      <c r="AD167" s="11">
        <f>'OddsRatio_working_3-way'!X167^(1/3)*SIN(('OddsRatio_working_3-way'!Y167+2*PI())/3)</f>
        <v>0.3482581129574584</v>
      </c>
      <c r="AE167" s="11">
        <f>'OddsRatio_working_3-way'!X167^(1/3)*SIN(('OddsRatio_working_3-way'!Y167+4*PI())/3)</f>
        <v>-0.64259082998534656</v>
      </c>
      <c r="AF167" s="11">
        <f>-'OddsRatio_working_3-way'!U167/(3*'OddsRatio_working_3-way'!X167^(1/3))*COS(('OddsRatio_working_3-way'!Y167)/3)</f>
        <v>0.57206690393428461</v>
      </c>
      <c r="AG167" s="11">
        <f>-'OddsRatio_working_3-way'!U167/(3*'OddsRatio_working_3-way'!X167^(1/3))*COS(('OddsRatio_working_3-way'!Y167+2*PI())/3)</f>
        <v>-0.54093306207819014</v>
      </c>
      <c r="AH167" s="11">
        <f>-'OddsRatio_working_3-way'!U167/(3*'OddsRatio_working_3-way'!X167^(1/3))*COS(('OddsRatio_working_3-way'!Y167+4*PI())/3)</f>
        <v>-3.1133841856094635E-2</v>
      </c>
      <c r="AI167" s="11">
        <f>'OddsRatio_working_3-way'!U167/(3*'OddsRatio_working_3-way'!X167^(1/3))*SIN(('OddsRatio_working_3-way'!Y167)/3)</f>
        <v>-0.29433271702788832</v>
      </c>
      <c r="AJ167" s="11">
        <f>'OddsRatio_working_3-way'!U167/(3*'OddsRatio_working_3-way'!X167^(1/3))*SIN(('OddsRatio_working_3-way'!Y167+2*PI())/3)</f>
        <v>-0.3482581129574584</v>
      </c>
      <c r="AK167" s="11">
        <f>'OddsRatio_working_3-way'!U167/(3*'OddsRatio_working_3-way'!X167^(1/3))*SIN(('OddsRatio_working_3-way'!Y167+4*PI())/3)</f>
        <v>0.64259082998534656</v>
      </c>
      <c r="AL167" s="11">
        <f>'OddsRatio_working_3-way'!Z167+'OddsRatio_working_3-way'!AF167</f>
        <v>1.1441338078685692</v>
      </c>
      <c r="AM167" s="11">
        <f>'OddsRatio_working_3-way'!AA167+'OddsRatio_working_3-way'!AG167</f>
        <v>-1.0818661241563803</v>
      </c>
      <c r="AN167" s="11">
        <f>'OddsRatio_working_3-way'!AB167+'OddsRatio_working_3-way'!AH167</f>
        <v>-6.226768371218927E-2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1.1441338078685692</v>
      </c>
      <c r="AS167" s="11">
        <f>IF(('OddsRatio_working_3-way'!X167=0),IF(Q167&gt;0,-Q167^(1/3),(-Q167)^(1/3)),'OddsRatio_working_3-way'!AM167-'OddsRatio_working_3-way'!R167/3)</f>
        <v>-1.0818661241563803</v>
      </c>
      <c r="AT167" s="11">
        <f>IF(('OddsRatio_working_3-way'!X167=0),IF(Q167&gt;0,-Q167^(1/3),(-Q167)^(1/3)),'OddsRatio_working_3-way'!AN167-'OddsRatio_working_3-way'!R167/3)</f>
        <v>-6.226768371218927E-2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2.06</v>
      </c>
      <c r="B168" s="4">
        <f>IF('True_Odds_Calculator_3-way'!B169="","",'True_Odds_Calculator_3-way'!B169)</f>
        <v>3.45</v>
      </c>
      <c r="C168" s="4">
        <f>IF('True_Odds_Calculator_3-way'!C169="","",'True_Odds_Calculator_3-way'!C169)</f>
        <v>3.93</v>
      </c>
      <c r="D168" s="9">
        <f t="shared" si="39"/>
        <v>0.47385431557163898</v>
      </c>
      <c r="E168" s="9">
        <f t="shared" si="40"/>
        <v>0.28039616886546387</v>
      </c>
      <c r="F168" s="9">
        <f t="shared" si="41"/>
        <v>0.24574951556289723</v>
      </c>
      <c r="G168" s="9">
        <f t="shared" si="42"/>
        <v>1.0475030762049919</v>
      </c>
      <c r="H168" s="9">
        <f t="shared" si="43"/>
        <v>2.1103532607772912</v>
      </c>
      <c r="I168" s="9">
        <f t="shared" si="44"/>
        <v>3.5663825367022306</v>
      </c>
      <c r="J168" s="9">
        <f t="shared" si="45"/>
        <v>4.0691840132806272</v>
      </c>
      <c r="K168" s="11">
        <f t="shared" si="46"/>
        <v>0.4854368932038835</v>
      </c>
      <c r="L168" s="11">
        <f t="shared" si="47"/>
        <v>0.28985507246376813</v>
      </c>
      <c r="M168" s="11">
        <f t="shared" si="48"/>
        <v>0.2544529262086514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-0.27243362187085018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0.23057223086868084</v>
      </c>
      <c r="Q168" s="11">
        <f>2*'OddsRatio_working_3-way'!K168*'OddsRatio_working_3-way'!L168*'OddsRatio_working_3-way'!M168</f>
        <v>7.160628287847233E-2</v>
      </c>
      <c r="R168" s="11">
        <f t="shared" si="49"/>
        <v>0</v>
      </c>
      <c r="S168" s="11">
        <f t="shared" si="50"/>
        <v>-0.84634278722758327</v>
      </c>
      <c r="T168" s="11">
        <f t="shared" si="51"/>
        <v>-0.2628393749153986</v>
      </c>
      <c r="U168" s="11">
        <f>'OddsRatio_working_3-way'!S168-'OddsRatio_working_3-way'!R168^2/3</f>
        <v>-0.84634278722758327</v>
      </c>
      <c r="V168" s="11">
        <f>'OddsRatio_working_3-way'!S168*'OddsRatio_working_3-way'!R168/3-2*'OddsRatio_working_3-way'!R168^3/27-'OddsRatio_working_3-way'!T168</f>
        <v>0.2628393749153986</v>
      </c>
      <c r="W168" s="11">
        <f>'OddsRatio_working_3-way'!V168^2+4*'OddsRatio_working_3-way'!U168^3/27</f>
        <v>-2.0727618427154412E-2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0.14984338109595621</v>
      </c>
      <c r="Y168" s="11">
        <f>IF('OddsRatio_working_3-way'!W168&gt;=0,IF('OddsRatio_working_3-way'!V168+SQRT('OddsRatio_working_3-way'!W168)&gt;0,0,PI()),ACOS('OddsRatio_working_3-way'!V168/(2*'OddsRatio_working_3-way'!X168)))</f>
        <v>0.501115956891373</v>
      </c>
      <c r="Z168" s="11">
        <f>'OddsRatio_working_3-way'!X168^(1/3)*COS('OddsRatio_working_3-way'!Y168/3)</f>
        <v>0.52375153810249608</v>
      </c>
      <c r="AA168" s="11">
        <f>'OddsRatio_working_3-way'!X168^(1/3)*COS(('OddsRatio_working_3-way'!Y168+2*PI())/3)</f>
        <v>-0.33835414219260113</v>
      </c>
      <c r="AB168" s="11">
        <f>'OddsRatio_working_3-way'!X168^(1/3)*COS(('OddsRatio_working_3-way'!Y168+4*PI())/3)</f>
        <v>-0.18539739590989504</v>
      </c>
      <c r="AC168" s="11">
        <f>'OddsRatio_working_3-way'!X168^(1/3)*SIN('OddsRatio_working_3-way'!Y168/3)</f>
        <v>8.830961864068973E-2</v>
      </c>
      <c r="AD168" s="11">
        <f>'OddsRatio_working_3-way'!X168^(1/3)*SIN(('OddsRatio_working_3-way'!Y168+2*PI())/3)</f>
        <v>0.40942732794759013</v>
      </c>
      <c r="AE168" s="11">
        <f>'OddsRatio_working_3-way'!X168^(1/3)*SIN(('OddsRatio_working_3-way'!Y168+4*PI())/3)</f>
        <v>-0.49773694658827977</v>
      </c>
      <c r="AF168" s="11">
        <f>-'OddsRatio_working_3-way'!U168/(3*'OddsRatio_working_3-way'!X168^(1/3))*COS(('OddsRatio_working_3-way'!Y168)/3)</f>
        <v>0.52375153810249597</v>
      </c>
      <c r="AG168" s="11">
        <f>-'OddsRatio_working_3-way'!U168/(3*'OddsRatio_working_3-way'!X168^(1/3))*COS(('OddsRatio_working_3-way'!Y168+2*PI())/3)</f>
        <v>-0.33835414219260107</v>
      </c>
      <c r="AH168" s="11">
        <f>-'OddsRatio_working_3-way'!U168/(3*'OddsRatio_working_3-way'!X168^(1/3))*COS(('OddsRatio_working_3-way'!Y168+4*PI())/3)</f>
        <v>-0.18539739590989501</v>
      </c>
      <c r="AI168" s="11">
        <f>'OddsRatio_working_3-way'!U168/(3*'OddsRatio_working_3-way'!X168^(1/3))*SIN(('OddsRatio_working_3-way'!Y168)/3)</f>
        <v>-8.8309618640689702E-2</v>
      </c>
      <c r="AJ168" s="11">
        <f>'OddsRatio_working_3-way'!U168/(3*'OddsRatio_working_3-way'!X168^(1/3))*SIN(('OddsRatio_working_3-way'!Y168+2*PI())/3)</f>
        <v>-0.40942732794759007</v>
      </c>
      <c r="AK168" s="11">
        <f>'OddsRatio_working_3-way'!U168/(3*'OddsRatio_working_3-way'!X168^(1/3))*SIN(('OddsRatio_working_3-way'!Y168+4*PI())/3)</f>
        <v>0.49773694658827966</v>
      </c>
      <c r="AL168" s="11">
        <f>'OddsRatio_working_3-way'!Z168+'OddsRatio_working_3-way'!AF168</f>
        <v>1.0475030762049919</v>
      </c>
      <c r="AM168" s="11">
        <f>'OddsRatio_working_3-way'!AA168+'OddsRatio_working_3-way'!AG168</f>
        <v>-0.67670828438520214</v>
      </c>
      <c r="AN168" s="11">
        <f>'OddsRatio_working_3-way'!AB168+'OddsRatio_working_3-way'!AH168</f>
        <v>-0.37079479181979003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1.0475030762049919</v>
      </c>
      <c r="AS168" s="11">
        <f>IF(('OddsRatio_working_3-way'!X168=0),IF(Q168&gt;0,-Q168^(1/3),(-Q168)^(1/3)),'OddsRatio_working_3-way'!AM168-'OddsRatio_working_3-way'!R168/3)</f>
        <v>-0.67670828438520214</v>
      </c>
      <c r="AT168" s="11">
        <f>IF(('OddsRatio_working_3-way'!X168=0),IF(Q168&gt;0,-Q168^(1/3),(-Q168)^(1/3)),'OddsRatio_working_3-way'!AN168-'OddsRatio_working_3-way'!R168/3)</f>
        <v>-0.37079479181979003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3.44</v>
      </c>
      <c r="B169" s="4">
        <f>IF('True_Odds_Calculator_3-way'!B170="","",'True_Odds_Calculator_3-way'!B170)</f>
        <v>3.23</v>
      </c>
      <c r="C169" s="4">
        <f>IF('True_Odds_Calculator_3-way'!C170="","",'True_Odds_Calculator_3-way'!C170)</f>
        <v>2.37</v>
      </c>
      <c r="D169" s="9">
        <f t="shared" si="39"/>
        <v>0.2838036375238735</v>
      </c>
      <c r="E169" s="9">
        <f t="shared" si="40"/>
        <v>0.30244638776130167</v>
      </c>
      <c r="F169" s="9">
        <f t="shared" si="41"/>
        <v>0.41374997471482478</v>
      </c>
      <c r="G169" s="9">
        <f t="shared" si="42"/>
        <v>1.0342471362819321</v>
      </c>
      <c r="H169" s="9">
        <f t="shared" si="43"/>
        <v>3.5235630125279145</v>
      </c>
      <c r="I169" s="9">
        <f t="shared" si="44"/>
        <v>3.3063711139087077</v>
      </c>
      <c r="J169" s="9">
        <f t="shared" si="45"/>
        <v>2.4169185767062471</v>
      </c>
      <c r="K169" s="11">
        <f t="shared" si="46"/>
        <v>0.29069767441860467</v>
      </c>
      <c r="L169" s="11">
        <f t="shared" si="47"/>
        <v>0.30959752321981426</v>
      </c>
      <c r="M169" s="11">
        <f t="shared" si="48"/>
        <v>0.42194092827004215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-0.28307788727563599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0.22936525368556548</v>
      </c>
      <c r="Q169" s="11">
        <f>2*'OddsRatio_working_3-way'!K169*'OddsRatio_working_3-way'!L169*'OddsRatio_working_3-way'!M169</f>
        <v>7.5948759498531609E-2</v>
      </c>
      <c r="R169" s="11">
        <f t="shared" si="49"/>
        <v>0</v>
      </c>
      <c r="S169" s="11">
        <f t="shared" si="50"/>
        <v>-0.81025492981099601</v>
      </c>
      <c r="T169" s="11">
        <f t="shared" si="51"/>
        <v>-0.26829633437450195</v>
      </c>
      <c r="U169" s="11">
        <f>'OddsRatio_working_3-way'!S169-'OddsRatio_working_3-way'!R169^2/3</f>
        <v>-0.81025492981099601</v>
      </c>
      <c r="V169" s="11">
        <f>'OddsRatio_working_3-way'!S169*'OddsRatio_working_3-way'!R169/3-2*'OddsRatio_working_3-way'!R169^3/27-'OddsRatio_working_3-way'!T169</f>
        <v>0.26829633437450195</v>
      </c>
      <c r="W169" s="11">
        <f>'OddsRatio_working_3-way'!V169^2+4*'OddsRatio_working_3-way'!U169^3/27</f>
        <v>-6.8234378926614325E-3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0.14036235333188168</v>
      </c>
      <c r="Y169" s="11">
        <f>IF('OddsRatio_working_3-way'!W169&gt;=0,IF('OddsRatio_working_3-way'!V169+SQRT('OddsRatio_working_3-way'!W169)&gt;0,0,PI()),ACOS('OddsRatio_working_3-way'!V169/(2*'OddsRatio_working_3-way'!X169)))</f>
        <v>0.29867388161622443</v>
      </c>
      <c r="Z169" s="11">
        <f>'OddsRatio_working_3-way'!X169^(1/3)*COS('OddsRatio_working_3-way'!Y169/3)</f>
        <v>0.51712356814096605</v>
      </c>
      <c r="AA169" s="11">
        <f>'OddsRatio_working_3-way'!X169^(1/3)*COS(('OddsRatio_working_3-way'!Y169+2*PI())/3)</f>
        <v>-0.30329593106822728</v>
      </c>
      <c r="AB169" s="11">
        <f>'OddsRatio_working_3-way'!X169^(1/3)*COS(('OddsRatio_working_3-way'!Y169+4*PI())/3)</f>
        <v>-0.21382763707273894</v>
      </c>
      <c r="AC169" s="11">
        <f>'OddsRatio_working_3-way'!X169^(1/3)*SIN('OddsRatio_working_3-way'!Y169/3)</f>
        <v>5.1654543622231791E-2</v>
      </c>
      <c r="AD169" s="11">
        <f>'OddsRatio_working_3-way'!X169^(1/3)*SIN(('OddsRatio_working_3-way'!Y169+2*PI())/3)</f>
        <v>0.42201487509461388</v>
      </c>
      <c r="AE169" s="11">
        <f>'OddsRatio_working_3-way'!X169^(1/3)*SIN(('OddsRatio_working_3-way'!Y169+4*PI())/3)</f>
        <v>-0.47366941871684565</v>
      </c>
      <c r="AF169" s="11">
        <f>-'OddsRatio_working_3-way'!U169/(3*'OddsRatio_working_3-way'!X169^(1/3))*COS(('OddsRatio_working_3-way'!Y169)/3)</f>
        <v>0.51712356814096594</v>
      </c>
      <c r="AG169" s="11">
        <f>-'OddsRatio_working_3-way'!U169/(3*'OddsRatio_working_3-way'!X169^(1/3))*COS(('OddsRatio_working_3-way'!Y169+2*PI())/3)</f>
        <v>-0.30329593106822722</v>
      </c>
      <c r="AH169" s="11">
        <f>-'OddsRatio_working_3-way'!U169/(3*'OddsRatio_working_3-way'!X169^(1/3))*COS(('OddsRatio_working_3-way'!Y169+4*PI())/3)</f>
        <v>-0.21382763707273889</v>
      </c>
      <c r="AI169" s="11">
        <f>'OddsRatio_working_3-way'!U169/(3*'OddsRatio_working_3-way'!X169^(1/3))*SIN(('OddsRatio_working_3-way'!Y169)/3)</f>
        <v>-5.1654543622231777E-2</v>
      </c>
      <c r="AJ169" s="11">
        <f>'OddsRatio_working_3-way'!U169/(3*'OddsRatio_working_3-way'!X169^(1/3))*SIN(('OddsRatio_working_3-way'!Y169+2*PI())/3)</f>
        <v>-0.42201487509461377</v>
      </c>
      <c r="AK169" s="11">
        <f>'OddsRatio_working_3-way'!U169/(3*'OddsRatio_working_3-way'!X169^(1/3))*SIN(('OddsRatio_working_3-way'!Y169+4*PI())/3)</f>
        <v>0.47366941871684554</v>
      </c>
      <c r="AL169" s="11">
        <f>'OddsRatio_working_3-way'!Z169+'OddsRatio_working_3-way'!AF169</f>
        <v>1.0342471362819321</v>
      </c>
      <c r="AM169" s="11">
        <f>'OddsRatio_working_3-way'!AA169+'OddsRatio_working_3-way'!AG169</f>
        <v>-0.60659186213645455</v>
      </c>
      <c r="AN169" s="11">
        <f>'OddsRatio_working_3-way'!AB169+'OddsRatio_working_3-way'!AH169</f>
        <v>-0.42765527414547783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1.0342471362819321</v>
      </c>
      <c r="AS169" s="11">
        <f>IF(('OddsRatio_working_3-way'!X169=0),IF(Q169&gt;0,-Q169^(1/3),(-Q169)^(1/3)),'OddsRatio_working_3-way'!AM169-'OddsRatio_working_3-way'!R169/3)</f>
        <v>-0.60659186213645455</v>
      </c>
      <c r="AT169" s="11">
        <f>IF(('OddsRatio_working_3-way'!X169=0),IF(Q169&gt;0,-Q169^(1/3),(-Q169)^(1/3)),'OddsRatio_working_3-way'!AN169-'OddsRatio_working_3-way'!R169/3)</f>
        <v>-0.42765527414547783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3.21</v>
      </c>
      <c r="C170" s="4">
        <f>IF('True_Odds_Calculator_3-way'!C171="","",'True_Odds_Calculator_3-way'!C171)</f>
        <v>3.28</v>
      </c>
      <c r="D170" s="9">
        <f t="shared" si="39"/>
        <v>0.39716623404554391</v>
      </c>
      <c r="E170" s="9">
        <f t="shared" si="40"/>
        <v>0.30469979759222415</v>
      </c>
      <c r="F170" s="9">
        <f t="shared" si="41"/>
        <v>0.29813396836223205</v>
      </c>
      <c r="G170" s="9">
        <f t="shared" si="42"/>
        <v>1.0325424522390372</v>
      </c>
      <c r="H170" s="9">
        <f t="shared" si="43"/>
        <v>2.517837404791385</v>
      </c>
      <c r="I170" s="9">
        <f t="shared" si="44"/>
        <v>3.2819188194482729</v>
      </c>
      <c r="J170" s="9">
        <f t="shared" si="45"/>
        <v>3.3541967911050055</v>
      </c>
      <c r="K170" s="11">
        <f t="shared" si="46"/>
        <v>0.40485829959514169</v>
      </c>
      <c r="L170" s="11">
        <f t="shared" si="47"/>
        <v>0.3115264797507788</v>
      </c>
      <c r="M170" s="11">
        <f t="shared" si="48"/>
        <v>0.3048780487804878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-0.28481878276726702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0.2291766835334553</v>
      </c>
      <c r="Q170" s="11">
        <f>2*'OddsRatio_working_3-way'!K170*'OddsRatio_working_3-way'!L170*'OddsRatio_working_3-way'!M170</f>
        <v>7.6904927360219894E-2</v>
      </c>
      <c r="R170" s="11">
        <f t="shared" si="49"/>
        <v>0</v>
      </c>
      <c r="S170" s="11">
        <f t="shared" si="50"/>
        <v>-0.80464034466688117</v>
      </c>
      <c r="T170" s="11">
        <f t="shared" si="51"/>
        <v>-0.27001353847881915</v>
      </c>
      <c r="U170" s="11">
        <f>'OddsRatio_working_3-way'!S170-'OddsRatio_working_3-way'!R170^2/3</f>
        <v>-0.80464034466688117</v>
      </c>
      <c r="V170" s="11">
        <f>'OddsRatio_working_3-way'!S170*'OddsRatio_working_3-way'!R170/3-2*'OddsRatio_working_3-way'!R170^3/27-'OddsRatio_working_3-way'!T170</f>
        <v>0.27001353847881915</v>
      </c>
      <c r="W170" s="11">
        <f>'OddsRatio_working_3-way'!V170^2+4*'OddsRatio_working_3-way'!U170^3/27</f>
        <v>-4.272132059884276E-3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0.13890594211708243</v>
      </c>
      <c r="Y170" s="11">
        <f>IF('OddsRatio_working_3-way'!W170&gt;=0,IF('OddsRatio_working_3-way'!V170+SQRT('OddsRatio_working_3-way'!W170)&gt;0,0,PI()),ACOS('OddsRatio_working_3-way'!V170/(2*'OddsRatio_working_3-way'!X170)))</f>
        <v>0.23749912225272429</v>
      </c>
      <c r="Z170" s="11">
        <f>'OddsRatio_working_3-way'!X170^(1/3)*COS('OddsRatio_working_3-way'!Y170/3)</f>
        <v>0.51627122611951859</v>
      </c>
      <c r="AA170" s="11">
        <f>'OddsRatio_working_3-way'!X170^(1/3)*COS(('OddsRatio_working_3-way'!Y170+2*PI())/3)</f>
        <v>-0.29360534631935553</v>
      </c>
      <c r="AB170" s="11">
        <f>'OddsRatio_working_3-way'!X170^(1/3)*COS(('OddsRatio_working_3-way'!Y170+4*PI())/3)</f>
        <v>-0.2226658798001632</v>
      </c>
      <c r="AC170" s="11">
        <f>'OddsRatio_working_3-way'!X170^(1/3)*SIN('OddsRatio_working_3-way'!Y170/3)</f>
        <v>4.0956920091024182E-2</v>
      </c>
      <c r="AD170" s="11">
        <f>'OddsRatio_working_3-way'!X170^(1/3)*SIN(('OddsRatio_working_3-way'!Y170+2*PI())/3)</f>
        <v>0.42662553701693123</v>
      </c>
      <c r="AE170" s="11">
        <f>'OddsRatio_working_3-way'!X170^(1/3)*SIN(('OddsRatio_working_3-way'!Y170+4*PI())/3)</f>
        <v>-0.46758245710795537</v>
      </c>
      <c r="AF170" s="11">
        <f>-'OddsRatio_working_3-way'!U170/(3*'OddsRatio_working_3-way'!X170^(1/3))*COS(('OddsRatio_working_3-way'!Y170)/3)</f>
        <v>0.5162712261195187</v>
      </c>
      <c r="AG170" s="11">
        <f>-'OddsRatio_working_3-way'!U170/(3*'OddsRatio_working_3-way'!X170^(1/3))*COS(('OddsRatio_working_3-way'!Y170+2*PI())/3)</f>
        <v>-0.29360534631935559</v>
      </c>
      <c r="AH170" s="11">
        <f>-'OddsRatio_working_3-way'!U170/(3*'OddsRatio_working_3-way'!X170^(1/3))*COS(('OddsRatio_working_3-way'!Y170+4*PI())/3)</f>
        <v>-0.22266587980016325</v>
      </c>
      <c r="AI170" s="11">
        <f>'OddsRatio_working_3-way'!U170/(3*'OddsRatio_working_3-way'!X170^(1/3))*SIN(('OddsRatio_working_3-way'!Y170)/3)</f>
        <v>-4.0956920091024189E-2</v>
      </c>
      <c r="AJ170" s="11">
        <f>'OddsRatio_working_3-way'!U170/(3*'OddsRatio_working_3-way'!X170^(1/3))*SIN(('OddsRatio_working_3-way'!Y170+2*PI())/3)</f>
        <v>-0.42662553701693134</v>
      </c>
      <c r="AK170" s="11">
        <f>'OddsRatio_working_3-way'!U170/(3*'OddsRatio_working_3-way'!X170^(1/3))*SIN(('OddsRatio_working_3-way'!Y170+4*PI())/3)</f>
        <v>0.46758245710795548</v>
      </c>
      <c r="AL170" s="11">
        <f>'OddsRatio_working_3-way'!Z170+'OddsRatio_working_3-way'!AF170</f>
        <v>1.0325424522390372</v>
      </c>
      <c r="AM170" s="11">
        <f>'OddsRatio_working_3-way'!AA170+'OddsRatio_working_3-way'!AG170</f>
        <v>-0.58721069263871106</v>
      </c>
      <c r="AN170" s="11">
        <f>'OddsRatio_working_3-way'!AB170+'OddsRatio_working_3-way'!AH170</f>
        <v>-0.44533175960032645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1.0325424522390372</v>
      </c>
      <c r="AS170" s="11">
        <f>IF(('OddsRatio_working_3-way'!X170=0),IF(Q170&gt;0,-Q170^(1/3),(-Q170)^(1/3)),'OddsRatio_working_3-way'!AM170-'OddsRatio_working_3-way'!R170/3)</f>
        <v>-0.58721069263871106</v>
      </c>
      <c r="AT170" s="11">
        <f>IF(('OddsRatio_working_3-way'!X170=0),IF(Q170&gt;0,-Q170^(1/3),(-Q170)^(1/3)),'OddsRatio_working_3-way'!AN170-'OddsRatio_working_3-way'!R170/3)</f>
        <v>-0.44533175960032645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4.2300000000000004</v>
      </c>
      <c r="C171" s="4">
        <f>IF('True_Odds_Calculator_3-way'!C172="","",'True_Odds_Calculator_3-way'!C172)</f>
        <v>7.68</v>
      </c>
      <c r="D171" s="9">
        <f t="shared" si="39"/>
        <v>0.64713080419568914</v>
      </c>
      <c r="E171" s="9">
        <f t="shared" si="40"/>
        <v>0.22794391255517543</v>
      </c>
      <c r="F171" s="9">
        <f t="shared" si="41"/>
        <v>0.12492528324913521</v>
      </c>
      <c r="G171" s="9">
        <f t="shared" si="42"/>
        <v>1.0486204688701213</v>
      </c>
      <c r="H171" s="9">
        <f t="shared" si="43"/>
        <v>1.5452826438124632</v>
      </c>
      <c r="I171" s="9">
        <f t="shared" si="44"/>
        <v>4.3870441144504921</v>
      </c>
      <c r="J171" s="9">
        <f t="shared" si="45"/>
        <v>8.0047847320524088</v>
      </c>
      <c r="K171" s="11">
        <f t="shared" si="46"/>
        <v>0.65789473684210531</v>
      </c>
      <c r="L171" s="11">
        <f t="shared" si="47"/>
        <v>0.23640661938534277</v>
      </c>
      <c r="M171" s="11">
        <f t="shared" si="48"/>
        <v>0.13020833333333334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-0.22721508077226149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0.21122199151839405</v>
      </c>
      <c r="Q171" s="11">
        <f>2*'OddsRatio_working_3-way'!K171*'OddsRatio_working_3-way'!L171*'OddsRatio_working_3-way'!M171</f>
        <v>4.0502778814648914E-2</v>
      </c>
      <c r="R171" s="11">
        <f t="shared" si="49"/>
        <v>0</v>
      </c>
      <c r="S171" s="11">
        <f t="shared" si="50"/>
        <v>-0.92961255388722475</v>
      </c>
      <c r="T171" s="11">
        <f t="shared" si="51"/>
        <v>-0.17825744082209488</v>
      </c>
      <c r="U171" s="11">
        <f>'OddsRatio_working_3-way'!S171-'OddsRatio_working_3-way'!R171^2/3</f>
        <v>-0.92961255388722475</v>
      </c>
      <c r="V171" s="11">
        <f>'OddsRatio_working_3-way'!S171*'OddsRatio_working_3-way'!R171/3-2*'OddsRatio_working_3-way'!R171^3/27-'OddsRatio_working_3-way'!T171</f>
        <v>0.17825744082209488</v>
      </c>
      <c r="W171" s="11">
        <f>'OddsRatio_working_3-way'!V171^2+4*'OddsRatio_working_3-way'!U171^3/27</f>
        <v>-8.7239412544512701E-2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0.17249284604944878</v>
      </c>
      <c r="Y171" s="11">
        <f>IF('OddsRatio_working_3-way'!W171&gt;=0,IF('OddsRatio_working_3-way'!V171+SQRT('OddsRatio_working_3-way'!W171)&gt;0,0,PI()),ACOS('OddsRatio_working_3-way'!V171/(2*'OddsRatio_working_3-way'!X171)))</f>
        <v>1.027792982666307</v>
      </c>
      <c r="Z171" s="11">
        <f>'OddsRatio_working_3-way'!X171^(1/3)*COS('OddsRatio_working_3-way'!Y171/3)</f>
        <v>0.52431023443506064</v>
      </c>
      <c r="AA171" s="11">
        <f>'OddsRatio_working_3-way'!X171^(1/3)*COS(('OddsRatio_working_3-way'!Y171+2*PI())/3)</f>
        <v>-0.42410332505508258</v>
      </c>
      <c r="AB171" s="11">
        <f>'OddsRatio_working_3-way'!X171^(1/3)*COS(('OddsRatio_working_3-way'!Y171+4*PI())/3)</f>
        <v>-0.1002069093799782</v>
      </c>
      <c r="AC171" s="11">
        <f>'OddsRatio_working_3-way'!X171^(1/3)*SIN('OddsRatio_working_3-way'!Y171/3)</f>
        <v>0.18700168277957657</v>
      </c>
      <c r="AD171" s="11">
        <f>'OddsRatio_working_3-way'!X171^(1/3)*SIN(('OddsRatio_working_3-way'!Y171+2*PI())/3)</f>
        <v>0.36056514109514881</v>
      </c>
      <c r="AE171" s="11">
        <f>'OddsRatio_working_3-way'!X171^(1/3)*SIN(('OddsRatio_working_3-way'!Y171+4*PI())/3)</f>
        <v>-0.54756682387472533</v>
      </c>
      <c r="AF171" s="11">
        <f>-'OddsRatio_working_3-way'!U171/(3*'OddsRatio_working_3-way'!X171^(1/3))*COS(('OddsRatio_working_3-way'!Y171)/3)</f>
        <v>0.52431023443506064</v>
      </c>
      <c r="AG171" s="11">
        <f>-'OddsRatio_working_3-way'!U171/(3*'OddsRatio_working_3-way'!X171^(1/3))*COS(('OddsRatio_working_3-way'!Y171+2*PI())/3)</f>
        <v>-0.42410332505508258</v>
      </c>
      <c r="AH171" s="11">
        <f>-'OddsRatio_working_3-way'!U171/(3*'OddsRatio_working_3-way'!X171^(1/3))*COS(('OddsRatio_working_3-way'!Y171+4*PI())/3)</f>
        <v>-0.1002069093799782</v>
      </c>
      <c r="AI171" s="11">
        <f>'OddsRatio_working_3-way'!U171/(3*'OddsRatio_working_3-way'!X171^(1/3))*SIN(('OddsRatio_working_3-way'!Y171)/3)</f>
        <v>-0.18700168277957657</v>
      </c>
      <c r="AJ171" s="11">
        <f>'OddsRatio_working_3-way'!U171/(3*'OddsRatio_working_3-way'!X171^(1/3))*SIN(('OddsRatio_working_3-way'!Y171+2*PI())/3)</f>
        <v>-0.36056514109514881</v>
      </c>
      <c r="AK171" s="11">
        <f>'OddsRatio_working_3-way'!U171/(3*'OddsRatio_working_3-way'!X171^(1/3))*SIN(('OddsRatio_working_3-way'!Y171+4*PI())/3)</f>
        <v>0.54756682387472533</v>
      </c>
      <c r="AL171" s="11">
        <f>'OddsRatio_working_3-way'!Z171+'OddsRatio_working_3-way'!AF171</f>
        <v>1.0486204688701213</v>
      </c>
      <c r="AM171" s="11">
        <f>'OddsRatio_working_3-way'!AA171+'OddsRatio_working_3-way'!AG171</f>
        <v>-0.84820665011016516</v>
      </c>
      <c r="AN171" s="11">
        <f>'OddsRatio_working_3-way'!AB171+'OddsRatio_working_3-way'!AH171</f>
        <v>-0.2004138187599564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1.0486204688701213</v>
      </c>
      <c r="AS171" s="11">
        <f>IF(('OddsRatio_working_3-way'!X171=0),IF(Q171&gt;0,-Q171^(1/3),(-Q171)^(1/3)),'OddsRatio_working_3-way'!AM171-'OddsRatio_working_3-way'!R171/3)</f>
        <v>-0.84820665011016516</v>
      </c>
      <c r="AT171" s="11">
        <f>IF(('OddsRatio_working_3-way'!X171=0),IF(Q171&gt;0,-Q171^(1/3),(-Q171)^(1/3)),'OddsRatio_working_3-way'!AN171-'OddsRatio_working_3-way'!R171/3)</f>
        <v>-0.2004138187599564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1.35</v>
      </c>
      <c r="B172" s="4">
        <f>IF('True_Odds_Calculator_3-way'!B173="","",'True_Odds_Calculator_3-way'!B173)</f>
        <v>5.37</v>
      </c>
      <c r="C172" s="4">
        <f>IF('True_Odds_Calculator_3-way'!C173="","",'True_Odds_Calculator_3-way'!C173)</f>
        <v>10.09</v>
      </c>
      <c r="D172" s="9">
        <f t="shared" si="39"/>
        <v>0.72894723495277269</v>
      </c>
      <c r="E172" s="9">
        <f t="shared" si="40"/>
        <v>0.17721995049176761</v>
      </c>
      <c r="F172" s="9">
        <f t="shared" si="41"/>
        <v>9.3832814555459526E-2</v>
      </c>
      <c r="G172" s="9">
        <f t="shared" si="42"/>
        <v>1.062404018328817</v>
      </c>
      <c r="H172" s="9">
        <f t="shared" si="43"/>
        <v>1.3718414064150863</v>
      </c>
      <c r="I172" s="9">
        <f t="shared" si="44"/>
        <v>5.6427055600969309</v>
      </c>
      <c r="J172" s="9">
        <f t="shared" si="45"/>
        <v>10.657252526608948</v>
      </c>
      <c r="K172" s="11">
        <f t="shared" si="46"/>
        <v>0.7407407407407407</v>
      </c>
      <c r="L172" s="11">
        <f t="shared" si="47"/>
        <v>0.18621973929236499</v>
      </c>
      <c r="M172" s="11">
        <f t="shared" si="48"/>
        <v>9.9108027750247768E-2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-0.1900702491973234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0.18879672573707451</v>
      </c>
      <c r="Q172" s="11">
        <f>2*'OddsRatio_working_3-way'!K172*'OddsRatio_working_3-way'!L172*'OddsRatio_working_3-way'!M172</f>
        <v>2.7342031243602391E-2</v>
      </c>
      <c r="R172" s="11">
        <f t="shared" si="49"/>
        <v>0</v>
      </c>
      <c r="S172" s="11">
        <f t="shared" si="50"/>
        <v>-0.99329972225728624</v>
      </c>
      <c r="T172" s="11">
        <f t="shared" si="51"/>
        <v>-0.14385224073240929</v>
      </c>
      <c r="U172" s="11">
        <f>'OddsRatio_working_3-way'!S172-'OddsRatio_working_3-way'!R172^2/3</f>
        <v>-0.99329972225728624</v>
      </c>
      <c r="V172" s="11">
        <f>'OddsRatio_working_3-way'!S172*'OddsRatio_working_3-way'!R172/3-2*'OddsRatio_working_3-way'!R172^3/27-'OddsRatio_working_3-way'!T172</f>
        <v>0.14385224073240929</v>
      </c>
      <c r="W172" s="11">
        <f>'OddsRatio_working_3-way'!V172^2+4*'OddsRatio_working_3-way'!U172^3/27</f>
        <v>-0.12449668796766379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0.19051912970316054</v>
      </c>
      <c r="Y172" s="11">
        <f>IF('OddsRatio_working_3-way'!W172&gt;=0,IF('OddsRatio_working_3-way'!V172+SQRT('OddsRatio_working_3-way'!W172)&gt;0,0,PI()),ACOS('OddsRatio_working_3-way'!V172/(2*'OddsRatio_working_3-way'!X172)))</f>
        <v>1.1836720917456802</v>
      </c>
      <c r="Z172" s="11">
        <f>'OddsRatio_working_3-way'!X172^(1/3)*COS('OddsRatio_working_3-way'!Y172/3)</f>
        <v>0.53120200916440863</v>
      </c>
      <c r="AA172" s="11">
        <f>'OddsRatio_working_3-way'!X172^(1/3)*COS(('OddsRatio_working_3-way'!Y172+2*PI())/3)</f>
        <v>-0.45715582613231104</v>
      </c>
      <c r="AB172" s="11">
        <f>'OddsRatio_working_3-way'!X172^(1/3)*COS(('OddsRatio_working_3-way'!Y172+4*PI())/3)</f>
        <v>-7.4046183032097271E-2</v>
      </c>
      <c r="AC172" s="11">
        <f>'OddsRatio_working_3-way'!X172^(1/3)*SIN('OddsRatio_working_3-way'!Y172/3)</f>
        <v>0.22118845557304984</v>
      </c>
      <c r="AD172" s="11">
        <f>'OddsRatio_working_3-way'!X172^(1/3)*SIN(('OddsRatio_working_3-way'!Y172+2*PI())/3)</f>
        <v>0.34944020669118731</v>
      </c>
      <c r="AE172" s="11">
        <f>'OddsRatio_working_3-way'!X172^(1/3)*SIN(('OddsRatio_working_3-way'!Y172+4*PI())/3)</f>
        <v>-0.57062866226423703</v>
      </c>
      <c r="AF172" s="11">
        <f>-'OddsRatio_working_3-way'!U172/(3*'OddsRatio_working_3-way'!X172^(1/3))*COS(('OddsRatio_working_3-way'!Y172)/3)</f>
        <v>0.53120200916440852</v>
      </c>
      <c r="AG172" s="11">
        <f>-'OddsRatio_working_3-way'!U172/(3*'OddsRatio_working_3-way'!X172^(1/3))*COS(('OddsRatio_working_3-way'!Y172+2*PI())/3)</f>
        <v>-0.45715582613231098</v>
      </c>
      <c r="AH172" s="11">
        <f>-'OddsRatio_working_3-way'!U172/(3*'OddsRatio_working_3-way'!X172^(1/3))*COS(('OddsRatio_working_3-way'!Y172+4*PI())/3)</f>
        <v>-7.4046183032097257E-2</v>
      </c>
      <c r="AI172" s="11">
        <f>'OddsRatio_working_3-way'!U172/(3*'OddsRatio_working_3-way'!X172^(1/3))*SIN(('OddsRatio_working_3-way'!Y172)/3)</f>
        <v>-0.22118845557304978</v>
      </c>
      <c r="AJ172" s="11">
        <f>'OddsRatio_working_3-way'!U172/(3*'OddsRatio_working_3-way'!X172^(1/3))*SIN(('OddsRatio_working_3-way'!Y172+2*PI())/3)</f>
        <v>-0.34944020669118725</v>
      </c>
      <c r="AK172" s="11">
        <f>'OddsRatio_working_3-way'!U172/(3*'OddsRatio_working_3-way'!X172^(1/3))*SIN(('OddsRatio_working_3-way'!Y172+4*PI())/3)</f>
        <v>0.57062866226423692</v>
      </c>
      <c r="AL172" s="11">
        <f>'OddsRatio_working_3-way'!Z172+'OddsRatio_working_3-way'!AF172</f>
        <v>1.062404018328817</v>
      </c>
      <c r="AM172" s="11">
        <f>'OddsRatio_working_3-way'!AA172+'OddsRatio_working_3-way'!AG172</f>
        <v>-0.91431165226462197</v>
      </c>
      <c r="AN172" s="11">
        <f>'OddsRatio_working_3-way'!AB172+'OddsRatio_working_3-way'!AH172</f>
        <v>-0.14809236606419451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1.062404018328817</v>
      </c>
      <c r="AS172" s="11">
        <f>IF(('OddsRatio_working_3-way'!X172=0),IF(Q172&gt;0,-Q172^(1/3),(-Q172)^(1/3)),'OddsRatio_working_3-way'!AM172-'OddsRatio_working_3-way'!R172/3)</f>
        <v>-0.91431165226462197</v>
      </c>
      <c r="AT172" s="11">
        <f>IF(('OddsRatio_working_3-way'!X172=0),IF(Q172&gt;0,-Q172^(1/3),(-Q172)^(1/3)),'OddsRatio_working_3-way'!AN172-'OddsRatio_working_3-way'!R172/3)</f>
        <v>-0.14809236606419451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2.23</v>
      </c>
      <c r="B173" s="4">
        <f>IF('True_Odds_Calculator_3-way'!B174="","",'True_Odds_Calculator_3-way'!B174)</f>
        <v>3.01</v>
      </c>
      <c r="C173" s="4">
        <f>IF('True_Odds_Calculator_3-way'!C174="","",'True_Odds_Calculator_3-way'!C174)</f>
        <v>3.85</v>
      </c>
      <c r="D173" s="9">
        <f t="shared" si="39"/>
        <v>0.43323838741860521</v>
      </c>
      <c r="E173" s="9">
        <f t="shared" si="40"/>
        <v>0.31869594174657367</v>
      </c>
      <c r="F173" s="9">
        <f t="shared" si="41"/>
        <v>0.24806567083482103</v>
      </c>
      <c r="G173" s="9">
        <f t="shared" si="42"/>
        <v>1.0635756484834391</v>
      </c>
      <c r="H173" s="9">
        <f t="shared" si="43"/>
        <v>2.30819804763463</v>
      </c>
      <c r="I173" s="9">
        <f t="shared" si="44"/>
        <v>3.1377870534517123</v>
      </c>
      <c r="J173" s="9">
        <f t="shared" si="45"/>
        <v>4.031190598177802</v>
      </c>
      <c r="K173" s="11">
        <f t="shared" si="46"/>
        <v>0.44843049327354262</v>
      </c>
      <c r="L173" s="11">
        <f t="shared" si="47"/>
        <v>0.33222591362126247</v>
      </c>
      <c r="M173" s="11">
        <f t="shared" si="48"/>
        <v>0.25974025974025972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-0.27265529786275289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0.2356596370570716</v>
      </c>
      <c r="Q173" s="11">
        <f>2*'OddsRatio_working_3-way'!K173*'OddsRatio_working_3-way'!L173*'OddsRatio_working_3-way'!M173</f>
        <v>7.739232744074602E-2</v>
      </c>
      <c r="R173" s="11">
        <f t="shared" si="49"/>
        <v>0</v>
      </c>
      <c r="S173" s="11">
        <f t="shared" si="50"/>
        <v>-0.8643134349646715</v>
      </c>
      <c r="T173" s="11">
        <f t="shared" si="51"/>
        <v>-0.28384677667148495</v>
      </c>
      <c r="U173" s="11">
        <f>'OddsRatio_working_3-way'!S173-'OddsRatio_working_3-way'!R173^2/3</f>
        <v>-0.8643134349646715</v>
      </c>
      <c r="V173" s="11">
        <f>'OddsRatio_working_3-way'!S173*'OddsRatio_working_3-way'!R173/3-2*'OddsRatio_working_3-way'!R173^3/27-'OddsRatio_working_3-way'!T173</f>
        <v>0.28384677667148495</v>
      </c>
      <c r="W173" s="11">
        <f>'OddsRatio_working_3-way'!V173^2+4*'OddsRatio_working_3-way'!U173^3/27</f>
        <v>-1.5086523301336016E-2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0.15464112965841903</v>
      </c>
      <c r="Y173" s="11">
        <f>IF('OddsRatio_working_3-way'!W173&gt;=0,IF('OddsRatio_working_3-way'!V173+SQRT('OddsRatio_working_3-way'!W173)&gt;0,0,PI()),ACOS('OddsRatio_working_3-way'!V173/(2*'OddsRatio_working_3-way'!X173)))</f>
        <v>0.40839440510616654</v>
      </c>
      <c r="Z173" s="11">
        <f>'OddsRatio_working_3-way'!X173^(1/3)*COS('OddsRatio_working_3-way'!Y173/3)</f>
        <v>0.53178782424171944</v>
      </c>
      <c r="AA173" s="11">
        <f>'OddsRatio_working_3-way'!X173^(1/3)*COS(('OddsRatio_working_3-way'!Y173+2*PI())/3)</f>
        <v>-0.32897830981443715</v>
      </c>
      <c r="AB173" s="11">
        <f>'OddsRatio_working_3-way'!X173^(1/3)*COS(('OddsRatio_working_3-way'!Y173+4*PI())/3)</f>
        <v>-0.2028095144272824</v>
      </c>
      <c r="AC173" s="11">
        <f>'OddsRatio_working_3-way'!X173^(1/3)*SIN('OddsRatio_working_3-way'!Y173/3)</f>
        <v>7.284358798010479E-2</v>
      </c>
      <c r="AD173" s="11">
        <f>'OddsRatio_working_3-way'!X173^(1/3)*SIN(('OddsRatio_working_3-way'!Y173+2*PI())/3)</f>
        <v>0.42411997122653083</v>
      </c>
      <c r="AE173" s="11">
        <f>'OddsRatio_working_3-way'!X173^(1/3)*SIN(('OddsRatio_working_3-way'!Y173+4*PI())/3)</f>
        <v>-0.49696355920663549</v>
      </c>
      <c r="AF173" s="11">
        <f>-'OddsRatio_working_3-way'!U173/(3*'OddsRatio_working_3-way'!X173^(1/3))*COS(('OddsRatio_working_3-way'!Y173)/3)</f>
        <v>0.53178782424171955</v>
      </c>
      <c r="AG173" s="11">
        <f>-'OddsRatio_working_3-way'!U173/(3*'OddsRatio_working_3-way'!X173^(1/3))*COS(('OddsRatio_working_3-way'!Y173+2*PI())/3)</f>
        <v>-0.32897830981443726</v>
      </c>
      <c r="AH173" s="11">
        <f>-'OddsRatio_working_3-way'!U173/(3*'OddsRatio_working_3-way'!X173^(1/3))*COS(('OddsRatio_working_3-way'!Y173+4*PI())/3)</f>
        <v>-0.20280951442728243</v>
      </c>
      <c r="AI173" s="11">
        <f>'OddsRatio_working_3-way'!U173/(3*'OddsRatio_working_3-way'!X173^(1/3))*SIN(('OddsRatio_working_3-way'!Y173)/3)</f>
        <v>-7.2843587980104804E-2</v>
      </c>
      <c r="AJ173" s="11">
        <f>'OddsRatio_working_3-way'!U173/(3*'OddsRatio_working_3-way'!X173^(1/3))*SIN(('OddsRatio_working_3-way'!Y173+2*PI())/3)</f>
        <v>-0.42411997122653095</v>
      </c>
      <c r="AK173" s="11">
        <f>'OddsRatio_working_3-way'!U173/(3*'OddsRatio_working_3-way'!X173^(1/3))*SIN(('OddsRatio_working_3-way'!Y173+4*PI())/3)</f>
        <v>0.4969635592066356</v>
      </c>
      <c r="AL173" s="11">
        <f>'OddsRatio_working_3-way'!Z173+'OddsRatio_working_3-way'!AF173</f>
        <v>1.0635756484834391</v>
      </c>
      <c r="AM173" s="11">
        <f>'OddsRatio_working_3-way'!AA173+'OddsRatio_working_3-way'!AG173</f>
        <v>-0.65795661962887442</v>
      </c>
      <c r="AN173" s="11">
        <f>'OddsRatio_working_3-way'!AB173+'OddsRatio_working_3-way'!AH173</f>
        <v>-0.4056190288545648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1.0635756484834391</v>
      </c>
      <c r="AS173" s="11">
        <f>IF(('OddsRatio_working_3-way'!X173=0),IF(Q173&gt;0,-Q173^(1/3),(-Q173)^(1/3)),'OddsRatio_working_3-way'!AM173-'OddsRatio_working_3-way'!R173/3)</f>
        <v>-0.65795661962887442</v>
      </c>
      <c r="AT173" s="11">
        <f>IF(('OddsRatio_working_3-way'!X173=0),IF(Q173&gt;0,-Q173^(1/3),(-Q173)^(1/3)),'OddsRatio_working_3-way'!AN173-'OddsRatio_working_3-way'!R173/3)</f>
        <v>-0.4056190288545648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1.63</v>
      </c>
      <c r="B174" s="4">
        <f>IF('True_Odds_Calculator_3-way'!B175="","",'True_Odds_Calculator_3-way'!B175)</f>
        <v>3.69</v>
      </c>
      <c r="C174" s="4">
        <f>IF('True_Odds_Calculator_3-way'!C175="","",'True_Odds_Calculator_3-way'!C175)</f>
        <v>6.36</v>
      </c>
      <c r="D174" s="9">
        <f t="shared" si="39"/>
        <v>0.59575925301485999</v>
      </c>
      <c r="E174" s="9">
        <f t="shared" si="40"/>
        <v>0.25659336004965916</v>
      </c>
      <c r="F174" s="9">
        <f t="shared" si="41"/>
        <v>0.14764738693548071</v>
      </c>
      <c r="G174" s="9">
        <f t="shared" si="42"/>
        <v>1.0770323349480355</v>
      </c>
      <c r="H174" s="9">
        <f t="shared" si="43"/>
        <v>1.6785303710172623</v>
      </c>
      <c r="I174" s="9">
        <f t="shared" si="44"/>
        <v>3.897216981010216</v>
      </c>
      <c r="J174" s="9">
        <f t="shared" si="45"/>
        <v>6.772893315321471</v>
      </c>
      <c r="K174" s="11">
        <f t="shared" si="46"/>
        <v>0.61349693251533743</v>
      </c>
      <c r="L174" s="11">
        <f t="shared" si="47"/>
        <v>0.2710027100271003</v>
      </c>
      <c r="M174" s="11">
        <f t="shared" si="48"/>
        <v>0.15723270440251572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-0.23745785090678773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0.22690738926527287</v>
      </c>
      <c r="Q174" s="11">
        <f>2*'OddsRatio_working_3-way'!K174*'OddsRatio_working_3-way'!L174*'OddsRatio_working_3-way'!M174</f>
        <v>5.2282808586468395E-2</v>
      </c>
      <c r="R174" s="11">
        <f t="shared" si="49"/>
        <v>0</v>
      </c>
      <c r="S174" s="11">
        <f t="shared" si="50"/>
        <v>-0.95556911847207626</v>
      </c>
      <c r="T174" s="11">
        <f t="shared" si="51"/>
        <v>-0.22017721623780556</v>
      </c>
      <c r="U174" s="11">
        <f>'OddsRatio_working_3-way'!S174-'OddsRatio_working_3-way'!R174^2/3</f>
        <v>-0.95556911847207626</v>
      </c>
      <c r="V174" s="11">
        <f>'OddsRatio_working_3-way'!S174*'OddsRatio_working_3-way'!R174/3-2*'OddsRatio_working_3-way'!R174^3/27-'OddsRatio_working_3-way'!T174</f>
        <v>0.22017721623780556</v>
      </c>
      <c r="W174" s="11">
        <f>'OddsRatio_working_3-way'!V174^2+4*'OddsRatio_working_3-way'!U174^3/27</f>
        <v>-8.078746811190235E-2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0.17976754063382225</v>
      </c>
      <c r="Y174" s="11">
        <f>IF('OddsRatio_working_3-way'!W174&gt;=0,IF('OddsRatio_working_3-way'!V174+SQRT('OddsRatio_working_3-way'!W174)&gt;0,0,PI()),ACOS('OddsRatio_working_3-way'!V174/(2*'OddsRatio_working_3-way'!X174)))</f>
        <v>0.91171069823581175</v>
      </c>
      <c r="Z174" s="11">
        <f>'OddsRatio_working_3-way'!X174^(1/3)*COS('OddsRatio_working_3-way'!Y174/3)</f>
        <v>0.53851616747401787</v>
      </c>
      <c r="AA174" s="11">
        <f>'OddsRatio_working_3-way'!X174^(1/3)*COS(('OddsRatio_working_3-way'!Y174+2*PI())/3)</f>
        <v>-0.41551994699890238</v>
      </c>
      <c r="AB174" s="11">
        <f>'OddsRatio_working_3-way'!X174^(1/3)*COS(('OddsRatio_working_3-way'!Y174+4*PI())/3)</f>
        <v>-0.12299622047511541</v>
      </c>
      <c r="AC174" s="11">
        <f>'OddsRatio_working_3-way'!X174^(1/3)*SIN('OddsRatio_working_3-way'!Y174/3)</f>
        <v>0.16888865225286084</v>
      </c>
      <c r="AD174" s="11">
        <f>'OddsRatio_working_3-way'!X174^(1/3)*SIN(('OddsRatio_working_3-way'!Y174+2*PI())/3)</f>
        <v>0.38192435525470431</v>
      </c>
      <c r="AE174" s="11">
        <f>'OddsRatio_working_3-way'!X174^(1/3)*SIN(('OddsRatio_working_3-way'!Y174+4*PI())/3)</f>
        <v>-0.55081300750756512</v>
      </c>
      <c r="AF174" s="11">
        <f>-'OddsRatio_working_3-way'!U174/(3*'OddsRatio_working_3-way'!X174^(1/3))*COS(('OddsRatio_working_3-way'!Y174)/3)</f>
        <v>0.53851616747401776</v>
      </c>
      <c r="AG174" s="11">
        <f>-'OddsRatio_working_3-way'!U174/(3*'OddsRatio_working_3-way'!X174^(1/3))*COS(('OddsRatio_working_3-way'!Y174+2*PI())/3)</f>
        <v>-0.41551994699890227</v>
      </c>
      <c r="AH174" s="11">
        <f>-'OddsRatio_working_3-way'!U174/(3*'OddsRatio_working_3-way'!X174^(1/3))*COS(('OddsRatio_working_3-way'!Y174+4*PI())/3)</f>
        <v>-0.12299622047511538</v>
      </c>
      <c r="AI174" s="11">
        <f>'OddsRatio_working_3-way'!U174/(3*'OddsRatio_working_3-way'!X174^(1/3))*SIN(('OddsRatio_working_3-way'!Y174)/3)</f>
        <v>-0.16888865225286082</v>
      </c>
      <c r="AJ174" s="11">
        <f>'OddsRatio_working_3-way'!U174/(3*'OddsRatio_working_3-way'!X174^(1/3))*SIN(('OddsRatio_working_3-way'!Y174+2*PI())/3)</f>
        <v>-0.38192435525470425</v>
      </c>
      <c r="AK174" s="11">
        <f>'OddsRatio_working_3-way'!U174/(3*'OddsRatio_working_3-way'!X174^(1/3))*SIN(('OddsRatio_working_3-way'!Y174+4*PI())/3)</f>
        <v>0.55081300750756501</v>
      </c>
      <c r="AL174" s="11">
        <f>'OddsRatio_working_3-way'!Z174+'OddsRatio_working_3-way'!AF174</f>
        <v>1.0770323349480355</v>
      </c>
      <c r="AM174" s="11">
        <f>'OddsRatio_working_3-way'!AA174+'OddsRatio_working_3-way'!AG174</f>
        <v>-0.83103989399780465</v>
      </c>
      <c r="AN174" s="11">
        <f>'OddsRatio_working_3-way'!AB174+'OddsRatio_working_3-way'!AH174</f>
        <v>-0.24599244095023079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1.0770323349480355</v>
      </c>
      <c r="AS174" s="11">
        <f>IF(('OddsRatio_working_3-way'!X174=0),IF(Q174&gt;0,-Q174^(1/3),(-Q174)^(1/3)),'OddsRatio_working_3-way'!AM174-'OddsRatio_working_3-way'!R174/3)</f>
        <v>-0.83103989399780465</v>
      </c>
      <c r="AT174" s="11">
        <f>IF(('OddsRatio_working_3-way'!X174=0),IF(Q174&gt;0,-Q174^(1/3),(-Q174)^(1/3)),'OddsRatio_working_3-way'!AN174-'OddsRatio_working_3-way'!R174/3)</f>
        <v>-0.24599244095023079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2.63</v>
      </c>
      <c r="B175" s="4">
        <f>IF('True_Odds_Calculator_3-way'!B176="","",'True_Odds_Calculator_3-way'!B176)</f>
        <v>2.99</v>
      </c>
      <c r="C175" s="4">
        <f>IF('True_Odds_Calculator_3-way'!C176="","",'True_Odds_Calculator_3-way'!C176)</f>
        <v>3.09</v>
      </c>
      <c r="D175" s="9">
        <f t="shared" si="39"/>
        <v>0.36687367931105186</v>
      </c>
      <c r="E175" s="9">
        <f t="shared" si="40"/>
        <v>0.32186656848160788</v>
      </c>
      <c r="F175" s="9">
        <f t="shared" si="41"/>
        <v>0.3112597522073402</v>
      </c>
      <c r="G175" s="9">
        <f t="shared" si="42"/>
        <v>1.0587324126571391</v>
      </c>
      <c r="H175" s="9">
        <f t="shared" si="43"/>
        <v>2.7257338326311369</v>
      </c>
      <c r="I175" s="9">
        <f t="shared" si="44"/>
        <v>3.1068775011877072</v>
      </c>
      <c r="J175" s="9">
        <f t="shared" si="45"/>
        <v>3.2127507424534207</v>
      </c>
      <c r="K175" s="11">
        <f t="shared" si="46"/>
        <v>0.38022813688212931</v>
      </c>
      <c r="L175" s="11">
        <f t="shared" si="47"/>
        <v>0.33444816053511706</v>
      </c>
      <c r="M175" s="11">
        <f t="shared" si="48"/>
        <v>0.3236245954692557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-0.2789982959263928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0.23499070922459531</v>
      </c>
      <c r="Q175" s="11">
        <f>2*'OddsRatio_working_3-way'!K175*'OddsRatio_working_3-way'!L175*'OddsRatio_working_3-way'!M175</f>
        <v>8.2308479588299593E-2</v>
      </c>
      <c r="R175" s="11">
        <f t="shared" si="49"/>
        <v>0</v>
      </c>
      <c r="S175" s="11">
        <f t="shared" si="50"/>
        <v>-0.84226575092269429</v>
      </c>
      <c r="T175" s="11">
        <f t="shared" si="51"/>
        <v>-0.29501427352808912</v>
      </c>
      <c r="U175" s="11">
        <f>'OddsRatio_working_3-way'!S175-'OddsRatio_working_3-way'!R175^2/3</f>
        <v>-0.84226575092269429</v>
      </c>
      <c r="V175" s="11">
        <f>'OddsRatio_working_3-way'!S175*'OddsRatio_working_3-way'!R175/3-2*'OddsRatio_working_3-way'!R175^3/27-'OddsRatio_working_3-way'!T175</f>
        <v>0.29501427352808912</v>
      </c>
      <c r="W175" s="11">
        <f>'OddsRatio_working_3-way'!V175^2+4*'OddsRatio_working_3-way'!U175^3/27</f>
        <v>-1.4870361814099536E-3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0.14876193882065075</v>
      </c>
      <c r="Y175" s="11">
        <f>IF('OddsRatio_working_3-way'!W175&gt;=0,IF('OddsRatio_working_3-way'!V175+SQRT('OddsRatio_working_3-way'!W175)&gt;0,0,PI()),ACOS('OddsRatio_working_3-way'!V175/(2*'OddsRatio_working_3-way'!X175)))</f>
        <v>0.12997578186868508</v>
      </c>
      <c r="Z175" s="11">
        <f>'OddsRatio_working_3-way'!X175^(1/3)*COS('OddsRatio_working_3-way'!Y175/3)</f>
        <v>0.52936620632856968</v>
      </c>
      <c r="AA175" s="11">
        <f>'OddsRatio_working_3-way'!X175^(1/3)*COS(('OddsRatio_working_3-way'!Y175+2*PI())/3)</f>
        <v>-0.28455777117779479</v>
      </c>
      <c r="AB175" s="11">
        <f>'OddsRatio_working_3-way'!X175^(1/3)*COS(('OddsRatio_working_3-way'!Y175+4*PI())/3)</f>
        <v>-0.24480843515077505</v>
      </c>
      <c r="AC175" s="11">
        <f>'OddsRatio_working_3-way'!X175^(1/3)*SIN('OddsRatio_working_3-way'!Y175/3)</f>
        <v>2.294928985530886E-2</v>
      </c>
      <c r="AD175" s="11">
        <f>'OddsRatio_working_3-way'!X175^(1/3)*SIN(('OddsRatio_working_3-way'!Y175+2*PI())/3)</f>
        <v>0.44696993765788162</v>
      </c>
      <c r="AE175" s="11">
        <f>'OddsRatio_working_3-way'!X175^(1/3)*SIN(('OddsRatio_working_3-way'!Y175+4*PI())/3)</f>
        <v>-0.46991922751319032</v>
      </c>
      <c r="AF175" s="11">
        <f>-'OddsRatio_working_3-way'!U175/(3*'OddsRatio_working_3-way'!X175^(1/3))*COS(('OddsRatio_working_3-way'!Y175)/3)</f>
        <v>0.52936620632856957</v>
      </c>
      <c r="AG175" s="11">
        <f>-'OddsRatio_working_3-way'!U175/(3*'OddsRatio_working_3-way'!X175^(1/3))*COS(('OddsRatio_working_3-way'!Y175+2*PI())/3)</f>
        <v>-0.28455777117779474</v>
      </c>
      <c r="AH175" s="11">
        <f>-'OddsRatio_working_3-way'!U175/(3*'OddsRatio_working_3-way'!X175^(1/3))*COS(('OddsRatio_working_3-way'!Y175+4*PI())/3)</f>
        <v>-0.24480843515077499</v>
      </c>
      <c r="AI175" s="11">
        <f>'OddsRatio_working_3-way'!U175/(3*'OddsRatio_working_3-way'!X175^(1/3))*SIN(('OddsRatio_working_3-way'!Y175)/3)</f>
        <v>-2.2949289855308856E-2</v>
      </c>
      <c r="AJ175" s="11">
        <f>'OddsRatio_working_3-way'!U175/(3*'OddsRatio_working_3-way'!X175^(1/3))*SIN(('OddsRatio_working_3-way'!Y175+2*PI())/3)</f>
        <v>-0.44696993765788151</v>
      </c>
      <c r="AK175" s="11">
        <f>'OddsRatio_working_3-way'!U175/(3*'OddsRatio_working_3-way'!X175^(1/3))*SIN(('OddsRatio_working_3-way'!Y175+4*PI())/3)</f>
        <v>0.46991922751319026</v>
      </c>
      <c r="AL175" s="11">
        <f>'OddsRatio_working_3-way'!Z175+'OddsRatio_working_3-way'!AF175</f>
        <v>1.0587324126571391</v>
      </c>
      <c r="AM175" s="11">
        <f>'OddsRatio_working_3-way'!AA175+'OddsRatio_working_3-way'!AG175</f>
        <v>-0.56911554235558959</v>
      </c>
      <c r="AN175" s="11">
        <f>'OddsRatio_working_3-way'!AB175+'OddsRatio_working_3-way'!AH175</f>
        <v>-0.48961687030155004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1.0587324126571391</v>
      </c>
      <c r="AS175" s="11">
        <f>IF(('OddsRatio_working_3-way'!X175=0),IF(Q175&gt;0,-Q175^(1/3),(-Q175)^(1/3)),'OddsRatio_working_3-way'!AM175-'OddsRatio_working_3-way'!R175/3)</f>
        <v>-0.56911554235558959</v>
      </c>
      <c r="AT175" s="11">
        <f>IF(('OddsRatio_working_3-way'!X175=0),IF(Q175&gt;0,-Q175^(1/3),(-Q175)^(1/3)),'OddsRatio_working_3-way'!AN175-'OddsRatio_working_3-way'!R175/3)</f>
        <v>-0.48961687030155004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3.21</v>
      </c>
      <c r="B176" s="4">
        <f>IF('True_Odds_Calculator_3-way'!B177="","",'True_Odds_Calculator_3-way'!B177)</f>
        <v>3.26</v>
      </c>
      <c r="C176" s="4">
        <f>IF('True_Odds_Calculator_3-way'!C177="","",'True_Odds_Calculator_3-way'!C177)</f>
        <v>2.38</v>
      </c>
      <c r="D176" s="9">
        <f t="shared" si="39"/>
        <v>0.29926095975235739</v>
      </c>
      <c r="E176" s="9">
        <f t="shared" si="40"/>
        <v>0.294590572533731</v>
      </c>
      <c r="F176" s="9">
        <f t="shared" si="41"/>
        <v>0.40614846771391155</v>
      </c>
      <c r="G176" s="9">
        <f t="shared" si="42"/>
        <v>1.0595317513591596</v>
      </c>
      <c r="H176" s="9">
        <f t="shared" si="43"/>
        <v>3.3415651705037432</v>
      </c>
      <c r="I176" s="9">
        <f t="shared" si="44"/>
        <v>3.3945417580717003</v>
      </c>
      <c r="J176" s="9">
        <f t="shared" si="45"/>
        <v>2.4621538168756403</v>
      </c>
      <c r="K176" s="11">
        <f t="shared" si="46"/>
        <v>0.3115264797507788</v>
      </c>
      <c r="L176" s="11">
        <f t="shared" si="47"/>
        <v>0.30674846625766872</v>
      </c>
      <c r="M176" s="11">
        <f t="shared" si="48"/>
        <v>0.42016806722689076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-0.27674527181436182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0.2348855372663371</v>
      </c>
      <c r="Q176" s="11">
        <f>2*'OddsRatio_working_3-way'!K176*'OddsRatio_working_3-way'!L176*'OddsRatio_working_3-way'!M176</f>
        <v>8.0302747783363104E-2</v>
      </c>
      <c r="R176" s="11">
        <f t="shared" si="49"/>
        <v>0</v>
      </c>
      <c r="S176" s="11">
        <f t="shared" si="50"/>
        <v>-0.84874272910395432</v>
      </c>
      <c r="T176" s="11">
        <f t="shared" si="51"/>
        <v>-0.29016845439451427</v>
      </c>
      <c r="U176" s="11">
        <f>'OddsRatio_working_3-way'!S176-'OddsRatio_working_3-way'!R176^2/3</f>
        <v>-0.84874272910395432</v>
      </c>
      <c r="V176" s="11">
        <f>'OddsRatio_working_3-way'!S176*'OddsRatio_working_3-way'!R176/3-2*'OddsRatio_working_3-way'!R176^3/27-'OddsRatio_working_3-way'!T176</f>
        <v>0.29016845439451427</v>
      </c>
      <c r="W176" s="11">
        <f>'OddsRatio_working_3-way'!V176^2+4*'OddsRatio_working_3-way'!U176^3/27</f>
        <v>-6.3806227716595026E-3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0.1504811904336891</v>
      </c>
      <c r="Y176" s="11">
        <f>IF('OddsRatio_working_3-way'!W176&gt;=0,IF('OddsRatio_working_3-way'!V176+SQRT('OddsRatio_working_3-way'!W176)&gt;0,0,PI()),ACOS('OddsRatio_working_3-way'!V176/(2*'OddsRatio_working_3-way'!X176)))</f>
        <v>0.268630441195155</v>
      </c>
      <c r="Z176" s="11">
        <f>'OddsRatio_working_3-way'!X176^(1/3)*COS('OddsRatio_working_3-way'!Y176/3)</f>
        <v>0.52976587567957989</v>
      </c>
      <c r="AA176" s="11">
        <f>'OddsRatio_working_3-way'!X176^(1/3)*COS(('OddsRatio_working_3-way'!Y176+2*PI())/3)</f>
        <v>-0.30607480597021758</v>
      </c>
      <c r="AB176" s="11">
        <f>'OddsRatio_working_3-way'!X176^(1/3)*COS(('OddsRatio_working_3-way'!Y176+4*PI())/3)</f>
        <v>-0.22369106970936242</v>
      </c>
      <c r="AC176" s="11">
        <f>'OddsRatio_working_3-way'!X176^(1/3)*SIN('OddsRatio_working_3-way'!Y176/3)</f>
        <v>4.7564272307052048E-2</v>
      </c>
      <c r="AD176" s="11">
        <f>'OddsRatio_working_3-way'!X176^(1/3)*SIN(('OddsRatio_working_3-way'!Y176+2*PI())/3)</f>
        <v>0.43500857024309891</v>
      </c>
      <c r="AE176" s="11">
        <f>'OddsRatio_working_3-way'!X176^(1/3)*SIN(('OddsRatio_working_3-way'!Y176+4*PI())/3)</f>
        <v>-0.48257284255015082</v>
      </c>
      <c r="AF176" s="11">
        <f>-'OddsRatio_working_3-way'!U176/(3*'OddsRatio_working_3-way'!X176^(1/3))*COS(('OddsRatio_working_3-way'!Y176)/3)</f>
        <v>0.52976587567957978</v>
      </c>
      <c r="AG176" s="11">
        <f>-'OddsRatio_working_3-way'!U176/(3*'OddsRatio_working_3-way'!X176^(1/3))*COS(('OddsRatio_working_3-way'!Y176+2*PI())/3)</f>
        <v>-0.30607480597021752</v>
      </c>
      <c r="AH176" s="11">
        <f>-'OddsRatio_working_3-way'!U176/(3*'OddsRatio_working_3-way'!X176^(1/3))*COS(('OddsRatio_working_3-way'!Y176+4*PI())/3)</f>
        <v>-0.22369106970936237</v>
      </c>
      <c r="AI176" s="11">
        <f>'OddsRatio_working_3-way'!U176/(3*'OddsRatio_working_3-way'!X176^(1/3))*SIN(('OddsRatio_working_3-way'!Y176)/3)</f>
        <v>-4.7564272307052041E-2</v>
      </c>
      <c r="AJ176" s="11">
        <f>'OddsRatio_working_3-way'!U176/(3*'OddsRatio_working_3-way'!X176^(1/3))*SIN(('OddsRatio_working_3-way'!Y176+2*PI())/3)</f>
        <v>-0.43500857024309886</v>
      </c>
      <c r="AK176" s="11">
        <f>'OddsRatio_working_3-way'!U176/(3*'OddsRatio_working_3-way'!X176^(1/3))*SIN(('OddsRatio_working_3-way'!Y176+4*PI())/3)</f>
        <v>0.4825728425501507</v>
      </c>
      <c r="AL176" s="11">
        <f>'OddsRatio_working_3-way'!Z176+'OddsRatio_working_3-way'!AF176</f>
        <v>1.0595317513591596</v>
      </c>
      <c r="AM176" s="11">
        <f>'OddsRatio_working_3-way'!AA176+'OddsRatio_working_3-way'!AG176</f>
        <v>-0.61214961194043505</v>
      </c>
      <c r="AN176" s="11">
        <f>'OddsRatio_working_3-way'!AB176+'OddsRatio_working_3-way'!AH176</f>
        <v>-0.44738213941872479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1.0595317513591596</v>
      </c>
      <c r="AS176" s="11">
        <f>IF(('OddsRatio_working_3-way'!X176=0),IF(Q176&gt;0,-Q176^(1/3),(-Q176)^(1/3)),'OddsRatio_working_3-way'!AM176-'OddsRatio_working_3-way'!R176/3)</f>
        <v>-0.61214961194043505</v>
      </c>
      <c r="AT176" s="11">
        <f>IF(('OddsRatio_working_3-way'!X176=0),IF(Q176&gt;0,-Q176^(1/3),(-Q176)^(1/3)),'OddsRatio_working_3-way'!AN176-'OddsRatio_working_3-way'!R176/3)</f>
        <v>-0.44738213941872479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3.04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2.38</v>
      </c>
      <c r="D177" s="9">
        <f t="shared" si="39"/>
        <v>0.31639632788764782</v>
      </c>
      <c r="E177" s="9">
        <f t="shared" si="40"/>
        <v>0.27736012754084483</v>
      </c>
      <c r="F177" s="9">
        <f t="shared" si="41"/>
        <v>0.40624354457150735</v>
      </c>
      <c r="G177" s="9">
        <f t="shared" si="42"/>
        <v>1.0591141860210043</v>
      </c>
      <c r="H177" s="9">
        <f t="shared" si="43"/>
        <v>3.1605929394828487</v>
      </c>
      <c r="I177" s="9">
        <f t="shared" si="44"/>
        <v>3.60542089761167</v>
      </c>
      <c r="J177" s="9">
        <f t="shared" si="45"/>
        <v>2.461577576708986</v>
      </c>
      <c r="K177" s="11">
        <f t="shared" si="46"/>
        <v>0.32894736842105265</v>
      </c>
      <c r="L177" s="11">
        <f t="shared" si="47"/>
        <v>0.28901734104046245</v>
      </c>
      <c r="M177" s="11">
        <f t="shared" si="48"/>
        <v>0.42016806722689076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-0.27664174888087267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0.23488251400347179</v>
      </c>
      <c r="Q177" s="11">
        <f>2*'OddsRatio_working_3-way'!K177*'OddsRatio_working_3-way'!L177*'OddsRatio_working_3-way'!M177</f>
        <v>7.9892011565806734E-2</v>
      </c>
      <c r="R177" s="11">
        <f t="shared" si="49"/>
        <v>0</v>
      </c>
      <c r="S177" s="11">
        <f t="shared" si="50"/>
        <v>-0.8490494112102247</v>
      </c>
      <c r="T177" s="11">
        <f t="shared" si="51"/>
        <v>-0.28879231673817168</v>
      </c>
      <c r="U177" s="11">
        <f>'OddsRatio_working_3-way'!S177-'OddsRatio_working_3-way'!R177^2/3</f>
        <v>-0.8490494112102247</v>
      </c>
      <c r="V177" s="11">
        <f>'OddsRatio_working_3-way'!S177*'OddsRatio_working_3-way'!R177/3-2*'OddsRatio_working_3-way'!R177^3/27-'OddsRatio_working_3-way'!T177</f>
        <v>0.28879231673817168</v>
      </c>
      <c r="W177" s="11">
        <f>'OddsRatio_working_3-way'!V177^2+4*'OddsRatio_working_3-way'!U177^3/27</f>
        <v>-7.2755758919272884E-3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0.15056275942188341</v>
      </c>
      <c r="Y177" s="11">
        <f>IF('OddsRatio_working_3-way'!W177&gt;=0,IF('OddsRatio_working_3-way'!V177+SQRT('OddsRatio_working_3-way'!W177)&gt;0,0,PI()),ACOS('OddsRatio_working_3-way'!V177/(2*'OddsRatio_working_3-way'!X177)))</f>
        <v>0.28719222786480425</v>
      </c>
      <c r="Z177" s="11">
        <f>'OddsRatio_working_3-way'!X177^(1/3)*COS('OddsRatio_working_3-way'!Y177/3)</f>
        <v>0.52955709301050213</v>
      </c>
      <c r="AA177" s="11">
        <f>'OddsRatio_working_3-way'!X177^(1/3)*COS(('OddsRatio_working_3-way'!Y177+2*PI())/3)</f>
        <v>-0.3088162205384693</v>
      </c>
      <c r="AB177" s="11">
        <f>'OddsRatio_working_3-way'!X177^(1/3)*COS(('OddsRatio_working_3-way'!Y177+4*PI())/3)</f>
        <v>-0.22074087247203317</v>
      </c>
      <c r="AC177" s="11">
        <f>'OddsRatio_working_3-way'!X177^(1/3)*SIN('OddsRatio_working_3-way'!Y177/3)</f>
        <v>5.0850325915127059E-2</v>
      </c>
      <c r="AD177" s="11">
        <f>'OddsRatio_working_3-way'!X177^(1/3)*SIN(('OddsRatio_working_3-way'!Y177+2*PI())/3)</f>
        <v>0.43318473234377014</v>
      </c>
      <c r="AE177" s="11">
        <f>'OddsRatio_working_3-way'!X177^(1/3)*SIN(('OddsRatio_working_3-way'!Y177+4*PI())/3)</f>
        <v>-0.48403505825889703</v>
      </c>
      <c r="AF177" s="11">
        <f>-'OddsRatio_working_3-way'!U177/(3*'OddsRatio_working_3-way'!X177^(1/3))*COS(('OddsRatio_working_3-way'!Y177)/3)</f>
        <v>0.52955709301050213</v>
      </c>
      <c r="AG177" s="11">
        <f>-'OddsRatio_working_3-way'!U177/(3*'OddsRatio_working_3-way'!X177^(1/3))*COS(('OddsRatio_working_3-way'!Y177+2*PI())/3)</f>
        <v>-0.3088162205384693</v>
      </c>
      <c r="AH177" s="11">
        <f>-'OddsRatio_working_3-way'!U177/(3*'OddsRatio_working_3-way'!X177^(1/3))*COS(('OddsRatio_working_3-way'!Y177+4*PI())/3)</f>
        <v>-0.22074087247203317</v>
      </c>
      <c r="AI177" s="11">
        <f>'OddsRatio_working_3-way'!U177/(3*'OddsRatio_working_3-way'!X177^(1/3))*SIN(('OddsRatio_working_3-way'!Y177)/3)</f>
        <v>-5.0850325915127059E-2</v>
      </c>
      <c r="AJ177" s="11">
        <f>'OddsRatio_working_3-way'!U177/(3*'OddsRatio_working_3-way'!X177^(1/3))*SIN(('OddsRatio_working_3-way'!Y177+2*PI())/3)</f>
        <v>-0.43318473234377014</v>
      </c>
      <c r="AK177" s="11">
        <f>'OddsRatio_working_3-way'!U177/(3*'OddsRatio_working_3-way'!X177^(1/3))*SIN(('OddsRatio_working_3-way'!Y177+4*PI())/3)</f>
        <v>0.48403505825889703</v>
      </c>
      <c r="AL177" s="11">
        <f>'OddsRatio_working_3-way'!Z177+'OddsRatio_working_3-way'!AF177</f>
        <v>1.0591141860210043</v>
      </c>
      <c r="AM177" s="11">
        <f>'OddsRatio_working_3-way'!AA177+'OddsRatio_working_3-way'!AG177</f>
        <v>-0.6176324410769386</v>
      </c>
      <c r="AN177" s="11">
        <f>'OddsRatio_working_3-way'!AB177+'OddsRatio_working_3-way'!AH177</f>
        <v>-0.44148174494406633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1.0591141860210043</v>
      </c>
      <c r="AS177" s="11">
        <f>IF(('OddsRatio_working_3-way'!X177=0),IF(Q177&gt;0,-Q177^(1/3),(-Q177)^(1/3)),'OddsRatio_working_3-way'!AM177-'OddsRatio_working_3-way'!R177/3)</f>
        <v>-0.6176324410769386</v>
      </c>
      <c r="AT177" s="11">
        <f>IF(('OddsRatio_working_3-way'!X177=0),IF(Q177&gt;0,-Q177^(1/3),(-Q177)^(1/3)),'OddsRatio_working_3-way'!AN177-'OddsRatio_working_3-way'!R177/3)</f>
        <v>-0.44148174494406633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2.88</v>
      </c>
      <c r="B178" s="4">
        <f>IF('True_Odds_Calculator_3-way'!B179="","",'True_Odds_Calculator_3-way'!B179)</f>
        <v>3.58</v>
      </c>
      <c r="C178" s="4">
        <f>IF('True_Odds_Calculator_3-way'!C179="","",'True_Odds_Calculator_3-way'!C179)</f>
        <v>2.4900000000000002</v>
      </c>
      <c r="D178" s="9">
        <f t="shared" si="39"/>
        <v>0.33767156632387757</v>
      </c>
      <c r="E178" s="9">
        <f t="shared" si="40"/>
        <v>0.27087149883221268</v>
      </c>
      <c r="F178" s="9">
        <f t="shared" si="41"/>
        <v>0.39145693484391003</v>
      </c>
      <c r="G178" s="9">
        <f t="shared" si="42"/>
        <v>1.0433284690617159</v>
      </c>
      <c r="H178" s="9">
        <f t="shared" si="43"/>
        <v>2.9614575218360266</v>
      </c>
      <c r="I178" s="9">
        <f t="shared" si="44"/>
        <v>3.6917874501792274</v>
      </c>
      <c r="J178" s="9">
        <f t="shared" si="45"/>
        <v>2.5545594189019569</v>
      </c>
      <c r="K178" s="11">
        <f t="shared" si="46"/>
        <v>0.34722222222222221</v>
      </c>
      <c r="L178" s="11">
        <f t="shared" si="47"/>
        <v>0.27932960893854747</v>
      </c>
      <c r="M178" s="11">
        <f t="shared" si="48"/>
        <v>0.40160642570281119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-0.28150684675386861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0.23176193289607838</v>
      </c>
      <c r="Q178" s="11">
        <f>2*'OddsRatio_working_3-way'!K178*'OddsRatio_working_3-way'!L178*'OddsRatio_working_3-way'!M178</f>
        <v>7.7903170721370887E-2</v>
      </c>
      <c r="R178" s="11">
        <f t="shared" si="49"/>
        <v>0</v>
      </c>
      <c r="S178" s="11">
        <f t="shared" si="50"/>
        <v>-0.82329057203612543</v>
      </c>
      <c r="T178" s="11">
        <f t="shared" si="51"/>
        <v>-0.27673632673483206</v>
      </c>
      <c r="U178" s="11">
        <f>'OddsRatio_working_3-way'!S178-'OddsRatio_working_3-way'!R178^2/3</f>
        <v>-0.82329057203612543</v>
      </c>
      <c r="V178" s="11">
        <f>'OddsRatio_working_3-way'!S178*'OddsRatio_working_3-way'!R178/3-2*'OddsRatio_working_3-way'!R178^3/27-'OddsRatio_working_3-way'!T178</f>
        <v>0.27673632673483206</v>
      </c>
      <c r="W178" s="11">
        <f>'OddsRatio_working_3-way'!V178^2+4*'OddsRatio_working_3-way'!U178^3/27</f>
        <v>-6.0884742189980662E-3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0.14376323308976272</v>
      </c>
      <c r="Y178" s="11">
        <f>IF('OddsRatio_working_3-way'!W178&gt;=0,IF('OddsRatio_working_3-way'!V178+SQRT('OddsRatio_working_3-way'!W178)&gt;0,0,PI()),ACOS('OddsRatio_working_3-way'!V178/(2*'OddsRatio_working_3-way'!X178)))</f>
        <v>0.27482562191201798</v>
      </c>
      <c r="Z178" s="11">
        <f>'OddsRatio_working_3-way'!X178^(1/3)*COS('OddsRatio_working_3-way'!Y178/3)</f>
        <v>0.52166423453085808</v>
      </c>
      <c r="AA178" s="11">
        <f>'OddsRatio_working_3-way'!X178^(1/3)*COS(('OddsRatio_working_3-way'!Y178+2*PI())/3)</f>
        <v>-0.30233468125287194</v>
      </c>
      <c r="AB178" s="11">
        <f>'OddsRatio_working_3-way'!X178^(1/3)*COS(('OddsRatio_working_3-way'!Y178+4*PI())/3)</f>
        <v>-0.21932955327798587</v>
      </c>
      <c r="AC178" s="11">
        <f>'OddsRatio_working_3-way'!X178^(1/3)*SIN('OddsRatio_working_3-way'!Y178/3)</f>
        <v>4.7923032980419791E-2</v>
      </c>
      <c r="AD178" s="11">
        <f>'OddsRatio_working_3-way'!X178^(1/3)*SIN(('OddsRatio_working_3-way'!Y178+2*PI())/3)</f>
        <v>0.42781296285927667</v>
      </c>
      <c r="AE178" s="11">
        <f>'OddsRatio_working_3-way'!X178^(1/3)*SIN(('OddsRatio_working_3-way'!Y178+4*PI())/3)</f>
        <v>-0.4757359958396965</v>
      </c>
      <c r="AF178" s="11">
        <f>-'OddsRatio_working_3-way'!U178/(3*'OddsRatio_working_3-way'!X178^(1/3))*COS(('OddsRatio_working_3-way'!Y178)/3)</f>
        <v>0.52166423453085797</v>
      </c>
      <c r="AG178" s="11">
        <f>-'OddsRatio_working_3-way'!U178/(3*'OddsRatio_working_3-way'!X178^(1/3))*COS(('OddsRatio_working_3-way'!Y178+2*PI())/3)</f>
        <v>-0.30233468125287188</v>
      </c>
      <c r="AH178" s="11">
        <f>-'OddsRatio_working_3-way'!U178/(3*'OddsRatio_working_3-way'!X178^(1/3))*COS(('OddsRatio_working_3-way'!Y178+4*PI())/3)</f>
        <v>-0.21932955327798584</v>
      </c>
      <c r="AI178" s="11">
        <f>'OddsRatio_working_3-way'!U178/(3*'OddsRatio_working_3-way'!X178^(1/3))*SIN(('OddsRatio_working_3-way'!Y178)/3)</f>
        <v>-4.7923032980419784E-2</v>
      </c>
      <c r="AJ178" s="11">
        <f>'OddsRatio_working_3-way'!U178/(3*'OddsRatio_working_3-way'!X178^(1/3))*SIN(('OddsRatio_working_3-way'!Y178+2*PI())/3)</f>
        <v>-0.42781296285927661</v>
      </c>
      <c r="AK178" s="11">
        <f>'OddsRatio_working_3-way'!U178/(3*'OddsRatio_working_3-way'!X178^(1/3))*SIN(('OddsRatio_working_3-way'!Y178+4*PI())/3)</f>
        <v>0.47573599583969639</v>
      </c>
      <c r="AL178" s="11">
        <f>'OddsRatio_working_3-way'!Z178+'OddsRatio_working_3-way'!AF178</f>
        <v>1.0433284690617159</v>
      </c>
      <c r="AM178" s="11">
        <f>'OddsRatio_working_3-way'!AA178+'OddsRatio_working_3-way'!AG178</f>
        <v>-0.60466936250574377</v>
      </c>
      <c r="AN178" s="11">
        <f>'OddsRatio_working_3-way'!AB178+'OddsRatio_working_3-way'!AH178</f>
        <v>-0.43865910655597173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1.0433284690617159</v>
      </c>
      <c r="AS178" s="11">
        <f>IF(('OddsRatio_working_3-way'!X178=0),IF(Q178&gt;0,-Q178^(1/3),(-Q178)^(1/3)),'OddsRatio_working_3-way'!AM178-'OddsRatio_working_3-way'!R178/3)</f>
        <v>-0.60466936250574377</v>
      </c>
      <c r="AT178" s="11">
        <f>IF(('OddsRatio_working_3-way'!X178=0),IF(Q178&gt;0,-Q178^(1/3),(-Q178)^(1/3)),'OddsRatio_working_3-way'!AN178-'OddsRatio_working_3-way'!R178/3)</f>
        <v>-0.43865910655597173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1.93</v>
      </c>
      <c r="B179" s="4">
        <f>IF('True_Odds_Calculator_3-way'!B180="","",'True_Odds_Calculator_3-way'!B180)</f>
        <v>3.65</v>
      </c>
      <c r="C179" s="4">
        <f>IF('True_Odds_Calculator_3-way'!C180="","",'True_Odds_Calculator_3-way'!C180)</f>
        <v>4.2</v>
      </c>
      <c r="D179" s="9">
        <f t="shared" si="39"/>
        <v>0.50607438607965927</v>
      </c>
      <c r="E179" s="9">
        <f t="shared" si="40"/>
        <v>0.26447620764017815</v>
      </c>
      <c r="F179" s="9">
        <f t="shared" si="41"/>
        <v>0.2294494062801623</v>
      </c>
      <c r="G179" s="9">
        <f t="shared" si="42"/>
        <v>1.0494560192647926</v>
      </c>
      <c r="H179" s="9">
        <f t="shared" si="43"/>
        <v>1.9759940979162571</v>
      </c>
      <c r="I179" s="9">
        <f t="shared" si="44"/>
        <v>3.7810584510517007</v>
      </c>
      <c r="J179" s="9">
        <f t="shared" si="45"/>
        <v>4.358259261647337</v>
      </c>
      <c r="K179" s="11">
        <f t="shared" si="46"/>
        <v>0.5181347150259068</v>
      </c>
      <c r="L179" s="11">
        <f t="shared" si="47"/>
        <v>0.27397260273972601</v>
      </c>
      <c r="M179" s="11">
        <f t="shared" si="48"/>
        <v>0.23809523809523808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-0.26655039899414934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0.22915547083337562</v>
      </c>
      <c r="Q179" s="11">
        <f>2*'OddsRatio_working_3-way'!K179*'OddsRatio_working_3-way'!L179*'OddsRatio_working_3-way'!M179</f>
        <v>6.7597484021644713E-2</v>
      </c>
      <c r="R179" s="11">
        <f t="shared" si="49"/>
        <v>0</v>
      </c>
      <c r="S179" s="11">
        <f t="shared" si="50"/>
        <v>-0.85970785149117512</v>
      </c>
      <c r="T179" s="11">
        <f t="shared" si="51"/>
        <v>-0.25360113613308999</v>
      </c>
      <c r="U179" s="11">
        <f>'OddsRatio_working_3-way'!S179-'OddsRatio_working_3-way'!R179^2/3</f>
        <v>-0.85970785149117512</v>
      </c>
      <c r="V179" s="11">
        <f>'OddsRatio_working_3-way'!S179*'OddsRatio_working_3-way'!R179/3-2*'OddsRatio_working_3-way'!R179^3/27-'OddsRatio_working_3-way'!T179</f>
        <v>0.25360113613308999</v>
      </c>
      <c r="W179" s="11">
        <f>'OddsRatio_working_3-way'!V179^2+4*'OddsRatio_working_3-way'!U179^3/27</f>
        <v>-2.9820982428838905E-2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0.15340674583996702</v>
      </c>
      <c r="Y179" s="11">
        <f>IF('OddsRatio_working_3-way'!W179&gt;=0,IF('OddsRatio_working_3-way'!V179+SQRT('OddsRatio_working_3-way'!W179)&gt;0,0,PI()),ACOS('OddsRatio_working_3-way'!V179/(2*'OddsRatio_working_3-way'!X179)))</f>
        <v>0.59782015473012484</v>
      </c>
      <c r="Z179" s="11">
        <f>'OddsRatio_working_3-way'!X179^(1/3)*COS('OddsRatio_working_3-way'!Y179/3)</f>
        <v>0.5247280096323963</v>
      </c>
      <c r="AA179" s="11">
        <f>'OddsRatio_working_3-way'!X179^(1/3)*COS(('OddsRatio_working_3-way'!Y179+2*PI())/3)</f>
        <v>-0.3541373658923388</v>
      </c>
      <c r="AB179" s="11">
        <f>'OddsRatio_working_3-way'!X179^(1/3)*COS(('OddsRatio_working_3-way'!Y179+4*PI())/3)</f>
        <v>-0.17059064374005789</v>
      </c>
      <c r="AC179" s="11">
        <f>'OddsRatio_working_3-way'!X179^(1/3)*SIN('OddsRatio_working_3-way'!Y179/3)</f>
        <v>0.105970749443493</v>
      </c>
      <c r="AD179" s="11">
        <f>'OddsRatio_working_3-way'!X179^(1/3)*SIN(('OddsRatio_working_3-way'!Y179+2*PI())/3)</f>
        <v>0.40144241169715433</v>
      </c>
      <c r="AE179" s="11">
        <f>'OddsRatio_working_3-way'!X179^(1/3)*SIN(('OddsRatio_working_3-way'!Y179+4*PI())/3)</f>
        <v>-0.50741316114064727</v>
      </c>
      <c r="AF179" s="11">
        <f>-'OddsRatio_working_3-way'!U179/(3*'OddsRatio_working_3-way'!X179^(1/3))*COS(('OddsRatio_working_3-way'!Y179)/3)</f>
        <v>0.52472800963239619</v>
      </c>
      <c r="AG179" s="11">
        <f>-'OddsRatio_working_3-way'!U179/(3*'OddsRatio_working_3-way'!X179^(1/3))*COS(('OddsRatio_working_3-way'!Y179+2*PI())/3)</f>
        <v>-0.35413736589233874</v>
      </c>
      <c r="AH179" s="11">
        <f>-'OddsRatio_working_3-way'!U179/(3*'OddsRatio_working_3-way'!X179^(1/3))*COS(('OddsRatio_working_3-way'!Y179+4*PI())/3)</f>
        <v>-0.17059064374005786</v>
      </c>
      <c r="AI179" s="11">
        <f>'OddsRatio_working_3-way'!U179/(3*'OddsRatio_working_3-way'!X179^(1/3))*SIN(('OddsRatio_working_3-way'!Y179)/3)</f>
        <v>-0.10597074944349298</v>
      </c>
      <c r="AJ179" s="11">
        <f>'OddsRatio_working_3-way'!U179/(3*'OddsRatio_working_3-way'!X179^(1/3))*SIN(('OddsRatio_working_3-way'!Y179+2*PI())/3)</f>
        <v>-0.40144241169715428</v>
      </c>
      <c r="AK179" s="11">
        <f>'OddsRatio_working_3-way'!U179/(3*'OddsRatio_working_3-way'!X179^(1/3))*SIN(('OddsRatio_working_3-way'!Y179+4*PI())/3)</f>
        <v>0.50741316114064716</v>
      </c>
      <c r="AL179" s="11">
        <f>'OddsRatio_working_3-way'!Z179+'OddsRatio_working_3-way'!AF179</f>
        <v>1.0494560192647926</v>
      </c>
      <c r="AM179" s="11">
        <f>'OddsRatio_working_3-way'!AA179+'OddsRatio_working_3-way'!AG179</f>
        <v>-0.70827473178467759</v>
      </c>
      <c r="AN179" s="11">
        <f>'OddsRatio_working_3-way'!AB179+'OddsRatio_working_3-way'!AH179</f>
        <v>-0.34118128748011578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1.0494560192647926</v>
      </c>
      <c r="AS179" s="11">
        <f>IF(('OddsRatio_working_3-way'!X179=0),IF(Q179&gt;0,-Q179^(1/3),(-Q179)^(1/3)),'OddsRatio_working_3-way'!AM179-'OddsRatio_working_3-way'!R179/3)</f>
        <v>-0.70827473178467759</v>
      </c>
      <c r="AT179" s="11">
        <f>IF(('OddsRatio_working_3-way'!X179=0),IF(Q179&gt;0,-Q179^(1/3),(-Q179)^(1/3)),'OddsRatio_working_3-way'!AN179-'OddsRatio_working_3-way'!R179/3)</f>
        <v>-0.34118128748011578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3.75</v>
      </c>
      <c r="C180" s="4">
        <f>IF('True_Odds_Calculator_3-way'!C181="","",'True_Odds_Calculator_3-way'!C181)</f>
        <v>4.99</v>
      </c>
      <c r="D180" s="9">
        <f t="shared" si="39"/>
        <v>0.54988418977581621</v>
      </c>
      <c r="E180" s="9">
        <f t="shared" si="40"/>
        <v>0.25733630827440707</v>
      </c>
      <c r="F180" s="9">
        <f t="shared" si="41"/>
        <v>0.19277950194977692</v>
      </c>
      <c r="G180" s="9">
        <f t="shared" si="42"/>
        <v>1.0494419776002917</v>
      </c>
      <c r="H180" s="9">
        <f t="shared" si="43"/>
        <v>1.8185647425282272</v>
      </c>
      <c r="I180" s="9">
        <f t="shared" si="44"/>
        <v>3.8859654384008011</v>
      </c>
      <c r="J180" s="9">
        <f t="shared" si="45"/>
        <v>5.1872734906251647</v>
      </c>
      <c r="K180" s="11">
        <f t="shared" si="46"/>
        <v>0.5617977528089888</v>
      </c>
      <c r="L180" s="11">
        <f t="shared" si="47"/>
        <v>0.26666666666666666</v>
      </c>
      <c r="M180" s="11">
        <f t="shared" si="48"/>
        <v>0.20040080160320639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-0.25694985476571119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0.22576989184361232</v>
      </c>
      <c r="Q180" s="11">
        <f>2*'OddsRatio_working_3-way'!K180*'OddsRatio_working_3-way'!L180*'OddsRatio_working_3-way'!M180</f>
        <v>6.0045184000960719E-2</v>
      </c>
      <c r="R180" s="11">
        <f t="shared" si="49"/>
        <v>0</v>
      </c>
      <c r="S180" s="11">
        <f t="shared" si="50"/>
        <v>-0.87865351023245764</v>
      </c>
      <c r="T180" s="11">
        <f t="shared" si="51"/>
        <v>-0.23368444421075998</v>
      </c>
      <c r="U180" s="11">
        <f>'OddsRatio_working_3-way'!S180-'OddsRatio_working_3-way'!R180^2/3</f>
        <v>-0.87865351023245764</v>
      </c>
      <c r="V180" s="11">
        <f>'OddsRatio_working_3-way'!S180*'OddsRatio_working_3-way'!R180/3-2*'OddsRatio_working_3-way'!R180^3/27-'OddsRatio_working_3-way'!T180</f>
        <v>0.23368444421075998</v>
      </c>
      <c r="W180" s="11">
        <f>'OddsRatio_working_3-way'!V180^2+4*'OddsRatio_working_3-way'!U180^3/27</f>
        <v>-4.5887672229079371E-2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0.1585055927208652</v>
      </c>
      <c r="Y180" s="11">
        <f>IF('OddsRatio_working_3-way'!W180&gt;=0,IF('OddsRatio_working_3-way'!V180+SQRT('OddsRatio_working_3-way'!W180)&gt;0,0,PI()),ACOS('OddsRatio_working_3-way'!V180/(2*'OddsRatio_working_3-way'!X180)))</f>
        <v>0.74195503423025233</v>
      </c>
      <c r="Z180" s="11">
        <f>'OddsRatio_working_3-way'!X180^(1/3)*COS('OddsRatio_working_3-way'!Y180/3)</f>
        <v>0.52472098880014584</v>
      </c>
      <c r="AA180" s="11">
        <f>'OddsRatio_working_3-way'!X180^(1/3)*COS(('OddsRatio_working_3-way'!Y180+2*PI())/3)</f>
        <v>-0.37709623640125706</v>
      </c>
      <c r="AB180" s="11">
        <f>'OddsRatio_working_3-way'!X180^(1/3)*COS(('OddsRatio_working_3-way'!Y180+4*PI())/3)</f>
        <v>-0.14762475239888886</v>
      </c>
      <c r="AC180" s="11">
        <f>'OddsRatio_working_3-way'!X180^(1/3)*SIN('OddsRatio_working_3-way'!Y180/3)</f>
        <v>0.13248542306011021</v>
      </c>
      <c r="AD180" s="11">
        <f>'OddsRatio_working_3-way'!X180^(1/3)*SIN(('OddsRatio_working_3-way'!Y180+2*PI())/3)</f>
        <v>0.38817899466976113</v>
      </c>
      <c r="AE180" s="11">
        <f>'OddsRatio_working_3-way'!X180^(1/3)*SIN(('OddsRatio_working_3-way'!Y180+4*PI())/3)</f>
        <v>-0.52066441772987127</v>
      </c>
      <c r="AF180" s="11">
        <f>-'OddsRatio_working_3-way'!U180/(3*'OddsRatio_working_3-way'!X180^(1/3))*COS(('OddsRatio_working_3-way'!Y180)/3)</f>
        <v>0.52472098880014584</v>
      </c>
      <c r="AG180" s="11">
        <f>-'OddsRatio_working_3-way'!U180/(3*'OddsRatio_working_3-way'!X180^(1/3))*COS(('OddsRatio_working_3-way'!Y180+2*PI())/3)</f>
        <v>-0.37709623640125706</v>
      </c>
      <c r="AH180" s="11">
        <f>-'OddsRatio_working_3-way'!U180/(3*'OddsRatio_working_3-way'!X180^(1/3))*COS(('OddsRatio_working_3-way'!Y180+4*PI())/3)</f>
        <v>-0.14762475239888886</v>
      </c>
      <c r="AI180" s="11">
        <f>'OddsRatio_working_3-way'!U180/(3*'OddsRatio_working_3-way'!X180^(1/3))*SIN(('OddsRatio_working_3-way'!Y180)/3)</f>
        <v>-0.13248542306011021</v>
      </c>
      <c r="AJ180" s="11">
        <f>'OddsRatio_working_3-way'!U180/(3*'OddsRatio_working_3-way'!X180^(1/3))*SIN(('OddsRatio_working_3-way'!Y180+2*PI())/3)</f>
        <v>-0.38817899466976113</v>
      </c>
      <c r="AK180" s="11">
        <f>'OddsRatio_working_3-way'!U180/(3*'OddsRatio_working_3-way'!X180^(1/3))*SIN(('OddsRatio_working_3-way'!Y180+4*PI())/3)</f>
        <v>0.52066441772987127</v>
      </c>
      <c r="AL180" s="11">
        <f>'OddsRatio_working_3-way'!Z180+'OddsRatio_working_3-way'!AF180</f>
        <v>1.0494419776002917</v>
      </c>
      <c r="AM180" s="11">
        <f>'OddsRatio_working_3-way'!AA180+'OddsRatio_working_3-way'!AG180</f>
        <v>-0.75419247280251411</v>
      </c>
      <c r="AN180" s="11">
        <f>'OddsRatio_working_3-way'!AB180+'OddsRatio_working_3-way'!AH180</f>
        <v>-0.29524950479777773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1.0494419776002917</v>
      </c>
      <c r="AS180" s="11">
        <f>IF(('OddsRatio_working_3-way'!X180=0),IF(Q180&gt;0,-Q180^(1/3),(-Q180)^(1/3)),'OddsRatio_working_3-way'!AM180-'OddsRatio_working_3-way'!R180/3)</f>
        <v>-0.75419247280251411</v>
      </c>
      <c r="AT180" s="11">
        <f>IF(('OddsRatio_working_3-way'!X180=0),IF(Q180&gt;0,-Q180^(1/3),(-Q180)^(1/3)),'OddsRatio_working_3-way'!AN180-'OddsRatio_working_3-way'!R180/3)</f>
        <v>-0.29524950479777773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2.81</v>
      </c>
      <c r="B181" s="4">
        <f>IF('True_Odds_Calculator_3-way'!B182="","",'True_Odds_Calculator_3-way'!B182)</f>
        <v>3.63</v>
      </c>
      <c r="C181" s="4">
        <f>IF('True_Odds_Calculator_3-way'!C182="","",'True_Odds_Calculator_3-way'!C182)</f>
        <v>2.52</v>
      </c>
      <c r="D181" s="9">
        <f t="shared" si="39"/>
        <v>0.34620075778955917</v>
      </c>
      <c r="E181" s="9">
        <f t="shared" si="40"/>
        <v>0.26708975070513047</v>
      </c>
      <c r="F181" s="9">
        <f t="shared" si="41"/>
        <v>0.38670949150531014</v>
      </c>
      <c r="G181" s="9">
        <f t="shared" si="42"/>
        <v>1.0433687472300752</v>
      </c>
      <c r="H181" s="9">
        <f t="shared" si="43"/>
        <v>2.8884974324864356</v>
      </c>
      <c r="I181" s="9">
        <f t="shared" si="44"/>
        <v>3.7440598052150986</v>
      </c>
      <c r="J181" s="9">
        <f t="shared" si="45"/>
        <v>2.5859204957897144</v>
      </c>
      <c r="K181" s="11">
        <f t="shared" si="46"/>
        <v>0.35587188612099646</v>
      </c>
      <c r="L181" s="11">
        <f t="shared" si="47"/>
        <v>0.27548209366391185</v>
      </c>
      <c r="M181" s="11">
        <f t="shared" si="48"/>
        <v>0.3968253968253968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-0.28149094276561104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0.23186370646739463</v>
      </c>
      <c r="Q181" s="11">
        <f>2*'OddsRatio_working_3-way'!K181*'OddsRatio_working_3-way'!L181*'OddsRatio_working_3-way'!M181</f>
        <v>7.7806612908521672E-2</v>
      </c>
      <c r="R181" s="11">
        <f t="shared" si="49"/>
        <v>0</v>
      </c>
      <c r="S181" s="11">
        <f t="shared" si="50"/>
        <v>-0.82369863907294694</v>
      </c>
      <c r="T181" s="11">
        <f t="shared" si="51"/>
        <v>-0.27640893928622379</v>
      </c>
      <c r="U181" s="11">
        <f>'OddsRatio_working_3-way'!S181-'OddsRatio_working_3-way'!R181^2/3</f>
        <v>-0.82369863907294694</v>
      </c>
      <c r="V181" s="11">
        <f>'OddsRatio_working_3-way'!S181*'OddsRatio_working_3-way'!R181/3-2*'OddsRatio_working_3-way'!R181^3/27-'OddsRatio_working_3-way'!T181</f>
        <v>0.27640893928622379</v>
      </c>
      <c r="W181" s="11">
        <f>'OddsRatio_working_3-way'!V181^2+4*'OddsRatio_working_3-way'!U181^3/27</f>
        <v>-6.3925572404892467E-3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0.14387013150566086</v>
      </c>
      <c r="Y181" s="11">
        <f>IF('OddsRatio_working_3-way'!W181&gt;=0,IF('OddsRatio_working_3-way'!V181+SQRT('OddsRatio_working_3-way'!W181)&gt;0,0,PI()),ACOS('OddsRatio_working_3-way'!V181/(2*'OddsRatio_working_3-way'!X181)))</f>
        <v>0.28157275489782707</v>
      </c>
      <c r="Z181" s="11">
        <f>'OddsRatio_working_3-way'!X181^(1/3)*COS('OddsRatio_working_3-way'!Y181/3)</f>
        <v>0.52168437361503761</v>
      </c>
      <c r="AA181" s="11">
        <f>'OddsRatio_working_3-way'!X181^(1/3)*COS(('OddsRatio_working_3-way'!Y181+2*PI())/3)</f>
        <v>-0.30337124173060825</v>
      </c>
      <c r="AB181" s="11">
        <f>'OddsRatio_working_3-way'!X181^(1/3)*COS(('OddsRatio_working_3-way'!Y181+4*PI())/3)</f>
        <v>-0.21831313188442944</v>
      </c>
      <c r="AC181" s="11">
        <f>'OddsRatio_working_3-way'!X181^(1/3)*SIN('OddsRatio_working_3-way'!Y181/3)</f>
        <v>4.9108322616452371E-2</v>
      </c>
      <c r="AD181" s="11">
        <f>'OddsRatio_working_3-way'!X181^(1/3)*SIN(('OddsRatio_working_3-way'!Y181+2*PI())/3)</f>
        <v>0.42723775899976885</v>
      </c>
      <c r="AE181" s="11">
        <f>'OddsRatio_working_3-way'!X181^(1/3)*SIN(('OddsRatio_working_3-way'!Y181+4*PI())/3)</f>
        <v>-0.47634608161622094</v>
      </c>
      <c r="AF181" s="11">
        <f>-'OddsRatio_working_3-way'!U181/(3*'OddsRatio_working_3-way'!X181^(1/3))*COS(('OddsRatio_working_3-way'!Y181)/3)</f>
        <v>0.5216843736150375</v>
      </c>
      <c r="AG181" s="11">
        <f>-'OddsRatio_working_3-way'!U181/(3*'OddsRatio_working_3-way'!X181^(1/3))*COS(('OddsRatio_working_3-way'!Y181+2*PI())/3)</f>
        <v>-0.3033712417306082</v>
      </c>
      <c r="AH181" s="11">
        <f>-'OddsRatio_working_3-way'!U181/(3*'OddsRatio_working_3-way'!X181^(1/3))*COS(('OddsRatio_working_3-way'!Y181+4*PI())/3)</f>
        <v>-0.21831313188442941</v>
      </c>
      <c r="AI181" s="11">
        <f>'OddsRatio_working_3-way'!U181/(3*'OddsRatio_working_3-way'!X181^(1/3))*SIN(('OddsRatio_working_3-way'!Y181)/3)</f>
        <v>-4.9108322616452364E-2</v>
      </c>
      <c r="AJ181" s="11">
        <f>'OddsRatio_working_3-way'!U181/(3*'OddsRatio_working_3-way'!X181^(1/3))*SIN(('OddsRatio_working_3-way'!Y181+2*PI())/3)</f>
        <v>-0.42723775899976874</v>
      </c>
      <c r="AK181" s="11">
        <f>'OddsRatio_working_3-way'!U181/(3*'OddsRatio_working_3-way'!X181^(1/3))*SIN(('OddsRatio_working_3-way'!Y181+4*PI())/3)</f>
        <v>0.47634608161622083</v>
      </c>
      <c r="AL181" s="11">
        <f>'OddsRatio_working_3-way'!Z181+'OddsRatio_working_3-way'!AF181</f>
        <v>1.0433687472300752</v>
      </c>
      <c r="AM181" s="11">
        <f>'OddsRatio_working_3-way'!AA181+'OddsRatio_working_3-way'!AG181</f>
        <v>-0.60674248346121651</v>
      </c>
      <c r="AN181" s="11">
        <f>'OddsRatio_working_3-way'!AB181+'OddsRatio_working_3-way'!AH181</f>
        <v>-0.43662626376885882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1.0433687472300752</v>
      </c>
      <c r="AS181" s="11">
        <f>IF(('OddsRatio_working_3-way'!X181=0),IF(Q181&gt;0,-Q181^(1/3),(-Q181)^(1/3)),'OddsRatio_working_3-way'!AM181-'OddsRatio_working_3-way'!R181/3)</f>
        <v>-0.60674248346121651</v>
      </c>
      <c r="AT181" s="11">
        <f>IF(('OddsRatio_working_3-way'!X181=0),IF(Q181&gt;0,-Q181^(1/3),(-Q181)^(1/3)),'OddsRatio_working_3-way'!AN181-'OddsRatio_working_3-way'!R181/3)</f>
        <v>-0.43662626376885882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9.58</v>
      </c>
      <c r="B182" s="4">
        <f>IF('True_Odds_Calculator_3-way'!B183="","",'True_Odds_Calculator_3-way'!B183)</f>
        <v>5.7</v>
      </c>
      <c r="C182" s="4">
        <f>IF('True_Odds_Calculator_3-way'!C183="","",'True_Odds_Calculator_3-way'!C183)</f>
        <v>1.34</v>
      </c>
      <c r="D182" s="9">
        <f t="shared" si="39"/>
        <v>9.8785547717235342E-2</v>
      </c>
      <c r="E182" s="9">
        <f t="shared" si="40"/>
        <v>0.16673853850016898</v>
      </c>
      <c r="F182" s="9">
        <f t="shared" si="41"/>
        <v>0.73447591378259569</v>
      </c>
      <c r="G182" s="9">
        <f t="shared" si="42"/>
        <v>1.0632795168668148</v>
      </c>
      <c r="H182" s="9">
        <f t="shared" si="43"/>
        <v>10.122938254717271</v>
      </c>
      <c r="I182" s="9">
        <f t="shared" si="44"/>
        <v>5.9974137292740304</v>
      </c>
      <c r="J182" s="9">
        <f t="shared" si="45"/>
        <v>1.3615150357347174</v>
      </c>
      <c r="K182" s="11">
        <f t="shared" si="46"/>
        <v>0.10438413361169102</v>
      </c>
      <c r="L182" s="11">
        <f t="shared" si="47"/>
        <v>0.17543859649122806</v>
      </c>
      <c r="M182" s="11">
        <f t="shared" si="48"/>
        <v>0.74626865671641784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-0.18737812967904155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0.18613667187630684</v>
      </c>
      <c r="Q182" s="11">
        <f>2*'OddsRatio_working_3-way'!K182*'OddsRatio_working_3-way'!L182*'OddsRatio_working_3-way'!M182</f>
        <v>2.7332844622071487E-2</v>
      </c>
      <c r="R182" s="11">
        <f t="shared" si="49"/>
        <v>0</v>
      </c>
      <c r="S182" s="11">
        <f t="shared" si="50"/>
        <v>-0.99337458536457168</v>
      </c>
      <c r="T182" s="11">
        <f t="shared" si="51"/>
        <v>-0.14586998316660377</v>
      </c>
      <c r="U182" s="11">
        <f>'OddsRatio_working_3-way'!S182-'OddsRatio_working_3-way'!R182^2/3</f>
        <v>-0.99337458536457168</v>
      </c>
      <c r="V182" s="11">
        <f>'OddsRatio_working_3-way'!S182*'OddsRatio_working_3-way'!R182/3-2*'OddsRatio_working_3-way'!R182^3/27-'OddsRatio_working_3-way'!T182</f>
        <v>0.14586998316660377</v>
      </c>
      <c r="W182" s="11">
        <f>'OddsRatio_working_3-way'!V182^2+4*'OddsRatio_working_3-way'!U182^3/27</f>
        <v>-0.12394493373260423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0.19054066870462949</v>
      </c>
      <c r="Y182" s="11">
        <f>IF('OddsRatio_working_3-way'!W182&gt;=0,IF('OddsRatio_working_3-way'!V182+SQRT('OddsRatio_working_3-way'!W182)&gt;0,0,PI()),ACOS('OddsRatio_working_3-way'!V182/(2*'OddsRatio_working_3-way'!X182)))</f>
        <v>1.1779936594382643</v>
      </c>
      <c r="Z182" s="11">
        <f>'OddsRatio_working_3-way'!X182^(1/3)*COS('OddsRatio_working_3-way'!Y182/3)</f>
        <v>0.53163975843340738</v>
      </c>
      <c r="AA182" s="11">
        <f>'OddsRatio_working_3-way'!X182^(1/3)*COS(('OddsRatio_working_3-way'!Y182+2*PI())/3)</f>
        <v>-0.45651078560920605</v>
      </c>
      <c r="AB182" s="11">
        <f>'OddsRatio_working_3-way'!X182^(1/3)*COS(('OddsRatio_working_3-way'!Y182+4*PI())/3)</f>
        <v>-7.5128972824201279E-2</v>
      </c>
      <c r="AC182" s="11">
        <f>'OddsRatio_working_3-way'!X182^(1/3)*SIN('OddsRatio_working_3-way'!Y182/3)</f>
        <v>0.22019089227544983</v>
      </c>
      <c r="AD182" s="11">
        <f>'OddsRatio_working_3-way'!X182^(1/3)*SIN(('OddsRatio_working_3-way'!Y182+2*PI())/3)</f>
        <v>0.35031809032742817</v>
      </c>
      <c r="AE182" s="11">
        <f>'OddsRatio_working_3-way'!X182^(1/3)*SIN(('OddsRatio_working_3-way'!Y182+4*PI())/3)</f>
        <v>-0.57050898260287808</v>
      </c>
      <c r="AF182" s="11">
        <f>-'OddsRatio_working_3-way'!U182/(3*'OddsRatio_working_3-way'!X182^(1/3))*COS(('OddsRatio_working_3-way'!Y182)/3)</f>
        <v>0.53163975843340738</v>
      </c>
      <c r="AG182" s="11">
        <f>-'OddsRatio_working_3-way'!U182/(3*'OddsRatio_working_3-way'!X182^(1/3))*COS(('OddsRatio_working_3-way'!Y182+2*PI())/3)</f>
        <v>-0.45651078560920605</v>
      </c>
      <c r="AH182" s="11">
        <f>-'OddsRatio_working_3-way'!U182/(3*'OddsRatio_working_3-way'!X182^(1/3))*COS(('OddsRatio_working_3-way'!Y182+4*PI())/3)</f>
        <v>-7.5128972824201279E-2</v>
      </c>
      <c r="AI182" s="11">
        <f>'OddsRatio_working_3-way'!U182/(3*'OddsRatio_working_3-way'!X182^(1/3))*SIN(('OddsRatio_working_3-way'!Y182)/3)</f>
        <v>-0.22019089227544983</v>
      </c>
      <c r="AJ182" s="11">
        <f>'OddsRatio_working_3-way'!U182/(3*'OddsRatio_working_3-way'!X182^(1/3))*SIN(('OddsRatio_working_3-way'!Y182+2*PI())/3)</f>
        <v>-0.35031809032742817</v>
      </c>
      <c r="AK182" s="11">
        <f>'OddsRatio_working_3-way'!U182/(3*'OddsRatio_working_3-way'!X182^(1/3))*SIN(('OddsRatio_working_3-way'!Y182+4*PI())/3)</f>
        <v>0.57050898260287808</v>
      </c>
      <c r="AL182" s="11">
        <f>'OddsRatio_working_3-way'!Z182+'OddsRatio_working_3-way'!AF182</f>
        <v>1.0632795168668148</v>
      </c>
      <c r="AM182" s="11">
        <f>'OddsRatio_working_3-way'!AA182+'OddsRatio_working_3-way'!AG182</f>
        <v>-0.9130215712184121</v>
      </c>
      <c r="AN182" s="11">
        <f>'OddsRatio_working_3-way'!AB182+'OddsRatio_working_3-way'!AH182</f>
        <v>-0.15025794564840256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1.0632795168668148</v>
      </c>
      <c r="AS182" s="11">
        <f>IF(('OddsRatio_working_3-way'!X182=0),IF(Q182&gt;0,-Q182^(1/3),(-Q182)^(1/3)),'OddsRatio_working_3-way'!AM182-'OddsRatio_working_3-way'!R182/3)</f>
        <v>-0.9130215712184121</v>
      </c>
      <c r="AT182" s="11">
        <f>IF(('OddsRatio_working_3-way'!X182=0),IF(Q182&gt;0,-Q182^(1/3),(-Q182)^(1/3)),'OddsRatio_working_3-way'!AN182-'OddsRatio_working_3-way'!R182/3)</f>
        <v>-0.15025794564840256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1.36</v>
      </c>
      <c r="B183" s="4">
        <f>IF('True_Odds_Calculator_3-way'!B184="","",'True_Odds_Calculator_3-way'!B184)</f>
        <v>5.4</v>
      </c>
      <c r="C183" s="4">
        <f>IF('True_Odds_Calculator_3-way'!C184="","",'True_Odds_Calculator_3-way'!C184)</f>
        <v>9.6199999999999992</v>
      </c>
      <c r="D183" s="9">
        <f t="shared" si="39"/>
        <v>0.72425915252162021</v>
      </c>
      <c r="E183" s="9">
        <f t="shared" si="40"/>
        <v>0.17688909696015151</v>
      </c>
      <c r="F183" s="9">
        <f t="shared" si="41"/>
        <v>9.8851750518228185E-2</v>
      </c>
      <c r="G183" s="9">
        <f t="shared" si="42"/>
        <v>1.0575590185975448</v>
      </c>
      <c r="H183" s="9">
        <f t="shared" si="43"/>
        <v>1.3807212466951164</v>
      </c>
      <c r="I183" s="9">
        <f t="shared" si="44"/>
        <v>5.653259681829196</v>
      </c>
      <c r="J183" s="9">
        <f t="shared" si="45"/>
        <v>10.116158740310834</v>
      </c>
      <c r="K183" s="11">
        <f t="shared" si="46"/>
        <v>0.73529411764705876</v>
      </c>
      <c r="L183" s="11">
        <f t="shared" si="47"/>
        <v>0.18518518518518517</v>
      </c>
      <c r="M183" s="11">
        <f t="shared" si="48"/>
        <v>0.10395010395010396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-0.19326566385389921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0.18938621879798345</v>
      </c>
      <c r="Q183" s="11">
        <f>2*'OddsRatio_working_3-way'!K183*'OddsRatio_working_3-way'!L183*'OddsRatio_working_3-way'!M183</f>
        <v>2.8308851838263597E-2</v>
      </c>
      <c r="R183" s="11">
        <f t="shared" si="49"/>
        <v>0</v>
      </c>
      <c r="S183" s="11">
        <f t="shared" si="50"/>
        <v>-0.97992687899880415</v>
      </c>
      <c r="T183" s="11">
        <f t="shared" si="51"/>
        <v>-0.1464763645738123</v>
      </c>
      <c r="U183" s="11">
        <f>'OddsRatio_working_3-way'!S183-'OddsRatio_working_3-way'!R183^2/3</f>
        <v>-0.97992687899880415</v>
      </c>
      <c r="V183" s="11">
        <f>'OddsRatio_working_3-way'!S183*'OddsRatio_working_3-way'!R183/3-2*'OddsRatio_working_3-way'!R183^3/27-'OddsRatio_working_3-way'!T183</f>
        <v>0.1464763645738123</v>
      </c>
      <c r="W183" s="11">
        <f>'OddsRatio_working_3-way'!V183^2+4*'OddsRatio_working_3-way'!U183^3/27</f>
        <v>-0.1179493175086774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0.18668465582864449</v>
      </c>
      <c r="Y183" s="11">
        <f>IF('OddsRatio_working_3-way'!W183&gt;=0,IF('OddsRatio_working_3-way'!V183+SQRT('OddsRatio_working_3-way'!W183)&gt;0,0,PI()),ACOS('OddsRatio_working_3-way'!V183/(2*'OddsRatio_working_3-way'!X183)))</f>
        <v>1.1676551866886842</v>
      </c>
      <c r="Z183" s="11">
        <f>'OddsRatio_working_3-way'!X183^(1/3)*COS('OddsRatio_working_3-way'!Y183/3)</f>
        <v>0.52877950929877238</v>
      </c>
      <c r="AA183" s="11">
        <f>'OddsRatio_working_3-way'!X183^(1/3)*COS(('OddsRatio_working_3-way'!Y183+2*PI())/3)</f>
        <v>-0.45220853075820122</v>
      </c>
      <c r="AB183" s="11">
        <f>'OddsRatio_working_3-way'!X183^(1/3)*COS(('OddsRatio_working_3-way'!Y183+4*PI())/3)</f>
        <v>-7.6570978540571266E-2</v>
      </c>
      <c r="AC183" s="11">
        <f>'OddsRatio_working_3-way'!X183^(1/3)*SIN('OddsRatio_working_3-way'!Y183/3)</f>
        <v>0.21687444189058086</v>
      </c>
      <c r="AD183" s="11">
        <f>'OddsRatio_working_3-way'!X183^(1/3)*SIN(('OddsRatio_working_3-way'!Y183+2*PI())/3)</f>
        <v>0.34949926710811624</v>
      </c>
      <c r="AE183" s="11">
        <f>'OddsRatio_working_3-way'!X183^(1/3)*SIN(('OddsRatio_working_3-way'!Y183+4*PI())/3)</f>
        <v>-0.5663737089986971</v>
      </c>
      <c r="AF183" s="11">
        <f>-'OddsRatio_working_3-way'!U183/(3*'OddsRatio_working_3-way'!X183^(1/3))*COS(('OddsRatio_working_3-way'!Y183)/3)</f>
        <v>0.52877950929877238</v>
      </c>
      <c r="AG183" s="11">
        <f>-'OddsRatio_working_3-way'!U183/(3*'OddsRatio_working_3-way'!X183^(1/3))*COS(('OddsRatio_working_3-way'!Y183+2*PI())/3)</f>
        <v>-0.45220853075820122</v>
      </c>
      <c r="AH183" s="11">
        <f>-'OddsRatio_working_3-way'!U183/(3*'OddsRatio_working_3-way'!X183^(1/3))*COS(('OddsRatio_working_3-way'!Y183+4*PI())/3)</f>
        <v>-7.6570978540571266E-2</v>
      </c>
      <c r="AI183" s="11">
        <f>'OddsRatio_working_3-way'!U183/(3*'OddsRatio_working_3-way'!X183^(1/3))*SIN(('OddsRatio_working_3-way'!Y183)/3)</f>
        <v>-0.21687444189058086</v>
      </c>
      <c r="AJ183" s="11">
        <f>'OddsRatio_working_3-way'!U183/(3*'OddsRatio_working_3-way'!X183^(1/3))*SIN(('OddsRatio_working_3-way'!Y183+2*PI())/3)</f>
        <v>-0.34949926710811624</v>
      </c>
      <c r="AK183" s="11">
        <f>'OddsRatio_working_3-way'!U183/(3*'OddsRatio_working_3-way'!X183^(1/3))*SIN(('OddsRatio_working_3-way'!Y183+4*PI())/3)</f>
        <v>0.5663737089986971</v>
      </c>
      <c r="AL183" s="11">
        <f>'OddsRatio_working_3-way'!Z183+'OddsRatio_working_3-way'!AF183</f>
        <v>1.0575590185975448</v>
      </c>
      <c r="AM183" s="11">
        <f>'OddsRatio_working_3-way'!AA183+'OddsRatio_working_3-way'!AG183</f>
        <v>-0.90441706151640244</v>
      </c>
      <c r="AN183" s="11">
        <f>'OddsRatio_working_3-way'!AB183+'OddsRatio_working_3-way'!AH183</f>
        <v>-0.15314195708114253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1.0575590185975448</v>
      </c>
      <c r="AS183" s="11">
        <f>IF(('OddsRatio_working_3-way'!X183=0),IF(Q183&gt;0,-Q183^(1/3),(-Q183)^(1/3)),'OddsRatio_working_3-way'!AM183-'OddsRatio_working_3-way'!R183/3)</f>
        <v>-0.90441706151640244</v>
      </c>
      <c r="AT183" s="11">
        <f>IF(('OddsRatio_working_3-way'!X183=0),IF(Q183&gt;0,-Q183^(1/3),(-Q183)^(1/3)),'OddsRatio_working_3-way'!AN183-'OddsRatio_working_3-way'!R183/3)</f>
        <v>-0.15314195708114253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7.77</v>
      </c>
      <c r="B184" s="4">
        <f>IF('True_Odds_Calculator_3-way'!B185="","",'True_Odds_Calculator_3-way'!B185)</f>
        <v>4.59</v>
      </c>
      <c r="C184" s="4">
        <f>IF('True_Odds_Calculator_3-way'!C185="","",'True_Odds_Calculator_3-way'!C185)</f>
        <v>1.45</v>
      </c>
      <c r="D184" s="9">
        <f t="shared" si="39"/>
        <v>0.12068279396191177</v>
      </c>
      <c r="E184" s="9">
        <f t="shared" si="40"/>
        <v>0.20560380972290754</v>
      </c>
      <c r="F184" s="9">
        <f t="shared" si="41"/>
        <v>0.67371339631518046</v>
      </c>
      <c r="G184" s="9">
        <f t="shared" si="42"/>
        <v>1.0762459904873403</v>
      </c>
      <c r="H184" s="9">
        <f t="shared" si="43"/>
        <v>8.2861853555992919</v>
      </c>
      <c r="I184" s="9">
        <f t="shared" si="44"/>
        <v>4.8637231058495516</v>
      </c>
      <c r="J184" s="9">
        <f t="shared" si="45"/>
        <v>1.4843106957193031</v>
      </c>
      <c r="K184" s="11">
        <f t="shared" si="46"/>
        <v>0.1287001287001287</v>
      </c>
      <c r="L184" s="11">
        <f t="shared" si="47"/>
        <v>0.2178649237472767</v>
      </c>
      <c r="M184" s="11">
        <f t="shared" si="48"/>
        <v>0.68965517241379315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-0.21149199039665534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0.20903739632610491</v>
      </c>
      <c r="Q184" s="11">
        <f>2*'OddsRatio_working_3-way'!K184*'OddsRatio_working_3-way'!L184*'OddsRatio_working_3-way'!M184</f>
        <v>3.8674818931749295E-2</v>
      </c>
      <c r="R184" s="11">
        <f t="shared" si="49"/>
        <v>0</v>
      </c>
      <c r="S184" s="11">
        <f t="shared" si="50"/>
        <v>-0.98839391474851213</v>
      </c>
      <c r="T184" s="11">
        <f t="shared" si="51"/>
        <v>-0.18286658922266649</v>
      </c>
      <c r="U184" s="11">
        <f>'OddsRatio_working_3-way'!S184-'OddsRatio_working_3-way'!R184^2/3</f>
        <v>-0.98839391474851213</v>
      </c>
      <c r="V184" s="11">
        <f>'OddsRatio_working_3-way'!S184*'OddsRatio_working_3-way'!R184/3-2*'OddsRatio_working_3-way'!R184^3/27-'OddsRatio_working_3-way'!T184</f>
        <v>0.18286658922266649</v>
      </c>
      <c r="W184" s="11">
        <f>'OddsRatio_working_3-way'!V184^2+4*'OddsRatio_working_3-way'!U184^3/27</f>
        <v>-0.10960933418108303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0.18910944161715887</v>
      </c>
      <c r="Y184" s="11">
        <f>IF('OddsRatio_working_3-way'!W184&gt;=0,IF('OddsRatio_working_3-way'!V184+SQRT('OddsRatio_working_3-way'!W184)&gt;0,0,PI()),ACOS('OddsRatio_working_3-way'!V184/(2*'OddsRatio_working_3-way'!X184)))</f>
        <v>1.0661543513942231</v>
      </c>
      <c r="Z184" s="11">
        <f>'OddsRatio_working_3-way'!X184^(1/3)*COS('OddsRatio_working_3-way'!Y184/3)</f>
        <v>0.53812299524367024</v>
      </c>
      <c r="AA184" s="11">
        <f>'OddsRatio_working_3-way'!X184^(1/3)*COS(('OddsRatio_working_3-way'!Y184+2*PI())/3)</f>
        <v>-0.44202452887306432</v>
      </c>
      <c r="AB184" s="11">
        <f>'OddsRatio_working_3-way'!X184^(1/3)*COS(('OddsRatio_working_3-way'!Y184+4*PI())/3)</f>
        <v>-9.6098466370606136E-2</v>
      </c>
      <c r="AC184" s="11">
        <f>'OddsRatio_working_3-way'!X184^(1/3)*SIN('OddsRatio_working_3-way'!Y184/3)</f>
        <v>0.19972050530550173</v>
      </c>
      <c r="AD184" s="11">
        <f>'OddsRatio_working_3-way'!X184^(1/3)*SIN(('OddsRatio_working_3-way'!Y184+2*PI())/3)</f>
        <v>0.36616793158884031</v>
      </c>
      <c r="AE184" s="11">
        <f>'OddsRatio_working_3-way'!X184^(1/3)*SIN(('OddsRatio_working_3-way'!Y184+4*PI())/3)</f>
        <v>-0.56588843689434187</v>
      </c>
      <c r="AF184" s="11">
        <f>-'OddsRatio_working_3-way'!U184/(3*'OddsRatio_working_3-way'!X184^(1/3))*COS(('OddsRatio_working_3-way'!Y184)/3)</f>
        <v>0.53812299524367013</v>
      </c>
      <c r="AG184" s="11">
        <f>-'OddsRatio_working_3-way'!U184/(3*'OddsRatio_working_3-way'!X184^(1/3))*COS(('OddsRatio_working_3-way'!Y184+2*PI())/3)</f>
        <v>-0.4420245288730642</v>
      </c>
      <c r="AH184" s="11">
        <f>-'OddsRatio_working_3-way'!U184/(3*'OddsRatio_working_3-way'!X184^(1/3))*COS(('OddsRatio_working_3-way'!Y184+4*PI())/3)</f>
        <v>-9.6098466370606109E-2</v>
      </c>
      <c r="AI184" s="11">
        <f>'OddsRatio_working_3-way'!U184/(3*'OddsRatio_working_3-way'!X184^(1/3))*SIN(('OddsRatio_working_3-way'!Y184)/3)</f>
        <v>-0.1997205053055017</v>
      </c>
      <c r="AJ184" s="11">
        <f>'OddsRatio_working_3-way'!U184/(3*'OddsRatio_working_3-way'!X184^(1/3))*SIN(('OddsRatio_working_3-way'!Y184+2*PI())/3)</f>
        <v>-0.36616793158884026</v>
      </c>
      <c r="AK184" s="11">
        <f>'OddsRatio_working_3-way'!U184/(3*'OddsRatio_working_3-way'!X184^(1/3))*SIN(('OddsRatio_working_3-way'!Y184+4*PI())/3)</f>
        <v>0.56588843689434176</v>
      </c>
      <c r="AL184" s="11">
        <f>'OddsRatio_working_3-way'!Z184+'OddsRatio_working_3-way'!AF184</f>
        <v>1.0762459904873403</v>
      </c>
      <c r="AM184" s="11">
        <f>'OddsRatio_working_3-way'!AA184+'OddsRatio_working_3-way'!AG184</f>
        <v>-0.88404905774612852</v>
      </c>
      <c r="AN184" s="11">
        <f>'OddsRatio_working_3-way'!AB184+'OddsRatio_working_3-way'!AH184</f>
        <v>-0.19219693274121225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1.0762459904873403</v>
      </c>
      <c r="AS184" s="11">
        <f>IF(('OddsRatio_working_3-way'!X184=0),IF(Q184&gt;0,-Q184^(1/3),(-Q184)^(1/3)),'OddsRatio_working_3-way'!AM184-'OddsRatio_working_3-way'!R184/3)</f>
        <v>-0.88404905774612852</v>
      </c>
      <c r="AT184" s="11">
        <f>IF(('OddsRatio_working_3-way'!X184=0),IF(Q184&gt;0,-Q184^(1/3),(-Q184)^(1/3)),'OddsRatio_working_3-way'!AN184-'OddsRatio_working_3-way'!R184/3)</f>
        <v>-0.19219693274121225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6.3</v>
      </c>
      <c r="B185" s="4">
        <f>IF('True_Odds_Calculator_3-way'!B186="","",'True_Odds_Calculator_3-way'!B186)</f>
        <v>4.3899999999999997</v>
      </c>
      <c r="C185" s="4">
        <f>IF('True_Odds_Calculator_3-way'!C186="","",'True_Odds_Calculator_3-way'!C186)</f>
        <v>1.56</v>
      </c>
      <c r="D185" s="9">
        <f t="shared" si="39"/>
        <v>0.15199200281946132</v>
      </c>
      <c r="E185" s="9">
        <f t="shared" si="40"/>
        <v>0.21888340098219383</v>
      </c>
      <c r="F185" s="9">
        <f t="shared" si="41"/>
        <v>0.62912459619834471</v>
      </c>
      <c r="G185" s="9">
        <f t="shared" si="42"/>
        <v>1.0526968915071204</v>
      </c>
      <c r="H185" s="9">
        <f t="shared" si="43"/>
        <v>6.5792935249877385</v>
      </c>
      <c r="I185" s="9">
        <f t="shared" si="44"/>
        <v>4.5686424622091373</v>
      </c>
      <c r="J185" s="9">
        <f t="shared" si="45"/>
        <v>1.5895102592439878</v>
      </c>
      <c r="K185" s="11">
        <f t="shared" si="46"/>
        <v>0.15873015873015872</v>
      </c>
      <c r="L185" s="11">
        <f t="shared" si="47"/>
        <v>0.22779043280182235</v>
      </c>
      <c r="M185" s="11">
        <f t="shared" si="48"/>
        <v>0.64102564102564097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-0.23320288923933563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0.21439372236638748</v>
      </c>
      <c r="Q185" s="11">
        <f>2*'OddsRatio_working_3-way'!K185*'OddsRatio_working_3-way'!L185*'OddsRatio_working_3-way'!M185</f>
        <v>4.6355399430570272E-2</v>
      </c>
      <c r="R185" s="11">
        <f t="shared" si="49"/>
        <v>0</v>
      </c>
      <c r="S185" s="11">
        <f t="shared" si="50"/>
        <v>-0.91934419451534177</v>
      </c>
      <c r="T185" s="11">
        <f t="shared" si="51"/>
        <v>-0.19877712313845231</v>
      </c>
      <c r="U185" s="11">
        <f>'OddsRatio_working_3-way'!S185-'OddsRatio_working_3-way'!R185^2/3</f>
        <v>-0.91934419451534177</v>
      </c>
      <c r="V185" s="11">
        <f>'OddsRatio_working_3-way'!S185*'OddsRatio_working_3-way'!R185/3-2*'OddsRatio_working_3-way'!R185^3/27-'OddsRatio_working_3-way'!T185</f>
        <v>0.19877712313845231</v>
      </c>
      <c r="W185" s="11">
        <f>'OddsRatio_working_3-way'!V185^2+4*'OddsRatio_working_3-way'!U185^3/27</f>
        <v>-7.5602316865601676E-2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0.16964275813367419</v>
      </c>
      <c r="Y185" s="11">
        <f>IF('OddsRatio_working_3-way'!W185&gt;=0,IF('OddsRatio_working_3-way'!V185+SQRT('OddsRatio_working_3-way'!W185)&gt;0,0,PI()),ACOS('OddsRatio_working_3-way'!V185/(2*'OddsRatio_working_3-way'!X185)))</f>
        <v>0.94484344708305368</v>
      </c>
      <c r="Z185" s="11">
        <f>'OddsRatio_working_3-way'!X185^(1/3)*COS('OddsRatio_working_3-way'!Y185/3)</f>
        <v>0.52634844575356021</v>
      </c>
      <c r="AA185" s="11">
        <f>'OddsRatio_working_3-way'!X185^(1/3)*COS(('OddsRatio_working_3-way'!Y185+2*PI())/3)</f>
        <v>-0.41168022904637591</v>
      </c>
      <c r="AB185" s="11">
        <f>'OddsRatio_working_3-way'!X185^(1/3)*COS(('OddsRatio_working_3-way'!Y185+4*PI())/3)</f>
        <v>-0.11466821670718449</v>
      </c>
      <c r="AC185" s="11">
        <f>'OddsRatio_working_3-way'!X185^(1/3)*SIN('OddsRatio_working_3-way'!Y185/3)</f>
        <v>0.17147996527658477</v>
      </c>
      <c r="AD185" s="11">
        <f>'OddsRatio_working_3-way'!X185^(1/3)*SIN(('OddsRatio_working_3-way'!Y185+2*PI())/3)</f>
        <v>0.37009114262674642</v>
      </c>
      <c r="AE185" s="11">
        <f>'OddsRatio_working_3-way'!X185^(1/3)*SIN(('OddsRatio_working_3-way'!Y185+4*PI())/3)</f>
        <v>-0.54157110790333107</v>
      </c>
      <c r="AF185" s="11">
        <f>-'OddsRatio_working_3-way'!U185/(3*'OddsRatio_working_3-way'!X185^(1/3))*COS(('OddsRatio_working_3-way'!Y185)/3)</f>
        <v>0.52634844575356021</v>
      </c>
      <c r="AG185" s="11">
        <f>-'OddsRatio_working_3-way'!U185/(3*'OddsRatio_working_3-way'!X185^(1/3))*COS(('OddsRatio_working_3-way'!Y185+2*PI())/3)</f>
        <v>-0.41168022904637591</v>
      </c>
      <c r="AH185" s="11">
        <f>-'OddsRatio_working_3-way'!U185/(3*'OddsRatio_working_3-way'!X185^(1/3))*COS(('OddsRatio_working_3-way'!Y185+4*PI())/3)</f>
        <v>-0.11466821670718449</v>
      </c>
      <c r="AI185" s="11">
        <f>'OddsRatio_working_3-way'!U185/(3*'OddsRatio_working_3-way'!X185^(1/3))*SIN(('OddsRatio_working_3-way'!Y185)/3)</f>
        <v>-0.17147996527658477</v>
      </c>
      <c r="AJ185" s="11">
        <f>'OddsRatio_working_3-way'!U185/(3*'OddsRatio_working_3-way'!X185^(1/3))*SIN(('OddsRatio_working_3-way'!Y185+2*PI())/3)</f>
        <v>-0.37009114262674642</v>
      </c>
      <c r="AK185" s="11">
        <f>'OddsRatio_working_3-way'!U185/(3*'OddsRatio_working_3-way'!X185^(1/3))*SIN(('OddsRatio_working_3-way'!Y185+4*PI())/3)</f>
        <v>0.54157110790333107</v>
      </c>
      <c r="AL185" s="11">
        <f>'OddsRatio_working_3-way'!Z185+'OddsRatio_working_3-way'!AF185</f>
        <v>1.0526968915071204</v>
      </c>
      <c r="AM185" s="11">
        <f>'OddsRatio_working_3-way'!AA185+'OddsRatio_working_3-way'!AG185</f>
        <v>-0.82336045809275182</v>
      </c>
      <c r="AN185" s="11">
        <f>'OddsRatio_working_3-way'!AB185+'OddsRatio_working_3-way'!AH185</f>
        <v>-0.22933643341436899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1.0526968915071204</v>
      </c>
      <c r="AS185" s="11">
        <f>IF(('OddsRatio_working_3-way'!X185=0),IF(Q185&gt;0,-Q185^(1/3),(-Q185)^(1/3)),'OddsRatio_working_3-way'!AM185-'OddsRatio_working_3-way'!R185/3)</f>
        <v>-0.82336045809275182</v>
      </c>
      <c r="AT185" s="11">
        <f>IF(('OddsRatio_working_3-way'!X185=0),IF(Q185&gt;0,-Q185^(1/3),(-Q185)^(1/3)),'OddsRatio_working_3-way'!AN185-'OddsRatio_working_3-way'!R185/3)</f>
        <v>-0.22933643341436899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2.85</v>
      </c>
      <c r="D186" s="9">
        <f t="shared" si="39"/>
        <v>0.38774455551153691</v>
      </c>
      <c r="E186" s="9">
        <f t="shared" si="40"/>
        <v>0.27297968896129643</v>
      </c>
      <c r="F186" s="9">
        <f t="shared" si="41"/>
        <v>0.33927575552716649</v>
      </c>
      <c r="G186" s="9">
        <f t="shared" si="42"/>
        <v>1.0526783433158933</v>
      </c>
      <c r="H186" s="9">
        <f t="shared" si="43"/>
        <v>2.5790175149738399</v>
      </c>
      <c r="I186" s="9">
        <f t="shared" si="44"/>
        <v>3.6632762085892105</v>
      </c>
      <c r="J186" s="9">
        <f t="shared" si="45"/>
        <v>2.9474549351344028</v>
      </c>
      <c r="K186" s="11">
        <f t="shared" si="46"/>
        <v>0.4</v>
      </c>
      <c r="L186" s="11">
        <f t="shared" si="47"/>
        <v>0.28328611898016998</v>
      </c>
      <c r="M186" s="11">
        <f t="shared" si="48"/>
        <v>0.35087719298245612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-0.27914119576561802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0.2337855971373192</v>
      </c>
      <c r="Q186" s="11">
        <f>2*'OddsRatio_working_3-way'!K186*'OddsRatio_working_3-way'!L186*'OddsRatio_working_3-way'!M186</f>
        <v>7.9518910590924904E-2</v>
      </c>
      <c r="R186" s="11">
        <f t="shared" si="49"/>
        <v>0</v>
      </c>
      <c r="S186" s="11">
        <f t="shared" si="50"/>
        <v>-0.83751735925648962</v>
      </c>
      <c r="T186" s="11">
        <f t="shared" si="51"/>
        <v>-0.28486985008724136</v>
      </c>
      <c r="U186" s="11">
        <f>'OddsRatio_working_3-way'!S186-'OddsRatio_working_3-way'!R186^2/3</f>
        <v>-0.83751735925648962</v>
      </c>
      <c r="V186" s="11">
        <f>'OddsRatio_working_3-way'!S186*'OddsRatio_working_3-way'!R186/3-2*'OddsRatio_working_3-way'!R186^3/27-'OddsRatio_working_3-way'!T186</f>
        <v>0.28486985008724136</v>
      </c>
      <c r="W186" s="11">
        <f>'OddsRatio_working_3-way'!V186^2+4*'OddsRatio_working_3-way'!U186^3/27</f>
        <v>-5.8809111490686211E-3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0.14750571398915024</v>
      </c>
      <c r="Y186" s="11">
        <f>IF('OddsRatio_working_3-way'!W186&gt;=0,IF('OddsRatio_working_3-way'!V186+SQRT('OddsRatio_working_3-way'!W186)&gt;0,0,PI()),ACOS('OddsRatio_working_3-way'!V186/(2*'OddsRatio_working_3-way'!X186)))</f>
        <v>0.26296648476467221</v>
      </c>
      <c r="Z186" s="11">
        <f>'OddsRatio_working_3-way'!X186^(1/3)*COS('OddsRatio_working_3-way'!Y186/3)</f>
        <v>0.52633917165794664</v>
      </c>
      <c r="AA186" s="11">
        <f>'OddsRatio_working_3-way'!X186^(1/3)*COS(('OddsRatio_working_3-way'!Y186+2*PI())/3)</f>
        <v>-0.30322763243564677</v>
      </c>
      <c r="AB186" s="11">
        <f>'OddsRatio_working_3-way'!X186^(1/3)*COS(('OddsRatio_working_3-way'!Y186+4*PI())/3)</f>
        <v>-0.22311153922229995</v>
      </c>
      <c r="AC186" s="11">
        <f>'OddsRatio_working_3-way'!X186^(1/3)*SIN('OddsRatio_working_3-way'!Y186/3)</f>
        <v>4.6255047983146919E-2</v>
      </c>
      <c r="AD186" s="11">
        <f>'OddsRatio_working_3-way'!X186^(1/3)*SIN(('OddsRatio_working_3-way'!Y186+2*PI())/3)</f>
        <v>0.43269556967106665</v>
      </c>
      <c r="AE186" s="11">
        <f>'OddsRatio_working_3-way'!X186^(1/3)*SIN(('OddsRatio_working_3-way'!Y186+4*PI())/3)</f>
        <v>-0.4789506176542136</v>
      </c>
      <c r="AF186" s="11">
        <f>-'OddsRatio_working_3-way'!U186/(3*'OddsRatio_working_3-way'!X186^(1/3))*COS(('OddsRatio_working_3-way'!Y186)/3)</f>
        <v>0.52633917165794653</v>
      </c>
      <c r="AG186" s="11">
        <f>-'OddsRatio_working_3-way'!U186/(3*'OddsRatio_working_3-way'!X186^(1/3))*COS(('OddsRatio_working_3-way'!Y186+2*PI())/3)</f>
        <v>-0.30322763243564671</v>
      </c>
      <c r="AH186" s="11">
        <f>-'OddsRatio_working_3-way'!U186/(3*'OddsRatio_working_3-way'!X186^(1/3))*COS(('OddsRatio_working_3-way'!Y186+4*PI())/3)</f>
        <v>-0.2231115392222999</v>
      </c>
      <c r="AI186" s="11">
        <f>'OddsRatio_working_3-way'!U186/(3*'OddsRatio_working_3-way'!X186^(1/3))*SIN(('OddsRatio_working_3-way'!Y186)/3)</f>
        <v>-4.6255047983146905E-2</v>
      </c>
      <c r="AJ186" s="11">
        <f>'OddsRatio_working_3-way'!U186/(3*'OddsRatio_working_3-way'!X186^(1/3))*SIN(('OddsRatio_working_3-way'!Y186+2*PI())/3)</f>
        <v>-0.43269556967106659</v>
      </c>
      <c r="AK186" s="11">
        <f>'OddsRatio_working_3-way'!U186/(3*'OddsRatio_working_3-way'!X186^(1/3))*SIN(('OddsRatio_working_3-way'!Y186+4*PI())/3)</f>
        <v>0.47895061765421354</v>
      </c>
      <c r="AL186" s="11">
        <f>'OddsRatio_working_3-way'!Z186+'OddsRatio_working_3-way'!AF186</f>
        <v>1.0526783433158933</v>
      </c>
      <c r="AM186" s="11">
        <f>'OddsRatio_working_3-way'!AA186+'OddsRatio_working_3-way'!AG186</f>
        <v>-0.60645526487129353</v>
      </c>
      <c r="AN186" s="11">
        <f>'OddsRatio_working_3-way'!AB186+'OddsRatio_working_3-way'!AH186</f>
        <v>-0.44622307844459985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1.0526783433158933</v>
      </c>
      <c r="AS186" s="11">
        <f>IF(('OddsRatio_working_3-way'!X186=0),IF(Q186&gt;0,-Q186^(1/3),(-Q186)^(1/3)),'OddsRatio_working_3-way'!AM186-'OddsRatio_working_3-way'!R186/3)</f>
        <v>-0.60645526487129353</v>
      </c>
      <c r="AT186" s="11">
        <f>IF(('OddsRatio_working_3-way'!X186=0),IF(Q186&gt;0,-Q186^(1/3),(-Q186)^(1/3)),'OddsRatio_working_3-way'!AN186-'OddsRatio_working_3-way'!R186/3)</f>
        <v>-0.44622307844459985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2.33</v>
      </c>
      <c r="B187" s="4">
        <f>IF('True_Odds_Calculator_3-way'!B188="","",'True_Odds_Calculator_3-way'!B188)</f>
        <v>3.4</v>
      </c>
      <c r="C187" s="4">
        <f>IF('True_Odds_Calculator_3-way'!C188="","",'True_Odds_Calculator_3-way'!C188)</f>
        <v>3.22</v>
      </c>
      <c r="D187" s="9">
        <f t="shared" si="39"/>
        <v>0.41669137654330507</v>
      </c>
      <c r="E187" s="9">
        <f t="shared" si="40"/>
        <v>0.28360274412109243</v>
      </c>
      <c r="F187" s="9">
        <f t="shared" si="41"/>
        <v>0.29970587933560244</v>
      </c>
      <c r="G187" s="9">
        <f t="shared" si="42"/>
        <v>1.0525245710907463</v>
      </c>
      <c r="H187" s="9">
        <f t="shared" si="43"/>
        <v>2.3998576795506925</v>
      </c>
      <c r="I187" s="9">
        <f t="shared" si="44"/>
        <v>3.5260589706177909</v>
      </c>
      <c r="J187" s="9">
        <f t="shared" si="45"/>
        <v>3.336604547821457</v>
      </c>
      <c r="K187" s="11">
        <f t="shared" si="46"/>
        <v>0.42918454935622319</v>
      </c>
      <c r="L187" s="11">
        <f t="shared" si="47"/>
        <v>0.29411764705882354</v>
      </c>
      <c r="M187" s="11">
        <f t="shared" si="48"/>
        <v>0.3105590062111801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-0.2777954622789589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0.23325247247620828</v>
      </c>
      <c r="Q187" s="11">
        <f>2*'OddsRatio_working_3-way'!K187*'OddsRatio_working_3-way'!L187*'OddsRatio_working_3-way'!M187</f>
        <v>7.8404192428977559E-2</v>
      </c>
      <c r="R187" s="11">
        <f t="shared" si="49"/>
        <v>0</v>
      </c>
      <c r="S187" s="11">
        <f t="shared" si="50"/>
        <v>-0.83965544491860322</v>
      </c>
      <c r="T187" s="11">
        <f t="shared" si="51"/>
        <v>-0.28223712434238757</v>
      </c>
      <c r="U187" s="11">
        <f>'OddsRatio_working_3-way'!S187-'OddsRatio_working_3-way'!R187^2/3</f>
        <v>-0.83965544491860322</v>
      </c>
      <c r="V187" s="11">
        <f>'OddsRatio_working_3-way'!S187*'OddsRatio_working_3-way'!R187/3-2*'OddsRatio_working_3-way'!R187^3/27-'OddsRatio_working_3-way'!T187</f>
        <v>0.28223712434238757</v>
      </c>
      <c r="W187" s="11">
        <f>'OddsRatio_working_3-way'!V187^2+4*'OddsRatio_working_3-way'!U187^3/27</f>
        <v>-8.0421974848165073E-3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0.14807092206260219</v>
      </c>
      <c r="Y187" s="11">
        <f>IF('OddsRatio_working_3-way'!W187&gt;=0,IF('OddsRatio_working_3-way'!V187+SQRT('OddsRatio_working_3-way'!W187)&gt;0,0,PI()),ACOS('OddsRatio_working_3-way'!V187/(2*'OddsRatio_working_3-way'!X187)))</f>
        <v>0.30765241754943062</v>
      </c>
      <c r="Z187" s="11">
        <f>'OddsRatio_working_3-way'!X187^(1/3)*COS('OddsRatio_working_3-way'!Y187/3)</f>
        <v>0.52626228554537313</v>
      </c>
      <c r="AA187" s="11">
        <f>'OddsRatio_working_3-way'!X187^(1/3)*COS(('OddsRatio_working_3-way'!Y187+2*PI())/3)</f>
        <v>-0.31003387551898648</v>
      </c>
      <c r="AB187" s="11">
        <f>'OddsRatio_working_3-way'!X187^(1/3)*COS(('OddsRatio_working_3-way'!Y187+4*PI())/3)</f>
        <v>-0.2162284100263866</v>
      </c>
      <c r="AC187" s="11">
        <f>'OddsRatio_working_3-way'!X187^(1/3)*SIN('OddsRatio_working_3-way'!Y187/3)</f>
        <v>5.4158610753610684E-2</v>
      </c>
      <c r="AD187" s="11">
        <f>'OddsRatio_working_3-way'!X187^(1/3)*SIN(('OddsRatio_working_3-way'!Y187+2*PI())/3)</f>
        <v>0.42867720295914807</v>
      </c>
      <c r="AE187" s="11">
        <f>'OddsRatio_working_3-way'!X187^(1/3)*SIN(('OddsRatio_working_3-way'!Y187+4*PI())/3)</f>
        <v>-0.48283581371275874</v>
      </c>
      <c r="AF187" s="11">
        <f>-'OddsRatio_working_3-way'!U187/(3*'OddsRatio_working_3-way'!X187^(1/3))*COS(('OddsRatio_working_3-way'!Y187)/3)</f>
        <v>0.52626228554537324</v>
      </c>
      <c r="AG187" s="11">
        <f>-'OddsRatio_working_3-way'!U187/(3*'OddsRatio_working_3-way'!X187^(1/3))*COS(('OddsRatio_working_3-way'!Y187+2*PI())/3)</f>
        <v>-0.31003387551898653</v>
      </c>
      <c r="AH187" s="11">
        <f>-'OddsRatio_working_3-way'!U187/(3*'OddsRatio_working_3-way'!X187^(1/3))*COS(('OddsRatio_working_3-way'!Y187+4*PI())/3)</f>
        <v>-0.21622841002638665</v>
      </c>
      <c r="AI187" s="11">
        <f>'OddsRatio_working_3-way'!U187/(3*'OddsRatio_working_3-way'!X187^(1/3))*SIN(('OddsRatio_working_3-way'!Y187)/3)</f>
        <v>-5.4158610753610698E-2</v>
      </c>
      <c r="AJ187" s="11">
        <f>'OddsRatio_working_3-way'!U187/(3*'OddsRatio_working_3-way'!X187^(1/3))*SIN(('OddsRatio_working_3-way'!Y187+2*PI())/3)</f>
        <v>-0.42867720295914813</v>
      </c>
      <c r="AK187" s="11">
        <f>'OddsRatio_working_3-way'!U187/(3*'OddsRatio_working_3-way'!X187^(1/3))*SIN(('OddsRatio_working_3-way'!Y187+4*PI())/3)</f>
        <v>0.48283581371275885</v>
      </c>
      <c r="AL187" s="11">
        <f>'OddsRatio_working_3-way'!Z187+'OddsRatio_working_3-way'!AF187</f>
        <v>1.0525245710907463</v>
      </c>
      <c r="AM187" s="11">
        <f>'OddsRatio_working_3-way'!AA187+'OddsRatio_working_3-way'!AG187</f>
        <v>-0.62006775103797307</v>
      </c>
      <c r="AN187" s="11">
        <f>'OddsRatio_working_3-way'!AB187+'OddsRatio_working_3-way'!AH187</f>
        <v>-0.43245682005277325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1.0525245710907463</v>
      </c>
      <c r="AS187" s="11">
        <f>IF(('OddsRatio_working_3-way'!X187=0),IF(Q187&gt;0,-Q187^(1/3),(-Q187)^(1/3)),'OddsRatio_working_3-way'!AM187-'OddsRatio_working_3-way'!R187/3)</f>
        <v>-0.62006775103797307</v>
      </c>
      <c r="AT187" s="11">
        <f>IF(('OddsRatio_working_3-way'!X187=0),IF(Q187&gt;0,-Q187^(1/3),(-Q187)^(1/3)),'OddsRatio_working_3-way'!AN187-'OddsRatio_working_3-way'!R187/3)</f>
        <v>-0.43245682005277325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1.65</v>
      </c>
      <c r="B2" s="4">
        <f>IF('True_Odds_Calculator_2-way'!B3="","",'True_Odds_Calculator_2-way'!B3)</f>
        <v>2.31</v>
      </c>
      <c r="C2" s="4">
        <f t="shared" ref="C2:C65" si="0">IF(A2="","",((1/A2)+(1/B2))-1)</f>
        <v>3.8961038961038863E-2</v>
      </c>
      <c r="D2" s="4">
        <f>IF(A2="","",(2*A2)/(2-($C2*A2)))</f>
        <v>1.7047970479704795</v>
      </c>
      <c r="E2" s="4">
        <f>IF(B2="","",(2*B2)/(2-($C2*B2)))</f>
        <v>2.418848167539267</v>
      </c>
      <c r="G2" s="4">
        <f t="shared" ref="G2:G65" si="1">IF(A2="","",C2+1)</f>
        <v>1.0389610389610389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1.79</v>
      </c>
      <c r="B4" s="4">
        <f>IF('True_Odds_Calculator_2-way'!B5="","",'True_Odds_Calculator_2-way'!B5)</f>
        <v>2.11</v>
      </c>
      <c r="C4" s="4">
        <f t="shared" si="0"/>
        <v>3.2592867166194583E-2</v>
      </c>
      <c r="D4" s="4">
        <f t="shared" si="2"/>
        <v>1.8437843247333352</v>
      </c>
      <c r="E4" s="4">
        <f t="shared" si="3"/>
        <v>2.1851369724319478</v>
      </c>
      <c r="G4" s="4">
        <f t="shared" si="1"/>
        <v>1.0325928671661946</v>
      </c>
    </row>
    <row r="5" spans="1:7" x14ac:dyDescent="0.2">
      <c r="A5" s="4">
        <f>IF('True_Odds_Calculator_2-way'!A6="","",'True_Odds_Calculator_2-way'!A6)</f>
        <v>2.37</v>
      </c>
      <c r="B5" s="4">
        <f>IF('True_Odds_Calculator_2-way'!B6="","",'True_Odds_Calculator_2-way'!B6)</f>
        <v>1.64</v>
      </c>
      <c r="C5" s="4">
        <f t="shared" si="0"/>
        <v>3.1697025831017633E-2</v>
      </c>
      <c r="D5" s="4">
        <f t="shared" si="2"/>
        <v>2.4624936644703492</v>
      </c>
      <c r="E5" s="4">
        <f t="shared" si="3"/>
        <v>1.6837636458152829</v>
      </c>
      <c r="G5" s="4">
        <f t="shared" si="1"/>
        <v>1.0316970258310176</v>
      </c>
    </row>
    <row r="6" spans="1:7" x14ac:dyDescent="0.2">
      <c r="A6" s="4">
        <f>IF('True_Odds_Calculator_2-way'!A7="","",'True_Odds_Calculator_2-way'!A7)</f>
        <v>2.39</v>
      </c>
      <c r="B6" s="4">
        <f>IF('True_Odds_Calculator_2-way'!B7="","",'True_Odds_Calculator_2-way'!B7)</f>
        <v>1.61</v>
      </c>
      <c r="C6" s="4">
        <f t="shared" si="0"/>
        <v>3.9528054263364254E-2</v>
      </c>
      <c r="D6" s="4">
        <f t="shared" si="2"/>
        <v>2.5084911502982492</v>
      </c>
      <c r="E6" s="4">
        <f t="shared" si="3"/>
        <v>1.6629140646945697</v>
      </c>
      <c r="G6" s="4">
        <f t="shared" si="1"/>
        <v>1.0395280542633643</v>
      </c>
    </row>
    <row r="7" spans="1:7" x14ac:dyDescent="0.2">
      <c r="A7" s="4">
        <f>IF('True_Odds_Calculator_2-way'!A8="","",'True_Odds_Calculator_2-way'!A8)</f>
        <v>2</v>
      </c>
      <c r="B7" s="4">
        <f>IF('True_Odds_Calculator_2-way'!B8="","",'True_Odds_Calculator_2-way'!B8)</f>
        <v>1.91</v>
      </c>
      <c r="C7" s="4">
        <f t="shared" si="0"/>
        <v>2.3560209424083656E-2</v>
      </c>
      <c r="D7" s="4">
        <f t="shared" si="2"/>
        <v>2.0482573726541551</v>
      </c>
      <c r="E7" s="4">
        <f t="shared" si="3"/>
        <v>1.9539641943734012</v>
      </c>
      <c r="G7" s="4">
        <f t="shared" si="1"/>
        <v>1.0235602094240837</v>
      </c>
    </row>
    <row r="8" spans="1:7" x14ac:dyDescent="0.2">
      <c r="A8" s="4">
        <f>IF('True_Odds_Calculator_2-way'!A9="","",'True_Odds_Calculator_2-way'!A9)</f>
        <v>2.12</v>
      </c>
      <c r="B8" s="4">
        <f>IF('True_Odds_Calculator_2-way'!B9="","",'True_Odds_Calculator_2-way'!B9)</f>
        <v>1.78</v>
      </c>
      <c r="C8" s="4">
        <f t="shared" si="0"/>
        <v>3.3495866016535869E-2</v>
      </c>
      <c r="D8" s="4">
        <f t="shared" si="2"/>
        <v>2.1980428704566637</v>
      </c>
      <c r="E8" s="4">
        <f t="shared" si="3"/>
        <v>1.8346946713341112</v>
      </c>
      <c r="G8" s="4">
        <f t="shared" si="1"/>
        <v>1.0334958660165359</v>
      </c>
    </row>
    <row r="9" spans="1:7" x14ac:dyDescent="0.2">
      <c r="A9" s="4">
        <f>IF('True_Odds_Calculator_2-way'!A10="","",'True_Odds_Calculator_2-way'!A10)</f>
        <v>1.2</v>
      </c>
      <c r="B9" s="4">
        <f>IF('True_Odds_Calculator_2-way'!B10="","",'True_Odds_Calculator_2-way'!B10)</f>
        <v>4.7</v>
      </c>
      <c r="C9" s="4">
        <f t="shared" si="0"/>
        <v>4.6099290780141855E-2</v>
      </c>
      <c r="D9" s="4">
        <f t="shared" si="2"/>
        <v>1.2341356673960613</v>
      </c>
      <c r="E9" s="4">
        <f t="shared" si="3"/>
        <v>5.2710280373831777</v>
      </c>
      <c r="G9" s="4">
        <f t="shared" si="1"/>
        <v>1.0460992907801419</v>
      </c>
    </row>
    <row r="10" spans="1:7" x14ac:dyDescent="0.2">
      <c r="A10" s="4">
        <f>IF('True_Odds_Calculator_2-way'!A11="","",'True_Odds_Calculator_2-way'!A11)</f>
        <v>1.4</v>
      </c>
      <c r="B10" s="4">
        <f>IF('True_Odds_Calculator_2-way'!B11="","",'True_Odds_Calculator_2-way'!B11)</f>
        <v>3.06</v>
      </c>
      <c r="C10" s="4">
        <f t="shared" si="0"/>
        <v>4.1083099906629394E-2</v>
      </c>
      <c r="D10" s="4">
        <f t="shared" si="2"/>
        <v>1.4414535666218034</v>
      </c>
      <c r="E10" s="4">
        <f t="shared" si="3"/>
        <v>3.2652439024390247</v>
      </c>
      <c r="G10" s="4">
        <f t="shared" si="1"/>
        <v>1.0410830999066294</v>
      </c>
    </row>
    <row r="11" spans="1:7" x14ac:dyDescent="0.2">
      <c r="A11" s="4">
        <f>IF('True_Odds_Calculator_2-way'!A12="","",'True_Odds_Calculator_2-way'!A12)</f>
        <v>2.46</v>
      </c>
      <c r="B11" s="4">
        <f>IF('True_Odds_Calculator_2-way'!B12="","",'True_Odds_Calculator_2-way'!B12)</f>
        <v>1.56</v>
      </c>
      <c r="C11" s="4">
        <f t="shared" si="0"/>
        <v>4.7529706066291366E-2</v>
      </c>
      <c r="D11" s="4">
        <f t="shared" si="2"/>
        <v>2.6127450980392153</v>
      </c>
      <c r="E11" s="4">
        <f t="shared" si="3"/>
        <v>1.6200607902735562</v>
      </c>
      <c r="G11" s="4">
        <f t="shared" si="1"/>
        <v>1.0475297060662914</v>
      </c>
    </row>
    <row r="12" spans="1:7" x14ac:dyDescent="0.2">
      <c r="A12" s="4">
        <f>IF('True_Odds_Calculator_2-way'!A13="","",'True_Odds_Calculator_2-way'!A13)</f>
        <v>1.98</v>
      </c>
      <c r="B12" s="4">
        <f>IF('True_Odds_Calculator_2-way'!B13="","",'True_Odds_Calculator_2-way'!B13)</f>
        <v>1.93</v>
      </c>
      <c r="C12" s="4">
        <f t="shared" si="0"/>
        <v>2.3185220076411994E-2</v>
      </c>
      <c r="D12" s="4">
        <f t="shared" si="2"/>
        <v>2.0265153523890338</v>
      </c>
      <c r="E12" s="4">
        <f t="shared" si="3"/>
        <v>1.974169551066798</v>
      </c>
      <c r="G12" s="4">
        <f t="shared" si="1"/>
        <v>1.023185220076412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1.52</v>
      </c>
      <c r="C13" s="4">
        <f t="shared" si="0"/>
        <v>3.5253227408142962E-2</v>
      </c>
      <c r="D13" s="4">
        <f t="shared" si="2"/>
        <v>2.7798481711525187</v>
      </c>
      <c r="E13" s="4">
        <f t="shared" si="3"/>
        <v>1.5618456766188444</v>
      </c>
      <c r="G13" s="4">
        <f t="shared" si="1"/>
        <v>1.035253227408143</v>
      </c>
    </row>
    <row r="14" spans="1:7" x14ac:dyDescent="0.2">
      <c r="A14" s="4">
        <f>IF('True_Odds_Calculator_2-way'!A15="","",'True_Odds_Calculator_2-way'!A15)</f>
        <v>1.71</v>
      </c>
      <c r="B14" s="4">
        <f>IF('True_Odds_Calculator_2-way'!B15="","",'True_Odds_Calculator_2-way'!B15)</f>
        <v>2.16</v>
      </c>
      <c r="C14" s="4">
        <f t="shared" si="0"/>
        <v>4.7758284600389889E-2</v>
      </c>
      <c r="D14" s="4">
        <f t="shared" si="2"/>
        <v>1.7827975673327543</v>
      </c>
      <c r="E14" s="4">
        <f t="shared" si="3"/>
        <v>2.2774694783573808</v>
      </c>
      <c r="G14" s="4">
        <f t="shared" si="1"/>
        <v>1.0477582846003899</v>
      </c>
    </row>
    <row r="15" spans="1:7" x14ac:dyDescent="0.2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4.3053103354610656E-2</v>
      </c>
      <c r="D15" s="4">
        <f t="shared" si="2"/>
        <v>1.9267303414889438</v>
      </c>
      <c r="E15" s="4">
        <f t="shared" si="3"/>
        <v>2.0790625441197226</v>
      </c>
      <c r="G15" s="4">
        <f t="shared" si="1"/>
        <v>1.0430531033546107</v>
      </c>
    </row>
    <row r="16" spans="1:7" x14ac:dyDescent="0.2">
      <c r="A16" s="4">
        <f>IF('True_Odds_Calculator_2-way'!A17="","",'True_Odds_Calculator_2-way'!A17)</f>
        <v>1.71</v>
      </c>
      <c r="B16" s="4">
        <f>IF('True_Odds_Calculator_2-way'!B17="","",'True_Odds_Calculator_2-way'!B17)</f>
        <v>2.16</v>
      </c>
      <c r="C16" s="4">
        <f t="shared" si="0"/>
        <v>4.7758284600389889E-2</v>
      </c>
      <c r="D16" s="4">
        <f t="shared" si="2"/>
        <v>1.7827975673327543</v>
      </c>
      <c r="E16" s="4">
        <f t="shared" si="3"/>
        <v>2.2774694783573808</v>
      </c>
      <c r="G16" s="4">
        <f t="shared" si="1"/>
        <v>1.0477582846003899</v>
      </c>
    </row>
    <row r="17" spans="1:7" x14ac:dyDescent="0.2">
      <c r="A17" s="4">
        <f>IF('True_Odds_Calculator_2-way'!A18="","",'True_Odds_Calculator_2-way'!A18)</f>
        <v>1.56</v>
      </c>
      <c r="B17" s="4">
        <f>IF('True_Odds_Calculator_2-way'!B18="","",'True_Odds_Calculator_2-way'!B18)</f>
        <v>2.4700000000000002</v>
      </c>
      <c r="C17" s="4">
        <f t="shared" si="0"/>
        <v>4.5883940620782715E-2</v>
      </c>
      <c r="D17" s="4">
        <f t="shared" si="2"/>
        <v>1.6179039301310043</v>
      </c>
      <c r="E17" s="4">
        <f t="shared" si="3"/>
        <v>2.6183745583038869</v>
      </c>
      <c r="G17" s="4">
        <f t="shared" si="1"/>
        <v>1.0458839406207827</v>
      </c>
    </row>
    <row r="18" spans="1:7" x14ac:dyDescent="0.2">
      <c r="A18" s="4">
        <f>IF('True_Odds_Calculator_2-way'!A19="","",'True_Odds_Calculator_2-way'!A19)</f>
        <v>2.08</v>
      </c>
      <c r="B18" s="4">
        <f>IF('True_Odds_Calculator_2-way'!B19="","",'True_Odds_Calculator_2-way'!B19)</f>
        <v>1.84</v>
      </c>
      <c r="C18" s="4">
        <f t="shared" si="0"/>
        <v>2.4247491638795804E-2</v>
      </c>
      <c r="D18" s="4">
        <f t="shared" si="2"/>
        <v>2.1338090990187331</v>
      </c>
      <c r="E18" s="4">
        <f t="shared" si="3"/>
        <v>1.8819826907946497</v>
      </c>
      <c r="G18" s="4">
        <f t="shared" si="1"/>
        <v>1.0242474916387958</v>
      </c>
    </row>
    <row r="19" spans="1:7" x14ac:dyDescent="0.2">
      <c r="A19" s="4">
        <f>IF('True_Odds_Calculator_2-way'!A20="","",'True_Odds_Calculator_2-way'!A20)</f>
        <v>1.33</v>
      </c>
      <c r="B19" s="4">
        <f>IF('True_Odds_Calculator_2-way'!B20="","",'True_Odds_Calculator_2-way'!B20)</f>
        <v>3.27</v>
      </c>
      <c r="C19" s="4">
        <f t="shared" si="0"/>
        <v>5.7690096801636948E-2</v>
      </c>
      <c r="D19" s="4">
        <f t="shared" si="2"/>
        <v>1.3830595792720739</v>
      </c>
      <c r="E19" s="4">
        <f t="shared" si="3"/>
        <v>3.6105599601510927</v>
      </c>
      <c r="G19" s="4">
        <f t="shared" si="1"/>
        <v>1.0576900968016369</v>
      </c>
    </row>
    <row r="20" spans="1:7" x14ac:dyDescent="0.2">
      <c r="A20" s="4">
        <f>IF('True_Odds_Calculator_2-way'!A21="","",'True_Odds_Calculator_2-way'!A21)</f>
        <v>2.04</v>
      </c>
      <c r="B20" s="4">
        <f>IF('True_Odds_Calculator_2-way'!B21="","",'True_Odds_Calculator_2-way'!B21)</f>
        <v>1.87</v>
      </c>
      <c r="C20" s="4">
        <f t="shared" si="0"/>
        <v>2.4955436720142554E-2</v>
      </c>
      <c r="D20" s="4">
        <f t="shared" si="2"/>
        <v>2.0932835820895521</v>
      </c>
      <c r="E20" s="4">
        <f t="shared" si="3"/>
        <v>1.9146757679180888</v>
      </c>
      <c r="G20" s="4">
        <f t="shared" si="1"/>
        <v>1.0249554367201426</v>
      </c>
    </row>
    <row r="21" spans="1:7" x14ac:dyDescent="0.2">
      <c r="A21" s="4">
        <f>IF('True_Odds_Calculator_2-way'!A22="","",'True_Odds_Calculator_2-way'!A22)</f>
        <v>1.55</v>
      </c>
      <c r="B21" s="4">
        <f>IF('True_Odds_Calculator_2-way'!B22="","",'True_Odds_Calculator_2-way'!B22)</f>
        <v>2.62</v>
      </c>
      <c r="C21" s="4">
        <f t="shared" si="0"/>
        <v>2.6840679635557585E-2</v>
      </c>
      <c r="D21" s="4">
        <f t="shared" si="2"/>
        <v>1.5829273046189825</v>
      </c>
      <c r="E21" s="4">
        <f t="shared" si="3"/>
        <v>2.7154797726512867</v>
      </c>
      <c r="G21" s="4">
        <f t="shared" si="1"/>
        <v>1.0268406796355576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2.17</v>
      </c>
      <c r="C22" s="4">
        <f t="shared" si="0"/>
        <v>3.5542136765718491E-2</v>
      </c>
      <c r="D22" s="4">
        <f t="shared" si="2"/>
        <v>1.7955204717295163</v>
      </c>
      <c r="E22" s="4">
        <f t="shared" si="3"/>
        <v>2.2570386753541753</v>
      </c>
      <c r="G22" s="4">
        <f t="shared" si="1"/>
        <v>1.0355421367657185</v>
      </c>
    </row>
    <row r="23" spans="1:7" x14ac:dyDescent="0.2">
      <c r="A23" s="4">
        <f>IF('True_Odds_Calculator_2-way'!A24="","",'True_Odds_Calculator_2-way'!A24)</f>
        <v>1.55</v>
      </c>
      <c r="B23" s="4">
        <f>IF('True_Odds_Calculator_2-way'!B24="","",'True_Odds_Calculator_2-way'!B24)</f>
        <v>2.58</v>
      </c>
      <c r="C23" s="4">
        <f t="shared" si="0"/>
        <v>3.275818954738674E-2</v>
      </c>
      <c r="D23" s="4">
        <f t="shared" si="2"/>
        <v>1.5903758202425928</v>
      </c>
      <c r="E23" s="4">
        <f t="shared" si="3"/>
        <v>2.6938363085213872</v>
      </c>
      <c r="G23" s="4">
        <f t="shared" si="1"/>
        <v>1.0327581895473867</v>
      </c>
    </row>
    <row r="24" spans="1:7" x14ac:dyDescent="0.2">
      <c r="A24" s="4">
        <f>IF('True_Odds_Calculator_2-way'!A25="","",'True_Odds_Calculator_2-way'!A25)</f>
        <v>1.69</v>
      </c>
      <c r="B24" s="4">
        <f>IF('True_Odds_Calculator_2-way'!B25="","",'True_Odds_Calculator_2-way'!B25)</f>
        <v>2.2599999999999998</v>
      </c>
      <c r="C24" s="4">
        <f t="shared" si="0"/>
        <v>3.4193852437555794E-2</v>
      </c>
      <c r="D24" s="4">
        <f t="shared" si="2"/>
        <v>1.740283410033262</v>
      </c>
      <c r="E24" s="4">
        <f t="shared" si="3"/>
        <v>2.3508340001231001</v>
      </c>
      <c r="G24" s="4">
        <f t="shared" si="1"/>
        <v>1.0341938524375558</v>
      </c>
    </row>
    <row r="25" spans="1:7" x14ac:dyDescent="0.2">
      <c r="A25" s="4">
        <f>IF('True_Odds_Calculator_2-way'!A26="","",'True_Odds_Calculator_2-way'!A26)</f>
        <v>1.77</v>
      </c>
      <c r="B25" s="4">
        <f>IF('True_Odds_Calculator_2-way'!B26="","",'True_Odds_Calculator_2-way'!B26)</f>
        <v>2.14</v>
      </c>
      <c r="C25" s="4">
        <f t="shared" si="0"/>
        <v>3.2261471038597556E-2</v>
      </c>
      <c r="D25" s="4">
        <f t="shared" si="2"/>
        <v>1.822021261243927</v>
      </c>
      <c r="E25" s="4">
        <f t="shared" si="3"/>
        <v>2.216513546725964</v>
      </c>
      <c r="G25" s="4">
        <f t="shared" si="1"/>
        <v>1.0322614710385976</v>
      </c>
    </row>
    <row r="26" spans="1:7" x14ac:dyDescent="0.2">
      <c r="A26" s="4">
        <f>IF('True_Odds_Calculator_2-way'!A27="","",'True_Odds_Calculator_2-way'!A27)</f>
        <v>1.75</v>
      </c>
      <c r="B26" s="4">
        <f>IF('True_Odds_Calculator_2-way'!B27="","",'True_Odds_Calculator_2-way'!B27)</f>
        <v>2.19</v>
      </c>
      <c r="C26" s="4">
        <f t="shared" si="0"/>
        <v>2.8049575994781417E-2</v>
      </c>
      <c r="D26" s="4">
        <f t="shared" si="2"/>
        <v>1.7940315974253949</v>
      </c>
      <c r="E26" s="4">
        <f t="shared" si="3"/>
        <v>2.2593957258658803</v>
      </c>
      <c r="G26" s="4">
        <f t="shared" si="1"/>
        <v>1.0280495759947814</v>
      </c>
    </row>
    <row r="27" spans="1:7" x14ac:dyDescent="0.2">
      <c r="A27" s="4">
        <f>IF('True_Odds_Calculator_2-way'!A28="","",'True_Odds_Calculator_2-way'!A28)</f>
        <v>2.4900000000000002</v>
      </c>
      <c r="B27" s="4">
        <f>IF('True_Odds_Calculator_2-way'!B28="","",'True_Odds_Calculator_2-way'!B28)</f>
        <v>1.6</v>
      </c>
      <c r="C27" s="4">
        <f t="shared" si="0"/>
        <v>2.6606425702811132E-2</v>
      </c>
      <c r="D27" s="4">
        <f t="shared" si="2"/>
        <v>2.5753070458952809</v>
      </c>
      <c r="E27" s="4">
        <f t="shared" si="3"/>
        <v>1.6347968814115716</v>
      </c>
      <c r="G27" s="4">
        <f t="shared" si="1"/>
        <v>1.0266064257028111</v>
      </c>
    </row>
    <row r="28" spans="1:7" x14ac:dyDescent="0.2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2.8049575994781417E-2</v>
      </c>
      <c r="D28" s="4">
        <f t="shared" si="2"/>
        <v>1.7940315974253949</v>
      </c>
      <c r="E28" s="4">
        <f t="shared" si="3"/>
        <v>2.2593957258658803</v>
      </c>
      <c r="G28" s="4">
        <f t="shared" si="1"/>
        <v>1.0280495759947814</v>
      </c>
    </row>
    <row r="29" spans="1:7" x14ac:dyDescent="0.2">
      <c r="A29" s="4">
        <f>IF('True_Odds_Calculator_2-way'!A30="","",'True_Odds_Calculator_2-way'!A30)</f>
        <v>1.83</v>
      </c>
      <c r="B29" s="4">
        <f>IF('True_Odds_Calculator_2-way'!B30="","",'True_Odds_Calculator_2-way'!B30)</f>
        <v>2.0499999999999998</v>
      </c>
      <c r="C29" s="4">
        <f t="shared" si="0"/>
        <v>3.4252965480474407E-2</v>
      </c>
      <c r="D29" s="4">
        <f t="shared" si="2"/>
        <v>1.8892106257081707</v>
      </c>
      <c r="E29" s="4">
        <f t="shared" si="3"/>
        <v>2.1245929491717397</v>
      </c>
      <c r="G29" s="4">
        <f t="shared" si="1"/>
        <v>1.0342529654804744</v>
      </c>
    </row>
    <row r="30" spans="1:7" x14ac:dyDescent="0.2">
      <c r="A30" s="4">
        <f>IF('True_Odds_Calculator_2-way'!A31="","",'True_Odds_Calculator_2-way'!A31)</f>
        <v>2.2400000000000002</v>
      </c>
      <c r="B30" s="4">
        <f>IF('True_Odds_Calculator_2-way'!B31="","",'True_Odds_Calculator_2-way'!B31)</f>
        <v>1.7</v>
      </c>
      <c r="C30" s="4">
        <f t="shared" si="0"/>
        <v>3.4663865546218364E-2</v>
      </c>
      <c r="D30" s="4">
        <f t="shared" si="2"/>
        <v>2.3304773561811505</v>
      </c>
      <c r="E30" s="4">
        <f t="shared" si="3"/>
        <v>1.7516099356025756</v>
      </c>
      <c r="G30" s="4">
        <f t="shared" si="1"/>
        <v>1.0346638655462184</v>
      </c>
    </row>
    <row r="31" spans="1:7" x14ac:dyDescent="0.2">
      <c r="A31" s="4">
        <f>IF('True_Odds_Calculator_2-way'!A32="","",'True_Odds_Calculator_2-way'!A32)</f>
        <v>2.14</v>
      </c>
      <c r="B31" s="4">
        <f>IF('True_Odds_Calculator_2-way'!B32="","",'True_Odds_Calculator_2-way'!B32)</f>
        <v>1.76</v>
      </c>
      <c r="C31" s="4">
        <f t="shared" si="0"/>
        <v>3.5471537807986397E-2</v>
      </c>
      <c r="D31" s="4">
        <f t="shared" si="2"/>
        <v>2.2244271202456889</v>
      </c>
      <c r="E31" s="4">
        <f t="shared" si="3"/>
        <v>1.8167084699980707</v>
      </c>
      <c r="G31" s="4">
        <f t="shared" si="1"/>
        <v>1.0354715378079864</v>
      </c>
    </row>
    <row r="32" spans="1:7" x14ac:dyDescent="0.2">
      <c r="A32" s="4">
        <f>IF('True_Odds_Calculator_2-way'!A33="","",'True_Odds_Calculator_2-way'!A33)</f>
        <v>2.23</v>
      </c>
      <c r="B32" s="4">
        <f>IF('True_Odds_Calculator_2-way'!B33="","",'True_Odds_Calculator_2-way'!B33)</f>
        <v>1.71</v>
      </c>
      <c r="C32" s="4">
        <f t="shared" si="0"/>
        <v>3.3225814910969431E-2</v>
      </c>
      <c r="D32" s="4">
        <f t="shared" si="2"/>
        <v>2.315792669966295</v>
      </c>
      <c r="E32" s="4">
        <f t="shared" si="3"/>
        <v>1.7599981538319522</v>
      </c>
      <c r="G32" s="4">
        <f t="shared" si="1"/>
        <v>1.0332258149109694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1.77</v>
      </c>
      <c r="C33" s="4">
        <f t="shared" si="0"/>
        <v>3.2261471038597556E-2</v>
      </c>
      <c r="D33" s="4">
        <f t="shared" si="2"/>
        <v>2.216513546725964</v>
      </c>
      <c r="E33" s="4">
        <f t="shared" si="3"/>
        <v>1.822021261243927</v>
      </c>
      <c r="G33" s="4">
        <f t="shared" si="1"/>
        <v>1.0322614710385976</v>
      </c>
    </row>
    <row r="34" spans="1:7" x14ac:dyDescent="0.2">
      <c r="A34" s="4">
        <f>IF('True_Odds_Calculator_2-way'!A35="","",'True_Odds_Calculator_2-way'!A35)</f>
        <v>2.69</v>
      </c>
      <c r="B34" s="4">
        <f>IF('True_Odds_Calculator_2-way'!B35="","",'True_Odds_Calculator_2-way'!B35)</f>
        <v>1.51</v>
      </c>
      <c r="C34" s="4">
        <f t="shared" si="0"/>
        <v>3.3998867525049992E-2</v>
      </c>
      <c r="D34" s="4">
        <f t="shared" si="2"/>
        <v>2.8189041951490341</v>
      </c>
      <c r="E34" s="4">
        <f t="shared" si="3"/>
        <v>1.5497815677521511</v>
      </c>
      <c r="G34" s="4">
        <f t="shared" si="1"/>
        <v>1.03399886752505</v>
      </c>
    </row>
    <row r="35" spans="1:7" x14ac:dyDescent="0.2">
      <c r="A35" s="4">
        <f>IF('True_Odds_Calculator_2-way'!A36="","",'True_Odds_Calculator_2-way'!A36)</f>
        <v>2.27</v>
      </c>
      <c r="B35" s="4">
        <f>IF('True_Odds_Calculator_2-way'!B36="","",'True_Odds_Calculator_2-way'!B36)</f>
        <v>1.68</v>
      </c>
      <c r="C35" s="4">
        <f t="shared" si="0"/>
        <v>3.5766729599328695E-2</v>
      </c>
      <c r="D35" s="4">
        <f t="shared" si="2"/>
        <v>2.3660503784588656</v>
      </c>
      <c r="E35" s="4">
        <f t="shared" si="3"/>
        <v>1.7320374239258789</v>
      </c>
      <c r="G35" s="4">
        <f t="shared" si="1"/>
        <v>1.0357667295993287</v>
      </c>
    </row>
    <row r="36" spans="1:7" x14ac:dyDescent="0.2">
      <c r="A36" s="4">
        <f>IF('True_Odds_Calculator_2-way'!A37="","",'True_Odds_Calculator_2-way'!A37)</f>
        <v>2.5499999999999998</v>
      </c>
      <c r="B36" s="4">
        <f>IF('True_Odds_Calculator_2-way'!B37="","",'True_Odds_Calculator_2-way'!B37)</f>
        <v>1.56</v>
      </c>
      <c r="C36" s="4">
        <f t="shared" si="0"/>
        <v>3.3182503770738947E-2</v>
      </c>
      <c r="D36" s="4">
        <f t="shared" si="2"/>
        <v>2.6626506024096379</v>
      </c>
      <c r="E36" s="4">
        <f t="shared" si="3"/>
        <v>1.6014492753623186</v>
      </c>
      <c r="G36" s="4">
        <f t="shared" si="1"/>
        <v>1.0331825037707389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2.1800000000000002</v>
      </c>
      <c r="B38" s="4">
        <f>IF('True_Odds_Calculator_2-way'!B39="","",'True_Odds_Calculator_2-way'!B39)</f>
        <v>1.74</v>
      </c>
      <c r="C38" s="4">
        <f t="shared" si="0"/>
        <v>3.3428240008436028E-2</v>
      </c>
      <c r="D38" s="4">
        <f t="shared" si="2"/>
        <v>2.2624358821424311</v>
      </c>
      <c r="E38" s="4">
        <f t="shared" si="3"/>
        <v>1.7921194368326561</v>
      </c>
      <c r="G38" s="4">
        <f t="shared" si="1"/>
        <v>1.033428240008436</v>
      </c>
    </row>
    <row r="39" spans="1:7" x14ac:dyDescent="0.2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4.1497592382188975E-2</v>
      </c>
      <c r="D39" s="4">
        <f t="shared" si="2"/>
        <v>2.1083670792220381</v>
      </c>
      <c r="E39" s="4">
        <f t="shared" si="3"/>
        <v>1.9022281685792208</v>
      </c>
      <c r="G39" s="4">
        <f t="shared" si="1"/>
        <v>1.041497592382189</v>
      </c>
    </row>
    <row r="40" spans="1:7" x14ac:dyDescent="0.2">
      <c r="A40" s="4">
        <f>IF('True_Odds_Calculator_2-way'!A41="","",'True_Odds_Calculator_2-way'!A41)</f>
        <v>2.0099999999999998</v>
      </c>
      <c r="B40" s="4">
        <f>IF('True_Odds_Calculator_2-way'!B41="","",'True_Odds_Calculator_2-way'!B41)</f>
        <v>1.84</v>
      </c>
      <c r="C40" s="4">
        <f t="shared" si="0"/>
        <v>4.099069868051064E-2</v>
      </c>
      <c r="D40" s="4">
        <f t="shared" si="2"/>
        <v>2.0963609568076182</v>
      </c>
      <c r="E40" s="4">
        <f t="shared" si="3"/>
        <v>1.9121083652155932</v>
      </c>
      <c r="G40" s="4">
        <f t="shared" si="1"/>
        <v>1.0409906986805106</v>
      </c>
    </row>
    <row r="41" spans="1:7" x14ac:dyDescent="0.2">
      <c r="A41" s="4">
        <f>IF('True_Odds_Calculator_2-way'!A42="","",'True_Odds_Calculator_2-way'!A42)</f>
        <v>1.88</v>
      </c>
      <c r="B41" s="4">
        <f>IF('True_Odds_Calculator_2-way'!B42="","",'True_Odds_Calculator_2-way'!B42)</f>
        <v>1.96</v>
      </c>
      <c r="C41" s="4">
        <f t="shared" si="0"/>
        <v>4.2118975249674229E-2</v>
      </c>
      <c r="D41" s="4">
        <f t="shared" si="2"/>
        <v>1.9575010624734379</v>
      </c>
      <c r="E41" s="4">
        <f t="shared" si="3"/>
        <v>2.044385264092321</v>
      </c>
      <c r="G41" s="4">
        <f t="shared" si="1"/>
        <v>1.0421189752496742</v>
      </c>
    </row>
    <row r="42" spans="1:7" x14ac:dyDescent="0.2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1.83</v>
      </c>
      <c r="C42" s="4">
        <f t="shared" si="0"/>
        <v>4.3960525242639381E-2</v>
      </c>
      <c r="D42" s="4">
        <f t="shared" si="2"/>
        <v>2.1029071263184975</v>
      </c>
      <c r="E42" s="4">
        <f t="shared" si="3"/>
        <v>1.9066946582691862</v>
      </c>
      <c r="G42" s="4">
        <f t="shared" si="1"/>
        <v>1.0439605252426394</v>
      </c>
    </row>
    <row r="43" spans="1:7" x14ac:dyDescent="0.2">
      <c r="A43" s="4">
        <f>IF('True_Odds_Calculator_2-way'!A44="","",'True_Odds_Calculator_2-way'!A44)</f>
        <v>2.14</v>
      </c>
      <c r="B43" s="4">
        <f>IF('True_Odds_Calculator_2-way'!B44="","",'True_Odds_Calculator_2-way'!B44)</f>
        <v>1.72</v>
      </c>
      <c r="C43" s="4">
        <f t="shared" si="0"/>
        <v>4.8685068463377501E-2</v>
      </c>
      <c r="D43" s="4">
        <f t="shared" si="2"/>
        <v>2.2576054955839058</v>
      </c>
      <c r="E43" s="4">
        <f t="shared" si="3"/>
        <v>1.7951619196254389</v>
      </c>
      <c r="G43" s="4">
        <f t="shared" si="1"/>
        <v>1.0486850684633775</v>
      </c>
    </row>
    <row r="44" spans="1:7" x14ac:dyDescent="0.2">
      <c r="A44" s="4">
        <f>IF('True_Odds_Calculator_2-way'!A45="","",'True_Odds_Calculator_2-way'!A45)</f>
        <v>2.17</v>
      </c>
      <c r="B44" s="4">
        <f>IF('True_Odds_Calculator_2-way'!B45="","",'True_Odds_Calculator_2-way'!B45)</f>
        <v>1.7</v>
      </c>
      <c r="C44" s="4">
        <f t="shared" si="0"/>
        <v>4.9064787205204574E-2</v>
      </c>
      <c r="D44" s="4">
        <f t="shared" si="2"/>
        <v>2.2920161540851192</v>
      </c>
      <c r="E44" s="4">
        <f t="shared" si="3"/>
        <v>1.773984130800673</v>
      </c>
      <c r="G44" s="4">
        <f t="shared" si="1"/>
        <v>1.0490647872052046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1.74</v>
      </c>
      <c r="C45" s="4">
        <f t="shared" si="0"/>
        <v>4.6410756885707949E-2</v>
      </c>
      <c r="D45" s="4">
        <f t="shared" si="2"/>
        <v>2.2296905222437133</v>
      </c>
      <c r="E45" s="4">
        <f t="shared" si="3"/>
        <v>1.8132127408572549</v>
      </c>
      <c r="G45" s="4">
        <f t="shared" si="1"/>
        <v>1.0464107568857079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4.3053103354610656E-2</v>
      </c>
      <c r="D46" s="4">
        <f t="shared" si="2"/>
        <v>2.0790625441197226</v>
      </c>
      <c r="E46" s="4">
        <f t="shared" si="3"/>
        <v>1.9267303414889438</v>
      </c>
      <c r="G46" s="4">
        <f t="shared" si="1"/>
        <v>1.0430531033546107</v>
      </c>
    </row>
    <row r="47" spans="1:7" x14ac:dyDescent="0.2">
      <c r="A47" s="4">
        <f>IF('True_Odds_Calculator_2-way'!A48="","",'True_Odds_Calculator_2-way'!A48)</f>
        <v>1.78</v>
      </c>
      <c r="B47" s="4">
        <f>IF('True_Odds_Calculator_2-way'!B48="","",'True_Odds_Calculator_2-way'!B48)</f>
        <v>2.06</v>
      </c>
      <c r="C47" s="4">
        <f t="shared" si="0"/>
        <v>4.7234646012872306E-2</v>
      </c>
      <c r="D47" s="4">
        <f t="shared" si="2"/>
        <v>1.8581129015911626</v>
      </c>
      <c r="E47" s="4">
        <f t="shared" si="3"/>
        <v>2.165347820951931</v>
      </c>
      <c r="G47" s="4">
        <f t="shared" si="1"/>
        <v>1.0472346460128723</v>
      </c>
    </row>
    <row r="48" spans="1:7" x14ac:dyDescent="0.2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1.77</v>
      </c>
      <c r="C48" s="4">
        <f t="shared" si="0"/>
        <v>4.8063538852042953E-2</v>
      </c>
      <c r="D48" s="4">
        <f t="shared" si="2"/>
        <v>2.1783643984660661</v>
      </c>
      <c r="E48" s="4">
        <f t="shared" si="3"/>
        <v>1.848633921138273</v>
      </c>
      <c r="G48" s="4">
        <f t="shared" si="1"/>
        <v>1.048063538852043</v>
      </c>
    </row>
    <row r="49" spans="1:7" x14ac:dyDescent="0.2">
      <c r="A49" s="4">
        <f>IF('True_Odds_Calculator_2-way'!A50="","",'True_Odds_Calculator_2-way'!A50)</f>
        <v>1.71</v>
      </c>
      <c r="B49" s="4">
        <f>IF('True_Odds_Calculator_2-way'!B50="","",'True_Odds_Calculator_2-way'!B50)</f>
        <v>2.17</v>
      </c>
      <c r="C49" s="4">
        <f t="shared" si="0"/>
        <v>4.5624814724984475E-2</v>
      </c>
      <c r="D49" s="4">
        <f t="shared" si="2"/>
        <v>1.7794135277051812</v>
      </c>
      <c r="E49" s="4">
        <f t="shared" si="3"/>
        <v>2.2830159657919831</v>
      </c>
      <c r="G49" s="4">
        <f t="shared" si="1"/>
        <v>1.0456248147249845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4.7234646012872306E-2</v>
      </c>
      <c r="D50" s="4">
        <f t="shared" si="2"/>
        <v>2.165347820951931</v>
      </c>
      <c r="E50" s="4">
        <f t="shared" si="3"/>
        <v>1.8581129015911626</v>
      </c>
      <c r="G50" s="4">
        <f t="shared" si="1"/>
        <v>1.0472346460128723</v>
      </c>
    </row>
    <row r="51" spans="1:7" x14ac:dyDescent="0.2">
      <c r="A51" s="4">
        <f>IF('True_Odds_Calculator_2-way'!A52="","",'True_Odds_Calculator_2-way'!A52)</f>
        <v>1.89</v>
      </c>
      <c r="B51" s="4">
        <f>IF('True_Odds_Calculator_2-way'!B52="","",'True_Odds_Calculator_2-way'!B52)</f>
        <v>1.94</v>
      </c>
      <c r="C51" s="4">
        <f t="shared" si="0"/>
        <v>4.4564446626302434E-2</v>
      </c>
      <c r="D51" s="4">
        <f t="shared" si="2"/>
        <v>1.9730936877791532</v>
      </c>
      <c r="E51" s="4">
        <f t="shared" si="3"/>
        <v>2.0276502792678208</v>
      </c>
      <c r="G51" s="4">
        <f t="shared" si="1"/>
        <v>1.0445644466263024</v>
      </c>
    </row>
    <row r="52" spans="1:7" x14ac:dyDescent="0.2">
      <c r="A52" s="4">
        <f>IF('True_Odds_Calculator_2-way'!A53="","",'True_Odds_Calculator_2-way'!A53)</f>
        <v>2.48</v>
      </c>
      <c r="B52" s="4">
        <f>IF('True_Odds_Calculator_2-way'!B53="","",'True_Odds_Calculator_2-way'!B53)</f>
        <v>1.55</v>
      </c>
      <c r="C52" s="4">
        <f t="shared" si="0"/>
        <v>4.8387096774193505E-2</v>
      </c>
      <c r="D52" s="4">
        <f t="shared" si="2"/>
        <v>2.6382978723404253</v>
      </c>
      <c r="E52" s="4">
        <f t="shared" si="3"/>
        <v>1.6103896103896105</v>
      </c>
      <c r="G52" s="4">
        <f t="shared" si="1"/>
        <v>1.0483870967741935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4.5362220717670931E-2</v>
      </c>
      <c r="D53" s="4">
        <f t="shared" si="2"/>
        <v>2.2160540135033755</v>
      </c>
      <c r="E53" s="4">
        <f t="shared" si="3"/>
        <v>1.8223318938926589</v>
      </c>
      <c r="G53" s="4">
        <f t="shared" si="1"/>
        <v>1.0453622207176709</v>
      </c>
    </row>
    <row r="54" spans="1:7" x14ac:dyDescent="0.2">
      <c r="A54" s="4">
        <f>IF('True_Odds_Calculator_2-way'!A55="","",'True_Odds_Calculator_2-way'!A55)</f>
        <v>1.91</v>
      </c>
      <c r="B54" s="4">
        <f>IF('True_Odds_Calculator_2-way'!B55="","",'True_Odds_Calculator_2-way'!B55)</f>
        <v>1.93</v>
      </c>
      <c r="C54" s="4">
        <f t="shared" si="0"/>
        <v>4.1694924449990456E-2</v>
      </c>
      <c r="D54" s="4">
        <f t="shared" si="2"/>
        <v>1.9892075654965866</v>
      </c>
      <c r="E54" s="4">
        <f t="shared" si="3"/>
        <v>2.0109101819272834</v>
      </c>
      <c r="G54" s="4">
        <f t="shared" si="1"/>
        <v>1.0416949244499905</v>
      </c>
    </row>
    <row r="55" spans="1:7" x14ac:dyDescent="0.2">
      <c r="A55" s="4">
        <f>IF('True_Odds_Calculator_2-way'!A56="","",'True_Odds_Calculator_2-way'!A56)</f>
        <v>2.2599999999999998</v>
      </c>
      <c r="B55" s="4">
        <f>IF('True_Odds_Calculator_2-way'!B56="","",'True_Odds_Calculator_2-way'!B56)</f>
        <v>1.65</v>
      </c>
      <c r="C55" s="4">
        <f t="shared" si="0"/>
        <v>4.85384821668009E-2</v>
      </c>
      <c r="D55" s="4">
        <f t="shared" si="2"/>
        <v>2.3911510099390831</v>
      </c>
      <c r="E55" s="4">
        <f t="shared" si="3"/>
        <v>1.7188292233233464</v>
      </c>
      <c r="G55" s="4">
        <f t="shared" si="1"/>
        <v>1.0485384821668009</v>
      </c>
    </row>
    <row r="56" spans="1:7" x14ac:dyDescent="0.2">
      <c r="A56" s="4">
        <f>IF('True_Odds_Calculator_2-way'!A57="","",'True_Odds_Calculator_2-way'!A57)</f>
        <v>2.19</v>
      </c>
      <c r="B56" s="4">
        <f>IF('True_Odds_Calculator_2-way'!B57="","",'True_Odds_Calculator_2-way'!B57)</f>
        <v>1.69</v>
      </c>
      <c r="C56" s="4">
        <f t="shared" si="0"/>
        <v>4.8336980897571102E-2</v>
      </c>
      <c r="D56" s="4">
        <f t="shared" si="2"/>
        <v>2.3123926150385805</v>
      </c>
      <c r="E56" s="4">
        <f t="shared" si="3"/>
        <v>1.7619671038537528</v>
      </c>
      <c r="G56" s="4">
        <f t="shared" si="1"/>
        <v>1.0483369808975711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1.74</v>
      </c>
      <c r="C57" s="4">
        <f t="shared" si="0"/>
        <v>4.6410756885707949E-2</v>
      </c>
      <c r="D57" s="4">
        <f t="shared" si="2"/>
        <v>2.2296905222437133</v>
      </c>
      <c r="E57" s="4">
        <f t="shared" si="3"/>
        <v>1.8132127408572549</v>
      </c>
      <c r="G57" s="4">
        <f t="shared" si="1"/>
        <v>1.0464107568857079</v>
      </c>
    </row>
    <row r="58" spans="1:7" x14ac:dyDescent="0.2">
      <c r="A58" s="4">
        <f>IF('True_Odds_Calculator_2-way'!A59="","",'True_Odds_Calculator_2-way'!A59)</f>
        <v>2.2799999999999998</v>
      </c>
      <c r="B58" s="4">
        <f>IF('True_Odds_Calculator_2-way'!B59="","",'True_Odds_Calculator_2-way'!B59)</f>
        <v>1.65</v>
      </c>
      <c r="C58" s="4">
        <f t="shared" si="0"/>
        <v>4.4657097288676173E-2</v>
      </c>
      <c r="D58" s="4">
        <f t="shared" si="2"/>
        <v>2.402298850574712</v>
      </c>
      <c r="E58" s="4">
        <f t="shared" si="3"/>
        <v>1.7131147540983604</v>
      </c>
      <c r="G58" s="4">
        <f t="shared" si="1"/>
        <v>1.0446570972886762</v>
      </c>
    </row>
    <row r="59" spans="1:7" x14ac:dyDescent="0.2">
      <c r="A59" s="4">
        <f>IF('True_Odds_Calculator_2-way'!A60="","",'True_Odds_Calculator_2-way'!A60)</f>
        <v>2.14</v>
      </c>
      <c r="B59" s="4">
        <f>IF('True_Odds_Calculator_2-way'!B60="","",'True_Odds_Calculator_2-way'!B60)</f>
        <v>1.72</v>
      </c>
      <c r="C59" s="4">
        <f t="shared" si="0"/>
        <v>4.8685068463377501E-2</v>
      </c>
      <c r="D59" s="4">
        <f t="shared" si="2"/>
        <v>2.2576054955839058</v>
      </c>
      <c r="E59" s="4">
        <f t="shared" si="3"/>
        <v>1.7951619196254389</v>
      </c>
      <c r="G59" s="4">
        <f t="shared" si="1"/>
        <v>1.0486850684633775</v>
      </c>
    </row>
    <row r="60" spans="1:7" x14ac:dyDescent="0.2">
      <c r="A60" s="4">
        <f>IF('True_Odds_Calculator_2-way'!A61="","",'True_Odds_Calculator_2-way'!A61)</f>
        <v>1.94</v>
      </c>
      <c r="B60" s="4">
        <f>IF('True_Odds_Calculator_2-way'!B61="","",'True_Odds_Calculator_2-way'!B61)</f>
        <v>1.89</v>
      </c>
      <c r="C60" s="4">
        <f t="shared" si="0"/>
        <v>4.4564446626302434E-2</v>
      </c>
      <c r="D60" s="4">
        <f t="shared" si="2"/>
        <v>2.0276502792678208</v>
      </c>
      <c r="E60" s="4">
        <f t="shared" si="3"/>
        <v>1.9730936877791532</v>
      </c>
      <c r="G60" s="4">
        <f t="shared" si="1"/>
        <v>1.0445644466263024</v>
      </c>
    </row>
    <row r="61" spans="1:7" x14ac:dyDescent="0.2">
      <c r="A61" s="4">
        <f>IF('True_Odds_Calculator_2-way'!A62="","",'True_Odds_Calculator_2-way'!A62)</f>
        <v>2.2999999999999998</v>
      </c>
      <c r="B61" s="4">
        <f>IF('True_Odds_Calculator_2-way'!B62="","",'True_Odds_Calculator_2-way'!B62)</f>
        <v>1.63</v>
      </c>
      <c r="C61" s="4">
        <f t="shared" si="0"/>
        <v>4.8279541210989763E-2</v>
      </c>
      <c r="D61" s="4">
        <f t="shared" si="2"/>
        <v>2.4352062357908415</v>
      </c>
      <c r="E61" s="4">
        <f t="shared" si="3"/>
        <v>1.6967639737497173</v>
      </c>
      <c r="G61" s="4">
        <f t="shared" si="1"/>
        <v>1.0482795412109898</v>
      </c>
    </row>
    <row r="62" spans="1:7" x14ac:dyDescent="0.2">
      <c r="A62" s="4">
        <f>IF('True_Odds_Calculator_2-way'!A63="","",'True_Odds_Calculator_2-way'!A63)</f>
        <v>1.8</v>
      </c>
      <c r="B62" s="4">
        <f>IF('True_Odds_Calculator_2-way'!B63="","",'True_Odds_Calculator_2-way'!B63)</f>
        <v>2.0099999999999998</v>
      </c>
      <c r="C62" s="4">
        <f t="shared" si="0"/>
        <v>5.3067993366501032E-2</v>
      </c>
      <c r="D62" s="4">
        <f t="shared" si="2"/>
        <v>1.8902821316614424</v>
      </c>
      <c r="E62" s="4">
        <f t="shared" si="3"/>
        <v>2.1232394366197185</v>
      </c>
      <c r="G62" s="4">
        <f t="shared" si="1"/>
        <v>1.053067993366501</v>
      </c>
    </row>
    <row r="63" spans="1:7" x14ac:dyDescent="0.2">
      <c r="A63" s="4">
        <f>IF('True_Odds_Calculator_2-way'!A64="","",'True_Odds_Calculator_2-way'!A64)</f>
        <v>1.81</v>
      </c>
      <c r="B63" s="4">
        <f>IF('True_Odds_Calculator_2-way'!B64="","",'True_Odds_Calculator_2-way'!B64)</f>
        <v>2</v>
      </c>
      <c r="C63" s="4">
        <f t="shared" si="0"/>
        <v>5.2486187845303789E-2</v>
      </c>
      <c r="D63" s="4">
        <f t="shared" si="2"/>
        <v>1.9002624671916009</v>
      </c>
      <c r="E63" s="4">
        <f t="shared" si="3"/>
        <v>2.1107871720116615</v>
      </c>
      <c r="G63" s="4">
        <f t="shared" si="1"/>
        <v>1.0524861878453038</v>
      </c>
    </row>
    <row r="64" spans="1:7" x14ac:dyDescent="0.2">
      <c r="A64" s="4">
        <f>IF('True_Odds_Calculator_2-way'!A65="","",'True_Odds_Calculator_2-way'!A65)</f>
        <v>1.74</v>
      </c>
      <c r="B64" s="4">
        <f>IF('True_Odds_Calculator_2-way'!B65="","",'True_Odds_Calculator_2-way'!B65)</f>
        <v>2.08</v>
      </c>
      <c r="C64" s="4">
        <f t="shared" si="0"/>
        <v>5.5481874447391721E-2</v>
      </c>
      <c r="D64" s="4">
        <f t="shared" si="2"/>
        <v>1.8282481309355427</v>
      </c>
      <c r="E64" s="4">
        <f t="shared" si="3"/>
        <v>2.2073676506464994</v>
      </c>
      <c r="G64" s="4">
        <f t="shared" si="1"/>
        <v>1.0554818744473917</v>
      </c>
    </row>
    <row r="65" spans="1:7" x14ac:dyDescent="0.2">
      <c r="A65" s="4">
        <f>IF('True_Odds_Calculator_2-way'!A66="","",'True_Odds_Calculator_2-way'!A66)</f>
        <v>1.79</v>
      </c>
      <c r="B65" s="4">
        <f>IF('True_Odds_Calculator_2-way'!B66="","",'True_Odds_Calculator_2-way'!B66)</f>
        <v>2.0099999999999998</v>
      </c>
      <c r="C65" s="4">
        <f t="shared" si="0"/>
        <v>5.6171655688040278E-2</v>
      </c>
      <c r="D65" s="4">
        <f t="shared" si="2"/>
        <v>1.8847533984651248</v>
      </c>
      <c r="E65" s="4">
        <f t="shared" si="3"/>
        <v>2.1302584445957544</v>
      </c>
      <c r="G65" s="4">
        <f t="shared" si="1"/>
        <v>1.0561716556880403</v>
      </c>
    </row>
    <row r="66" spans="1:7" x14ac:dyDescent="0.2">
      <c r="A66" s="4">
        <f>IF('True_Odds_Calculator_2-way'!A67="","",'True_Odds_Calculator_2-way'!A67)</f>
        <v>2</v>
      </c>
      <c r="B66" s="4">
        <f>IF('True_Odds_Calculator_2-way'!B67="","",'True_Odds_Calculator_2-way'!B67)</f>
        <v>1.81</v>
      </c>
      <c r="C66" s="4">
        <f t="shared" ref="C66:C129" si="4">IF(A66="","",((1/A66)+(1/B66))-1)</f>
        <v>5.2486187845303789E-2</v>
      </c>
      <c r="D66" s="4">
        <f t="shared" si="2"/>
        <v>2.1107871720116615</v>
      </c>
      <c r="E66" s="4">
        <f t="shared" si="3"/>
        <v>1.9002624671916009</v>
      </c>
      <c r="G66" s="4">
        <f t="shared" ref="G66:G129" si="5">IF(A66="","",C66+1)</f>
        <v>1.0524861878453038</v>
      </c>
    </row>
    <row r="67" spans="1:7" x14ac:dyDescent="0.2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1.64</v>
      </c>
      <c r="C67" s="4">
        <f t="shared" si="4"/>
        <v>5.6184668989546882E-2</v>
      </c>
      <c r="D67" s="4">
        <f t="shared" ref="D67:D130" si="6">IF(A67="","",(2*A67)/(2-($C67*A67)))</f>
        <v>2.3904216553878186</v>
      </c>
      <c r="E67" s="4">
        <f t="shared" ref="E67:E130" si="7">IF(B67="","",(2*B67)/(2-($C67*B67)))</f>
        <v>1.7192062897791085</v>
      </c>
      <c r="G67" s="4">
        <f t="shared" si="5"/>
        <v>1.0561846689895469</v>
      </c>
    </row>
    <row r="68" spans="1:7" x14ac:dyDescent="0.2">
      <c r="A68" s="4">
        <f>IF('True_Odds_Calculator_2-way'!A69="","",'True_Odds_Calculator_2-way'!A69)</f>
        <v>2.42</v>
      </c>
      <c r="B68" s="4">
        <f>IF('True_Odds_Calculator_2-way'!B69="","",'True_Odds_Calculator_2-way'!B69)</f>
        <v>1.56</v>
      </c>
      <c r="C68" s="4">
        <f t="shared" si="4"/>
        <v>5.4248781521508693E-2</v>
      </c>
      <c r="D68" s="4">
        <f t="shared" si="6"/>
        <v>2.5900109769484079</v>
      </c>
      <c r="E68" s="4">
        <f t="shared" si="7"/>
        <v>1.6289264756644803</v>
      </c>
      <c r="G68" s="4">
        <f t="shared" si="5"/>
        <v>1.0542487815215087</v>
      </c>
    </row>
    <row r="69" spans="1:7" x14ac:dyDescent="0.2">
      <c r="A69" s="4">
        <f>IF('True_Odds_Calculator_2-way'!A70="","",'True_Odds_Calculator_2-way'!A70)</f>
        <v>2</v>
      </c>
      <c r="B69" s="4">
        <f>IF('True_Odds_Calculator_2-way'!B70="","",'True_Odds_Calculator_2-way'!B70)</f>
        <v>1.91</v>
      </c>
      <c r="C69" s="4">
        <f t="shared" si="4"/>
        <v>2.3560209424083656E-2</v>
      </c>
      <c r="D69" s="4">
        <f t="shared" si="6"/>
        <v>2.0482573726541551</v>
      </c>
      <c r="E69" s="4">
        <f t="shared" si="7"/>
        <v>1.9539641943734012</v>
      </c>
      <c r="G69" s="4">
        <f t="shared" si="5"/>
        <v>1.0235602094240837</v>
      </c>
    </row>
    <row r="70" spans="1:7" x14ac:dyDescent="0.2">
      <c r="A70" s="4">
        <f>IF('True_Odds_Calculator_2-way'!A71="","",'True_Odds_Calculator_2-way'!A71)</f>
        <v>2.42</v>
      </c>
      <c r="B70" s="4">
        <f>IF('True_Odds_Calculator_2-way'!B71="","",'True_Odds_Calculator_2-way'!B71)</f>
        <v>1.62</v>
      </c>
      <c r="C70" s="4">
        <f t="shared" si="4"/>
        <v>3.0507091113151752E-2</v>
      </c>
      <c r="D70" s="4">
        <f t="shared" si="6"/>
        <v>2.5127547750288426</v>
      </c>
      <c r="E70" s="4">
        <f t="shared" si="7"/>
        <v>1.6610456740954158</v>
      </c>
      <c r="G70" s="4">
        <f t="shared" si="5"/>
        <v>1.0305070911131518</v>
      </c>
    </row>
    <row r="71" spans="1:7" x14ac:dyDescent="0.2">
      <c r="A71" s="4">
        <f>IF('True_Odds_Calculator_2-way'!A72="","",'True_Odds_Calculator_2-way'!A72)</f>
        <v>2.98</v>
      </c>
      <c r="B71" s="4">
        <f>IF('True_Odds_Calculator_2-way'!B72="","",'True_Odds_Calculator_2-way'!B72)</f>
        <v>1.4</v>
      </c>
      <c r="C71" s="4">
        <f t="shared" si="4"/>
        <v>4.985618408437209E-2</v>
      </c>
      <c r="D71" s="4">
        <f t="shared" si="6"/>
        <v>3.2191358024691361</v>
      </c>
      <c r="E71" s="4">
        <f t="shared" si="7"/>
        <v>1.4506258692628651</v>
      </c>
      <c r="G71" s="4">
        <f t="shared" si="5"/>
        <v>1.0498561840843721</v>
      </c>
    </row>
    <row r="72" spans="1:7" x14ac:dyDescent="0.2">
      <c r="A72" s="4">
        <f>IF('True_Odds_Calculator_2-way'!A73="","",'True_Odds_Calculator_2-way'!A73)</f>
        <v>2.38</v>
      </c>
      <c r="B72" s="4">
        <f>IF('True_Odds_Calculator_2-way'!B73="","",'True_Odds_Calculator_2-way'!B73)</f>
        <v>1.6</v>
      </c>
      <c r="C72" s="4">
        <f t="shared" si="4"/>
        <v>4.5168067226890818E-2</v>
      </c>
      <c r="D72" s="4">
        <f t="shared" si="6"/>
        <v>2.5151915455746368</v>
      </c>
      <c r="E72" s="4">
        <f t="shared" si="7"/>
        <v>1.65998256320837</v>
      </c>
      <c r="G72" s="4">
        <f t="shared" si="5"/>
        <v>1.0451680672268908</v>
      </c>
    </row>
    <row r="73" spans="1:7" x14ac:dyDescent="0.2">
      <c r="A73" s="4">
        <f>IF('True_Odds_Calculator_2-way'!A74="","",'True_Odds_Calculator_2-way'!A74)</f>
        <v>2.25</v>
      </c>
      <c r="B73" s="4">
        <f>IF('True_Odds_Calculator_2-way'!B74="","",'True_Odds_Calculator_2-way'!B74)</f>
        <v>1.66</v>
      </c>
      <c r="C73" s="4">
        <f t="shared" si="4"/>
        <v>4.685408299866145E-2</v>
      </c>
      <c r="D73" s="4">
        <f t="shared" si="6"/>
        <v>2.375198728139905</v>
      </c>
      <c r="E73" s="4">
        <f t="shared" si="7"/>
        <v>1.7271676300578036</v>
      </c>
      <c r="G73" s="4">
        <f t="shared" si="5"/>
        <v>1.0468540829986615</v>
      </c>
    </row>
    <row r="74" spans="1:7" x14ac:dyDescent="0.2">
      <c r="A74" s="4">
        <f>IF('True_Odds_Calculator_2-way'!A75="","",'True_Odds_Calculator_2-way'!A75)</f>
        <v>2.2400000000000002</v>
      </c>
      <c r="B74" s="4">
        <f>IF('True_Odds_Calculator_2-way'!B75="","",'True_Odds_Calculator_2-way'!B75)</f>
        <v>1.66</v>
      </c>
      <c r="C74" s="4">
        <f t="shared" si="4"/>
        <v>4.8838209982788428E-2</v>
      </c>
      <c r="D74" s="4">
        <f t="shared" si="6"/>
        <v>2.3696150904919713</v>
      </c>
      <c r="E74" s="4">
        <f t="shared" si="7"/>
        <v>1.7301321421924438</v>
      </c>
      <c r="G74" s="4">
        <f t="shared" si="5"/>
        <v>1.0488382099827884</v>
      </c>
    </row>
    <row r="75" spans="1:7" x14ac:dyDescent="0.2">
      <c r="A75" s="4">
        <f>IF('True_Odds_Calculator_2-way'!A76="","",'True_Odds_Calculator_2-way'!A76)</f>
        <v>2.64</v>
      </c>
      <c r="B75" s="4">
        <f>IF('True_Odds_Calculator_2-way'!B76="","",'True_Odds_Calculator_2-way'!B76)</f>
        <v>1.5</v>
      </c>
      <c r="C75" s="4">
        <f t="shared" si="4"/>
        <v>4.5454545454545414E-2</v>
      </c>
      <c r="D75" s="4">
        <f t="shared" si="6"/>
        <v>2.8085106382978724</v>
      </c>
      <c r="E75" s="4">
        <f t="shared" si="7"/>
        <v>1.5529411764705883</v>
      </c>
      <c r="G75" s="4">
        <f t="shared" si="5"/>
        <v>1.0454545454545454</v>
      </c>
    </row>
    <row r="76" spans="1:7" x14ac:dyDescent="0.2">
      <c r="A76" s="4">
        <f>IF('True_Odds_Calculator_2-way'!A77="","",'True_Odds_Calculator_2-way'!A77)</f>
        <v>3.01</v>
      </c>
      <c r="B76" s="4">
        <f>IF('True_Odds_Calculator_2-way'!B77="","",'True_Odds_Calculator_2-way'!B77)</f>
        <v>1.39</v>
      </c>
      <c r="C76" s="4">
        <f t="shared" si="4"/>
        <v>5.1650374052917281E-2</v>
      </c>
      <c r="D76" s="4">
        <f t="shared" si="6"/>
        <v>3.2636998322867514</v>
      </c>
      <c r="E76" s="4">
        <f t="shared" si="7"/>
        <v>1.4417546821964542</v>
      </c>
      <c r="G76" s="4">
        <f t="shared" si="5"/>
        <v>1.0516503740529173</v>
      </c>
    </row>
    <row r="77" spans="1:7" x14ac:dyDescent="0.2">
      <c r="A77" s="4">
        <f>IF('True_Odds_Calculator_2-way'!A78="","",'True_Odds_Calculator_2-way'!A78)</f>
        <v>2.27</v>
      </c>
      <c r="B77" s="4">
        <f>IF('True_Odds_Calculator_2-way'!B78="","",'True_Odds_Calculator_2-way'!B78)</f>
        <v>1.65</v>
      </c>
      <c r="C77" s="4">
        <f t="shared" si="4"/>
        <v>4.658924042183954E-2</v>
      </c>
      <c r="D77" s="4">
        <f t="shared" si="6"/>
        <v>2.3967365221564547</v>
      </c>
      <c r="E77" s="4">
        <f t="shared" si="7"/>
        <v>1.7159546443706333</v>
      </c>
      <c r="G77" s="4">
        <f t="shared" si="5"/>
        <v>1.0465892404218395</v>
      </c>
    </row>
    <row r="78" spans="1:7" x14ac:dyDescent="0.2">
      <c r="A78" s="4">
        <f>IF('True_Odds_Calculator_2-way'!A79="","",'True_Odds_Calculator_2-way'!A79)</f>
        <v>2.35</v>
      </c>
      <c r="B78" s="4">
        <f>IF('True_Odds_Calculator_2-way'!B79="","",'True_Odds_Calculator_2-way'!B79)</f>
        <v>1.61</v>
      </c>
      <c r="C78" s="4">
        <f t="shared" si="4"/>
        <v>4.664992731597728E-2</v>
      </c>
      <c r="D78" s="4">
        <f t="shared" si="6"/>
        <v>2.4862822408411369</v>
      </c>
      <c r="E78" s="4">
        <f t="shared" si="7"/>
        <v>1.6728197192439485</v>
      </c>
      <c r="G78" s="4">
        <f t="shared" si="5"/>
        <v>1.0466499273159773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1.64</v>
      </c>
      <c r="C79" s="4">
        <f t="shared" si="4"/>
        <v>4.8352588789045914E-2</v>
      </c>
      <c r="D79" s="4">
        <f t="shared" si="6"/>
        <v>2.4130098089829635</v>
      </c>
      <c r="E79" s="4">
        <f t="shared" si="7"/>
        <v>1.7077091706247716</v>
      </c>
      <c r="G79" s="4">
        <f t="shared" si="5"/>
        <v>1.0483525887890459</v>
      </c>
    </row>
    <row r="80" spans="1:7" x14ac:dyDescent="0.2">
      <c r="A80" s="4">
        <f>IF('True_Odds_Calculator_2-way'!A81="","",'True_Odds_Calculator_2-way'!A81)</f>
        <v>2.2200000000000002</v>
      </c>
      <c r="B80" s="4">
        <f>IF('True_Odds_Calculator_2-way'!B81="","",'True_Odds_Calculator_2-way'!B81)</f>
        <v>1.68</v>
      </c>
      <c r="C80" s="4">
        <f t="shared" si="4"/>
        <v>4.5688545688545634E-2</v>
      </c>
      <c r="D80" s="4">
        <f t="shared" si="6"/>
        <v>2.3386004514672689</v>
      </c>
      <c r="E80" s="4">
        <f t="shared" si="7"/>
        <v>1.7470489038785832</v>
      </c>
      <c r="G80" s="4">
        <f t="shared" si="5"/>
        <v>1.0456885456885456</v>
      </c>
    </row>
    <row r="81" spans="1:7" x14ac:dyDescent="0.2">
      <c r="A81" s="4">
        <f>IF('True_Odds_Calculator_2-way'!A82="","",'True_Odds_Calculator_2-way'!A82)</f>
        <v>1.56</v>
      </c>
      <c r="B81" s="4">
        <f>IF('True_Odds_Calculator_2-way'!B82="","",'True_Odds_Calculator_2-way'!B82)</f>
        <v>2.57</v>
      </c>
      <c r="C81" s="4">
        <f t="shared" si="4"/>
        <v>3.0130699391399673E-2</v>
      </c>
      <c r="D81" s="4">
        <f t="shared" si="6"/>
        <v>1.597545425565827</v>
      </c>
      <c r="E81" s="4">
        <f t="shared" si="7"/>
        <v>2.6735129367831414</v>
      </c>
      <c r="G81" s="4">
        <f t="shared" si="5"/>
        <v>1.0301306993913997</v>
      </c>
    </row>
    <row r="82" spans="1:7" x14ac:dyDescent="0.2">
      <c r="A82" s="4">
        <f>IF('True_Odds_Calculator_2-way'!A83="","",'True_Odds_Calculator_2-way'!A83)</f>
        <v>2.0699999999999998</v>
      </c>
      <c r="B82" s="4">
        <f>IF('True_Odds_Calculator_2-way'!B83="","",'True_Odds_Calculator_2-way'!B83)</f>
        <v>1.85</v>
      </c>
      <c r="C82" s="4">
        <f t="shared" si="4"/>
        <v>2.3632327980154022E-2</v>
      </c>
      <c r="D82" s="4">
        <f t="shared" si="6"/>
        <v>2.1219005402410303</v>
      </c>
      <c r="E82" s="4">
        <f t="shared" si="7"/>
        <v>1.8913446104457341</v>
      </c>
      <c r="G82" s="4">
        <f t="shared" si="5"/>
        <v>1.023632327980154</v>
      </c>
    </row>
    <row r="83" spans="1:7" x14ac:dyDescent="0.2">
      <c r="A83" s="4">
        <f>IF('True_Odds_Calculator_2-way'!A84="","",'True_Odds_Calculator_2-way'!A84)</f>
        <v>1.95</v>
      </c>
      <c r="B83" s="4">
        <f>IF('True_Odds_Calculator_2-way'!B84="","",'True_Odds_Calculator_2-way'!B84)</f>
        <v>1.95</v>
      </c>
      <c r="C83" s="4">
        <f t="shared" si="4"/>
        <v>2.5641025641025772E-2</v>
      </c>
      <c r="D83" s="4">
        <f t="shared" si="6"/>
        <v>2.0000000000000004</v>
      </c>
      <c r="E83" s="4">
        <f t="shared" si="7"/>
        <v>2.0000000000000004</v>
      </c>
      <c r="G83" s="4">
        <f t="shared" si="5"/>
        <v>1.0256410256410258</v>
      </c>
    </row>
    <row r="84" spans="1:7" x14ac:dyDescent="0.2">
      <c r="A84" s="4">
        <f>IF('True_Odds_Calculator_2-way'!A85="","",'True_Odds_Calculator_2-way'!A85)</f>
        <v>1.57</v>
      </c>
      <c r="B84" s="4">
        <f>IF('True_Odds_Calculator_2-way'!B85="","",'True_Odds_Calculator_2-way'!B85)</f>
        <v>2.54</v>
      </c>
      <c r="C84" s="4">
        <f t="shared" si="4"/>
        <v>3.0643462560810519E-2</v>
      </c>
      <c r="D84" s="4">
        <f t="shared" si="6"/>
        <v>1.6086974061075479</v>
      </c>
      <c r="E84" s="4">
        <f t="shared" si="7"/>
        <v>2.6428524090396981</v>
      </c>
      <c r="G84" s="4">
        <f t="shared" si="5"/>
        <v>1.0306434625608105</v>
      </c>
    </row>
    <row r="85" spans="1:7" x14ac:dyDescent="0.2">
      <c r="A85" s="4">
        <f>IF('True_Odds_Calculator_2-way'!A86="","",'True_Odds_Calculator_2-way'!A86)</f>
        <v>2.12</v>
      </c>
      <c r="B85" s="4">
        <f>IF('True_Odds_Calculator_2-way'!B86="","",'True_Odds_Calculator_2-way'!B86)</f>
        <v>1.78</v>
      </c>
      <c r="C85" s="4">
        <f t="shared" si="4"/>
        <v>3.3495866016535869E-2</v>
      </c>
      <c r="D85" s="4">
        <f t="shared" si="6"/>
        <v>2.1980428704566637</v>
      </c>
      <c r="E85" s="4">
        <f t="shared" si="7"/>
        <v>1.8346946713341112</v>
      </c>
      <c r="G85" s="4">
        <f t="shared" si="5"/>
        <v>1.0334958660165359</v>
      </c>
    </row>
    <row r="86" spans="1:7" x14ac:dyDescent="0.2">
      <c r="A86" s="4">
        <f>IF('True_Odds_Calculator_2-way'!A87="","",'True_Odds_Calculator_2-way'!A87)</f>
        <v>2.36</v>
      </c>
      <c r="B86" s="4">
        <f>IF('True_Odds_Calculator_2-way'!B87="","",'True_Odds_Calculator_2-way'!B87)</f>
        <v>1.64</v>
      </c>
      <c r="C86" s="4">
        <f t="shared" si="4"/>
        <v>3.3484911120297722E-2</v>
      </c>
      <c r="D86" s="4">
        <f t="shared" si="6"/>
        <v>2.4570848146267141</v>
      </c>
      <c r="E86" s="4">
        <f t="shared" si="7"/>
        <v>1.6863018473335656</v>
      </c>
      <c r="G86" s="4">
        <f t="shared" si="5"/>
        <v>1.0334849111202977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1.81</v>
      </c>
      <c r="C87" s="4">
        <f t="shared" si="4"/>
        <v>3.0955087366835166E-2</v>
      </c>
      <c r="D87" s="4">
        <f t="shared" si="6"/>
        <v>2.159867538325388</v>
      </c>
      <c r="E87" s="4">
        <f t="shared" si="7"/>
        <v>1.8621674173619833</v>
      </c>
      <c r="G87" s="4">
        <f t="shared" si="5"/>
        <v>1.0309550873668352</v>
      </c>
    </row>
    <row r="88" spans="1:7" x14ac:dyDescent="0.2">
      <c r="A88" s="4">
        <f>IF('True_Odds_Calculator_2-way'!A89="","",'True_Odds_Calculator_2-way'!A89)</f>
        <v>2.0499999999999998</v>
      </c>
      <c r="B88" s="4">
        <f>IF('True_Odds_Calculator_2-way'!B89="","",'True_Odds_Calculator_2-way'!B89)</f>
        <v>1.85</v>
      </c>
      <c r="C88" s="4">
        <f t="shared" si="4"/>
        <v>2.8345418589321048E-2</v>
      </c>
      <c r="D88" s="4">
        <f t="shared" si="6"/>
        <v>2.1113430758524703</v>
      </c>
      <c r="E88" s="4">
        <f t="shared" si="7"/>
        <v>1.8998121477770822</v>
      </c>
      <c r="G88" s="4">
        <f t="shared" si="5"/>
        <v>1.028345418589321</v>
      </c>
    </row>
    <row r="89" spans="1:7" x14ac:dyDescent="0.2">
      <c r="A89" s="4">
        <f>IF('True_Odds_Calculator_2-way'!A90="","",'True_Odds_Calculator_2-way'!A90)</f>
        <v>2.0699999999999998</v>
      </c>
      <c r="B89" s="4">
        <f>IF('True_Odds_Calculator_2-way'!B90="","",'True_Odds_Calculator_2-way'!B90)</f>
        <v>1.83</v>
      </c>
      <c r="C89" s="4">
        <f t="shared" si="4"/>
        <v>2.9539874871307603E-2</v>
      </c>
      <c r="D89" s="4">
        <f t="shared" si="6"/>
        <v>2.1352836729517204</v>
      </c>
      <c r="E89" s="4">
        <f t="shared" si="7"/>
        <v>1.8808371192373576</v>
      </c>
      <c r="G89" s="4">
        <f t="shared" si="5"/>
        <v>1.0295398748713076</v>
      </c>
    </row>
    <row r="90" spans="1:7" x14ac:dyDescent="0.2">
      <c r="A90" s="4">
        <f>IF('True_Odds_Calculator_2-way'!A91="","",'True_Odds_Calculator_2-way'!A91)</f>
        <v>1.93</v>
      </c>
      <c r="B90" s="4">
        <f>IF('True_Odds_Calculator_2-way'!B91="","",'True_Odds_Calculator_2-way'!B91)</f>
        <v>1.96</v>
      </c>
      <c r="C90" s="4">
        <f t="shared" si="4"/>
        <v>2.8338796658559762E-2</v>
      </c>
      <c r="D90" s="4">
        <f t="shared" si="6"/>
        <v>1.9842635333613092</v>
      </c>
      <c r="E90" s="4">
        <f t="shared" si="7"/>
        <v>2.0159880622468553</v>
      </c>
      <c r="G90" s="4">
        <f t="shared" si="5"/>
        <v>1.0283387966585598</v>
      </c>
    </row>
    <row r="91" spans="1:7" x14ac:dyDescent="0.2">
      <c r="A91" s="4">
        <f>IF('True_Odds_Calculator_2-way'!A92="","",'True_Odds_Calculator_2-way'!A92)</f>
        <v>2.1800000000000002</v>
      </c>
      <c r="B91" s="4">
        <f>IF('True_Odds_Calculator_2-way'!B92="","",'True_Odds_Calculator_2-way'!B92)</f>
        <v>1.74</v>
      </c>
      <c r="C91" s="4">
        <f t="shared" si="4"/>
        <v>3.3428240008436028E-2</v>
      </c>
      <c r="D91" s="4">
        <f t="shared" si="6"/>
        <v>2.2624358821424311</v>
      </c>
      <c r="E91" s="4">
        <f t="shared" si="7"/>
        <v>1.7921194368326561</v>
      </c>
      <c r="G91" s="4">
        <f t="shared" si="5"/>
        <v>1.033428240008436</v>
      </c>
    </row>
    <row r="92" spans="1:7" x14ac:dyDescent="0.2">
      <c r="A92" s="4">
        <f>IF('True_Odds_Calculator_2-way'!A93="","",'True_Odds_Calculator_2-way'!A93)</f>
        <v>2.19</v>
      </c>
      <c r="B92" s="4">
        <f>IF('True_Odds_Calculator_2-way'!B93="","",'True_Odds_Calculator_2-way'!B93)</f>
        <v>1.73</v>
      </c>
      <c r="C92" s="4">
        <f t="shared" si="4"/>
        <v>3.4655686647135031E-2</v>
      </c>
      <c r="D92" s="4">
        <f t="shared" si="6"/>
        <v>2.2763841740018629</v>
      </c>
      <c r="E92" s="4">
        <f t="shared" si="7"/>
        <v>1.7834631769717797</v>
      </c>
      <c r="G92" s="4">
        <f t="shared" si="5"/>
        <v>1.034655686647135</v>
      </c>
    </row>
    <row r="93" spans="1:7" x14ac:dyDescent="0.2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4"/>
        <v>3.4391534391534417E-2</v>
      </c>
      <c r="D93" s="4">
        <f t="shared" si="6"/>
        <v>2.2433234421364987</v>
      </c>
      <c r="E93" s="4">
        <f t="shared" si="7"/>
        <v>1.8042959427207637</v>
      </c>
      <c r="G93" s="4">
        <f t="shared" si="5"/>
        <v>1.0343915343915344</v>
      </c>
    </row>
    <row r="94" spans="1:7" x14ac:dyDescent="0.2">
      <c r="A94" s="4">
        <f>IF('True_Odds_Calculator_2-way'!A95="","",'True_Odds_Calculator_2-way'!A95)</f>
        <v>2.15</v>
      </c>
      <c r="B94" s="4">
        <f>IF('True_Odds_Calculator_2-way'!B95="","",'True_Odds_Calculator_2-way'!B95)</f>
        <v>1.76</v>
      </c>
      <c r="C94" s="4">
        <f t="shared" si="4"/>
        <v>3.3298097251585723E-2</v>
      </c>
      <c r="D94" s="4">
        <f t="shared" si="6"/>
        <v>2.2298173246906305</v>
      </c>
      <c r="E94" s="4">
        <f t="shared" si="7"/>
        <v>1.8131288931480596</v>
      </c>
      <c r="G94" s="4">
        <f t="shared" si="5"/>
        <v>1.0332980972515857</v>
      </c>
    </row>
    <row r="95" spans="1:7" x14ac:dyDescent="0.2">
      <c r="A95" s="4">
        <f>IF('True_Odds_Calculator_2-way'!A96="","",'True_Odds_Calculator_2-way'!A96)</f>
        <v>2.0299999999999998</v>
      </c>
      <c r="B95" s="4">
        <f>IF('True_Odds_Calculator_2-way'!B96="","",'True_Odds_Calculator_2-way'!B96)</f>
        <v>1.86</v>
      </c>
      <c r="C95" s="4">
        <f t="shared" si="4"/>
        <v>3.0245246040574214E-2</v>
      </c>
      <c r="D95" s="4">
        <f t="shared" si="6"/>
        <v>2.0942925287037548</v>
      </c>
      <c r="E95" s="4">
        <f t="shared" si="7"/>
        <v>1.9138324294186226</v>
      </c>
      <c r="G95" s="4">
        <f t="shared" si="5"/>
        <v>1.0302452460405742</v>
      </c>
    </row>
    <row r="96" spans="1:7" x14ac:dyDescent="0.2">
      <c r="A96" s="4">
        <f>IF('True_Odds_Calculator_2-way'!A97="","",'True_Odds_Calculator_2-way'!A97)</f>
        <v>2.41</v>
      </c>
      <c r="B96" s="4">
        <f>IF('True_Odds_Calculator_2-way'!B97="","",'True_Odds_Calculator_2-way'!B97)</f>
        <v>1.62</v>
      </c>
      <c r="C96" s="4">
        <f t="shared" si="4"/>
        <v>3.2221709953383471E-2</v>
      </c>
      <c r="D96" s="4">
        <f t="shared" si="6"/>
        <v>2.5073534133966988</v>
      </c>
      <c r="E96" s="4">
        <f t="shared" si="7"/>
        <v>1.6634144263133228</v>
      </c>
      <c r="G96" s="4">
        <f t="shared" si="5"/>
        <v>1.0322217099533835</v>
      </c>
    </row>
    <row r="97" spans="1:7" x14ac:dyDescent="0.2">
      <c r="A97" s="4">
        <f>IF('True_Odds_Calculator_2-way'!A98="","",'True_Odds_Calculator_2-way'!A98)</f>
        <v>2.35</v>
      </c>
      <c r="B97" s="4">
        <f>IF('True_Odds_Calculator_2-way'!B98="","",'True_Odds_Calculator_2-way'!B98)</f>
        <v>1.65</v>
      </c>
      <c r="C97" s="4">
        <f t="shared" si="4"/>
        <v>3.1592520954223158E-2</v>
      </c>
      <c r="D97" s="4">
        <f t="shared" si="6"/>
        <v>2.4405979543666407</v>
      </c>
      <c r="E97" s="4">
        <f t="shared" si="7"/>
        <v>1.6941561987984708</v>
      </c>
      <c r="G97" s="4">
        <f t="shared" si="5"/>
        <v>1.0315925209542232</v>
      </c>
    </row>
    <row r="98" spans="1:7" x14ac:dyDescent="0.2">
      <c r="A98" s="4">
        <f>IF('True_Odds_Calculator_2-way'!A99="","",'True_Odds_Calculator_2-way'!A99)</f>
        <v>2.42</v>
      </c>
      <c r="B98" s="4">
        <f>IF('True_Odds_Calculator_2-way'!B99="","",'True_Odds_Calculator_2-way'!B99)</f>
        <v>1.61</v>
      </c>
      <c r="C98" s="4">
        <f t="shared" si="4"/>
        <v>3.4341152918228035E-2</v>
      </c>
      <c r="D98" s="4">
        <f t="shared" si="6"/>
        <v>2.5249173741170372</v>
      </c>
      <c r="E98" s="4">
        <f t="shared" si="7"/>
        <v>1.655773235306617</v>
      </c>
      <c r="G98" s="4">
        <f t="shared" si="5"/>
        <v>1.034341152918228</v>
      </c>
    </row>
    <row r="99" spans="1:7" x14ac:dyDescent="0.2">
      <c r="A99" s="4">
        <f>IF('True_Odds_Calculator_2-way'!A100="","",'True_Odds_Calculator_2-way'!A100)</f>
        <v>2.35</v>
      </c>
      <c r="B99" s="4">
        <f>IF('True_Odds_Calculator_2-way'!B100="","",'True_Odds_Calculator_2-way'!B100)</f>
        <v>1.65</v>
      </c>
      <c r="C99" s="4">
        <f t="shared" si="4"/>
        <v>3.1592520954223158E-2</v>
      </c>
      <c r="D99" s="4">
        <f t="shared" si="6"/>
        <v>2.4405979543666407</v>
      </c>
      <c r="E99" s="4">
        <f t="shared" si="7"/>
        <v>1.6941561987984708</v>
      </c>
      <c r="G99" s="4">
        <f t="shared" si="5"/>
        <v>1.0315925209542232</v>
      </c>
    </row>
    <row r="100" spans="1:7" x14ac:dyDescent="0.2">
      <c r="A100" s="4">
        <f>IF('True_Odds_Calculator_2-way'!A101="","",'True_Odds_Calculator_2-way'!A101)</f>
        <v>2.13</v>
      </c>
      <c r="B100" s="4">
        <f>IF('True_Odds_Calculator_2-way'!B101="","",'True_Odds_Calculator_2-way'!B101)</f>
        <v>1.7</v>
      </c>
      <c r="C100" s="4">
        <f t="shared" si="4"/>
        <v>5.7718862192764453E-2</v>
      </c>
      <c r="D100" s="4">
        <f t="shared" si="6"/>
        <v>2.2695079912253213</v>
      </c>
      <c r="E100" s="4">
        <f t="shared" si="7"/>
        <v>1.7877067390767711</v>
      </c>
      <c r="G100" s="4">
        <f t="shared" si="5"/>
        <v>1.0577188621927645</v>
      </c>
    </row>
    <row r="101" spans="1:7" x14ac:dyDescent="0.2">
      <c r="A101" s="4">
        <f>IF('True_Odds_Calculator_2-way'!A102="","",'True_Odds_Calculator_2-way'!A102)</f>
        <v>2.4300000000000002</v>
      </c>
      <c r="B101" s="4">
        <f>IF('True_Odds_Calculator_2-way'!B102="","",'True_Odds_Calculator_2-way'!B102)</f>
        <v>1.55</v>
      </c>
      <c r="C101" s="4">
        <f t="shared" si="4"/>
        <v>5.6683924067436608E-2</v>
      </c>
      <c r="D101" s="4">
        <f t="shared" si="6"/>
        <v>2.609734973150875</v>
      </c>
      <c r="E101" s="4">
        <f t="shared" si="7"/>
        <v>1.6212202733240073</v>
      </c>
      <c r="G101" s="4">
        <f t="shared" si="5"/>
        <v>1.0566839240674366</v>
      </c>
    </row>
    <row r="102" spans="1:7" x14ac:dyDescent="0.2">
      <c r="A102" s="4">
        <f>IF('True_Odds_Calculator_2-way'!A103="","",'True_Odds_Calculator_2-way'!A103)</f>
        <v>2.27</v>
      </c>
      <c r="B102" s="4">
        <f>IF('True_Odds_Calculator_2-way'!B103="","",'True_Odds_Calculator_2-way'!B103)</f>
        <v>1.63</v>
      </c>
      <c r="C102" s="4">
        <f t="shared" si="4"/>
        <v>5.4025566876570785E-2</v>
      </c>
      <c r="D102" s="4">
        <f t="shared" si="6"/>
        <v>2.418286984085487</v>
      </c>
      <c r="E102" s="4">
        <f t="shared" si="7"/>
        <v>1.7050759199096792</v>
      </c>
      <c r="G102" s="4">
        <f t="shared" si="5"/>
        <v>1.0540255668765708</v>
      </c>
    </row>
    <row r="103" spans="1:7" x14ac:dyDescent="0.2">
      <c r="A103" s="4">
        <f>IF('True_Odds_Calculator_2-way'!A104="","",'True_Odds_Calculator_2-way'!A104)</f>
        <v>2</v>
      </c>
      <c r="B103" s="4">
        <f>IF('True_Odds_Calculator_2-way'!B104="","",'True_Odds_Calculator_2-way'!B104)</f>
        <v>1.81</v>
      </c>
      <c r="C103" s="4">
        <f t="shared" si="4"/>
        <v>5.2486187845303789E-2</v>
      </c>
      <c r="D103" s="4">
        <f t="shared" si="6"/>
        <v>2.1107871720116615</v>
      </c>
      <c r="E103" s="4">
        <f t="shared" si="7"/>
        <v>1.9002624671916009</v>
      </c>
      <c r="G103" s="4">
        <f t="shared" si="5"/>
        <v>1.0524861878453038</v>
      </c>
    </row>
    <row r="104" spans="1:7" x14ac:dyDescent="0.2">
      <c r="A104" s="4">
        <f>IF('True_Odds_Calculator_2-way'!A105="","",'True_Odds_Calculator_2-way'!A105)</f>
        <v>1.53</v>
      </c>
      <c r="B104" s="4">
        <f>IF('True_Odds_Calculator_2-way'!B105="","",'True_Odds_Calculator_2-way'!B105)</f>
        <v>2.42</v>
      </c>
      <c r="C104" s="4">
        <f t="shared" si="4"/>
        <v>6.681791173769791E-2</v>
      </c>
      <c r="D104" s="4">
        <f t="shared" si="6"/>
        <v>1.6124199799677745</v>
      </c>
      <c r="E104" s="4">
        <f t="shared" si="7"/>
        <v>2.6328663869729079</v>
      </c>
      <c r="G104" s="4">
        <f t="shared" si="5"/>
        <v>1.0668179117376979</v>
      </c>
    </row>
    <row r="105" spans="1:7" x14ac:dyDescent="0.2">
      <c r="A105" s="4">
        <f>IF('True_Odds_Calculator_2-way'!A106="","",'True_Odds_Calculator_2-way'!A106)</f>
        <v>1.69</v>
      </c>
      <c r="B105" s="4">
        <f>IF('True_Odds_Calculator_2-way'!B106="","",'True_Odds_Calculator_2-way'!B106)</f>
        <v>2.15</v>
      </c>
      <c r="C105" s="4">
        <f t="shared" si="4"/>
        <v>5.6832255401128462E-2</v>
      </c>
      <c r="D105" s="4">
        <f t="shared" si="6"/>
        <v>1.7752534505924025</v>
      </c>
      <c r="E105" s="4">
        <f t="shared" si="7"/>
        <v>2.2899007405073264</v>
      </c>
      <c r="G105" s="4">
        <f t="shared" si="5"/>
        <v>1.0568322554011285</v>
      </c>
    </row>
    <row r="106" spans="1:7" x14ac:dyDescent="0.2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2.02</v>
      </c>
      <c r="C106" s="4">
        <f t="shared" si="4"/>
        <v>4.7535692795798834E-2</v>
      </c>
      <c r="D106" s="4">
        <f t="shared" si="6"/>
        <v>1.8913661993688893</v>
      </c>
      <c r="E106" s="4">
        <f t="shared" si="7"/>
        <v>2.1218733677673955</v>
      </c>
      <c r="G106" s="4">
        <f t="shared" si="5"/>
        <v>1.0475356927957988</v>
      </c>
    </row>
    <row r="107" spans="1:7" x14ac:dyDescent="0.2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2.0299999999999998</v>
      </c>
      <c r="C107" s="4">
        <f t="shared" si="4"/>
        <v>4.5097025283727721E-2</v>
      </c>
      <c r="D107" s="4">
        <f t="shared" si="6"/>
        <v>1.8870143543127138</v>
      </c>
      <c r="E107" s="4">
        <f t="shared" si="7"/>
        <v>2.1273774715571898</v>
      </c>
      <c r="G107" s="4">
        <f t="shared" si="5"/>
        <v>1.0450970252837277</v>
      </c>
    </row>
    <row r="108" spans="1:7" x14ac:dyDescent="0.2">
      <c r="A108" s="4">
        <f>IF('True_Odds_Calculator_2-way'!A109="","",'True_Odds_Calculator_2-way'!A109)</f>
        <v>1.75</v>
      </c>
      <c r="B108" s="4">
        <f>IF('True_Odds_Calculator_2-way'!B109="","",'True_Odds_Calculator_2-way'!B109)</f>
        <v>2.06</v>
      </c>
      <c r="C108" s="4">
        <f t="shared" si="4"/>
        <v>5.6865464632454898E-2</v>
      </c>
      <c r="D108" s="4">
        <f t="shared" si="6"/>
        <v>1.8416347381864622</v>
      </c>
      <c r="E108" s="4">
        <f t="shared" si="7"/>
        <v>2.1881638846737479</v>
      </c>
      <c r="G108" s="4">
        <f t="shared" si="5"/>
        <v>1.0568654646324549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1.98</v>
      </c>
      <c r="C109" s="4">
        <f t="shared" si="4"/>
        <v>4.5591045591045543E-2</v>
      </c>
      <c r="D109" s="4">
        <f t="shared" si="6"/>
        <v>1.931452675982072</v>
      </c>
      <c r="E109" s="4">
        <f t="shared" si="7"/>
        <v>2.0735918482875744</v>
      </c>
      <c r="G109" s="4">
        <f t="shared" si="5"/>
        <v>1.0455910455910455</v>
      </c>
    </row>
    <row r="110" spans="1:7" x14ac:dyDescent="0.2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2.02</v>
      </c>
      <c r="C110" s="4">
        <f t="shared" si="4"/>
        <v>4.7535692795798834E-2</v>
      </c>
      <c r="D110" s="4">
        <f t="shared" si="6"/>
        <v>1.8913661993688893</v>
      </c>
      <c r="E110" s="4">
        <f t="shared" si="7"/>
        <v>2.1218733677673955</v>
      </c>
      <c r="G110" s="4">
        <f t="shared" si="5"/>
        <v>1.0475356927957988</v>
      </c>
    </row>
    <row r="111" spans="1:7" x14ac:dyDescent="0.2">
      <c r="A111" s="4">
        <f>IF('True_Odds_Calculator_2-way'!A112="","",'True_Odds_Calculator_2-way'!A112)</f>
        <v>1.53</v>
      </c>
      <c r="B111" s="4">
        <f>IF('True_Odds_Calculator_2-way'!B112="","",'True_Odds_Calculator_2-way'!B112)</f>
        <v>2.29</v>
      </c>
      <c r="C111" s="4">
        <f t="shared" si="4"/>
        <v>9.0275993949253674E-2</v>
      </c>
      <c r="D111" s="4">
        <f t="shared" si="6"/>
        <v>1.6435021225695994</v>
      </c>
      <c r="E111" s="4">
        <f t="shared" si="7"/>
        <v>2.5539964281809238</v>
      </c>
      <c r="G111" s="4">
        <f t="shared" si="5"/>
        <v>1.0902759939492537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2.0499999999999998</v>
      </c>
      <c r="C112" s="4">
        <f t="shared" si="4"/>
        <v>5.598669623059882E-2</v>
      </c>
      <c r="D112" s="4">
        <f t="shared" si="6"/>
        <v>1.8512057465366858</v>
      </c>
      <c r="E112" s="4">
        <f t="shared" si="7"/>
        <v>2.1748040988547319</v>
      </c>
      <c r="G112" s="4">
        <f t="shared" si="5"/>
        <v>1.0559866962305988</v>
      </c>
    </row>
    <row r="113" spans="1:7" x14ac:dyDescent="0.2">
      <c r="A113" s="4">
        <f>IF('True_Odds_Calculator_2-way'!A114="","",'True_Odds_Calculator_2-way'!A114)</f>
        <v>2.02</v>
      </c>
      <c r="B113" s="4">
        <f>IF('True_Odds_Calculator_2-way'!B114="","",'True_Odds_Calculator_2-way'!B114)</f>
        <v>1.81</v>
      </c>
      <c r="C113" s="4">
        <f t="shared" si="4"/>
        <v>4.7535692795798834E-2</v>
      </c>
      <c r="D113" s="4">
        <f t="shared" si="6"/>
        <v>2.1218733677673955</v>
      </c>
      <c r="E113" s="4">
        <f t="shared" si="7"/>
        <v>1.8913661993688893</v>
      </c>
      <c r="G113" s="4">
        <f t="shared" si="5"/>
        <v>1.0475356927957988</v>
      </c>
    </row>
    <row r="114" spans="1:7" x14ac:dyDescent="0.2">
      <c r="A114" s="4">
        <f>IF('True_Odds_Calculator_2-way'!A115="","",'True_Odds_Calculator_2-way'!A115)</f>
        <v>1.93</v>
      </c>
      <c r="B114" s="4">
        <f>IF('True_Odds_Calculator_2-way'!B115="","",'True_Odds_Calculator_2-way'!B115)</f>
        <v>1.98</v>
      </c>
      <c r="C114" s="4">
        <f t="shared" si="4"/>
        <v>2.3185220076411994E-2</v>
      </c>
      <c r="D114" s="4">
        <f t="shared" si="6"/>
        <v>1.974169551066798</v>
      </c>
      <c r="E114" s="4">
        <f t="shared" si="7"/>
        <v>2.0265153523890338</v>
      </c>
      <c r="G114" s="4">
        <f t="shared" si="5"/>
        <v>1.023185220076412</v>
      </c>
    </row>
    <row r="115" spans="1:7" x14ac:dyDescent="0.2">
      <c r="A115" s="4">
        <f>IF('True_Odds_Calculator_2-way'!A116="","",'True_Odds_Calculator_2-way'!A116)</f>
        <v>2.3199999999999998</v>
      </c>
      <c r="B115" s="4">
        <f>IF('True_Odds_Calculator_2-way'!B116="","",'True_Odds_Calculator_2-way'!B116)</f>
        <v>1.67</v>
      </c>
      <c r="C115" s="4">
        <f t="shared" si="4"/>
        <v>2.9836877968201669E-2</v>
      </c>
      <c r="D115" s="4">
        <f t="shared" si="6"/>
        <v>2.4031757846421042</v>
      </c>
      <c r="E115" s="4">
        <f t="shared" si="7"/>
        <v>1.7126690831933518</v>
      </c>
      <c r="G115" s="4">
        <f t="shared" si="5"/>
        <v>1.0298368779682017</v>
      </c>
    </row>
    <row r="116" spans="1:7" x14ac:dyDescent="0.2">
      <c r="A116" s="4">
        <f>IF('True_Odds_Calculator_2-way'!A117="","",'True_Odds_Calculator_2-way'!A117)</f>
        <v>1.82</v>
      </c>
      <c r="B116" s="4">
        <f>IF('True_Odds_Calculator_2-way'!B117="","",'True_Odds_Calculator_2-way'!B117)</f>
        <v>2.08</v>
      </c>
      <c r="C116" s="4">
        <f t="shared" si="4"/>
        <v>3.0219780219780112E-2</v>
      </c>
      <c r="D116" s="4">
        <f t="shared" si="6"/>
        <v>1.8714652956298199</v>
      </c>
      <c r="E116" s="4">
        <f t="shared" si="7"/>
        <v>2.1474926253687316</v>
      </c>
      <c r="G116" s="4">
        <f t="shared" si="5"/>
        <v>1.0302197802197801</v>
      </c>
    </row>
    <row r="117" spans="1:7" x14ac:dyDescent="0.2">
      <c r="A117" s="4">
        <f>IF('True_Odds_Calculator_2-way'!A118="","",'True_Odds_Calculator_2-way'!A118)</f>
        <v>2.52</v>
      </c>
      <c r="B117" s="4">
        <f>IF('True_Odds_Calculator_2-way'!B118="","",'True_Odds_Calculator_2-way'!B118)</f>
        <v>1.58</v>
      </c>
      <c r="C117" s="4">
        <f t="shared" si="4"/>
        <v>2.9736789230460081E-2</v>
      </c>
      <c r="D117" s="4">
        <f t="shared" si="6"/>
        <v>2.618095739084692</v>
      </c>
      <c r="E117" s="4">
        <f t="shared" si="7"/>
        <v>1.6180104031209364</v>
      </c>
      <c r="G117" s="4">
        <f t="shared" si="5"/>
        <v>1.0297367892304601</v>
      </c>
    </row>
    <row r="118" spans="1:7" x14ac:dyDescent="0.2">
      <c r="A118" s="4">
        <f>IF('True_Odds_Calculator_2-way'!A119="","",'True_Odds_Calculator_2-way'!A119)</f>
        <v>2.27</v>
      </c>
      <c r="B118" s="4">
        <f>IF('True_Odds_Calculator_2-way'!B119="","",'True_Odds_Calculator_2-way'!B119)</f>
        <v>1.66</v>
      </c>
      <c r="C118" s="4">
        <f t="shared" si="4"/>
        <v>4.2938272915450382E-2</v>
      </c>
      <c r="D118" s="4">
        <f t="shared" si="6"/>
        <v>2.3862959913874993</v>
      </c>
      <c r="E118" s="4">
        <f t="shared" si="7"/>
        <v>1.7213466721483714</v>
      </c>
      <c r="G118" s="4">
        <f t="shared" si="5"/>
        <v>1.0429382729154504</v>
      </c>
    </row>
    <row r="119" spans="1:7" x14ac:dyDescent="0.2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1.97</v>
      </c>
      <c r="C119" s="4">
        <f t="shared" si="4"/>
        <v>2.844754653130277E-2</v>
      </c>
      <c r="D119" s="4">
        <f t="shared" si="6"/>
        <v>1.9739066903246005</v>
      </c>
      <c r="E119" s="4">
        <f t="shared" si="7"/>
        <v>2.0267924123888115</v>
      </c>
      <c r="G119" s="4">
        <f t="shared" si="5"/>
        <v>1.0284475465313028</v>
      </c>
    </row>
    <row r="120" spans="1:7" x14ac:dyDescent="0.2">
      <c r="A120" s="4">
        <f>IF('True_Odds_Calculator_2-way'!A121="","",'True_Odds_Calculator_2-way'!A121)</f>
        <v>1.98</v>
      </c>
      <c r="B120" s="4">
        <f>IF('True_Odds_Calculator_2-way'!B121="","",'True_Odds_Calculator_2-way'!B121)</f>
        <v>1.87</v>
      </c>
      <c r="C120" s="4">
        <f t="shared" si="4"/>
        <v>3.9809863339275164E-2</v>
      </c>
      <c r="D120" s="4">
        <f t="shared" si="6"/>
        <v>2.0612369871402327</v>
      </c>
      <c r="E120" s="4">
        <f t="shared" si="7"/>
        <v>1.9422965954991347</v>
      </c>
      <c r="G120" s="4">
        <f t="shared" si="5"/>
        <v>1.0398098633392752</v>
      </c>
    </row>
    <row r="121" spans="1:7" x14ac:dyDescent="0.2">
      <c r="A121" s="4">
        <f>IF('True_Odds_Calculator_2-way'!A122="","",'True_Odds_Calculator_2-way'!A122)</f>
        <v>2.08</v>
      </c>
      <c r="B121" s="4">
        <f>IF('True_Odds_Calculator_2-way'!B122="","",'True_Odds_Calculator_2-way'!B122)</f>
        <v>1.78</v>
      </c>
      <c r="C121" s="4">
        <f t="shared" si="4"/>
        <v>4.2566983578219642E-2</v>
      </c>
      <c r="D121" s="4">
        <f t="shared" si="6"/>
        <v>2.1763461086292031</v>
      </c>
      <c r="E121" s="4">
        <f t="shared" si="7"/>
        <v>1.8500899460323807</v>
      </c>
      <c r="G121" s="4">
        <f t="shared" si="5"/>
        <v>1.0425669835782196</v>
      </c>
    </row>
    <row r="122" spans="1:7" x14ac:dyDescent="0.2">
      <c r="A122" s="4">
        <f>IF('True_Odds_Calculator_2-way'!A123="","",'True_Odds_Calculator_2-way'!A123)</f>
        <v>2.62</v>
      </c>
      <c r="B122" s="4">
        <f>IF('True_Odds_Calculator_2-way'!B123="","",'True_Odds_Calculator_2-way'!B123)</f>
        <v>1.51</v>
      </c>
      <c r="C122" s="4">
        <f t="shared" si="4"/>
        <v>4.3931044942116193E-2</v>
      </c>
      <c r="D122" s="4">
        <f t="shared" si="6"/>
        <v>2.7799873515564615</v>
      </c>
      <c r="E122" s="4">
        <f t="shared" si="7"/>
        <v>1.5618017448975565</v>
      </c>
      <c r="G122" s="4">
        <f t="shared" si="5"/>
        <v>1.0439310449421162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2.06</v>
      </c>
      <c r="C123" s="4">
        <f t="shared" si="4"/>
        <v>3.1884980635577431E-2</v>
      </c>
      <c r="D123" s="4">
        <f t="shared" si="6"/>
        <v>1.8849942497124856</v>
      </c>
      <c r="E123" s="4">
        <f t="shared" si="7"/>
        <v>2.1299508446804905</v>
      </c>
      <c r="G123" s="4">
        <f t="shared" si="5"/>
        <v>1.0318849806355774</v>
      </c>
    </row>
    <row r="124" spans="1:7" x14ac:dyDescent="0.2">
      <c r="A124" s="4">
        <f>IF('True_Odds_Calculator_2-way'!A125="","",'True_Odds_Calculator_2-way'!A125)</f>
        <v>1.98</v>
      </c>
      <c r="B124" s="4">
        <f>IF('True_Odds_Calculator_2-way'!B125="","",'True_Odds_Calculator_2-way'!B125)</f>
        <v>1.91</v>
      </c>
      <c r="C124" s="4">
        <f t="shared" si="4"/>
        <v>2.861071447458885E-2</v>
      </c>
      <c r="D124" s="4">
        <f t="shared" si="6"/>
        <v>2.0377175494369308</v>
      </c>
      <c r="E124" s="4">
        <f t="shared" si="7"/>
        <v>1.9636533568721115</v>
      </c>
      <c r="G124" s="4">
        <f t="shared" si="5"/>
        <v>1.0286107144745888</v>
      </c>
    </row>
    <row r="125" spans="1:7" x14ac:dyDescent="0.2">
      <c r="A125" s="4">
        <f>IF('True_Odds_Calculator_2-way'!A126="","",'True_Odds_Calculator_2-way'!A126)</f>
        <v>1.68</v>
      </c>
      <c r="B125" s="4">
        <f>IF('True_Odds_Calculator_2-way'!B126="","",'True_Odds_Calculator_2-way'!B126)</f>
        <v>2.27</v>
      </c>
      <c r="C125" s="4">
        <f t="shared" si="4"/>
        <v>3.5766729599328695E-2</v>
      </c>
      <c r="D125" s="4">
        <f t="shared" si="6"/>
        <v>1.7320374239258789</v>
      </c>
      <c r="E125" s="4">
        <f t="shared" si="7"/>
        <v>2.3660503784588656</v>
      </c>
      <c r="G125" s="4">
        <f t="shared" si="5"/>
        <v>1.0357667295993287</v>
      </c>
    </row>
    <row r="126" spans="1:7" x14ac:dyDescent="0.2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2.17</v>
      </c>
      <c r="C126" s="4">
        <f t="shared" si="4"/>
        <v>3.2258064516129004E-2</v>
      </c>
      <c r="D126" s="4">
        <f t="shared" si="6"/>
        <v>1.8008298755186722</v>
      </c>
      <c r="E126" s="4">
        <f t="shared" si="7"/>
        <v>2.2487046632124348</v>
      </c>
      <c r="G126" s="4">
        <f t="shared" si="5"/>
        <v>1.032258064516129</v>
      </c>
    </row>
    <row r="127" spans="1:7" x14ac:dyDescent="0.2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2.3199999999999998</v>
      </c>
      <c r="C127" s="4">
        <f t="shared" si="4"/>
        <v>4.8318433375904579E-2</v>
      </c>
      <c r="D127" s="4">
        <f t="shared" si="6"/>
        <v>1.6859860039476045</v>
      </c>
      <c r="E127" s="4">
        <f t="shared" si="7"/>
        <v>2.4577556892492805</v>
      </c>
      <c r="G127" s="4">
        <f t="shared" si="5"/>
        <v>1.0483184333759046</v>
      </c>
    </row>
    <row r="128" spans="1:7" x14ac:dyDescent="0.2">
      <c r="A128" s="4">
        <f>IF('True_Odds_Calculator_2-way'!A129="","",'True_Odds_Calculator_2-way'!A129)</f>
        <v>1.67</v>
      </c>
      <c r="B128" s="4">
        <f>IF('True_Odds_Calculator_2-way'!B129="","",'True_Odds_Calculator_2-way'!B129)</f>
        <v>2.23</v>
      </c>
      <c r="C128" s="4">
        <f t="shared" si="4"/>
        <v>4.7232888483123459E-2</v>
      </c>
      <c r="D128" s="4">
        <f t="shared" si="6"/>
        <v>1.7385681940197473</v>
      </c>
      <c r="E128" s="4">
        <f t="shared" si="7"/>
        <v>2.3539711134287793</v>
      </c>
      <c r="G128" s="4">
        <f t="shared" si="5"/>
        <v>1.0472328884831235</v>
      </c>
    </row>
    <row r="129" spans="1:7" x14ac:dyDescent="0.2">
      <c r="A129" s="4">
        <f>IF('True_Odds_Calculator_2-way'!A130="","",'True_Odds_Calculator_2-way'!A130)</f>
        <v>1.69</v>
      </c>
      <c r="B129" s="4">
        <f>IF('True_Odds_Calculator_2-way'!B130="","",'True_Odds_Calculator_2-way'!B130)</f>
        <v>2.1800000000000002</v>
      </c>
      <c r="C129" s="4">
        <f t="shared" si="4"/>
        <v>5.0431572661636226E-2</v>
      </c>
      <c r="D129" s="4">
        <f t="shared" si="6"/>
        <v>1.7652244741507357</v>
      </c>
      <c r="E129" s="4">
        <f t="shared" si="7"/>
        <v>2.3068060860309316</v>
      </c>
      <c r="G129" s="4">
        <f t="shared" si="5"/>
        <v>1.0504315726616362</v>
      </c>
    </row>
    <row r="130" spans="1:7" x14ac:dyDescent="0.2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2</v>
      </c>
      <c r="C130" s="4">
        <f t="shared" ref="C130:C193" si="8">IF(A130="","",((1/A130)+(1/B130))-1)</f>
        <v>4.3478260869565188E-2</v>
      </c>
      <c r="D130" s="4">
        <f t="shared" si="6"/>
        <v>1.9166666666666665</v>
      </c>
      <c r="E130" s="4">
        <f t="shared" si="7"/>
        <v>2.0909090909090908</v>
      </c>
      <c r="G130" s="4">
        <f t="shared" ref="G130:G193" si="9">IF(A130="","",C130+1)</f>
        <v>1.0434782608695652</v>
      </c>
    </row>
    <row r="131" spans="1:7" x14ac:dyDescent="0.2">
      <c r="A131" s="4">
        <f>IF('True_Odds_Calculator_2-way'!A132="","",'True_Odds_Calculator_2-way'!A132)</f>
        <v>1.49</v>
      </c>
      <c r="B131" s="4">
        <f>IF('True_Odds_Calculator_2-way'!B132="","",'True_Odds_Calculator_2-way'!B132)</f>
        <v>2.77</v>
      </c>
      <c r="C131" s="4">
        <f t="shared" si="8"/>
        <v>3.2151769922225348E-2</v>
      </c>
      <c r="D131" s="4">
        <f t="shared" ref="D131:D194" si="10">IF(A131="","",(2*A131)/(2-($C131*A131)))</f>
        <v>1.5265659386385075</v>
      </c>
      <c r="E131" s="4">
        <f t="shared" ref="E131:E194" si="11">IF(B131="","",(2*B131)/(2-($C131*B131)))</f>
        <v>2.8990973905103088</v>
      </c>
      <c r="G131" s="4">
        <f t="shared" si="9"/>
        <v>1.0321517699222253</v>
      </c>
    </row>
    <row r="132" spans="1:7" x14ac:dyDescent="0.2">
      <c r="A132" s="4">
        <f>IF('True_Odds_Calculator_2-way'!A133="","",'True_Odds_Calculator_2-way'!A133)</f>
        <v>1.45</v>
      </c>
      <c r="B132" s="4">
        <f>IF('True_Odds_Calculator_2-way'!B133="","",'True_Odds_Calculator_2-way'!B133)</f>
        <v>2.86</v>
      </c>
      <c r="C132" s="4">
        <f t="shared" si="8"/>
        <v>3.9305522064142728E-2</v>
      </c>
      <c r="D132" s="4">
        <f t="shared" si="10"/>
        <v>1.4925319416951592</v>
      </c>
      <c r="E132" s="4">
        <f t="shared" si="11"/>
        <v>3.0303251735476797</v>
      </c>
      <c r="G132" s="4">
        <f t="shared" si="9"/>
        <v>1.0393055220641427</v>
      </c>
    </row>
    <row r="133" spans="1:7" x14ac:dyDescent="0.2">
      <c r="A133" s="4">
        <f>IF('True_Odds_Calculator_2-way'!A134="","",'True_Odds_Calculator_2-way'!A134)</f>
        <v>1.87</v>
      </c>
      <c r="B133" s="4">
        <f>IF('True_Odds_Calculator_2-way'!B134="","",'True_Odds_Calculator_2-way'!B134)</f>
        <v>2.04</v>
      </c>
      <c r="C133" s="4">
        <f t="shared" si="8"/>
        <v>2.4955436720142554E-2</v>
      </c>
      <c r="D133" s="4">
        <f t="shared" si="10"/>
        <v>1.9146757679180888</v>
      </c>
      <c r="E133" s="4">
        <f t="shared" si="11"/>
        <v>2.0932835820895521</v>
      </c>
      <c r="G133" s="4">
        <f t="shared" si="9"/>
        <v>1.0249554367201426</v>
      </c>
    </row>
    <row r="134" spans="1:7" x14ac:dyDescent="0.2">
      <c r="A134" s="4">
        <f>IF('True_Odds_Calculator_2-way'!A135="","",'True_Odds_Calculator_2-way'!A135)</f>
        <v>1.59</v>
      </c>
      <c r="B134" s="4">
        <f>IF('True_Odds_Calculator_2-way'!B135="","",'True_Odds_Calculator_2-way'!B135)</f>
        <v>2.5</v>
      </c>
      <c r="C134" s="4">
        <f t="shared" si="8"/>
        <v>2.8930817610062887E-2</v>
      </c>
      <c r="D134" s="4">
        <f t="shared" si="10"/>
        <v>1.6274309109518936</v>
      </c>
      <c r="E134" s="4">
        <f t="shared" si="11"/>
        <v>2.5938009787928222</v>
      </c>
      <c r="G134" s="4">
        <f t="shared" si="9"/>
        <v>1.0289308176100629</v>
      </c>
    </row>
    <row r="135" spans="1:7" x14ac:dyDescent="0.2">
      <c r="A135" s="4">
        <f>IF('True_Odds_Calculator_2-way'!A136="","",'True_Odds_Calculator_2-way'!A136)</f>
        <v>1.88</v>
      </c>
      <c r="B135" s="4">
        <f>IF('True_Odds_Calculator_2-way'!B136="","",'True_Odds_Calculator_2-way'!B136)</f>
        <v>2.02</v>
      </c>
      <c r="C135" s="4">
        <f t="shared" si="8"/>
        <v>2.6964398567516312E-2</v>
      </c>
      <c r="D135" s="4">
        <f t="shared" si="10"/>
        <v>1.9288906948394962</v>
      </c>
      <c r="E135" s="4">
        <f t="shared" si="11"/>
        <v>2.0765529308836395</v>
      </c>
      <c r="G135" s="4">
        <f t="shared" si="9"/>
        <v>1.0269643985675163</v>
      </c>
    </row>
    <row r="136" spans="1:7" x14ac:dyDescent="0.2">
      <c r="A136" s="4">
        <f>IF('True_Odds_Calculator_2-way'!A137="","",'True_Odds_Calculator_2-way'!A137)</f>
        <v>1.7</v>
      </c>
      <c r="B136" s="4">
        <f>IF('True_Odds_Calculator_2-way'!B137="","",'True_Odds_Calculator_2-way'!B137)</f>
        <v>2.2400000000000002</v>
      </c>
      <c r="C136" s="4">
        <f t="shared" si="8"/>
        <v>3.4663865546218364E-2</v>
      </c>
      <c r="D136" s="4">
        <f t="shared" si="10"/>
        <v>1.7516099356025756</v>
      </c>
      <c r="E136" s="4">
        <f t="shared" si="11"/>
        <v>2.3304773561811505</v>
      </c>
      <c r="G136" s="4">
        <f t="shared" si="9"/>
        <v>1.0346638655462184</v>
      </c>
    </row>
    <row r="137" spans="1:7" x14ac:dyDescent="0.2">
      <c r="A137" s="4">
        <f>IF('True_Odds_Calculator_2-way'!A138="","",'True_Odds_Calculator_2-way'!A138)</f>
        <v>1.76</v>
      </c>
      <c r="B137" s="4">
        <f>IF('True_Odds_Calculator_2-way'!B138="","",'True_Odds_Calculator_2-way'!B138)</f>
        <v>2.15</v>
      </c>
      <c r="C137" s="4">
        <f t="shared" si="8"/>
        <v>3.3298097251585723E-2</v>
      </c>
      <c r="D137" s="4">
        <f t="shared" si="10"/>
        <v>1.8131288931480596</v>
      </c>
      <c r="E137" s="4">
        <f t="shared" si="11"/>
        <v>2.2298173246906305</v>
      </c>
      <c r="G137" s="4">
        <f t="shared" si="9"/>
        <v>1.0332980972515857</v>
      </c>
    </row>
    <row r="138" spans="1:7" x14ac:dyDescent="0.2">
      <c r="A138" s="4">
        <f>IF('True_Odds_Calculator_2-way'!A139="","",'True_Odds_Calculator_2-way'!A139)</f>
        <v>1.75</v>
      </c>
      <c r="B138" s="4">
        <f>IF('True_Odds_Calculator_2-way'!B139="","",'True_Odds_Calculator_2-way'!B139)</f>
        <v>2.14</v>
      </c>
      <c r="C138" s="4">
        <f t="shared" si="8"/>
        <v>3.8718291054739673E-2</v>
      </c>
      <c r="D138" s="4">
        <f t="shared" si="10"/>
        <v>1.81136638452237</v>
      </c>
      <c r="E138" s="4">
        <f t="shared" si="11"/>
        <v>2.2324888226527575</v>
      </c>
      <c r="G138" s="4">
        <f t="shared" si="9"/>
        <v>1.0387182910547397</v>
      </c>
    </row>
    <row r="139" spans="1:7" x14ac:dyDescent="0.2">
      <c r="A139" s="4">
        <f>IF('True_Odds_Calculator_2-way'!A140="","",'True_Odds_Calculator_2-way'!A140)</f>
        <v>2.4</v>
      </c>
      <c r="B139" s="4">
        <f>IF('True_Odds_Calculator_2-way'!B140="","",'True_Odds_Calculator_2-way'!B140)</f>
        <v>1.64</v>
      </c>
      <c r="C139" s="4">
        <f t="shared" si="8"/>
        <v>2.6422764227642226E-2</v>
      </c>
      <c r="D139" s="4">
        <f t="shared" si="10"/>
        <v>2.4785894206549117</v>
      </c>
      <c r="E139" s="4">
        <f t="shared" si="11"/>
        <v>1.6763202725724018</v>
      </c>
      <c r="G139" s="4">
        <f t="shared" si="9"/>
        <v>1.0264227642276422</v>
      </c>
    </row>
    <row r="140" spans="1:7" x14ac:dyDescent="0.2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2.2200000000000002</v>
      </c>
      <c r="C140" s="4">
        <f t="shared" si="8"/>
        <v>3.1845799287659737E-2</v>
      </c>
      <c r="D140" s="4">
        <f t="shared" si="10"/>
        <v>1.7684327528714336</v>
      </c>
      <c r="E140" s="4">
        <f t="shared" si="11"/>
        <v>2.3013500482160079</v>
      </c>
      <c r="G140" s="4">
        <f t="shared" si="9"/>
        <v>1.0318457992876597</v>
      </c>
    </row>
    <row r="141" spans="1:7" x14ac:dyDescent="0.2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2.08</v>
      </c>
      <c r="C141" s="4">
        <f t="shared" si="8"/>
        <v>3.0219780219780112E-2</v>
      </c>
      <c r="D141" s="4">
        <f t="shared" si="10"/>
        <v>1.8714652956298199</v>
      </c>
      <c r="E141" s="4">
        <f t="shared" si="11"/>
        <v>2.1474926253687316</v>
      </c>
      <c r="G141" s="4">
        <f t="shared" si="9"/>
        <v>1.0302197802197801</v>
      </c>
    </row>
    <row r="142" spans="1:7" x14ac:dyDescent="0.2">
      <c r="A142" s="4">
        <f>IF('True_Odds_Calculator_2-way'!A143="","",'True_Odds_Calculator_2-way'!A143)</f>
        <v>2.04</v>
      </c>
      <c r="B142" s="4">
        <f>IF('True_Odds_Calculator_2-way'!B143="","",'True_Odds_Calculator_2-way'!B143)</f>
        <v>1.88</v>
      </c>
      <c r="C142" s="4">
        <f t="shared" si="8"/>
        <v>2.2110972048393851E-2</v>
      </c>
      <c r="D142" s="4">
        <f t="shared" si="10"/>
        <v>2.087070091423596</v>
      </c>
      <c r="E142" s="4">
        <f t="shared" si="11"/>
        <v>1.9199038846615937</v>
      </c>
      <c r="G142" s="4">
        <f t="shared" si="9"/>
        <v>1.0221109720483939</v>
      </c>
    </row>
    <row r="143" spans="1:7" x14ac:dyDescent="0.2">
      <c r="A143" s="4">
        <f>IF('True_Odds_Calculator_2-way'!A144="","",'True_Odds_Calculator_2-way'!A144)</f>
        <v>1.64</v>
      </c>
      <c r="B143" s="4">
        <f>IF('True_Odds_Calculator_2-way'!B144="","",'True_Odds_Calculator_2-way'!B144)</f>
        <v>2.38</v>
      </c>
      <c r="C143" s="4">
        <f t="shared" si="8"/>
        <v>2.9924164787866303E-2</v>
      </c>
      <c r="D143" s="4">
        <f t="shared" si="10"/>
        <v>1.6812543073742245</v>
      </c>
      <c r="E143" s="4">
        <f t="shared" si="11"/>
        <v>2.4678806272129488</v>
      </c>
      <c r="G143" s="4">
        <f t="shared" si="9"/>
        <v>1.0299241647878663</v>
      </c>
    </row>
    <row r="144" spans="1:7" x14ac:dyDescent="0.2">
      <c r="A144" s="4">
        <f>IF('True_Odds_Calculator_2-way'!A145="","",'True_Odds_Calculator_2-way'!A145)</f>
        <v>2.2400000000000002</v>
      </c>
      <c r="B144" s="4">
        <f>IF('True_Odds_Calculator_2-way'!B145="","",'True_Odds_Calculator_2-way'!B145)</f>
        <v>1.7</v>
      </c>
      <c r="C144" s="4">
        <f t="shared" si="8"/>
        <v>3.4663865546218364E-2</v>
      </c>
      <c r="D144" s="4">
        <f t="shared" si="10"/>
        <v>2.3304773561811505</v>
      </c>
      <c r="E144" s="4">
        <f t="shared" si="11"/>
        <v>1.7516099356025756</v>
      </c>
      <c r="G144" s="4">
        <f t="shared" si="9"/>
        <v>1.0346638655462184</v>
      </c>
    </row>
    <row r="145" spans="1:7" x14ac:dyDescent="0.2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3.14</v>
      </c>
      <c r="C145" s="4">
        <f t="shared" si="8"/>
        <v>3.789579801127263E-2</v>
      </c>
      <c r="D145" s="4">
        <f t="shared" si="10"/>
        <v>1.4275995159127335</v>
      </c>
      <c r="E145" s="4">
        <f t="shared" si="11"/>
        <v>3.3386368851832029</v>
      </c>
      <c r="G145" s="4">
        <f t="shared" si="9"/>
        <v>1.0378957980112726</v>
      </c>
    </row>
    <row r="146" spans="1:7" x14ac:dyDescent="0.2">
      <c r="A146" s="4">
        <f>IF('True_Odds_Calculator_2-way'!A147="","",'True_Odds_Calculator_2-way'!A147)</f>
        <v>2.59</v>
      </c>
      <c r="B146" s="4">
        <f>IF('True_Odds_Calculator_2-way'!B147="","",'True_Odds_Calculator_2-way'!B147)</f>
        <v>1.56</v>
      </c>
      <c r="C146" s="4">
        <f t="shared" si="8"/>
        <v>2.7126027126027186E-2</v>
      </c>
      <c r="D146" s="4">
        <f t="shared" si="10"/>
        <v>2.6842944459208082</v>
      </c>
      <c r="E146" s="4">
        <f t="shared" si="11"/>
        <v>1.5937204165351848</v>
      </c>
      <c r="G146" s="4">
        <f t="shared" si="9"/>
        <v>1.0271260271260272</v>
      </c>
    </row>
    <row r="147" spans="1:7" x14ac:dyDescent="0.2">
      <c r="A147" s="4">
        <f>IF('True_Odds_Calculator_2-way'!A148="","",'True_Odds_Calculator_2-way'!A148)</f>
        <v>2.34</v>
      </c>
      <c r="B147" s="4">
        <f>IF('True_Odds_Calculator_2-way'!B148="","",'True_Odds_Calculator_2-way'!B148)</f>
        <v>1.66</v>
      </c>
      <c r="C147" s="4">
        <f t="shared" si="8"/>
        <v>2.9760065904644417E-2</v>
      </c>
      <c r="D147" s="4">
        <f t="shared" si="10"/>
        <v>2.4244164274123086</v>
      </c>
      <c r="E147" s="4">
        <f t="shared" si="11"/>
        <v>1.7020418894049603</v>
      </c>
      <c r="G147" s="4">
        <f t="shared" si="9"/>
        <v>1.0297600659046444</v>
      </c>
    </row>
    <row r="148" spans="1:7" x14ac:dyDescent="0.2">
      <c r="A148" s="4">
        <f>IF('True_Odds_Calculator_2-way'!A149="","",'True_Odds_Calculator_2-way'!A149)</f>
        <v>2.2400000000000002</v>
      </c>
      <c r="B148" s="4">
        <f>IF('True_Odds_Calculator_2-way'!B149="","",'True_Odds_Calculator_2-way'!B149)</f>
        <v>1.72</v>
      </c>
      <c r="C148" s="4">
        <f t="shared" si="8"/>
        <v>2.7823920265780622E-2</v>
      </c>
      <c r="D148" s="4">
        <f t="shared" si="10"/>
        <v>2.3120499279884781</v>
      </c>
      <c r="E148" s="4">
        <f t="shared" si="11"/>
        <v>1.762166117819246</v>
      </c>
      <c r="G148" s="4">
        <f t="shared" si="9"/>
        <v>1.0278239202657806</v>
      </c>
    </row>
    <row r="149" spans="1:7" x14ac:dyDescent="0.2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1.81</v>
      </c>
      <c r="C149" s="4">
        <f t="shared" si="8"/>
        <v>3.0955087366835166E-2</v>
      </c>
      <c r="D149" s="4">
        <f t="shared" si="10"/>
        <v>2.159867538325388</v>
      </c>
      <c r="E149" s="4">
        <f t="shared" si="11"/>
        <v>1.8621674173619833</v>
      </c>
      <c r="G149" s="4">
        <f t="shared" si="9"/>
        <v>1.0309550873668352</v>
      </c>
    </row>
    <row r="150" spans="1:7" x14ac:dyDescent="0.2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2.12</v>
      </c>
      <c r="C150" s="4">
        <f t="shared" si="8"/>
        <v>3.0357331084642114E-2</v>
      </c>
      <c r="D150" s="4">
        <f t="shared" si="10"/>
        <v>1.8399922420480992</v>
      </c>
      <c r="E150" s="4">
        <f t="shared" si="11"/>
        <v>2.1904871854075272</v>
      </c>
      <c r="G150" s="4">
        <f t="shared" si="9"/>
        <v>1.0303573310846421</v>
      </c>
    </row>
    <row r="151" spans="1:7" x14ac:dyDescent="0.2">
      <c r="A151" s="4">
        <f>IF('True_Odds_Calculator_2-way'!A152="","",'True_Odds_Calculator_2-way'!A152)</f>
        <v>1.91</v>
      </c>
      <c r="B151" s="4">
        <f>IF('True_Odds_Calculator_2-way'!B152="","",'True_Odds_Calculator_2-way'!B152)</f>
        <v>2</v>
      </c>
      <c r="C151" s="4">
        <f t="shared" si="8"/>
        <v>2.3560209424083656E-2</v>
      </c>
      <c r="D151" s="4">
        <f t="shared" si="10"/>
        <v>1.9539641943734012</v>
      </c>
      <c r="E151" s="4">
        <f t="shared" si="11"/>
        <v>2.0482573726541551</v>
      </c>
      <c r="G151" s="4">
        <f t="shared" si="9"/>
        <v>1.0235602094240837</v>
      </c>
    </row>
    <row r="152" spans="1:7" x14ac:dyDescent="0.2">
      <c r="A152" s="4">
        <f>IF('True_Odds_Calculator_2-way'!A153="","",'True_Odds_Calculator_2-way'!A153)</f>
        <v>2.2599999999999998</v>
      </c>
      <c r="B152" s="4">
        <f>IF('True_Odds_Calculator_2-way'!B153="","",'True_Odds_Calculator_2-way'!B153)</f>
        <v>1.63</v>
      </c>
      <c r="C152" s="4">
        <f t="shared" si="8"/>
        <v>5.5974808621532146E-2</v>
      </c>
      <c r="D152" s="4">
        <f t="shared" si="10"/>
        <v>2.4126006942170406</v>
      </c>
      <c r="E152" s="4">
        <f t="shared" si="11"/>
        <v>1.7079141360285595</v>
      </c>
      <c r="G152" s="4">
        <f t="shared" si="9"/>
        <v>1.0559748086215321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1.64</v>
      </c>
      <c r="C153" s="4">
        <f t="shared" si="8"/>
        <v>5.6184668989546882E-2</v>
      </c>
      <c r="D153" s="4">
        <f t="shared" si="10"/>
        <v>2.3904216553878186</v>
      </c>
      <c r="E153" s="4">
        <f t="shared" si="11"/>
        <v>1.7192062897791085</v>
      </c>
      <c r="G153" s="4">
        <f t="shared" si="9"/>
        <v>1.0561846689895469</v>
      </c>
    </row>
    <row r="154" spans="1:7" x14ac:dyDescent="0.2">
      <c r="A154" s="4">
        <f>IF('True_Odds_Calculator_2-way'!A155="","",'True_Odds_Calculator_2-way'!A155)</f>
        <v>1.86</v>
      </c>
      <c r="B154" s="4">
        <f>IF('True_Odds_Calculator_2-way'!B155="","",'True_Odds_Calculator_2-way'!B155)</f>
        <v>1.94</v>
      </c>
      <c r="C154" s="4">
        <f t="shared" si="8"/>
        <v>5.3098326127923645E-2</v>
      </c>
      <c r="D154" s="4">
        <f t="shared" si="10"/>
        <v>1.9566207569677909</v>
      </c>
      <c r="E154" s="4">
        <f t="shared" si="11"/>
        <v>2.0453463326153494</v>
      </c>
      <c r="G154" s="4">
        <f t="shared" si="9"/>
        <v>1.0530983261279236</v>
      </c>
    </row>
    <row r="155" spans="1:7" x14ac:dyDescent="0.2">
      <c r="A155" s="4">
        <f>IF('True_Odds_Calculator_2-way'!A156="","",'True_Odds_Calculator_2-way'!A156)</f>
        <v>1.8</v>
      </c>
      <c r="B155" s="4">
        <f>IF('True_Odds_Calculator_2-way'!B156="","",'True_Odds_Calculator_2-way'!B156)</f>
        <v>2.11</v>
      </c>
      <c r="C155" s="4">
        <f t="shared" si="8"/>
        <v>2.9489204844655115E-2</v>
      </c>
      <c r="D155" s="4">
        <f t="shared" si="10"/>
        <v>1.8490749756572542</v>
      </c>
      <c r="E155" s="4">
        <f t="shared" si="11"/>
        <v>2.1777522935779814</v>
      </c>
      <c r="G155" s="4">
        <f t="shared" si="9"/>
        <v>1.0294892048446551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2.02</v>
      </c>
      <c r="C156" s="4">
        <f t="shared" si="8"/>
        <v>2.4150034051024338E-2</v>
      </c>
      <c r="D156" s="4">
        <f t="shared" si="10"/>
        <v>1.9341405339682862</v>
      </c>
      <c r="E156" s="4">
        <f t="shared" si="11"/>
        <v>2.0705027387602368</v>
      </c>
      <c r="G156" s="4">
        <f t="shared" si="9"/>
        <v>1.0241500340510243</v>
      </c>
    </row>
    <row r="157" spans="1:7" x14ac:dyDescent="0.2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2.09</v>
      </c>
      <c r="C157" s="4">
        <f t="shared" si="8"/>
        <v>2.7919448972080652E-2</v>
      </c>
      <c r="D157" s="4">
        <f t="shared" si="10"/>
        <v>1.8674456281604401</v>
      </c>
      <c r="E157" s="4">
        <f t="shared" si="11"/>
        <v>2.152810006225593</v>
      </c>
      <c r="G157" s="4">
        <f t="shared" si="9"/>
        <v>1.0279194489720807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1.85</v>
      </c>
      <c r="C158" s="4">
        <f t="shared" si="8"/>
        <v>2.5977433744424072E-2</v>
      </c>
      <c r="D158" s="4">
        <f t="shared" si="10"/>
        <v>2.1166342682588173</v>
      </c>
      <c r="E158" s="4">
        <f t="shared" si="11"/>
        <v>1.8955483710519774</v>
      </c>
      <c r="G158" s="4">
        <f t="shared" si="9"/>
        <v>1.0259774337444241</v>
      </c>
    </row>
    <row r="159" spans="1:7" x14ac:dyDescent="0.2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8"/>
        <v>2.2564236337550447E-2</v>
      </c>
      <c r="D159" s="4">
        <f t="shared" si="10"/>
        <v>1.9103027282920144</v>
      </c>
      <c r="E159" s="4">
        <f t="shared" si="11"/>
        <v>2.0985356507458599</v>
      </c>
      <c r="G159" s="4">
        <f t="shared" si="9"/>
        <v>1.0225642363375504</v>
      </c>
    </row>
    <row r="160" spans="1:7" x14ac:dyDescent="0.2">
      <c r="A160" s="4">
        <f>IF('True_Odds_Calculator_2-way'!A161="","",'True_Odds_Calculator_2-way'!A161)</f>
        <v>2.37</v>
      </c>
      <c r="B160" s="4">
        <f>IF('True_Odds_Calculator_2-way'!B161="","",'True_Odds_Calculator_2-way'!B161)</f>
        <v>1.63</v>
      </c>
      <c r="C160" s="4">
        <f t="shared" si="8"/>
        <v>3.5437860785379582E-2</v>
      </c>
      <c r="D160" s="4">
        <f t="shared" si="10"/>
        <v>2.4738881239793793</v>
      </c>
      <c r="E160" s="4">
        <f t="shared" si="11"/>
        <v>1.6784775477395666</v>
      </c>
      <c r="G160" s="4">
        <f t="shared" si="9"/>
        <v>1.0354378607853796</v>
      </c>
    </row>
    <row r="161" spans="1:7" x14ac:dyDescent="0.2">
      <c r="A161" s="4">
        <f>IF('True_Odds_Calculator_2-way'!A162="","",'True_Odds_Calculator_2-way'!A162)</f>
        <v>2.0299999999999998</v>
      </c>
      <c r="B161" s="4">
        <f>IF('True_Odds_Calculator_2-way'!B162="","",'True_Odds_Calculator_2-way'!B162)</f>
        <v>1.87</v>
      </c>
      <c r="C161" s="4">
        <f t="shared" si="8"/>
        <v>2.737019572719368E-2</v>
      </c>
      <c r="D161" s="4">
        <f t="shared" si="10"/>
        <v>2.0880063804625832</v>
      </c>
      <c r="E161" s="4">
        <f t="shared" si="11"/>
        <v>1.9191122570208035</v>
      </c>
      <c r="G161" s="4">
        <f t="shared" si="9"/>
        <v>1.0273701957271937</v>
      </c>
    </row>
    <row r="162" spans="1:7" x14ac:dyDescent="0.2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1.88</v>
      </c>
      <c r="C162" s="4">
        <f t="shared" si="8"/>
        <v>2.9427331427966497E-2</v>
      </c>
      <c r="D162" s="4">
        <f t="shared" si="10"/>
        <v>2.0712563034422273</v>
      </c>
      <c r="E162" s="4">
        <f t="shared" si="11"/>
        <v>1.9334834220221038</v>
      </c>
      <c r="G162" s="4">
        <f t="shared" si="9"/>
        <v>1.0294273314279665</v>
      </c>
    </row>
    <row r="163" spans="1:7" x14ac:dyDescent="0.2">
      <c r="A163" s="4">
        <f>IF('True_Odds_Calculator_2-way'!A164="","",'True_Odds_Calculator_2-way'!A164)</f>
        <v>1.75</v>
      </c>
      <c r="B163" s="4">
        <f>IF('True_Odds_Calculator_2-way'!B164="","",'True_Odds_Calculator_2-way'!B164)</f>
        <v>2.16</v>
      </c>
      <c r="C163" s="4">
        <f t="shared" si="8"/>
        <v>3.4391534391534417E-2</v>
      </c>
      <c r="D163" s="4">
        <f t="shared" si="10"/>
        <v>1.8042959427207637</v>
      </c>
      <c r="E163" s="4">
        <f t="shared" si="11"/>
        <v>2.2433234421364987</v>
      </c>
      <c r="G163" s="4">
        <f t="shared" si="9"/>
        <v>1.0343915343915344</v>
      </c>
    </row>
    <row r="164" spans="1:7" x14ac:dyDescent="0.2">
      <c r="A164" s="4">
        <f>IF('True_Odds_Calculator_2-way'!A165="","",'True_Odds_Calculator_2-way'!A165)</f>
        <v>1.74</v>
      </c>
      <c r="B164" s="4">
        <f>IF('True_Odds_Calculator_2-way'!B165="","",'True_Odds_Calculator_2-way'!B165)</f>
        <v>2.1800000000000002</v>
      </c>
      <c r="C164" s="4">
        <f t="shared" si="8"/>
        <v>3.3428240008436028E-2</v>
      </c>
      <c r="D164" s="4">
        <f t="shared" si="10"/>
        <v>1.7921194368326561</v>
      </c>
      <c r="E164" s="4">
        <f t="shared" si="11"/>
        <v>2.2624358821424311</v>
      </c>
      <c r="G164" s="4">
        <f t="shared" si="9"/>
        <v>1.033428240008436</v>
      </c>
    </row>
    <row r="165" spans="1:7" x14ac:dyDescent="0.2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2.0499999999999998</v>
      </c>
      <c r="C165" s="4">
        <f t="shared" si="8"/>
        <v>2.8345418589321048E-2</v>
      </c>
      <c r="D165" s="4">
        <f t="shared" si="10"/>
        <v>1.8998121477770822</v>
      </c>
      <c r="E165" s="4">
        <f t="shared" si="11"/>
        <v>2.1113430758524703</v>
      </c>
      <c r="G165" s="4">
        <f t="shared" si="9"/>
        <v>1.028345418589321</v>
      </c>
    </row>
    <row r="166" spans="1:7" x14ac:dyDescent="0.2">
      <c r="A166" s="4">
        <f>IF('True_Odds_Calculator_2-way'!A167="","",'True_Odds_Calculator_2-way'!A167)</f>
        <v>2.04</v>
      </c>
      <c r="B166" s="4">
        <f>IF('True_Odds_Calculator_2-way'!B167="","",'True_Odds_Calculator_2-way'!B167)</f>
        <v>1.85</v>
      </c>
      <c r="C166" s="4">
        <f t="shared" si="8"/>
        <v>3.0736618971912932E-2</v>
      </c>
      <c r="D166" s="4">
        <f t="shared" si="10"/>
        <v>2.1060267857142851</v>
      </c>
      <c r="E166" s="4">
        <f t="shared" si="11"/>
        <v>1.9041372351160444</v>
      </c>
      <c r="G166" s="4">
        <f t="shared" si="9"/>
        <v>1.0307366189719129</v>
      </c>
    </row>
    <row r="167" spans="1:7" x14ac:dyDescent="0.2">
      <c r="A167" s="4">
        <f>IF('True_Odds_Calculator_2-way'!A168="","",'True_Odds_Calculator_2-way'!A168)</f>
        <v>1.43</v>
      </c>
      <c r="B167" s="4">
        <f>IF('True_Odds_Calculator_2-way'!B168="","",'True_Odds_Calculator_2-way'!B168)</f>
        <v>2.93</v>
      </c>
      <c r="C167" s="4">
        <f t="shared" si="8"/>
        <v>4.0597627628344402E-2</v>
      </c>
      <c r="D167" s="4">
        <f t="shared" si="10"/>
        <v>1.4727499604562471</v>
      </c>
      <c r="E167" s="4">
        <f t="shared" si="11"/>
        <v>3.1152830960258751</v>
      </c>
      <c r="G167" s="4">
        <f t="shared" si="9"/>
        <v>1.0405976276283444</v>
      </c>
    </row>
    <row r="168" spans="1:7" x14ac:dyDescent="0.2">
      <c r="A168" s="4">
        <f>IF('True_Odds_Calculator_2-way'!A169="","",'True_Odds_Calculator_2-way'!A169)</f>
        <v>2.09</v>
      </c>
      <c r="B168" s="4">
        <f>IF('True_Odds_Calculator_2-way'!B169="","",'True_Odds_Calculator_2-way'!B169)</f>
        <v>1.8</v>
      </c>
      <c r="C168" s="4">
        <f t="shared" si="8"/>
        <v>3.4024455077086735E-2</v>
      </c>
      <c r="D168" s="4">
        <f t="shared" si="10"/>
        <v>2.1670506912442398</v>
      </c>
      <c r="E168" s="4">
        <f t="shared" si="11"/>
        <v>1.8568608094768018</v>
      </c>
      <c r="G168" s="4">
        <f t="shared" si="9"/>
        <v>1.0340244550770867</v>
      </c>
    </row>
    <row r="169" spans="1:7" x14ac:dyDescent="0.2">
      <c r="A169" s="4">
        <f>IF('True_Odds_Calculator_2-way'!A170="","",'True_Odds_Calculator_2-way'!A170)</f>
        <v>2.5099999999999998</v>
      </c>
      <c r="B169" s="4">
        <f>IF('True_Odds_Calculator_2-way'!B170="","",'True_Odds_Calculator_2-way'!B170)</f>
        <v>1.58</v>
      </c>
      <c r="C169" s="4">
        <f t="shared" si="8"/>
        <v>3.1317766907055233E-2</v>
      </c>
      <c r="D169" s="4">
        <f t="shared" si="10"/>
        <v>2.6126885829105997</v>
      </c>
      <c r="E169" s="4">
        <f t="shared" si="11"/>
        <v>1.6200825197107724</v>
      </c>
      <c r="G169" s="4">
        <f t="shared" si="9"/>
        <v>1.0313177669070552</v>
      </c>
    </row>
    <row r="170" spans="1:7" x14ac:dyDescent="0.2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1.88</v>
      </c>
      <c r="C170" s="4">
        <f t="shared" si="8"/>
        <v>2.4525731055444977E-2</v>
      </c>
      <c r="D170" s="4">
        <f t="shared" si="10"/>
        <v>2.0818241326641935</v>
      </c>
      <c r="E170" s="4">
        <f t="shared" si="11"/>
        <v>1.9243646631706333</v>
      </c>
      <c r="G170" s="4">
        <f t="shared" si="9"/>
        <v>1.024525731055445</v>
      </c>
    </row>
    <row r="171" spans="1:7" x14ac:dyDescent="0.2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1.84</v>
      </c>
      <c r="C171" s="4">
        <f t="shared" si="8"/>
        <v>2.4247491638795804E-2</v>
      </c>
      <c r="D171" s="4">
        <f t="shared" si="10"/>
        <v>2.1338090990187331</v>
      </c>
      <c r="E171" s="4">
        <f t="shared" si="11"/>
        <v>1.8819826907946497</v>
      </c>
      <c r="G171" s="4">
        <f t="shared" si="9"/>
        <v>1.0242474916387958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2.2400000000000002</v>
      </c>
      <c r="C172" s="4">
        <f t="shared" si="8"/>
        <v>2.7823920265780622E-2</v>
      </c>
      <c r="D172" s="4">
        <f t="shared" si="10"/>
        <v>1.762166117819246</v>
      </c>
      <c r="E172" s="4">
        <f t="shared" si="11"/>
        <v>2.3120499279884781</v>
      </c>
      <c r="G172" s="4">
        <f t="shared" si="9"/>
        <v>1.0278239202657806</v>
      </c>
    </row>
    <row r="173" spans="1:7" x14ac:dyDescent="0.2">
      <c r="A173" s="4">
        <f>IF('True_Odds_Calculator_2-way'!A174="","",'True_Odds_Calculator_2-way'!A174)</f>
        <v>2.4300000000000002</v>
      </c>
      <c r="B173" s="4">
        <f>IF('True_Odds_Calculator_2-way'!B174="","",'True_Odds_Calculator_2-way'!B174)</f>
        <v>1.58</v>
      </c>
      <c r="C173" s="4">
        <f t="shared" si="8"/>
        <v>4.4434026149919204E-2</v>
      </c>
      <c r="D173" s="4">
        <f t="shared" si="10"/>
        <v>2.5686759884926742</v>
      </c>
      <c r="E173" s="4">
        <f t="shared" si="11"/>
        <v>1.6374802746620036</v>
      </c>
      <c r="G173" s="4">
        <f t="shared" si="9"/>
        <v>1.0444340261499192</v>
      </c>
    </row>
    <row r="174" spans="1:7" x14ac:dyDescent="0.2">
      <c r="A174" s="4">
        <f>IF('True_Odds_Calculator_2-way'!A175="","",'True_Odds_Calculator_2-way'!A175)</f>
        <v>2.34</v>
      </c>
      <c r="B174" s="4">
        <f>IF('True_Odds_Calculator_2-way'!B175="","",'True_Odds_Calculator_2-way'!B175)</f>
        <v>1.63</v>
      </c>
      <c r="C174" s="4">
        <f t="shared" si="8"/>
        <v>4.0847359865764821E-2</v>
      </c>
      <c r="D174" s="4">
        <f t="shared" si="10"/>
        <v>2.4574447522711167</v>
      </c>
      <c r="E174" s="4">
        <f t="shared" si="11"/>
        <v>1.6861323548914724</v>
      </c>
      <c r="G174" s="4">
        <f t="shared" si="9"/>
        <v>1.0408473598657648</v>
      </c>
    </row>
    <row r="175" spans="1:7" x14ac:dyDescent="0.2">
      <c r="A175" s="4">
        <f>IF('True_Odds_Calculator_2-way'!A176="","",'True_Odds_Calculator_2-way'!A176)</f>
        <v>2.5</v>
      </c>
      <c r="B175" s="4">
        <f>IF('True_Odds_Calculator_2-way'!B176="","",'True_Odds_Calculator_2-way'!B176)</f>
        <v>1.56</v>
      </c>
      <c r="C175" s="4">
        <f t="shared" si="8"/>
        <v>4.102564102564088E-2</v>
      </c>
      <c r="D175" s="4">
        <f t="shared" si="10"/>
        <v>2.6351351351351346</v>
      </c>
      <c r="E175" s="4">
        <f t="shared" si="11"/>
        <v>1.6115702479338843</v>
      </c>
      <c r="G175" s="4">
        <f t="shared" si="9"/>
        <v>1.0410256410256409</v>
      </c>
    </row>
    <row r="176" spans="1:7" x14ac:dyDescent="0.2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1.64</v>
      </c>
      <c r="C176" s="4">
        <f t="shared" si="8"/>
        <v>4.2656530461408604E-2</v>
      </c>
      <c r="D176" s="4">
        <f t="shared" si="10"/>
        <v>2.4297075423294001</v>
      </c>
      <c r="E176" s="4">
        <f t="shared" si="11"/>
        <v>1.6994437466355645</v>
      </c>
      <c r="G176" s="4">
        <f t="shared" si="9"/>
        <v>1.0426565304614086</v>
      </c>
    </row>
    <row r="177" spans="1:7" x14ac:dyDescent="0.2">
      <c r="A177" s="4">
        <f>IF('True_Odds_Calculator_2-way'!A178="","",'True_Odds_Calculator_2-way'!A178)</f>
        <v>2.19</v>
      </c>
      <c r="B177" s="4">
        <f>IF('True_Odds_Calculator_2-way'!B178="","",'True_Odds_Calculator_2-way'!B178)</f>
        <v>1.71</v>
      </c>
      <c r="C177" s="4">
        <f t="shared" si="8"/>
        <v>4.1416326203636888E-2</v>
      </c>
      <c r="D177" s="4">
        <f t="shared" si="10"/>
        <v>2.2940365707984927</v>
      </c>
      <c r="E177" s="4">
        <f t="shared" si="11"/>
        <v>1.7727756869985087</v>
      </c>
      <c r="G177" s="4">
        <f t="shared" si="9"/>
        <v>1.0414163262036369</v>
      </c>
    </row>
    <row r="178" spans="1:7" x14ac:dyDescent="0.2">
      <c r="A178" s="4">
        <f>IF('True_Odds_Calculator_2-way'!A179="","",'True_Odds_Calculator_2-way'!A179)</f>
        <v>1.98</v>
      </c>
      <c r="B178" s="4">
        <f>IF('True_Odds_Calculator_2-way'!B179="","",'True_Odds_Calculator_2-way'!B179)</f>
        <v>1.91</v>
      </c>
      <c r="C178" s="4">
        <f t="shared" si="8"/>
        <v>2.861071447458885E-2</v>
      </c>
      <c r="D178" s="4">
        <f t="shared" si="10"/>
        <v>2.0377175494369308</v>
      </c>
      <c r="E178" s="4">
        <f t="shared" si="11"/>
        <v>1.9636533568721115</v>
      </c>
      <c r="G178" s="4">
        <f t="shared" si="9"/>
        <v>1.0286107144745888</v>
      </c>
    </row>
    <row r="179" spans="1:7" x14ac:dyDescent="0.2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1.88</v>
      </c>
      <c r="C179" s="4">
        <f t="shared" si="8"/>
        <v>2.9427331427966497E-2</v>
      </c>
      <c r="D179" s="4">
        <f t="shared" si="10"/>
        <v>2.0712563034422273</v>
      </c>
      <c r="E179" s="4">
        <f t="shared" si="11"/>
        <v>1.9334834220221038</v>
      </c>
      <c r="G179" s="4">
        <f t="shared" si="9"/>
        <v>1.0294273314279665</v>
      </c>
    </row>
    <row r="180" spans="1:7" x14ac:dyDescent="0.2">
      <c r="A180" s="4">
        <f>IF('True_Odds_Calculator_2-way'!A181="","",'True_Odds_Calculator_2-way'!A181)</f>
        <v>2.11</v>
      </c>
      <c r="B180" s="4">
        <f>IF('True_Odds_Calculator_2-way'!B181="","",'True_Odds_Calculator_2-way'!B181)</f>
        <v>1.79</v>
      </c>
      <c r="C180" s="4">
        <f t="shared" si="8"/>
        <v>3.2592867166194583E-2</v>
      </c>
      <c r="D180" s="4">
        <f t="shared" si="10"/>
        <v>2.1851369724319478</v>
      </c>
      <c r="E180" s="4">
        <f t="shared" si="11"/>
        <v>1.8437843247333352</v>
      </c>
      <c r="G180" s="4">
        <f t="shared" si="9"/>
        <v>1.0325928671661946</v>
      </c>
    </row>
    <row r="181" spans="1:7" x14ac:dyDescent="0.2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2.1</v>
      </c>
      <c r="C181" s="4">
        <f t="shared" si="8"/>
        <v>3.4849694067571102E-2</v>
      </c>
      <c r="D181" s="4">
        <f t="shared" si="10"/>
        <v>1.8476284099287292</v>
      </c>
      <c r="E181" s="4">
        <f t="shared" si="11"/>
        <v>2.1797622499275153</v>
      </c>
      <c r="G181" s="4">
        <f t="shared" si="9"/>
        <v>1.0348496940675711</v>
      </c>
    </row>
    <row r="182" spans="1:7" x14ac:dyDescent="0.2">
      <c r="A182" s="4">
        <f>IF('True_Odds_Calculator_2-way'!A183="","",'True_Odds_Calculator_2-way'!A183)</f>
        <v>1.73</v>
      </c>
      <c r="B182" s="4">
        <f>IF('True_Odds_Calculator_2-way'!B183="","",'True_Odds_Calculator_2-way'!B183)</f>
        <v>2.2200000000000002</v>
      </c>
      <c r="C182" s="4">
        <f t="shared" si="8"/>
        <v>2.8485132531375301E-2</v>
      </c>
      <c r="D182" s="4">
        <f t="shared" si="10"/>
        <v>1.7737034129219971</v>
      </c>
      <c r="E182" s="4">
        <f t="shared" si="11"/>
        <v>2.2924849280725841</v>
      </c>
      <c r="G182" s="4">
        <f t="shared" si="9"/>
        <v>1.0284851325313753</v>
      </c>
    </row>
    <row r="183" spans="1:7" x14ac:dyDescent="0.2">
      <c r="A183" s="4">
        <f>IF('True_Odds_Calculator_2-way'!A184="","",'True_Odds_Calculator_2-way'!A184)</f>
        <v>1.59</v>
      </c>
      <c r="B183" s="4">
        <f>IF('True_Odds_Calculator_2-way'!B184="","",'True_Odds_Calculator_2-way'!B184)</f>
        <v>2.5</v>
      </c>
      <c r="C183" s="4">
        <f t="shared" si="8"/>
        <v>2.8930817610062887E-2</v>
      </c>
      <c r="D183" s="4">
        <f t="shared" si="10"/>
        <v>1.6274309109518936</v>
      </c>
      <c r="E183" s="4">
        <f t="shared" si="11"/>
        <v>2.5938009787928222</v>
      </c>
      <c r="G183" s="4">
        <f t="shared" si="9"/>
        <v>1.0289308176100629</v>
      </c>
    </row>
    <row r="184" spans="1:7" x14ac:dyDescent="0.2">
      <c r="A184" s="4">
        <f>IF('True_Odds_Calculator_2-way'!A185="","",'True_Odds_Calculator_2-way'!A185)</f>
        <v>1.88</v>
      </c>
      <c r="B184" s="4">
        <f>IF('True_Odds_Calculator_2-way'!B185="","",'True_Odds_Calculator_2-way'!B185)</f>
        <v>2</v>
      </c>
      <c r="C184" s="4">
        <f t="shared" si="8"/>
        <v>3.1914893617021267E-2</v>
      </c>
      <c r="D184" s="4">
        <f t="shared" si="10"/>
        <v>1.9381443298969072</v>
      </c>
      <c r="E184" s="4">
        <f t="shared" si="11"/>
        <v>2.0659340659340657</v>
      </c>
      <c r="G184" s="4">
        <f t="shared" si="9"/>
        <v>1.0319148936170213</v>
      </c>
    </row>
    <row r="185" spans="1:7" x14ac:dyDescent="0.2">
      <c r="A185" s="4">
        <f>IF('True_Odds_Calculator_2-way'!A186="","",'True_Odds_Calculator_2-way'!A186)</f>
        <v>1.78</v>
      </c>
      <c r="B185" s="4">
        <f>IF('True_Odds_Calculator_2-way'!B186="","",'True_Odds_Calculator_2-way'!B186)</f>
        <v>2.14</v>
      </c>
      <c r="C185" s="4">
        <f t="shared" si="8"/>
        <v>2.908747243515708E-2</v>
      </c>
      <c r="D185" s="4">
        <f t="shared" si="10"/>
        <v>1.8273049985608751</v>
      </c>
      <c r="E185" s="4">
        <f t="shared" si="11"/>
        <v>2.2087440565928333</v>
      </c>
      <c r="G185" s="4">
        <f t="shared" si="9"/>
        <v>1.0290874724351571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2.11</v>
      </c>
      <c r="C186" s="4">
        <f t="shared" si="8"/>
        <v>3.5731402098088338E-2</v>
      </c>
      <c r="D186" s="4">
        <f t="shared" si="10"/>
        <v>1.8384649273092173</v>
      </c>
      <c r="E186" s="4">
        <f t="shared" si="11"/>
        <v>2.1926557300484557</v>
      </c>
      <c r="G186" s="4">
        <f t="shared" si="9"/>
        <v>1.0357314020980883</v>
      </c>
    </row>
    <row r="187" spans="1:7" x14ac:dyDescent="0.2">
      <c r="A187" s="4">
        <f>IF('True_Odds_Calculator_2-way'!A188="","",'True_Odds_Calculator_2-way'!A188)</f>
        <v>2.06</v>
      </c>
      <c r="B187" s="4">
        <f>IF('True_Odds_Calculator_2-way'!B188="","",'True_Odds_Calculator_2-way'!B188)</f>
        <v>1.82</v>
      </c>
      <c r="C187" s="4">
        <f t="shared" si="8"/>
        <v>3.4887442654432999E-2</v>
      </c>
      <c r="D187" s="4">
        <f t="shared" si="10"/>
        <v>2.1367833124358828</v>
      </c>
      <c r="E187" s="4">
        <f t="shared" si="11"/>
        <v>1.8796751228316457</v>
      </c>
      <c r="G187" s="4">
        <f t="shared" si="9"/>
        <v>1.034887442654433</v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4.6100000000000003</v>
      </c>
      <c r="B2" s="4">
        <f>IF('True_Odds_Calculator_3-way'!B3="","",'True_Odds_Calculator_3-way'!B3)</f>
        <v>4.1900000000000004</v>
      </c>
      <c r="C2" s="4">
        <f>IF('True_Odds_Calculator_3-way'!C3="","",'True_Odds_Calculator_3-way'!C3)</f>
        <v>1.72</v>
      </c>
      <c r="D2" s="4">
        <f>IF(A2="","",((1/A2)+(1/B2)+(1/C2))-1)</f>
        <v>3.6978573020395089E-2</v>
      </c>
      <c r="E2" s="4">
        <f>IF(A2="","",(3*A2)/(3-($D2*A2)))</f>
        <v>4.8877396496874637</v>
      </c>
      <c r="F2" s="4">
        <f>IF(B2="","",(3*B2)/(3-($D2*B2)))</f>
        <v>4.4181848453888657</v>
      </c>
      <c r="G2" s="4">
        <f>IF(C2="","",(3*C2)/(3-($D2*C2)))</f>
        <v>1.7572556625850586</v>
      </c>
      <c r="I2" s="4">
        <f>IF(A2="","",D2+1)</f>
        <v>1.0369785730203951</v>
      </c>
    </row>
    <row r="3" spans="1: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4.62</v>
      </c>
      <c r="C3" s="4">
        <f>IF('True_Odds_Calculator_3-way'!C4="","",'True_Odds_Calculator_3-way'!C4)</f>
        <v>6.19</v>
      </c>
      <c r="D3" s="4">
        <f t="shared" ref="D3:D66" si="0">IF(A3="","",((1/A3)+(1/B3)+(1/C3))-1)</f>
        <v>3.1595876221933494E-2</v>
      </c>
      <c r="E3" s="4">
        <f t="shared" ref="E3:E66" si="1">IF(A3="","",(3*A3)/(3-($D3*A3)))</f>
        <v>1.5550580449684397</v>
      </c>
      <c r="F3" s="4">
        <f t="shared" ref="F3:F66" si="2">IF(B3="","",(3*B3)/(3-($D3*B3)))</f>
        <v>4.8562959454056989</v>
      </c>
      <c r="G3" s="4">
        <f t="shared" ref="G3:G66" si="3">IF(C3="","",(3*C3)/(3-($D3*C3)))</f>
        <v>6.6216864428556788</v>
      </c>
      <c r="I3" s="4">
        <f t="shared" ref="I3:I66" si="4">IF(A3="","",D3+1)</f>
        <v>1.0315958762219335</v>
      </c>
    </row>
    <row r="4" spans="1:9" x14ac:dyDescent="0.2">
      <c r="A4" s="4">
        <f>IF('True_Odds_Calculator_3-way'!A5="","",'True_Odds_Calculator_3-way'!A5)</f>
        <v>2.7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2.72</v>
      </c>
      <c r="D4" s="4">
        <f t="shared" si="0"/>
        <v>2.787250165766797E-2</v>
      </c>
      <c r="E4" s="4">
        <f t="shared" si="1"/>
        <v>2.7694729248190986</v>
      </c>
      <c r="F4" s="4">
        <f t="shared" si="2"/>
        <v>3.564246124412684</v>
      </c>
      <c r="G4" s="4">
        <f t="shared" si="3"/>
        <v>2.7905194061412399</v>
      </c>
      <c r="I4" s="4">
        <f t="shared" si="4"/>
        <v>1.027872501657668</v>
      </c>
    </row>
    <row r="5" spans="1:9" x14ac:dyDescent="0.2">
      <c r="A5" s="4">
        <f>IF('True_Odds_Calculator_3-way'!A6="","",'True_Odds_Calculator_3-way'!A6)</f>
        <v>1.96</v>
      </c>
      <c r="B5" s="4">
        <f>IF('True_Odds_Calculator_3-way'!B6="","",'True_Odds_Calculator_3-way'!B6)</f>
        <v>3.33</v>
      </c>
      <c r="C5" s="4">
        <f>IF('True_Odds_Calculator_3-way'!C6="","",'True_Odds_Calculator_3-way'!C6)</f>
        <v>4.57</v>
      </c>
      <c r="D5" s="4">
        <f t="shared" si="0"/>
        <v>2.9322762676935898E-2</v>
      </c>
      <c r="E5" s="4">
        <f t="shared" si="1"/>
        <v>1.9982821671152782</v>
      </c>
      <c r="F5" s="4">
        <f t="shared" si="2"/>
        <v>3.4420321809736643</v>
      </c>
      <c r="G5" s="4">
        <f t="shared" si="3"/>
        <v>4.7836790090932348</v>
      </c>
      <c r="I5" s="4">
        <f t="shared" si="4"/>
        <v>1.0293227626769359</v>
      </c>
    </row>
    <row r="6" spans="1:9" x14ac:dyDescent="0.2">
      <c r="A6" s="4">
        <f>IF('True_Odds_Calculator_3-way'!A7="","",'True_Odds_Calculator_3-way'!A7)</f>
        <v>3.08</v>
      </c>
      <c r="B6" s="4">
        <f>IF('True_Odds_Calculator_3-way'!B7="","",'True_Odds_Calculator_3-way'!B7)</f>
        <v>3.07</v>
      </c>
      <c r="C6" s="4">
        <f>IF('True_Odds_Calculator_3-way'!C7="","",'True_Odds_Calculator_3-way'!C7)</f>
        <v>2.61</v>
      </c>
      <c r="D6" s="4">
        <f t="shared" si="0"/>
        <v>3.3549986150233302E-2</v>
      </c>
      <c r="E6" s="4">
        <f t="shared" si="1"/>
        <v>3.1898741048946073</v>
      </c>
      <c r="F6" s="4">
        <f t="shared" si="2"/>
        <v>3.1791491529522662</v>
      </c>
      <c r="G6" s="4">
        <f t="shared" si="3"/>
        <v>2.6884724455837175</v>
      </c>
      <c r="I6" s="4">
        <f t="shared" si="4"/>
        <v>1.0335499861502333</v>
      </c>
    </row>
    <row r="7" spans="1:9" x14ac:dyDescent="0.2">
      <c r="A7" s="4">
        <f>IF('True_Odds_Calculator_3-way'!A8="","",'True_Odds_Calculator_3-way'!A8)</f>
        <v>1.72</v>
      </c>
      <c r="B7" s="4">
        <f>IF('True_Odds_Calculator_3-way'!B8="","",'True_Odds_Calculator_3-way'!B8)</f>
        <v>3.79</v>
      </c>
      <c r="C7" s="4">
        <f>IF('True_Odds_Calculator_3-way'!C8="","",'True_Odds_Calculator_3-way'!C8)</f>
        <v>5.58</v>
      </c>
      <c r="D7" s="4">
        <f t="shared" si="0"/>
        <v>2.4459061115322811E-2</v>
      </c>
      <c r="E7" s="4">
        <f t="shared" si="1"/>
        <v>1.7444629441042705</v>
      </c>
      <c r="F7" s="4">
        <f t="shared" si="2"/>
        <v>3.9108449009830593</v>
      </c>
      <c r="G7" s="4">
        <f t="shared" si="3"/>
        <v>5.8459550223756702</v>
      </c>
      <c r="I7" s="4">
        <f t="shared" si="4"/>
        <v>1.0244590611153228</v>
      </c>
    </row>
    <row r="8" spans="1:9" x14ac:dyDescent="0.2">
      <c r="A8" s="4">
        <f>IF('True_Odds_Calculator_3-way'!A9="","",'True_Odds_Calculator_3-way'!A9)</f>
        <v>2.04</v>
      </c>
      <c r="B8" s="4">
        <f>IF('True_Odds_Calculator_3-way'!B9="","",'True_Odds_Calculator_3-way'!B9)</f>
        <v>3.43</v>
      </c>
      <c r="C8" s="4">
        <f>IF('True_Odds_Calculator_3-way'!C9="","",'True_Odds_Calculator_3-way'!C9)</f>
        <v>4.04</v>
      </c>
      <c r="D8" s="4">
        <f t="shared" si="0"/>
        <v>2.9266020410993132E-2</v>
      </c>
      <c r="E8" s="4">
        <f t="shared" si="1"/>
        <v>2.081422161555504</v>
      </c>
      <c r="F8" s="4">
        <f t="shared" si="2"/>
        <v>3.5487438679747427</v>
      </c>
      <c r="G8" s="4">
        <f t="shared" si="3"/>
        <v>4.2057554424931833</v>
      </c>
      <c r="I8" s="4">
        <f t="shared" si="4"/>
        <v>1.0292660204109931</v>
      </c>
    </row>
    <row r="9" spans="1:9" x14ac:dyDescent="0.2">
      <c r="A9" s="4">
        <f>IF('True_Odds_Calculator_3-way'!A10="","",'True_Odds_Calculator_3-way'!A10)</f>
        <v>16.989999999999998</v>
      </c>
      <c r="B9" s="4">
        <f>IF('True_Odds_Calculator_3-way'!B10="","",'True_Odds_Calculator_3-way'!B10)</f>
        <v>9.7799999999999994</v>
      </c>
      <c r="C9" s="4">
        <f>IF('True_Odds_Calculator_3-way'!C10="","",'True_Odds_Calculator_3-way'!C10)</f>
        <v>1.1499999999999999</v>
      </c>
      <c r="D9" s="4">
        <f t="shared" si="0"/>
        <v>3.0672857997892544E-2</v>
      </c>
      <c r="E9" s="4">
        <f t="shared" si="1"/>
        <v>20.561803640840015</v>
      </c>
      <c r="F9" s="4">
        <f t="shared" si="2"/>
        <v>10.866588391891248</v>
      </c>
      <c r="G9" s="4">
        <f t="shared" si="3"/>
        <v>1.1636824960497878</v>
      </c>
      <c r="I9" s="4">
        <f t="shared" si="4"/>
        <v>1.0306728579978925</v>
      </c>
    </row>
    <row r="10" spans="1:9" x14ac:dyDescent="0.2">
      <c r="A10" s="4">
        <f>IF('True_Odds_Calculator_3-way'!A11="","",'True_Odds_Calculator_3-way'!A11)</f>
        <v>1.25</v>
      </c>
      <c r="B10" s="4">
        <f>IF('True_Odds_Calculator_3-way'!B11="","",'True_Odds_Calculator_3-way'!B11)</f>
        <v>6.45</v>
      </c>
      <c r="C10" s="4">
        <f>IF('True_Odds_Calculator_3-way'!C11="","",'True_Odds_Calculator_3-way'!C11)</f>
        <v>12.02</v>
      </c>
      <c r="D10" s="4">
        <f t="shared" si="0"/>
        <v>3.8233435230687896E-2</v>
      </c>
      <c r="E10" s="4">
        <f t="shared" si="1"/>
        <v>1.2702356129311314</v>
      </c>
      <c r="F10" s="4">
        <f t="shared" si="2"/>
        <v>7.0276893140519343</v>
      </c>
      <c r="G10" s="4">
        <f t="shared" si="3"/>
        <v>14.194424440674243</v>
      </c>
      <c r="I10" s="4">
        <f t="shared" si="4"/>
        <v>1.0382334352306879</v>
      </c>
    </row>
    <row r="11" spans="1:9" x14ac:dyDescent="0.2">
      <c r="A11" s="4">
        <f>IF('True_Odds_Calculator_3-way'!A12="","",'True_Odds_Calculator_3-way'!A12)</f>
        <v>3.7</v>
      </c>
      <c r="B11" s="4">
        <f>IF('True_Odds_Calculator_3-way'!B12="","",'True_Odds_Calculator_3-way'!B12)</f>
        <v>3.13</v>
      </c>
      <c r="C11" s="4">
        <f>IF('True_Odds_Calculator_3-way'!C12="","",'True_Odds_Calculator_3-way'!C12)</f>
        <v>2.2000000000000002</v>
      </c>
      <c r="D11" s="4">
        <f t="shared" si="0"/>
        <v>4.4304542707098493E-2</v>
      </c>
      <c r="E11" s="4">
        <f t="shared" si="1"/>
        <v>3.9138623189890014</v>
      </c>
      <c r="F11" s="4">
        <f t="shared" si="2"/>
        <v>3.281694373840764</v>
      </c>
      <c r="G11" s="4">
        <f t="shared" si="3"/>
        <v>2.2738783014321329</v>
      </c>
      <c r="I11" s="4">
        <f t="shared" si="4"/>
        <v>1.0443045427070985</v>
      </c>
    </row>
    <row r="12" spans="1: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4.62</v>
      </c>
      <c r="C12" s="4">
        <f>IF('True_Odds_Calculator_3-way'!C13="","",'True_Odds_Calculator_3-way'!C13)</f>
        <v>11.13</v>
      </c>
      <c r="D12" s="4">
        <f t="shared" si="0"/>
        <v>2.5721936540451518E-2</v>
      </c>
      <c r="E12" s="4">
        <f t="shared" si="1"/>
        <v>1.4067655940395583</v>
      </c>
      <c r="F12" s="4">
        <f t="shared" si="2"/>
        <v>4.8105546431327539</v>
      </c>
      <c r="G12" s="4">
        <f t="shared" si="3"/>
        <v>12.304166757044008</v>
      </c>
      <c r="I12" s="4">
        <f t="shared" si="4"/>
        <v>1.0257219365404515</v>
      </c>
    </row>
    <row r="13" spans="1: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3.14</v>
      </c>
      <c r="C13" s="4">
        <f>IF('True_Odds_Calculator_3-way'!C14="","",'True_Odds_Calculator_3-way'!C14)</f>
        <v>4.4800000000000004</v>
      </c>
      <c r="D13" s="4">
        <f t="shared" si="0"/>
        <v>2.949050134268405E-2</v>
      </c>
      <c r="E13" s="4">
        <f t="shared" si="1"/>
        <v>2.0921608970582684</v>
      </c>
      <c r="F13" s="4">
        <f t="shared" si="2"/>
        <v>3.2400084489445562</v>
      </c>
      <c r="G13" s="4">
        <f t="shared" si="3"/>
        <v>4.686384378372054</v>
      </c>
      <c r="I13" s="4">
        <f t="shared" si="4"/>
        <v>1.0294905013426841</v>
      </c>
    </row>
    <row r="14" spans="1:9" x14ac:dyDescent="0.2">
      <c r="A14" s="4">
        <f>IF('True_Odds_Calculator_3-way'!A15="","",'True_Odds_Calculator_3-way'!A15)</f>
        <v>2.2799999999999998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3.04</v>
      </c>
      <c r="D14" s="4">
        <f t="shared" si="0"/>
        <v>4.455216989843036E-2</v>
      </c>
      <c r="E14" s="4">
        <f t="shared" si="1"/>
        <v>2.3599055747230797</v>
      </c>
      <c r="F14" s="4">
        <f t="shared" si="2"/>
        <v>3.8144995597299682</v>
      </c>
      <c r="G14" s="4">
        <f t="shared" si="3"/>
        <v>3.1837334639882413</v>
      </c>
      <c r="I14" s="4">
        <f t="shared" si="4"/>
        <v>1.0445521698984304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3.99</v>
      </c>
      <c r="C15" s="4">
        <f>IF('True_Odds_Calculator_3-way'!C16="","",'True_Odds_Calculator_3-way'!C16)</f>
        <v>5.17</v>
      </c>
      <c r="D15" s="4">
        <f t="shared" si="0"/>
        <v>5.0110770155562978E-2</v>
      </c>
      <c r="E15" s="4">
        <f t="shared" si="1"/>
        <v>1.6967643938002264</v>
      </c>
      <c r="F15" s="4">
        <f t="shared" si="2"/>
        <v>4.2749114069202765</v>
      </c>
      <c r="G15" s="4">
        <f t="shared" si="3"/>
        <v>5.6586688368095244</v>
      </c>
      <c r="I15" s="4">
        <f t="shared" si="4"/>
        <v>1.050110770155563</v>
      </c>
    </row>
    <row r="16" spans="1:9" x14ac:dyDescent="0.2">
      <c r="A16" s="4">
        <f>IF('True_Odds_Calculator_3-way'!A17="","",'True_Odds_Calculator_3-way'!A17)</f>
        <v>2.42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2.81</v>
      </c>
      <c r="D16" s="4">
        <f t="shared" si="0"/>
        <v>4.4577120280776095E-2</v>
      </c>
      <c r="E16" s="4">
        <f t="shared" si="1"/>
        <v>2.5102663593184746</v>
      </c>
      <c r="F16" s="4">
        <f t="shared" si="2"/>
        <v>3.8369591112560033</v>
      </c>
      <c r="G16" s="4">
        <f t="shared" si="3"/>
        <v>2.9324408498078638</v>
      </c>
      <c r="I16" s="4">
        <f t="shared" si="4"/>
        <v>1.0445771202807761</v>
      </c>
    </row>
    <row r="17" spans="1:9" x14ac:dyDescent="0.2">
      <c r="A17" s="4">
        <f>IF('True_Odds_Calculator_3-way'!A18="","",'True_Odds_Calculator_3-way'!A18)</f>
        <v>7.3</v>
      </c>
      <c r="B17" s="4">
        <f>IF('True_Odds_Calculator_3-way'!B18="","",'True_Odds_Calculator_3-way'!B18)</f>
        <v>5.09</v>
      </c>
      <c r="C17" s="4">
        <f>IF('True_Odds_Calculator_3-way'!C18="","",'True_Odds_Calculator_3-way'!C18)</f>
        <v>1.39</v>
      </c>
      <c r="D17" s="4">
        <f t="shared" si="0"/>
        <v>5.287441602548637E-2</v>
      </c>
      <c r="E17" s="4">
        <f t="shared" si="1"/>
        <v>8.3779110791735683</v>
      </c>
      <c r="F17" s="4">
        <f t="shared" si="2"/>
        <v>5.5916262392128813</v>
      </c>
      <c r="G17" s="4">
        <f t="shared" si="3"/>
        <v>1.4249080813127593</v>
      </c>
      <c r="I17" s="4">
        <f t="shared" si="4"/>
        <v>1.0528744160254864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3.58</v>
      </c>
      <c r="C18" s="4">
        <f>IF('True_Odds_Calculator_3-way'!C19="","",'True_Odds_Calculator_3-way'!C19)</f>
        <v>3.73</v>
      </c>
      <c r="D18" s="4">
        <f t="shared" si="0"/>
        <v>2.3616599874331845E-2</v>
      </c>
      <c r="E18" s="4">
        <f t="shared" si="1"/>
        <v>2.1352999674602278</v>
      </c>
      <c r="F18" s="4">
        <f t="shared" si="2"/>
        <v>3.6838191440634689</v>
      </c>
      <c r="G18" s="4">
        <f t="shared" si="3"/>
        <v>3.8428384404346105</v>
      </c>
      <c r="I18" s="4">
        <f t="shared" si="4"/>
        <v>1.0236165998743318</v>
      </c>
    </row>
    <row r="19" spans="1:9" x14ac:dyDescent="0.2">
      <c r="A19" s="4">
        <f>IF('True_Odds_Calculator_3-way'!A20="","",'True_Odds_Calculator_3-way'!A20)</f>
        <v>4.9400000000000004</v>
      </c>
      <c r="B19" s="4">
        <f>IF('True_Odds_Calculator_3-way'!B20="","",'True_Odds_Calculator_3-way'!B20)</f>
        <v>5.05</v>
      </c>
      <c r="C19" s="4">
        <f>IF('True_Odds_Calculator_3-way'!C20="","",'True_Odds_Calculator_3-way'!C20)</f>
        <v>1.6</v>
      </c>
      <c r="D19" s="4">
        <f t="shared" si="0"/>
        <v>2.5448951777768958E-2</v>
      </c>
      <c r="E19" s="4">
        <f t="shared" si="1"/>
        <v>5.156069961505672</v>
      </c>
      <c r="F19" s="4">
        <f t="shared" si="2"/>
        <v>5.2760197742353343</v>
      </c>
      <c r="G19" s="4">
        <f t="shared" si="3"/>
        <v>1.6220152468262872</v>
      </c>
      <c r="I19" s="4">
        <f t="shared" si="4"/>
        <v>1.025448951777769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3.51</v>
      </c>
      <c r="C20" s="4">
        <f>IF('True_Odds_Calculator_3-way'!C21="","",'True_Odds_Calculator_3-way'!C21)</f>
        <v>3.7</v>
      </c>
      <c r="D20" s="4">
        <f t="shared" si="0"/>
        <v>2.2460274796723301E-2</v>
      </c>
      <c r="E20" s="4">
        <f t="shared" si="1"/>
        <v>2.174844627013536</v>
      </c>
      <c r="F20" s="4">
        <f t="shared" si="2"/>
        <v>3.6047268932086678</v>
      </c>
      <c r="G20" s="4">
        <f t="shared" si="3"/>
        <v>3.8054137886022721</v>
      </c>
      <c r="I20" s="4">
        <f t="shared" si="4"/>
        <v>1.0224602747967233</v>
      </c>
    </row>
    <row r="21" spans="1:9" x14ac:dyDescent="0.2">
      <c r="A21" s="4">
        <f>IF('True_Odds_Calculator_3-way'!A22="","",'True_Odds_Calculator_3-way'!A22)</f>
        <v>1.61</v>
      </c>
      <c r="B21" s="4">
        <f>IF('True_Odds_Calculator_3-way'!B22="","",'True_Odds_Calculator_3-way'!B22)</f>
        <v>4.4800000000000004</v>
      </c>
      <c r="C21" s="4">
        <f>IF('True_Odds_Calculator_3-way'!C22="","",'True_Odds_Calculator_3-way'!C22)</f>
        <v>5.51</v>
      </c>
      <c r="D21" s="4">
        <f t="shared" si="0"/>
        <v>2.5820501403433616E-2</v>
      </c>
      <c r="E21" s="4">
        <f t="shared" si="1"/>
        <v>1.6326232645272456</v>
      </c>
      <c r="F21" s="4">
        <f t="shared" si="2"/>
        <v>4.6596704405433869</v>
      </c>
      <c r="G21" s="4">
        <f t="shared" si="3"/>
        <v>5.7843132726845443</v>
      </c>
      <c r="I21" s="4">
        <f t="shared" si="4"/>
        <v>1.0258205014034336</v>
      </c>
    </row>
    <row r="22" spans="1:9" x14ac:dyDescent="0.2">
      <c r="A22" s="4">
        <f>IF('True_Odds_Calculator_3-way'!A23="","",'True_Odds_Calculator_3-way'!A23)</f>
        <v>3.46</v>
      </c>
      <c r="B22" s="4">
        <f>IF('True_Odds_Calculator_3-way'!B23="","",'True_Odds_Calculator_3-way'!B23)</f>
        <v>3.7</v>
      </c>
      <c r="C22" s="4">
        <f>IF('True_Odds_Calculator_3-way'!C23="","",'True_Odds_Calculator_3-way'!C23)</f>
        <v>2.13</v>
      </c>
      <c r="D22" s="4">
        <f t="shared" si="0"/>
        <v>2.8771179385850054E-2</v>
      </c>
      <c r="E22" s="4">
        <f t="shared" si="1"/>
        <v>3.578752899364174</v>
      </c>
      <c r="F22" s="4">
        <f t="shared" si="2"/>
        <v>3.8361227224938408</v>
      </c>
      <c r="G22" s="4">
        <f t="shared" si="3"/>
        <v>2.1744180050428663</v>
      </c>
      <c r="I22" s="4">
        <f t="shared" si="4"/>
        <v>1.0287711793858501</v>
      </c>
    </row>
    <row r="23" spans="1: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4.51</v>
      </c>
      <c r="C23" s="4">
        <f>IF('True_Odds_Calculator_3-way'!C24="","",'True_Odds_Calculator_3-way'!C24)</f>
        <v>5.83</v>
      </c>
      <c r="D23" s="4">
        <f t="shared" si="0"/>
        <v>3.0198751802335E-2</v>
      </c>
      <c r="E23" s="4">
        <f t="shared" si="1"/>
        <v>1.5952107318509443</v>
      </c>
      <c r="F23" s="4">
        <f t="shared" si="2"/>
        <v>4.7244859463249878</v>
      </c>
      <c r="G23" s="4">
        <f t="shared" si="3"/>
        <v>6.1934715649000918</v>
      </c>
      <c r="I23" s="4">
        <f t="shared" si="4"/>
        <v>1.030198751802335</v>
      </c>
    </row>
    <row r="24" spans="1:9" x14ac:dyDescent="0.2">
      <c r="A24" s="4">
        <f>IF('True_Odds_Calculator_3-way'!A25="","",'True_Odds_Calculator_3-way'!A25)</f>
        <v>1.91</v>
      </c>
      <c r="B24" s="4">
        <f>IF('True_Odds_Calculator_3-way'!B25="","",'True_Odds_Calculator_3-way'!B25)</f>
        <v>4.08</v>
      </c>
      <c r="C24" s="4">
        <f>IF('True_Odds_Calculator_3-way'!C25="","",'True_Odds_Calculator_3-way'!C25)</f>
        <v>3.84</v>
      </c>
      <c r="D24" s="4">
        <f t="shared" si="0"/>
        <v>2.9074915306436688E-2</v>
      </c>
      <c r="E24" s="4">
        <f t="shared" si="1"/>
        <v>1.9460228868952858</v>
      </c>
      <c r="F24" s="4">
        <f t="shared" si="2"/>
        <v>4.2479728532686467</v>
      </c>
      <c r="G24" s="4">
        <f t="shared" si="3"/>
        <v>3.988433093635642</v>
      </c>
      <c r="I24" s="4">
        <f t="shared" si="4"/>
        <v>1.0290749153064367</v>
      </c>
    </row>
    <row r="25" spans="1:9" x14ac:dyDescent="0.2">
      <c r="A25" s="4">
        <f>IF('True_Odds_Calculator_3-way'!A26="","",'True_Odds_Calculator_3-way'!A26)</f>
        <v>3.93</v>
      </c>
      <c r="B25" s="4">
        <f>IF('True_Odds_Calculator_3-way'!B26="","",'True_Odds_Calculator_3-way'!B26)</f>
        <v>3.61</v>
      </c>
      <c r="C25" s="4">
        <f>IF('True_Odds_Calculator_3-way'!C26="","",'True_Odds_Calculator_3-way'!C26)</f>
        <v>2.0099999999999998</v>
      </c>
      <c r="D25" s="4">
        <f t="shared" si="0"/>
        <v>2.8973674268904404E-2</v>
      </c>
      <c r="E25" s="4">
        <f t="shared" si="1"/>
        <v>4.0850501762647866</v>
      </c>
      <c r="F25" s="4">
        <f t="shared" si="2"/>
        <v>3.7404093264187552</v>
      </c>
      <c r="G25" s="4">
        <f t="shared" si="3"/>
        <v>2.0497912900553925</v>
      </c>
      <c r="I25" s="4">
        <f t="shared" si="4"/>
        <v>1.0289736742689044</v>
      </c>
    </row>
    <row r="26" spans="1:9" x14ac:dyDescent="0.2">
      <c r="A26" s="4">
        <f>IF('True_Odds_Calculator_3-way'!A27="","",'True_Odds_Calculator_3-way'!A27)</f>
        <v>6.65</v>
      </c>
      <c r="B26" s="4">
        <f>IF('True_Odds_Calculator_3-way'!B27="","",'True_Odds_Calculator_3-way'!B27)</f>
        <v>4.4400000000000004</v>
      </c>
      <c r="C26" s="4">
        <f>IF('True_Odds_Calculator_3-way'!C27="","",'True_Odds_Calculator_3-way'!C27)</f>
        <v>1.54</v>
      </c>
      <c r="D26" s="4">
        <f t="shared" si="0"/>
        <v>2.4951814425498542E-2</v>
      </c>
      <c r="E26" s="4">
        <f t="shared" si="1"/>
        <v>7.0393451624089689</v>
      </c>
      <c r="F26" s="4">
        <f t="shared" si="2"/>
        <v>4.6102504897182808</v>
      </c>
      <c r="G26" s="4">
        <f t="shared" si="3"/>
        <v>1.5599811718294707</v>
      </c>
      <c r="I26" s="4">
        <f t="shared" si="4"/>
        <v>1.0249518144254985</v>
      </c>
    </row>
    <row r="27" spans="1:9" x14ac:dyDescent="0.2">
      <c r="A27" s="4">
        <f>IF('True_Odds_Calculator_3-way'!A28="","",'True_Odds_Calculator_3-way'!A28)</f>
        <v>2.25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3.78</v>
      </c>
      <c r="D27" s="4">
        <f t="shared" si="0"/>
        <v>2.1494708994709066E-2</v>
      </c>
      <c r="E27" s="4">
        <f t="shared" si="1"/>
        <v>2.2868666498613561</v>
      </c>
      <c r="F27" s="4">
        <f t="shared" si="2"/>
        <v>3.2750902527075816</v>
      </c>
      <c r="G27" s="4">
        <f t="shared" si="3"/>
        <v>3.8852248394004287</v>
      </c>
      <c r="I27" s="4">
        <f t="shared" si="4"/>
        <v>1.0214947089947091</v>
      </c>
    </row>
    <row r="28" spans="1:9" x14ac:dyDescent="0.2">
      <c r="A28" s="4">
        <f>IF('True_Odds_Calculator_3-way'!A29="","",'True_Odds_Calculator_3-way'!A29)</f>
        <v>2.2200000000000002</v>
      </c>
      <c r="B28" s="4">
        <f>IF('True_Odds_Calculator_3-way'!B29="","",'True_Odds_Calculator_3-way'!B29)</f>
        <v>3.66</v>
      </c>
      <c r="C28" s="4">
        <f>IF('True_Odds_Calculator_3-way'!C29="","",'True_Odds_Calculator_3-way'!C29)</f>
        <v>3.35</v>
      </c>
      <c r="D28" s="4">
        <f t="shared" si="0"/>
        <v>2.2181956852864504E-2</v>
      </c>
      <c r="E28" s="4">
        <f t="shared" si="1"/>
        <v>2.2570486594238348</v>
      </c>
      <c r="F28" s="4">
        <f t="shared" si="2"/>
        <v>3.7618018336756149</v>
      </c>
      <c r="G28" s="4">
        <f t="shared" si="3"/>
        <v>3.4350865857136728</v>
      </c>
      <c r="I28" s="4">
        <f t="shared" si="4"/>
        <v>1.0221819568528645</v>
      </c>
    </row>
    <row r="29" spans="1:9" x14ac:dyDescent="0.2">
      <c r="A29" s="4">
        <f>IF('True_Odds_Calculator_3-way'!A30="","",'True_Odds_Calculator_3-way'!A30)</f>
        <v>7.41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1.48</v>
      </c>
      <c r="D29" s="4">
        <f t="shared" si="0"/>
        <v>3.1378994083769207E-2</v>
      </c>
      <c r="E29" s="4">
        <f t="shared" si="1"/>
        <v>8.0325735743038358</v>
      </c>
      <c r="F29" s="4">
        <f t="shared" si="2"/>
        <v>4.7553178047869045</v>
      </c>
      <c r="G29" s="4">
        <f t="shared" si="3"/>
        <v>1.5032710931373432</v>
      </c>
      <c r="I29" s="4">
        <f t="shared" si="4"/>
        <v>1.0313789940837692</v>
      </c>
    </row>
    <row r="30" spans="1:9" x14ac:dyDescent="0.2">
      <c r="A30" s="4">
        <f>IF('True_Odds_Calculator_3-way'!A31="","",'True_Odds_Calculator_3-way'!A31)</f>
        <v>2.13</v>
      </c>
      <c r="B30" s="4">
        <f>IF('True_Odds_Calculator_3-way'!B31="","",'True_Odds_Calculator_3-way'!B31)</f>
        <v>3.35</v>
      </c>
      <c r="C30" s="4">
        <f>IF('True_Odds_Calculator_3-way'!C31="","",'True_Odds_Calculator_3-way'!C31)</f>
        <v>3.84</v>
      </c>
      <c r="D30" s="4">
        <f t="shared" si="0"/>
        <v>2.8407697428351142E-2</v>
      </c>
      <c r="E30" s="4">
        <f t="shared" si="1"/>
        <v>2.1738452970120288</v>
      </c>
      <c r="F30" s="4">
        <f t="shared" si="2"/>
        <v>3.4597499412859514</v>
      </c>
      <c r="G30" s="4">
        <f t="shared" si="3"/>
        <v>3.9848982844776932</v>
      </c>
      <c r="I30" s="4">
        <f t="shared" si="4"/>
        <v>1.0284076974283511</v>
      </c>
    </row>
    <row r="31" spans="1: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5.19</v>
      </c>
      <c r="D31" s="4">
        <f t="shared" si="0"/>
        <v>2.9201254894571704E-2</v>
      </c>
      <c r="E31" s="4">
        <f t="shared" si="1"/>
        <v>1.8113841834772033</v>
      </c>
      <c r="F31" s="4">
        <f t="shared" si="2"/>
        <v>3.7737056201839785</v>
      </c>
      <c r="G31" s="4">
        <f t="shared" si="3"/>
        <v>5.4661393628660448</v>
      </c>
      <c r="I31" s="4">
        <f t="shared" si="4"/>
        <v>1.0292012548945717</v>
      </c>
    </row>
    <row r="32" spans="1: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3.33</v>
      </c>
      <c r="C32" s="4">
        <f>IF('True_Odds_Calculator_3-way'!C33="","",'True_Odds_Calculator_3-way'!C33)</f>
        <v>3.27</v>
      </c>
      <c r="D32" s="4">
        <f t="shared" si="0"/>
        <v>2.62787650807077E-2</v>
      </c>
      <c r="E32" s="4">
        <f t="shared" si="1"/>
        <v>2.4306742601776046</v>
      </c>
      <c r="F32" s="4">
        <f t="shared" si="2"/>
        <v>3.4300526789053811</v>
      </c>
      <c r="G32" s="4">
        <f t="shared" si="3"/>
        <v>3.3664274563525387</v>
      </c>
      <c r="I32" s="4">
        <f t="shared" si="4"/>
        <v>1.0262787650807077</v>
      </c>
    </row>
    <row r="33" spans="1:9" x14ac:dyDescent="0.2">
      <c r="A33" s="4">
        <f>IF('True_Odds_Calculator_3-way'!A34="","",'True_Odds_Calculator_3-way'!A34)</f>
        <v>1.6</v>
      </c>
      <c r="B33" s="4">
        <f>IF('True_Odds_Calculator_3-way'!B34="","",'True_Odds_Calculator_3-way'!B34)</f>
        <v>3.87</v>
      </c>
      <c r="C33" s="4">
        <f>IF('True_Odds_Calculator_3-way'!C34="","",'True_Odds_Calculator_3-way'!C34)</f>
        <v>6.76</v>
      </c>
      <c r="D33" s="4">
        <f t="shared" si="0"/>
        <v>3.1326926899377661E-2</v>
      </c>
      <c r="E33" s="4">
        <f t="shared" si="1"/>
        <v>1.6271865352758608</v>
      </c>
      <c r="F33" s="4">
        <f t="shared" si="2"/>
        <v>4.0329797101300322</v>
      </c>
      <c r="G33" s="4">
        <f t="shared" si="3"/>
        <v>7.273431599238215</v>
      </c>
      <c r="I33" s="4">
        <f t="shared" si="4"/>
        <v>1.0313269268993777</v>
      </c>
    </row>
    <row r="34" spans="1:9" x14ac:dyDescent="0.2">
      <c r="A34" s="4">
        <f>IF('True_Odds_Calculator_3-way'!A35="","",'True_Odds_Calculator_3-way'!A35)</f>
        <v>2.58</v>
      </c>
      <c r="B34" s="4">
        <f>IF('True_Odds_Calculator_3-way'!B35="","",'True_Odds_Calculator_3-way'!B35)</f>
        <v>3.02</v>
      </c>
      <c r="C34" s="4">
        <f>IF('True_Odds_Calculator_3-way'!C35="","",'True_Odds_Calculator_3-way'!C35)</f>
        <v>3.24</v>
      </c>
      <c r="D34" s="4">
        <f t="shared" si="0"/>
        <v>2.7364702348017689E-2</v>
      </c>
      <c r="E34" s="4">
        <f t="shared" si="1"/>
        <v>2.6421801265326765</v>
      </c>
      <c r="F34" s="4">
        <f t="shared" si="2"/>
        <v>3.1055489727550794</v>
      </c>
      <c r="G34" s="4">
        <f t="shared" si="3"/>
        <v>3.3386706673748319</v>
      </c>
      <c r="I34" s="4">
        <f t="shared" si="4"/>
        <v>1.0273647023480177</v>
      </c>
    </row>
    <row r="35" spans="1:9" x14ac:dyDescent="0.2">
      <c r="A35" s="4">
        <f>IF('True_Odds_Calculator_3-way'!A36="","",'True_Odds_Calculator_3-way'!A36)</f>
        <v>2.94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2.64</v>
      </c>
      <c r="D35" s="4">
        <f t="shared" si="0"/>
        <v>2.6616240901955024E-2</v>
      </c>
      <c r="E35" s="4">
        <f t="shared" si="1"/>
        <v>3.0187405758598405</v>
      </c>
      <c r="F35" s="4">
        <f t="shared" si="2"/>
        <v>3.3464936718936555</v>
      </c>
      <c r="G35" s="4">
        <f t="shared" si="3"/>
        <v>2.7033179012345672</v>
      </c>
      <c r="I35" s="4">
        <f t="shared" si="4"/>
        <v>1.026616240901955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2.65</v>
      </c>
      <c r="D36" s="4">
        <f t="shared" si="0"/>
        <v>2.6880311757741637E-2</v>
      </c>
      <c r="E36" s="4">
        <f t="shared" si="1"/>
        <v>3.1145574787771033</v>
      </c>
      <c r="F36" s="4">
        <f t="shared" si="2"/>
        <v>3.2203141126902719</v>
      </c>
      <c r="G36" s="4">
        <f t="shared" si="3"/>
        <v>2.714452712733431</v>
      </c>
      <c r="I36" s="4">
        <f t="shared" si="4"/>
        <v>1.0268803117577416</v>
      </c>
    </row>
    <row r="37" spans="1:9" x14ac:dyDescent="0.2">
      <c r="A37" s="4">
        <f>IF('True_Odds_Calculator_3-way'!A38="","",'True_Odds_Calculator_3-way'!A38)</f>
        <v>1.56</v>
      </c>
      <c r="B37" s="4">
        <f>IF('True_Odds_Calculator_3-way'!B38="","",'True_Odds_Calculator_3-way'!B38)</f>
        <v>4.22</v>
      </c>
      <c r="C37" s="4">
        <f>IF('True_Odds_Calculator_3-way'!C38="","",'True_Odds_Calculator_3-way'!C38)</f>
        <v>6.52</v>
      </c>
      <c r="D37" s="4">
        <f t="shared" si="0"/>
        <v>3.1366698799025095E-2</v>
      </c>
      <c r="E37" s="4">
        <f t="shared" si="1"/>
        <v>1.5858665674575805</v>
      </c>
      <c r="F37" s="4">
        <f t="shared" si="2"/>
        <v>4.4147915964966744</v>
      </c>
      <c r="G37" s="4">
        <f t="shared" si="3"/>
        <v>6.9969866215036625</v>
      </c>
      <c r="I37" s="4">
        <f t="shared" si="4"/>
        <v>1.0313666987990251</v>
      </c>
    </row>
    <row r="38" spans="1:9" x14ac:dyDescent="0.2">
      <c r="A38" s="4">
        <f>IF('True_Odds_Calculator_3-way'!A39="","",'True_Odds_Calculator_3-way'!A39)</f>
        <v>3.84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2.12</v>
      </c>
      <c r="D38" s="4">
        <f t="shared" si="0"/>
        <v>2.7972768039894236E-2</v>
      </c>
      <c r="E38" s="4">
        <f t="shared" si="1"/>
        <v>3.9825974723724062</v>
      </c>
      <c r="F38" s="4">
        <f t="shared" si="2"/>
        <v>3.4899904890366864</v>
      </c>
      <c r="G38" s="4">
        <f t="shared" si="3"/>
        <v>2.1627520337506612</v>
      </c>
      <c r="I38" s="4">
        <f t="shared" si="4"/>
        <v>1.0279727680398942</v>
      </c>
    </row>
    <row r="39" spans="1:9" x14ac:dyDescent="0.2">
      <c r="A39" s="4">
        <f>IF('True_Odds_Calculator_3-way'!A40="","",'True_Odds_Calculator_3-way'!A40)</f>
        <v>2.31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3.14</v>
      </c>
      <c r="D39" s="4">
        <f t="shared" si="0"/>
        <v>4.3769431298764205E-2</v>
      </c>
      <c r="E39" s="4">
        <f t="shared" si="1"/>
        <v>2.3905680283738575</v>
      </c>
      <c r="F39" s="4">
        <f t="shared" si="2"/>
        <v>3.5996103011894691</v>
      </c>
      <c r="G39" s="4">
        <f t="shared" si="3"/>
        <v>3.2907561357530555</v>
      </c>
      <c r="I39" s="4">
        <f t="shared" si="4"/>
        <v>1.0437694312987642</v>
      </c>
    </row>
    <row r="40" spans="1:9" x14ac:dyDescent="0.2">
      <c r="A40" s="4">
        <f>IF('True_Odds_Calculator_3-way'!A41="","",'True_Odds_Calculator_3-way'!A41)</f>
        <v>2.88</v>
      </c>
      <c r="B40" s="4">
        <f>IF('True_Odds_Calculator_3-way'!B41="","",'True_Odds_Calculator_3-way'!B41)</f>
        <v>3.37</v>
      </c>
      <c r="C40" s="4">
        <f>IF('True_Odds_Calculator_3-way'!C41="","",'True_Odds_Calculator_3-way'!C41)</f>
        <v>2.5</v>
      </c>
      <c r="D40" s="4">
        <f t="shared" si="0"/>
        <v>4.3958127266732649E-2</v>
      </c>
      <c r="E40" s="4">
        <f t="shared" si="1"/>
        <v>3.006890170354092</v>
      </c>
      <c r="F40" s="4">
        <f t="shared" si="2"/>
        <v>3.5450534251512171</v>
      </c>
      <c r="G40" s="4">
        <f t="shared" si="3"/>
        <v>2.595061710789941</v>
      </c>
      <c r="I40" s="4">
        <f t="shared" si="4"/>
        <v>1.0439581272667326</v>
      </c>
    </row>
    <row r="41" spans="1:9" x14ac:dyDescent="0.2">
      <c r="A41" s="4">
        <f>IF('True_Odds_Calculator_3-way'!A42="","",'True_Odds_Calculator_3-way'!A42)</f>
        <v>2.12</v>
      </c>
      <c r="B41" s="4">
        <f>IF('True_Odds_Calculator_3-way'!B42="","",'True_Odds_Calculator_3-way'!B42)</f>
        <v>3.52</v>
      </c>
      <c r="C41" s="4">
        <f>IF('True_Odds_Calculator_3-way'!C42="","",'True_Odds_Calculator_3-way'!C42)</f>
        <v>3.45</v>
      </c>
      <c r="D41" s="4">
        <f t="shared" si="0"/>
        <v>4.5644094762224308E-2</v>
      </c>
      <c r="E41" s="4">
        <f t="shared" si="1"/>
        <v>2.190660092441532</v>
      </c>
      <c r="F41" s="4">
        <f t="shared" si="2"/>
        <v>3.7191836231537909</v>
      </c>
      <c r="G41" s="4">
        <f t="shared" si="3"/>
        <v>3.6411252456147629</v>
      </c>
      <c r="I41" s="4">
        <f t="shared" si="4"/>
        <v>1.0456440947622243</v>
      </c>
    </row>
    <row r="42" spans="1:9" x14ac:dyDescent="0.2">
      <c r="A42" s="4">
        <f>IF('True_Odds_Calculator_3-way'!A43="","",'True_Odds_Calculator_3-way'!A43)</f>
        <v>1.96</v>
      </c>
      <c r="B42" s="4">
        <f>IF('True_Odds_Calculator_3-way'!B43="","",'True_Odds_Calculator_3-way'!B43)</f>
        <v>3.46</v>
      </c>
      <c r="C42" s="4">
        <f>IF('True_Odds_Calculator_3-way'!C43="","",'True_Odds_Calculator_3-way'!C43)</f>
        <v>4.0599999999999996</v>
      </c>
      <c r="D42" s="4">
        <f t="shared" si="0"/>
        <v>4.5526841392327544E-2</v>
      </c>
      <c r="E42" s="4">
        <f t="shared" si="1"/>
        <v>2.0200858434931237</v>
      </c>
      <c r="F42" s="4">
        <f t="shared" si="2"/>
        <v>3.6517444221075679</v>
      </c>
      <c r="G42" s="4">
        <f t="shared" si="3"/>
        <v>4.3265731147848747</v>
      </c>
      <c r="I42" s="4">
        <f t="shared" si="4"/>
        <v>1.0455268413923275</v>
      </c>
    </row>
    <row r="43" spans="1:9" x14ac:dyDescent="0.2">
      <c r="A43" s="4">
        <f>IF('True_Odds_Calculator_3-way'!A44="","",'True_Odds_Calculator_3-way'!A44)</f>
        <v>2.9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2.65</v>
      </c>
      <c r="D43" s="4">
        <f t="shared" si="0"/>
        <v>4.3729485133062962E-2</v>
      </c>
      <c r="E43" s="4">
        <f t="shared" si="1"/>
        <v>3.0279990793666212</v>
      </c>
      <c r="F43" s="4">
        <f t="shared" si="2"/>
        <v>3.2576800841441447</v>
      </c>
      <c r="G43" s="4">
        <f t="shared" si="3"/>
        <v>2.7564763751905379</v>
      </c>
      <c r="I43" s="4">
        <f t="shared" si="4"/>
        <v>1.043729485133063</v>
      </c>
    </row>
    <row r="44" spans="1: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3.33</v>
      </c>
      <c r="C44" s="4">
        <f>IF('True_Odds_Calculator_3-way'!C45="","",'True_Odds_Calculator_3-way'!C45)</f>
        <v>3.43</v>
      </c>
      <c r="D44" s="4">
        <f t="shared" si="0"/>
        <v>4.433417758747904E-2</v>
      </c>
      <c r="E44" s="4">
        <f t="shared" si="1"/>
        <v>2.2846143883419234</v>
      </c>
      <c r="F44" s="4">
        <f t="shared" si="2"/>
        <v>3.5023541288123163</v>
      </c>
      <c r="G44" s="4">
        <f t="shared" si="3"/>
        <v>3.6131458200443651</v>
      </c>
      <c r="I44" s="4">
        <f t="shared" si="4"/>
        <v>1.044334177587479</v>
      </c>
    </row>
    <row r="45" spans="1:9" x14ac:dyDescent="0.2">
      <c r="A45" s="4">
        <f>IF('True_Odds_Calculator_3-way'!A46="","",'True_Odds_Calculator_3-way'!A46)</f>
        <v>2.44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2.96</v>
      </c>
      <c r="D45" s="4">
        <f t="shared" si="0"/>
        <v>4.3531891577288651E-2</v>
      </c>
      <c r="E45" s="4">
        <f t="shared" si="1"/>
        <v>2.5295614988156827</v>
      </c>
      <c r="F45" s="4">
        <f t="shared" si="2"/>
        <v>3.5543251885800542</v>
      </c>
      <c r="G45" s="4">
        <f t="shared" si="3"/>
        <v>3.0928421035561087</v>
      </c>
      <c r="I45" s="4">
        <f t="shared" si="4"/>
        <v>1.0435318915772887</v>
      </c>
    </row>
    <row r="46" spans="1:9" x14ac:dyDescent="0.2">
      <c r="A46" s="4">
        <f>IF('True_Odds_Calculator_3-way'!A47="","",'True_Odds_Calculator_3-way'!A47)</f>
        <v>2.98</v>
      </c>
      <c r="B46" s="4">
        <f>IF('True_Odds_Calculator_3-way'!B47="","",'True_Odds_Calculator_3-way'!B47)</f>
        <v>3.2</v>
      </c>
      <c r="C46" s="4">
        <f>IF('True_Odds_Calculator_3-way'!C47="","",'True_Odds_Calculator_3-way'!C47)</f>
        <v>2.52</v>
      </c>
      <c r="D46" s="4">
        <f t="shared" si="0"/>
        <v>4.4895866624054426E-2</v>
      </c>
      <c r="E46" s="4">
        <f t="shared" si="1"/>
        <v>3.1191011858200013</v>
      </c>
      <c r="F46" s="4">
        <f t="shared" si="2"/>
        <v>3.3609523951604481</v>
      </c>
      <c r="G46" s="4">
        <f t="shared" si="3"/>
        <v>2.6187600620724525</v>
      </c>
      <c r="I46" s="4">
        <f t="shared" si="4"/>
        <v>1.0448958666240544</v>
      </c>
    </row>
    <row r="47" spans="1:9" x14ac:dyDescent="0.2">
      <c r="A47" s="4">
        <f>IF('True_Odds_Calculator_3-way'!A48="","",'True_Odds_Calculator_3-way'!A48)</f>
        <v>1.52</v>
      </c>
      <c r="B47" s="4">
        <f>IF('True_Odds_Calculator_3-way'!B48="","",'True_Odds_Calculator_3-way'!B48)</f>
        <v>4.4000000000000004</v>
      </c>
      <c r="C47" s="4">
        <f>IF('True_Odds_Calculator_3-way'!C48="","",'True_Odds_Calculator_3-way'!C48)</f>
        <v>6.12</v>
      </c>
      <c r="D47" s="4">
        <f t="shared" si="0"/>
        <v>4.8566156925290205E-2</v>
      </c>
      <c r="E47" s="4">
        <f t="shared" si="1"/>
        <v>1.5583459904645103</v>
      </c>
      <c r="F47" s="4">
        <f t="shared" si="2"/>
        <v>4.7374503074149992</v>
      </c>
      <c r="G47" s="4">
        <f t="shared" si="3"/>
        <v>6.7930179861209483</v>
      </c>
      <c r="I47" s="4">
        <f t="shared" si="4"/>
        <v>1.0485661569252902</v>
      </c>
    </row>
    <row r="48" spans="1:9" x14ac:dyDescent="0.2">
      <c r="A48" s="4">
        <f>IF('True_Odds_Calculator_3-way'!A49="","",'True_Odds_Calculator_3-way'!A49)</f>
        <v>3.43</v>
      </c>
      <c r="B48" s="4">
        <f>IF('True_Odds_Calculator_3-way'!B49="","",'True_Odds_Calculator_3-way'!B49)</f>
        <v>3.34</v>
      </c>
      <c r="C48" s="4">
        <f>IF('True_Odds_Calculator_3-way'!C49="","",'True_Odds_Calculator_3-way'!C49)</f>
        <v>2.21</v>
      </c>
      <c r="D48" s="4">
        <f t="shared" si="0"/>
        <v>4.3435074891968961E-2</v>
      </c>
      <c r="E48" s="4">
        <f t="shared" si="1"/>
        <v>3.609237510110717</v>
      </c>
      <c r="F48" s="4">
        <f t="shared" si="2"/>
        <v>3.5097221494443787</v>
      </c>
      <c r="G48" s="4">
        <f t="shared" si="3"/>
        <v>2.2830511809497045</v>
      </c>
      <c r="I48" s="4">
        <f t="shared" si="4"/>
        <v>1.043435074891969</v>
      </c>
    </row>
    <row r="49" spans="1:9" x14ac:dyDescent="0.2">
      <c r="A49" s="4">
        <f>IF('True_Odds_Calculator_3-way'!A50="","",'True_Odds_Calculator_3-way'!A50)</f>
        <v>1.33</v>
      </c>
      <c r="B49" s="4">
        <f>IF('True_Odds_Calculator_3-way'!B50="","",'True_Odds_Calculator_3-way'!B50)</f>
        <v>5.27</v>
      </c>
      <c r="C49" s="4">
        <f>IF('True_Odds_Calculator_3-way'!C50="","",'True_Odds_Calculator_3-way'!C50)</f>
        <v>9.1</v>
      </c>
      <c r="D49" s="4">
        <f t="shared" si="0"/>
        <v>5.1523129821342106E-2</v>
      </c>
      <c r="E49" s="4">
        <f t="shared" si="1"/>
        <v>1.3610899079992411</v>
      </c>
      <c r="F49" s="4">
        <f t="shared" si="2"/>
        <v>5.79444963784014</v>
      </c>
      <c r="G49" s="4">
        <f t="shared" si="3"/>
        <v>10.785655946307452</v>
      </c>
      <c r="I49" s="4">
        <f t="shared" si="4"/>
        <v>1.0515231298213421</v>
      </c>
    </row>
    <row r="50" spans="1:9" x14ac:dyDescent="0.2">
      <c r="A50" s="4">
        <f>IF('True_Odds_Calculator_3-way'!A51="","",'True_Odds_Calculator_3-way'!A51)</f>
        <v>3.34</v>
      </c>
      <c r="B50" s="4">
        <f>IF('True_Odds_Calculator_3-way'!B51="","",'True_Odds_Calculator_3-way'!B51)</f>
        <v>3.29</v>
      </c>
      <c r="C50" s="4">
        <f>IF('True_Odds_Calculator_3-way'!C51="","",'True_Odds_Calculator_3-way'!C51)</f>
        <v>2.27</v>
      </c>
      <c r="D50" s="4">
        <f t="shared" si="0"/>
        <v>4.3881199747179078E-2</v>
      </c>
      <c r="E50" s="4">
        <f t="shared" si="1"/>
        <v>3.511554916908342</v>
      </c>
      <c r="F50" s="4">
        <f t="shared" si="2"/>
        <v>3.4563290945720224</v>
      </c>
      <c r="G50" s="4">
        <f t="shared" si="3"/>
        <v>2.3479603637413091</v>
      </c>
      <c r="I50" s="4">
        <f t="shared" si="4"/>
        <v>1.0438811997471791</v>
      </c>
    </row>
    <row r="51" spans="1:9" x14ac:dyDescent="0.2">
      <c r="A51" s="4">
        <f>IF('True_Odds_Calculator_3-way'!A52="","",'True_Odds_Calculator_3-way'!A52)</f>
        <v>1.88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4.1900000000000004</v>
      </c>
      <c r="D51" s="4">
        <f t="shared" si="0"/>
        <v>4.9129910137321042E-2</v>
      </c>
      <c r="E51" s="4">
        <f t="shared" si="1"/>
        <v>1.9397202566580549</v>
      </c>
      <c r="F51" s="4">
        <f t="shared" si="2"/>
        <v>3.8142477325133686</v>
      </c>
      <c r="G51" s="4">
        <f t="shared" si="3"/>
        <v>4.4986917130371822</v>
      </c>
      <c r="I51" s="4">
        <f t="shared" si="4"/>
        <v>1.049129910137321</v>
      </c>
    </row>
    <row r="52" spans="1:9" x14ac:dyDescent="0.2">
      <c r="A52" s="4">
        <f>IF('True_Odds_Calculator_3-way'!A53="","",'True_Odds_Calculator_3-way'!A53)</f>
        <v>3.25</v>
      </c>
      <c r="B52" s="4">
        <f>IF('True_Odds_Calculator_3-way'!B53="","",'True_Odds_Calculator_3-way'!B53)</f>
        <v>2.97</v>
      </c>
      <c r="C52" s="4">
        <f>IF('True_Odds_Calculator_3-way'!C53="","",'True_Odds_Calculator_3-way'!C53)</f>
        <v>2.5</v>
      </c>
      <c r="D52" s="4">
        <f t="shared" si="0"/>
        <v>4.4392644392644343E-2</v>
      </c>
      <c r="E52" s="4">
        <f t="shared" si="1"/>
        <v>3.4141956021930082</v>
      </c>
      <c r="F52" s="4">
        <f t="shared" si="2"/>
        <v>3.1065279193262882</v>
      </c>
      <c r="G52" s="4">
        <f t="shared" si="3"/>
        <v>2.5960374736653367</v>
      </c>
      <c r="I52" s="4">
        <f t="shared" si="4"/>
        <v>1.0443926443926443</v>
      </c>
    </row>
    <row r="53" spans="1:9" x14ac:dyDescent="0.2">
      <c r="A53" s="4">
        <f>IF('True_Odds_Calculator_3-way'!A54="","",'True_Odds_Calculator_3-way'!A54)</f>
        <v>1.92</v>
      </c>
      <c r="B53" s="4">
        <f>IF('True_Odds_Calculator_3-way'!B54="","",'True_Odds_Calculator_3-way'!B54)</f>
        <v>3.48</v>
      </c>
      <c r="C53" s="4">
        <f>IF('True_Odds_Calculator_3-way'!C54="","",'True_Odds_Calculator_3-way'!C54)</f>
        <v>4.21</v>
      </c>
      <c r="D53" s="4">
        <f t="shared" si="0"/>
        <v>4.5719346383815251E-2</v>
      </c>
      <c r="E53" s="4">
        <f t="shared" si="1"/>
        <v>1.9778733285182959</v>
      </c>
      <c r="F53" s="4">
        <f t="shared" si="2"/>
        <v>3.6748960613034507</v>
      </c>
      <c r="G53" s="4">
        <f t="shared" si="3"/>
        <v>4.4986297584229558</v>
      </c>
      <c r="I53" s="4">
        <f t="shared" si="4"/>
        <v>1.0457193463838153</v>
      </c>
    </row>
    <row r="54" spans="1: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3.91</v>
      </c>
      <c r="C54" s="4">
        <f>IF('True_Odds_Calculator_3-way'!C55="","",'True_Odds_Calculator_3-way'!C55)</f>
        <v>5.01</v>
      </c>
      <c r="D54" s="4">
        <f t="shared" si="0"/>
        <v>5.059336934461367E-2</v>
      </c>
      <c r="E54" s="4">
        <f t="shared" si="1"/>
        <v>1.7289861309935604</v>
      </c>
      <c r="F54" s="4">
        <f t="shared" si="2"/>
        <v>4.1860267043306649</v>
      </c>
      <c r="G54" s="4">
        <f t="shared" si="3"/>
        <v>5.4723652082644634</v>
      </c>
      <c r="I54" s="4">
        <f t="shared" si="4"/>
        <v>1.0505933693446137</v>
      </c>
    </row>
    <row r="55" spans="1:9" x14ac:dyDescent="0.2">
      <c r="A55" s="4">
        <f>IF('True_Odds_Calculator_3-way'!A56="","",'True_Odds_Calculator_3-way'!A56)</f>
        <v>2.48</v>
      </c>
      <c r="B55" s="4">
        <f>IF('True_Odds_Calculator_3-way'!B56="","",'True_Odds_Calculator_3-way'!B56)</f>
        <v>3.18</v>
      </c>
      <c r="C55" s="4">
        <f>IF('True_Odds_Calculator_3-way'!C56="","",'True_Odds_Calculator_3-way'!C56)</f>
        <v>3.06</v>
      </c>
      <c r="D55" s="4">
        <f t="shared" si="0"/>
        <v>4.4488600877559348E-2</v>
      </c>
      <c r="E55" s="4">
        <f t="shared" si="1"/>
        <v>2.5746900008193809</v>
      </c>
      <c r="F55" s="4">
        <f t="shared" si="2"/>
        <v>3.3373840812686839</v>
      </c>
      <c r="G55" s="4">
        <f t="shared" si="3"/>
        <v>3.2054584906903445</v>
      </c>
      <c r="I55" s="4">
        <f t="shared" si="4"/>
        <v>1.0444886008775593</v>
      </c>
    </row>
    <row r="56" spans="1:9" x14ac:dyDescent="0.2">
      <c r="A56" s="4">
        <f>IF('True_Odds_Calculator_3-way'!A57="","",'True_Odds_Calculator_3-way'!A57)</f>
        <v>1.83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4.72</v>
      </c>
      <c r="D56" s="4">
        <f t="shared" si="0"/>
        <v>4.8167566675123119E-2</v>
      </c>
      <c r="E56" s="4">
        <f t="shared" si="1"/>
        <v>1.8853971455578236</v>
      </c>
      <c r="F56" s="4">
        <f t="shared" si="2"/>
        <v>3.6523113955637485</v>
      </c>
      <c r="G56" s="4">
        <f t="shared" si="3"/>
        <v>5.1070292577257392</v>
      </c>
      <c r="I56" s="4">
        <f t="shared" si="4"/>
        <v>1.0481675666751231</v>
      </c>
    </row>
    <row r="57" spans="1:9" x14ac:dyDescent="0.2">
      <c r="A57" s="4">
        <f>IF('True_Odds_Calculator_3-way'!A58="","",'True_Odds_Calculator_3-way'!A58)</f>
        <v>1.97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4.2</v>
      </c>
      <c r="D57" s="4">
        <f t="shared" si="0"/>
        <v>4.6009751593507842E-2</v>
      </c>
      <c r="E57" s="4">
        <f t="shared" si="1"/>
        <v>2.0313740467020165</v>
      </c>
      <c r="F57" s="4">
        <f t="shared" si="2"/>
        <v>3.5092186910936078</v>
      </c>
      <c r="G57" s="4">
        <f t="shared" si="3"/>
        <v>4.4891634107476284</v>
      </c>
      <c r="I57" s="4">
        <f t="shared" si="4"/>
        <v>1.0460097515935078</v>
      </c>
    </row>
    <row r="58" spans="1:9" x14ac:dyDescent="0.2">
      <c r="A58" s="4">
        <f>IF('True_Odds_Calculator_3-way'!A59="","",'True_Odds_Calculator_3-way'!A59)</f>
        <v>3.35</v>
      </c>
      <c r="B58" s="4">
        <f>IF('True_Odds_Calculator_3-way'!B59="","",'True_Odds_Calculator_3-way'!B59)</f>
        <v>3.2</v>
      </c>
      <c r="C58" s="4">
        <f>IF('True_Odds_Calculator_3-way'!C59="","",'True_Odds_Calculator_3-way'!C59)</f>
        <v>2.2999999999999998</v>
      </c>
      <c r="D58" s="4">
        <f t="shared" si="0"/>
        <v>4.5790071382219466E-2</v>
      </c>
      <c r="E58" s="4">
        <f t="shared" si="1"/>
        <v>3.5305236026919968</v>
      </c>
      <c r="F58" s="4">
        <f t="shared" si="2"/>
        <v>3.3643227508414455</v>
      </c>
      <c r="G58" s="4">
        <f t="shared" si="3"/>
        <v>2.3836808352937386</v>
      </c>
      <c r="I58" s="4">
        <f t="shared" si="4"/>
        <v>1.0457900713822195</v>
      </c>
    </row>
    <row r="59" spans="1:9" x14ac:dyDescent="0.2">
      <c r="A59" s="4">
        <f>IF('True_Odds_Calculator_3-way'!A60="","",'True_Odds_Calculator_3-way'!A60)</f>
        <v>3.11</v>
      </c>
      <c r="B59" s="4">
        <f>IF('True_Odds_Calculator_3-way'!B60="","",'True_Odds_Calculator_3-way'!B60)</f>
        <v>3.37</v>
      </c>
      <c r="C59" s="4">
        <f>IF('True_Odds_Calculator_3-way'!C60="","",'True_Odds_Calculator_3-way'!C60)</f>
        <v>2.35</v>
      </c>
      <c r="D59" s="4">
        <f t="shared" si="0"/>
        <v>4.38112282982559E-2</v>
      </c>
      <c r="E59" s="4">
        <f t="shared" si="1"/>
        <v>3.2579692757031746</v>
      </c>
      <c r="F59" s="4">
        <f t="shared" si="2"/>
        <v>3.544438152404402</v>
      </c>
      <c r="G59" s="4">
        <f t="shared" si="3"/>
        <v>2.4335153144225159</v>
      </c>
      <c r="I59" s="4">
        <f t="shared" si="4"/>
        <v>1.0438112282982559</v>
      </c>
    </row>
    <row r="60" spans="1:9" x14ac:dyDescent="0.2">
      <c r="A60" s="4">
        <f>IF('True_Odds_Calculator_3-way'!A61="","",'True_Odds_Calculator_3-way'!A61)</f>
        <v>1.78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4.6900000000000004</v>
      </c>
      <c r="D60" s="4">
        <f t="shared" si="0"/>
        <v>4.7496933046377254E-2</v>
      </c>
      <c r="E60" s="4">
        <f t="shared" si="1"/>
        <v>1.8316177608511981</v>
      </c>
      <c r="F60" s="4">
        <f t="shared" si="2"/>
        <v>3.8963986103246233</v>
      </c>
      <c r="G60" s="4">
        <f t="shared" si="3"/>
        <v>5.066181936276589</v>
      </c>
      <c r="I60" s="4">
        <f t="shared" si="4"/>
        <v>1.0474969330463773</v>
      </c>
    </row>
    <row r="61" spans="1:9" x14ac:dyDescent="0.2">
      <c r="A61" s="4">
        <f>IF('True_Odds_Calculator_3-way'!A62="","",'True_Odds_Calculator_3-way'!A62)</f>
        <v>2.73</v>
      </c>
      <c r="B61" s="4">
        <f>IF('True_Odds_Calculator_3-way'!B62="","",'True_Odds_Calculator_3-way'!B62)</f>
        <v>3.2</v>
      </c>
      <c r="C61" s="4">
        <f>IF('True_Odds_Calculator_3-way'!C62="","",'True_Odds_Calculator_3-way'!C62)</f>
        <v>2.75</v>
      </c>
      <c r="D61" s="4">
        <f t="shared" si="0"/>
        <v>4.2436729936730089E-2</v>
      </c>
      <c r="E61" s="4">
        <f t="shared" si="1"/>
        <v>2.8396603691810642</v>
      </c>
      <c r="F61" s="4">
        <f t="shared" si="2"/>
        <v>3.3517183648793201</v>
      </c>
      <c r="G61" s="4">
        <f t="shared" si="3"/>
        <v>2.8613057546102394</v>
      </c>
      <c r="I61" s="4">
        <f t="shared" si="4"/>
        <v>1.0424367299367301</v>
      </c>
    </row>
    <row r="62" spans="1:9" x14ac:dyDescent="0.2">
      <c r="A62" s="4">
        <f>IF('True_Odds_Calculator_3-way'!A63="","",'True_Odds_Calculator_3-way'!A63)</f>
        <v>2.2999999999999998</v>
      </c>
      <c r="B62" s="4">
        <f>IF('True_Odds_Calculator_3-way'!B63="","",'True_Odds_Calculator_3-way'!B63)</f>
        <v>3.45</v>
      </c>
      <c r="C62" s="4">
        <f>IF('True_Odds_Calculator_3-way'!C63="","",'True_Odds_Calculator_3-way'!C63)</f>
        <v>3.03</v>
      </c>
      <c r="D62" s="4">
        <f t="shared" si="0"/>
        <v>5.4670684459750429E-2</v>
      </c>
      <c r="E62" s="4">
        <f t="shared" si="1"/>
        <v>2.400620048225973</v>
      </c>
      <c r="F62" s="4">
        <f t="shared" si="2"/>
        <v>3.6814580031695732</v>
      </c>
      <c r="G62" s="4">
        <f t="shared" si="3"/>
        <v>3.2070869765301429</v>
      </c>
      <c r="I62" s="4">
        <f t="shared" si="4"/>
        <v>1.0546706844597504</v>
      </c>
    </row>
    <row r="63" spans="1:9" x14ac:dyDescent="0.2">
      <c r="A63" s="4">
        <f>IF('True_Odds_Calculator_3-way'!A64="","",'True_Odds_Calculator_3-way'!A64)</f>
        <v>1.31</v>
      </c>
      <c r="B63" s="4">
        <f>IF('True_Odds_Calculator_3-way'!B64="","",'True_Odds_Calculator_3-way'!B64)</f>
        <v>4.9800000000000004</v>
      </c>
      <c r="C63" s="4">
        <f>IF('True_Odds_Calculator_3-way'!C64="","",'True_Odds_Calculator_3-way'!C64)</f>
        <v>10.039999999999999</v>
      </c>
      <c r="D63" s="4">
        <f t="shared" si="0"/>
        <v>6.3763585102857734E-2</v>
      </c>
      <c r="E63" s="4">
        <f t="shared" si="1"/>
        <v>1.3475195697260709</v>
      </c>
      <c r="F63" s="4">
        <f t="shared" si="2"/>
        <v>5.5695200601166315</v>
      </c>
      <c r="G63" s="4">
        <f t="shared" si="3"/>
        <v>12.763719951838754</v>
      </c>
      <c r="I63" s="4">
        <f t="shared" si="4"/>
        <v>1.0637635851028577</v>
      </c>
    </row>
    <row r="64" spans="1:9" x14ac:dyDescent="0.2">
      <c r="A64" s="4">
        <f>IF('True_Odds_Calculator_3-way'!A65="","",'True_Odds_Calculator_3-way'!A65)</f>
        <v>4.08</v>
      </c>
      <c r="B64" s="4">
        <f>IF('True_Odds_Calculator_3-way'!B65="","",'True_Odds_Calculator_3-way'!B65)</f>
        <v>3.45</v>
      </c>
      <c r="C64" s="4">
        <f>IF('True_Odds_Calculator_3-way'!C65="","",'True_Odds_Calculator_3-way'!C65)</f>
        <v>1.91</v>
      </c>
      <c r="D64" s="4">
        <f t="shared" si="0"/>
        <v>5.8513321103538019E-2</v>
      </c>
      <c r="E64" s="4">
        <f t="shared" si="1"/>
        <v>4.432749887883503</v>
      </c>
      <c r="F64" s="4">
        <f t="shared" si="2"/>
        <v>3.6989001736278309</v>
      </c>
      <c r="G64" s="4">
        <f t="shared" si="3"/>
        <v>1.9839074590344177</v>
      </c>
      <c r="I64" s="4">
        <f t="shared" si="4"/>
        <v>1.058513321103538</v>
      </c>
    </row>
    <row r="65" spans="1:9" x14ac:dyDescent="0.2">
      <c r="A65" s="4">
        <f>IF('True_Odds_Calculator_3-way'!A66="","",'True_Odds_Calculator_3-way'!A66)</f>
        <v>1.98</v>
      </c>
      <c r="B65" s="4">
        <f>IF('True_Odds_Calculator_3-way'!B66="","",'True_Odds_Calculator_3-way'!B66)</f>
        <v>3.65</v>
      </c>
      <c r="C65" s="4">
        <f>IF('True_Odds_Calculator_3-way'!C66="","",'True_Odds_Calculator_3-way'!C66)</f>
        <v>3.6</v>
      </c>
      <c r="D65" s="4">
        <f t="shared" si="0"/>
        <v>5.6800885568008885E-2</v>
      </c>
      <c r="E65" s="4">
        <f t="shared" si="1"/>
        <v>2.0571184591299394</v>
      </c>
      <c r="F65" s="4">
        <f t="shared" si="2"/>
        <v>3.9209693462338366</v>
      </c>
      <c r="G65" s="4">
        <f t="shared" si="3"/>
        <v>3.8633285816108343</v>
      </c>
      <c r="I65" s="4">
        <f t="shared" si="4"/>
        <v>1.0568008855680089</v>
      </c>
    </row>
    <row r="66" spans="1:9" x14ac:dyDescent="0.2">
      <c r="A66" s="4">
        <f>IF('True_Odds_Calculator_3-way'!A67="","",'True_Odds_Calculator_3-way'!A67)</f>
        <v>2.04</v>
      </c>
      <c r="B66" s="4">
        <f>IF('True_Odds_Calculator_3-way'!B67="","",'True_Odds_Calculator_3-way'!B67)</f>
        <v>3.3</v>
      </c>
      <c r="C66" s="4">
        <f>IF('True_Odds_Calculator_3-way'!C67="","",'True_Odds_Calculator_3-way'!C67)</f>
        <v>3.8</v>
      </c>
      <c r="D66" s="4">
        <f t="shared" si="0"/>
        <v>5.6384276198517602E-2</v>
      </c>
      <c r="E66" s="4">
        <f t="shared" si="1"/>
        <v>2.1213347485737031</v>
      </c>
      <c r="F66" s="4">
        <f t="shared" si="2"/>
        <v>3.518208823853008</v>
      </c>
      <c r="G66" s="4">
        <f t="shared" si="3"/>
        <v>4.0922702841054504</v>
      </c>
      <c r="I66" s="4">
        <f t="shared" si="4"/>
        <v>1.0563842761985176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3.26</v>
      </c>
      <c r="C67" s="4">
        <f>IF('True_Odds_Calculator_3-way'!C68="","",'True_Odds_Calculator_3-way'!C68)</f>
        <v>2.3199999999999998</v>
      </c>
      <c r="D67" s="4">
        <f t="shared" ref="D67:D130" si="5">IF(A67="","",((1/A67)+(1/B67)+(1/C67))-1)</f>
        <v>5.4238645218821047E-2</v>
      </c>
      <c r="E67" s="4">
        <f t="shared" ref="E67:E130" si="6">IF(A67="","",(3*A67)/(3-($D67*A67)))</f>
        <v>3.3514743299214262</v>
      </c>
      <c r="F67" s="4">
        <f t="shared" ref="F67:F130" si="7">IF(B67="","",(3*B67)/(3-($D67*B67)))</f>
        <v>3.4641762176653663</v>
      </c>
      <c r="G67" s="4">
        <f t="shared" ref="G67:G130" si="8">IF(C67="","",(3*C67)/(3-($D67*C67)))</f>
        <v>2.4215717426123944</v>
      </c>
      <c r="I67" s="4">
        <f t="shared" ref="I67:I130" si="9">IF(A67="","",D67+1)</f>
        <v>1.054238645218821</v>
      </c>
    </row>
    <row r="68" spans="1:9" x14ac:dyDescent="0.2">
      <c r="A68" s="4">
        <f>IF('True_Odds_Calculator_3-way'!A69="","",'True_Odds_Calculator_3-way'!A69)</f>
        <v>2.1800000000000002</v>
      </c>
      <c r="B68" s="4">
        <f>IF('True_Odds_Calculator_3-way'!B69="","",'True_Odds_Calculator_3-way'!B69)</f>
        <v>3.13</v>
      </c>
      <c r="C68" s="4">
        <f>IF('True_Odds_Calculator_3-way'!C69="","",'True_Odds_Calculator_3-way'!C69)</f>
        <v>3.59</v>
      </c>
      <c r="D68" s="4">
        <f t="shared" si="5"/>
        <v>5.6755946255075074E-2</v>
      </c>
      <c r="E68" s="4">
        <f t="shared" si="6"/>
        <v>2.2737765814559654</v>
      </c>
      <c r="F68" s="4">
        <f t="shared" si="7"/>
        <v>3.327010138305762</v>
      </c>
      <c r="G68" s="4">
        <f t="shared" si="8"/>
        <v>3.8515922457898895</v>
      </c>
      <c r="I68" s="4">
        <f t="shared" si="9"/>
        <v>1.0567559462550751</v>
      </c>
    </row>
    <row r="69" spans="1:9" x14ac:dyDescent="0.2">
      <c r="A69" s="4">
        <f>IF('True_Odds_Calculator_3-way'!A70="","",'True_Odds_Calculator_3-way'!A70)</f>
        <v>3.22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2.34</v>
      </c>
      <c r="D69" s="4">
        <f t="shared" si="5"/>
        <v>2.2809718461892281E-2</v>
      </c>
      <c r="E69" s="4">
        <f t="shared" si="6"/>
        <v>3.3008119000798266</v>
      </c>
      <c r="F69" s="4">
        <f t="shared" si="7"/>
        <v>3.6062410925102628</v>
      </c>
      <c r="G69" s="4">
        <f t="shared" si="8"/>
        <v>2.3823864195275499</v>
      </c>
      <c r="I69" s="4">
        <f t="shared" si="9"/>
        <v>1.0228097184618923</v>
      </c>
    </row>
    <row r="70" spans="1:9" x14ac:dyDescent="0.2">
      <c r="A70" s="4">
        <f>IF('True_Odds_Calculator_3-way'!A71="","",'True_Odds_Calculator_3-way'!A71)</f>
        <v>3.11</v>
      </c>
      <c r="B70" s="4">
        <f>IF('True_Odds_Calculator_3-way'!B71="","",'True_Odds_Calculator_3-way'!B71)</f>
        <v>3.2</v>
      </c>
      <c r="C70" s="4">
        <f>IF('True_Odds_Calculator_3-way'!C71="","",'True_Odds_Calculator_3-way'!C71)</f>
        <v>2.58</v>
      </c>
      <c r="D70" s="4">
        <f t="shared" si="5"/>
        <v>2.1640307584934737E-2</v>
      </c>
      <c r="E70" s="4">
        <f t="shared" si="6"/>
        <v>3.1813701762240441</v>
      </c>
      <c r="F70" s="4">
        <f t="shared" si="7"/>
        <v>3.275610909449663</v>
      </c>
      <c r="G70" s="4">
        <f t="shared" si="8"/>
        <v>2.6289260609767253</v>
      </c>
      <c r="I70" s="4">
        <f t="shared" si="9"/>
        <v>1.0216403075849347</v>
      </c>
    </row>
    <row r="71" spans="1:9" x14ac:dyDescent="0.2">
      <c r="A71" s="4">
        <f>IF('True_Odds_Calculator_3-way'!A72="","",'True_Odds_Calculator_3-way'!A72)</f>
        <v>2.19</v>
      </c>
      <c r="B71" s="4">
        <f>IF('True_Odds_Calculator_3-way'!B72="","",'True_Odds_Calculator_3-way'!B72)</f>
        <v>2.88</v>
      </c>
      <c r="C71" s="4">
        <f>IF('True_Odds_Calculator_3-way'!C72="","",'True_Odds_Calculator_3-way'!C72)</f>
        <v>4.1399999999999997</v>
      </c>
      <c r="D71" s="4">
        <f t="shared" si="5"/>
        <v>4.5389120508239067E-2</v>
      </c>
      <c r="E71" s="4">
        <f t="shared" si="6"/>
        <v>2.2650503082198199</v>
      </c>
      <c r="F71" s="4">
        <f t="shared" si="7"/>
        <v>3.0112090868330594</v>
      </c>
      <c r="G71" s="4">
        <f t="shared" si="8"/>
        <v>4.4166453545723572</v>
      </c>
      <c r="I71" s="4">
        <f t="shared" si="9"/>
        <v>1.0453891205082391</v>
      </c>
    </row>
    <row r="72" spans="1:9" x14ac:dyDescent="0.2">
      <c r="A72" s="4">
        <f>IF('True_Odds_Calculator_3-way'!A73="","",'True_Odds_Calculator_3-way'!A73)</f>
        <v>2.8</v>
      </c>
      <c r="B72" s="4">
        <f>IF('True_Odds_Calculator_3-way'!B73="","",'True_Odds_Calculator_3-way'!B73)</f>
        <v>2.94</v>
      </c>
      <c r="C72" s="4">
        <f>IF('True_Odds_Calculator_3-way'!C73="","",'True_Odds_Calculator_3-way'!C73)</f>
        <v>2.89</v>
      </c>
      <c r="D72" s="4">
        <f t="shared" si="5"/>
        <v>4.329967281030056E-2</v>
      </c>
      <c r="E72" s="4">
        <f t="shared" si="6"/>
        <v>2.9179220660286638</v>
      </c>
      <c r="F72" s="4">
        <f t="shared" si="7"/>
        <v>3.0702834222666553</v>
      </c>
      <c r="G72" s="4">
        <f t="shared" si="8"/>
        <v>3.0157948912104686</v>
      </c>
      <c r="I72" s="4">
        <f t="shared" si="9"/>
        <v>1.0432996728103006</v>
      </c>
    </row>
    <row r="73" spans="1:9" x14ac:dyDescent="0.2">
      <c r="A73" s="4">
        <f>IF('True_Odds_Calculator_3-way'!A74="","",'True_Odds_Calculator_3-way'!A74)</f>
        <v>2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4.0999999999999996</v>
      </c>
      <c r="D73" s="4">
        <f t="shared" si="5"/>
        <v>4.6932742054693222E-2</v>
      </c>
      <c r="E73" s="4">
        <f t="shared" si="6"/>
        <v>2.0645981688708037</v>
      </c>
      <c r="F73" s="4">
        <f t="shared" si="7"/>
        <v>3.4796399485640799</v>
      </c>
      <c r="G73" s="4">
        <f t="shared" si="8"/>
        <v>4.3810037776578516</v>
      </c>
      <c r="I73" s="4">
        <f t="shared" si="9"/>
        <v>1.0469327420546932</v>
      </c>
    </row>
    <row r="74" spans="1:9" x14ac:dyDescent="0.2">
      <c r="A74" s="4">
        <f>IF('True_Odds_Calculator_3-way'!A75="","",'True_Odds_Calculator_3-way'!A75)</f>
        <v>4.29</v>
      </c>
      <c r="B74" s="4">
        <f>IF('True_Odds_Calculator_3-way'!B75="","",'True_Odds_Calculator_3-way'!B75)</f>
        <v>3.09</v>
      </c>
      <c r="C74" s="4">
        <f>IF('True_Odds_Calculator_3-way'!C75="","",'True_Odds_Calculator_3-way'!C75)</f>
        <v>2.04</v>
      </c>
      <c r="D74" s="4">
        <f t="shared" si="5"/>
        <v>4.6920907000861378E-2</v>
      </c>
      <c r="E74" s="4">
        <f t="shared" si="6"/>
        <v>4.5985483232460105</v>
      </c>
      <c r="F74" s="4">
        <f t="shared" si="7"/>
        <v>3.2469188276416534</v>
      </c>
      <c r="G74" s="4">
        <f t="shared" si="8"/>
        <v>2.1072338603123724</v>
      </c>
      <c r="I74" s="4">
        <f t="shared" si="9"/>
        <v>1.0469209070008614</v>
      </c>
    </row>
    <row r="75" spans="1:9" x14ac:dyDescent="0.2">
      <c r="A75" s="4">
        <f>IF('True_Odds_Calculator_3-way'!A76="","",'True_Odds_Calculator_3-way'!A76)</f>
        <v>2.99</v>
      </c>
      <c r="B75" s="4">
        <f>IF('True_Odds_Calculator_3-way'!B76="","",'True_Odds_Calculator_3-way'!B76)</f>
        <v>2.83</v>
      </c>
      <c r="C75" s="4">
        <f>IF('True_Odds_Calculator_3-way'!C76="","",'True_Odds_Calculator_3-way'!C76)</f>
        <v>2.81</v>
      </c>
      <c r="D75" s="4">
        <f t="shared" si="5"/>
        <v>4.3676937115477488E-2</v>
      </c>
      <c r="E75" s="4">
        <f t="shared" si="6"/>
        <v>3.1260825868553233</v>
      </c>
      <c r="F75" s="4">
        <f t="shared" si="7"/>
        <v>2.9516120563026456</v>
      </c>
      <c r="G75" s="4">
        <f t="shared" si="8"/>
        <v>2.9298628304093834</v>
      </c>
      <c r="I75" s="4">
        <f t="shared" si="9"/>
        <v>1.0436769371154775</v>
      </c>
    </row>
    <row r="76" spans="1:9" x14ac:dyDescent="0.2">
      <c r="A76" s="4">
        <f>IF('True_Odds_Calculator_3-way'!A77="","",'True_Odds_Calculator_3-way'!A77)</f>
        <v>2.97</v>
      </c>
      <c r="B76" s="4">
        <f>IF('True_Odds_Calculator_3-way'!B77="","",'True_Odds_Calculator_3-way'!B77)</f>
        <v>2.78</v>
      </c>
      <c r="C76" s="4">
        <f>IF('True_Odds_Calculator_3-way'!C77="","",'True_Odds_Calculator_3-way'!C77)</f>
        <v>2.88</v>
      </c>
      <c r="D76" s="4">
        <f t="shared" si="5"/>
        <v>4.3634789138386143E-2</v>
      </c>
      <c r="E76" s="4">
        <f t="shared" si="6"/>
        <v>3.1040919329926782</v>
      </c>
      <c r="F76" s="4">
        <f t="shared" si="7"/>
        <v>2.8971458146314641</v>
      </c>
      <c r="G76" s="4">
        <f t="shared" si="8"/>
        <v>3.0059160108490532</v>
      </c>
      <c r="I76" s="4">
        <f t="shared" si="9"/>
        <v>1.0436347891383861</v>
      </c>
    </row>
    <row r="77" spans="1:9" x14ac:dyDescent="0.2">
      <c r="A77" s="4">
        <f>IF('True_Odds_Calculator_3-way'!A78="","",'True_Odds_Calculator_3-way'!A78)</f>
        <v>1.86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4.6900000000000004</v>
      </c>
      <c r="D77" s="4">
        <f t="shared" si="5"/>
        <v>4.7589929851351798E-2</v>
      </c>
      <c r="E77" s="4">
        <f t="shared" si="6"/>
        <v>1.9165492350651145</v>
      </c>
      <c r="F77" s="4">
        <f t="shared" si="7"/>
        <v>3.5603331099821816</v>
      </c>
      <c r="G77" s="4">
        <f t="shared" si="8"/>
        <v>5.0669776860931437</v>
      </c>
      <c r="I77" s="4">
        <f t="shared" si="9"/>
        <v>1.0475899298513518</v>
      </c>
    </row>
    <row r="78" spans="1:9" x14ac:dyDescent="0.2">
      <c r="A78" s="4">
        <f>IF('True_Odds_Calculator_3-way'!A79="","",'True_Odds_Calculator_3-way'!A79)</f>
        <v>2.29</v>
      </c>
      <c r="B78" s="4">
        <f>IF('True_Odds_Calculator_3-way'!B79="","",'True_Odds_Calculator_3-way'!B79)</f>
        <v>3.12</v>
      </c>
      <c r="C78" s="4">
        <f>IF('True_Odds_Calculator_3-way'!C79="","",'True_Odds_Calculator_3-way'!C79)</f>
        <v>3.49</v>
      </c>
      <c r="D78" s="4">
        <f t="shared" si="5"/>
        <v>4.3726994509642347E-2</v>
      </c>
      <c r="E78" s="4">
        <f t="shared" si="6"/>
        <v>2.3690756526496726</v>
      </c>
      <c r="F78" s="4">
        <f t="shared" si="7"/>
        <v>3.2686451496533766</v>
      </c>
      <c r="G78" s="4">
        <f t="shared" si="8"/>
        <v>3.6770480138371653</v>
      </c>
      <c r="I78" s="4">
        <f t="shared" si="9"/>
        <v>1.0437269945096423</v>
      </c>
    </row>
    <row r="79" spans="1:9" x14ac:dyDescent="0.2">
      <c r="A79" s="4">
        <f>IF('True_Odds_Calculator_3-way'!A80="","",'True_Odds_Calculator_3-way'!A80)</f>
        <v>1.72</v>
      </c>
      <c r="B79" s="4">
        <f>IF('True_Odds_Calculator_3-way'!B80="","",'True_Odds_Calculator_3-way'!B80)</f>
        <v>3.55</v>
      </c>
      <c r="C79" s="4">
        <f>IF('True_Odds_Calculator_3-way'!C80="","",'True_Odds_Calculator_3-way'!C80)</f>
        <v>5.42</v>
      </c>
      <c r="D79" s="4">
        <f t="shared" si="5"/>
        <v>4.7587334700729844E-2</v>
      </c>
      <c r="E79" s="4">
        <f t="shared" si="6"/>
        <v>1.7682437096736274</v>
      </c>
      <c r="F79" s="4">
        <f t="shared" si="7"/>
        <v>3.7618352611668842</v>
      </c>
      <c r="G79" s="4">
        <f t="shared" si="8"/>
        <v>5.9298123647205525</v>
      </c>
      <c r="I79" s="4">
        <f t="shared" si="9"/>
        <v>1.0475873347007298</v>
      </c>
    </row>
    <row r="80" spans="1:9" x14ac:dyDescent="0.2">
      <c r="A80" s="4">
        <f>IF('True_Odds_Calculator_3-way'!A81="","",'True_Odds_Calculator_3-way'!A81)</f>
        <v>2.79</v>
      </c>
      <c r="B80" s="4">
        <f>IF('True_Odds_Calculator_3-way'!B81="","",'True_Odds_Calculator_3-way'!B81)</f>
        <v>3.06</v>
      </c>
      <c r="C80" s="4">
        <f>IF('True_Odds_Calculator_3-way'!C81="","",'True_Odds_Calculator_3-way'!C81)</f>
        <v>2.79</v>
      </c>
      <c r="D80" s="4">
        <f t="shared" si="5"/>
        <v>4.3643263757115802E-2</v>
      </c>
      <c r="E80" s="4">
        <f t="shared" si="6"/>
        <v>2.90803188228081</v>
      </c>
      <c r="F80" s="4">
        <f t="shared" si="7"/>
        <v>3.2025658338960166</v>
      </c>
      <c r="G80" s="4">
        <f t="shared" si="8"/>
        <v>2.90803188228081</v>
      </c>
      <c r="I80" s="4">
        <f t="shared" si="9"/>
        <v>1.0436432637571158</v>
      </c>
    </row>
    <row r="81" spans="1:9" x14ac:dyDescent="0.2">
      <c r="A81" s="4">
        <f>IF('True_Odds_Calculator_3-way'!A82="","",'True_Odds_Calculator_3-way'!A82)</f>
        <v>4.07</v>
      </c>
      <c r="B81" s="4">
        <f>IF('True_Odds_Calculator_3-way'!B82="","",'True_Odds_Calculator_3-way'!B82)</f>
        <v>4.1399999999999997</v>
      </c>
      <c r="C81" s="4">
        <f>IF('True_Odds_Calculator_3-way'!C82="","",'True_Odds_Calculator_3-way'!C82)</f>
        <v>1.86</v>
      </c>
      <c r="D81" s="4">
        <f t="shared" si="5"/>
        <v>2.4880548022202964E-2</v>
      </c>
      <c r="E81" s="4">
        <f t="shared" si="6"/>
        <v>4.2121805110318213</v>
      </c>
      <c r="F81" s="4">
        <f t="shared" si="7"/>
        <v>4.2872017417673414</v>
      </c>
      <c r="G81" s="4">
        <f t="shared" si="8"/>
        <v>1.889141787437109</v>
      </c>
      <c r="I81" s="4">
        <f t="shared" si="9"/>
        <v>1.024880548022203</v>
      </c>
    </row>
    <row r="82" spans="1:9" x14ac:dyDescent="0.2">
      <c r="A82" s="4">
        <f>IF('True_Odds_Calculator_3-way'!A83="","",'True_Odds_Calculator_3-way'!A83)</f>
        <v>2.9</v>
      </c>
      <c r="B82" s="4">
        <f>IF('True_Odds_Calculator_3-way'!B83="","",'True_Odds_Calculator_3-way'!B83)</f>
        <v>3.19</v>
      </c>
      <c r="C82" s="4">
        <f>IF('True_Odds_Calculator_3-way'!C83="","",'True_Odds_Calculator_3-way'!C83)</f>
        <v>2.75</v>
      </c>
      <c r="D82" s="4">
        <f t="shared" si="5"/>
        <v>2.1943573667711824E-2</v>
      </c>
      <c r="E82" s="4">
        <f t="shared" si="6"/>
        <v>2.9628482972136228</v>
      </c>
      <c r="F82" s="4">
        <f t="shared" si="7"/>
        <v>3.266211604095564</v>
      </c>
      <c r="G82" s="4">
        <f t="shared" si="8"/>
        <v>2.806451612903226</v>
      </c>
      <c r="I82" s="4">
        <f t="shared" si="9"/>
        <v>1.0219435736677118</v>
      </c>
    </row>
    <row r="83" spans="1:9" x14ac:dyDescent="0.2">
      <c r="A83" s="4">
        <f>IF('True_Odds_Calculator_3-way'!A84="","",'True_Odds_Calculator_3-way'!A84)</f>
        <v>5.68</v>
      </c>
      <c r="B83" s="4">
        <f>IF('True_Odds_Calculator_3-way'!B84="","",'True_Odds_Calculator_3-way'!B84)</f>
        <v>3.9</v>
      </c>
      <c r="C83" s="4">
        <f>IF('True_Odds_Calculator_3-way'!C84="","",'True_Odds_Calculator_3-way'!C84)</f>
        <v>1.69</v>
      </c>
      <c r="D83" s="4">
        <f t="shared" si="5"/>
        <v>2.4182570769786471E-2</v>
      </c>
      <c r="E83" s="4">
        <f t="shared" si="6"/>
        <v>5.9525410649322028</v>
      </c>
      <c r="F83" s="4">
        <f t="shared" si="7"/>
        <v>4.026585133951043</v>
      </c>
      <c r="G83" s="4">
        <f t="shared" si="8"/>
        <v>1.713340578617949</v>
      </c>
      <c r="I83" s="4">
        <f t="shared" si="9"/>
        <v>1.0241825707697865</v>
      </c>
    </row>
    <row r="84" spans="1: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5.45</v>
      </c>
      <c r="C84" s="4">
        <f>IF('True_Odds_Calculator_3-way'!C85="","",'True_Odds_Calculator_3-way'!C85)</f>
        <v>9.02</v>
      </c>
      <c r="D84" s="4">
        <f t="shared" si="5"/>
        <v>2.4277990842466624E-2</v>
      </c>
      <c r="E84" s="4">
        <f t="shared" si="6"/>
        <v>1.3853594093276194</v>
      </c>
      <c r="F84" s="4">
        <f t="shared" si="7"/>
        <v>5.7014631263874929</v>
      </c>
      <c r="G84" s="4">
        <f t="shared" si="8"/>
        <v>9.7302690225544346</v>
      </c>
      <c r="I84" s="4">
        <f t="shared" si="9"/>
        <v>1.0242779908424666</v>
      </c>
    </row>
    <row r="85" spans="1:9" x14ac:dyDescent="0.2">
      <c r="A85" s="4">
        <f>IF('True_Odds_Calculator_3-way'!A86="","",'True_Odds_Calculator_3-way'!A86)</f>
        <v>2.23</v>
      </c>
      <c r="B85" s="4">
        <f>IF('True_Odds_Calculator_3-way'!B86="","",'True_Odds_Calculator_3-way'!B86)</f>
        <v>3.25</v>
      </c>
      <c r="C85" s="4">
        <f>IF('True_Odds_Calculator_3-way'!C86="","",'True_Odds_Calculator_3-way'!C86)</f>
        <v>3.68</v>
      </c>
      <c r="D85" s="4">
        <f t="shared" si="5"/>
        <v>2.7861931400632756E-2</v>
      </c>
      <c r="E85" s="4">
        <f t="shared" si="6"/>
        <v>2.2771616164203441</v>
      </c>
      <c r="F85" s="4">
        <f t="shared" si="7"/>
        <v>3.3511503134934091</v>
      </c>
      <c r="G85" s="4">
        <f t="shared" si="8"/>
        <v>3.8102231492328347</v>
      </c>
      <c r="I85" s="4">
        <f t="shared" si="9"/>
        <v>1.0278619314006328</v>
      </c>
    </row>
    <row r="86" spans="1:9" x14ac:dyDescent="0.2">
      <c r="A86" s="4">
        <f>IF('True_Odds_Calculator_3-way'!A87="","",'True_Odds_Calculator_3-way'!A87)</f>
        <v>3.53</v>
      </c>
      <c r="B86" s="4">
        <f>IF('True_Odds_Calculator_3-way'!B87="","",'True_Odds_Calculator_3-way'!B87)</f>
        <v>3.23</v>
      </c>
      <c r="C86" s="4">
        <f>IF('True_Odds_Calculator_3-way'!C87="","",'True_Odds_Calculator_3-way'!C87)</f>
        <v>2.2999999999999998</v>
      </c>
      <c r="D86" s="4">
        <f t="shared" si="5"/>
        <v>2.7666250895636457E-2</v>
      </c>
      <c r="E86" s="4">
        <f t="shared" si="6"/>
        <v>3.6487822954557365</v>
      </c>
      <c r="F86" s="4">
        <f t="shared" si="7"/>
        <v>3.3291669963823662</v>
      </c>
      <c r="G86" s="4">
        <f t="shared" si="8"/>
        <v>2.3498420109575311</v>
      </c>
      <c r="I86" s="4">
        <f t="shared" si="9"/>
        <v>1.0276662508956365</v>
      </c>
    </row>
    <row r="87" spans="1: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3.41</v>
      </c>
      <c r="C87" s="4">
        <f>IF('True_Odds_Calculator_3-way'!C88="","",'True_Odds_Calculator_3-way'!C88)</f>
        <v>5.4</v>
      </c>
      <c r="D87" s="4">
        <f t="shared" si="5"/>
        <v>3.0926504995298476E-2</v>
      </c>
      <c r="E87" s="4">
        <f t="shared" si="6"/>
        <v>1.8444149220715114</v>
      </c>
      <c r="F87" s="4">
        <f t="shared" si="7"/>
        <v>3.5342395738044714</v>
      </c>
      <c r="G87" s="4">
        <f t="shared" si="8"/>
        <v>5.7183261140347987</v>
      </c>
      <c r="I87" s="4">
        <f t="shared" si="9"/>
        <v>1.0309265049952985</v>
      </c>
    </row>
    <row r="88" spans="1:9" x14ac:dyDescent="0.2">
      <c r="A88" s="4">
        <f>IF('True_Odds_Calculator_3-way'!A89="","",'True_Odds_Calculator_3-way'!A89)</f>
        <v>1.57</v>
      </c>
      <c r="B88" s="4">
        <f>IF('True_Odds_Calculator_3-way'!B89="","",'True_Odds_Calculator_3-way'!B89)</f>
        <v>3.88</v>
      </c>
      <c r="C88" s="4">
        <f>IF('True_Odds_Calculator_3-way'!C89="","",'True_Odds_Calculator_3-way'!C89)</f>
        <v>7.23</v>
      </c>
      <c r="D88" s="4">
        <f t="shared" si="5"/>
        <v>3.2987220367488801E-2</v>
      </c>
      <c r="E88" s="4">
        <f t="shared" si="6"/>
        <v>1.5975795135753894</v>
      </c>
      <c r="F88" s="4">
        <f t="shared" si="7"/>
        <v>4.0529112649548464</v>
      </c>
      <c r="G88" s="4">
        <f t="shared" si="8"/>
        <v>7.8544201249223642</v>
      </c>
      <c r="I88" s="4">
        <f t="shared" si="9"/>
        <v>1.0329872203674888</v>
      </c>
    </row>
    <row r="89" spans="1:9" x14ac:dyDescent="0.2">
      <c r="A89" s="4">
        <f>IF('True_Odds_Calculator_3-way'!A90="","",'True_Odds_Calculator_3-way'!A90)</f>
        <v>1.53</v>
      </c>
      <c r="B89" s="4">
        <f>IF('True_Odds_Calculator_3-way'!B90="","",'True_Odds_Calculator_3-way'!B90)</f>
        <v>4</v>
      </c>
      <c r="C89" s="4">
        <f>IF('True_Odds_Calculator_3-way'!C90="","",'True_Odds_Calculator_3-way'!C90)</f>
        <v>7.83</v>
      </c>
      <c r="D89" s="4">
        <f t="shared" si="5"/>
        <v>3.1308692059199172E-2</v>
      </c>
      <c r="E89" s="4">
        <f t="shared" si="6"/>
        <v>1.5548265893140469</v>
      </c>
      <c r="F89" s="4">
        <f t="shared" si="7"/>
        <v>4.1742539068624893</v>
      </c>
      <c r="G89" s="4">
        <f t="shared" si="8"/>
        <v>8.5267709389846793</v>
      </c>
      <c r="I89" s="4">
        <f t="shared" si="9"/>
        <v>1.0313086920591992</v>
      </c>
    </row>
    <row r="90" spans="1:9" x14ac:dyDescent="0.2">
      <c r="A90" s="4">
        <f>IF('True_Odds_Calculator_3-way'!A91="","",'True_Odds_Calculator_3-way'!A91)</f>
        <v>1.69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5.87</v>
      </c>
      <c r="D90" s="4">
        <f t="shared" si="5"/>
        <v>3.0170242354352395E-2</v>
      </c>
      <c r="E90" s="4">
        <f t="shared" si="6"/>
        <v>1.719219691443185</v>
      </c>
      <c r="F90" s="4">
        <f t="shared" si="7"/>
        <v>3.8753716548705177</v>
      </c>
      <c r="G90" s="4">
        <f t="shared" si="8"/>
        <v>6.2382641164493799</v>
      </c>
      <c r="I90" s="4">
        <f t="shared" si="9"/>
        <v>1.0301702423543524</v>
      </c>
    </row>
    <row r="91" spans="1:9" x14ac:dyDescent="0.2">
      <c r="A91" s="4">
        <f>IF('True_Odds_Calculator_3-way'!A92="","",'True_Odds_Calculator_3-way'!A92)</f>
        <v>3.07</v>
      </c>
      <c r="B91" s="4">
        <f>IF('True_Odds_Calculator_3-way'!B92="","",'True_Odds_Calculator_3-way'!B92)</f>
        <v>3.3</v>
      </c>
      <c r="C91" s="4">
        <f>IF('True_Odds_Calculator_3-way'!C92="","",'True_Odds_Calculator_3-way'!C92)</f>
        <v>2.5099999999999998</v>
      </c>
      <c r="D91" s="4">
        <f t="shared" si="5"/>
        <v>2.7169576555096553E-2</v>
      </c>
      <c r="E91" s="4">
        <f t="shared" si="6"/>
        <v>3.1577979403190071</v>
      </c>
      <c r="F91" s="4">
        <f t="shared" si="7"/>
        <v>3.4016639458918831</v>
      </c>
      <c r="G91" s="4">
        <f t="shared" si="8"/>
        <v>2.5683841989676828</v>
      </c>
      <c r="I91" s="4">
        <f t="shared" si="9"/>
        <v>1.0271695765550966</v>
      </c>
    </row>
    <row r="92" spans="1:9" x14ac:dyDescent="0.2">
      <c r="A92" s="4">
        <f>IF('True_Odds_Calculator_3-way'!A93="","",'True_Odds_Calculator_3-way'!A93)</f>
        <v>2.56</v>
      </c>
      <c r="B92" s="4">
        <f>IF('True_Odds_Calculator_3-way'!B93="","",'True_Odds_Calculator_3-way'!B93)</f>
        <v>3.34</v>
      </c>
      <c r="C92" s="4">
        <f>IF('True_Odds_Calculator_3-way'!C93="","",'True_Odds_Calculator_3-way'!C93)</f>
        <v>2.97</v>
      </c>
      <c r="D92" s="4">
        <f t="shared" si="5"/>
        <v>2.6726534305127059E-2</v>
      </c>
      <c r="E92" s="4">
        <f t="shared" si="6"/>
        <v>2.6197476483362427</v>
      </c>
      <c r="F92" s="4">
        <f t="shared" si="7"/>
        <v>3.442431410795626</v>
      </c>
      <c r="G92" s="4">
        <f t="shared" si="8"/>
        <v>3.0507198161432689</v>
      </c>
      <c r="I92" s="4">
        <f t="shared" si="9"/>
        <v>1.0267265343051271</v>
      </c>
    </row>
    <row r="93" spans="1:9" x14ac:dyDescent="0.2">
      <c r="A93" s="4">
        <f>IF('True_Odds_Calculator_3-way'!A94="","",'True_Odds_Calculator_3-way'!A94)</f>
        <v>1.92</v>
      </c>
      <c r="B93" s="4">
        <f>IF('True_Odds_Calculator_3-way'!B94="","",'True_Odds_Calculator_3-way'!B94)</f>
        <v>3.52</v>
      </c>
      <c r="C93" s="4">
        <f>IF('True_Odds_Calculator_3-way'!C94="","",'True_Odds_Calculator_3-way'!C94)</f>
        <v>4.46</v>
      </c>
      <c r="D93" s="4">
        <f t="shared" si="5"/>
        <v>2.9139489061013713E-2</v>
      </c>
      <c r="E93" s="4">
        <f t="shared" si="6"/>
        <v>1.956487061325771</v>
      </c>
      <c r="F93" s="4">
        <f t="shared" si="7"/>
        <v>3.6446104478997925</v>
      </c>
      <c r="G93" s="4">
        <f t="shared" si="8"/>
        <v>4.6619593765260197</v>
      </c>
      <c r="I93" s="4">
        <f t="shared" si="9"/>
        <v>1.0291394890610137</v>
      </c>
    </row>
    <row r="94" spans="1:9" x14ac:dyDescent="0.2">
      <c r="A94" s="4">
        <f>IF('True_Odds_Calculator_3-way'!A95="","",'True_Odds_Calculator_3-way'!A95)</f>
        <v>1.89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4.5</v>
      </c>
      <c r="D94" s="4">
        <f t="shared" si="5"/>
        <v>3.0652360261298917E-2</v>
      </c>
      <c r="E94" s="4">
        <f t="shared" si="6"/>
        <v>1.9272164517782884</v>
      </c>
      <c r="F94" s="4">
        <f t="shared" si="7"/>
        <v>3.7159228206348636</v>
      </c>
      <c r="G94" s="4">
        <f t="shared" si="8"/>
        <v>4.7168750290468013</v>
      </c>
      <c r="I94" s="4">
        <f t="shared" si="9"/>
        <v>1.0306523602612989</v>
      </c>
    </row>
    <row r="95" spans="1:9" x14ac:dyDescent="0.2">
      <c r="A95" s="4">
        <f>IF('True_Odds_Calculator_3-way'!A96="","",'True_Odds_Calculator_3-way'!A96)</f>
        <v>2.6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2.91</v>
      </c>
      <c r="D95" s="4">
        <f t="shared" si="5"/>
        <v>2.6765458985800628E-2</v>
      </c>
      <c r="E95" s="4">
        <f t="shared" si="6"/>
        <v>2.6617437541787585</v>
      </c>
      <c r="F95" s="4">
        <f t="shared" si="7"/>
        <v>3.4532098675725269</v>
      </c>
      <c r="G95" s="4">
        <f t="shared" si="8"/>
        <v>2.9875646324789016</v>
      </c>
      <c r="I95" s="4">
        <f t="shared" si="9"/>
        <v>1.0267654589858006</v>
      </c>
    </row>
    <row r="96" spans="1:9" x14ac:dyDescent="0.2">
      <c r="A96" s="4">
        <f>IF('True_Odds_Calculator_3-way'!A97="","",'True_Odds_Calculator_3-way'!A97)</f>
        <v>2.37</v>
      </c>
      <c r="B96" s="4">
        <f>IF('True_Odds_Calculator_3-way'!B97="","",'True_Odds_Calculator_3-way'!B97)</f>
        <v>3</v>
      </c>
      <c r="C96" s="4">
        <f>IF('True_Odds_Calculator_3-way'!C97="","",'True_Odds_Calculator_3-way'!C97)</f>
        <v>3.68</v>
      </c>
      <c r="D96" s="4">
        <f t="shared" si="5"/>
        <v>2.7013392038158113E-2</v>
      </c>
      <c r="E96" s="4">
        <f t="shared" si="6"/>
        <v>2.4216800562733698</v>
      </c>
      <c r="F96" s="4">
        <f t="shared" si="7"/>
        <v>3.0832901249116191</v>
      </c>
      <c r="G96" s="4">
        <f t="shared" si="8"/>
        <v>3.8061212614919122</v>
      </c>
      <c r="I96" s="4">
        <f t="shared" si="9"/>
        <v>1.0270133920381581</v>
      </c>
    </row>
    <row r="97" spans="1:9" x14ac:dyDescent="0.2">
      <c r="A97" s="4">
        <f>IF('True_Odds_Calculator_3-way'!A98="","",'True_Odds_Calculator_3-way'!A98)</f>
        <v>2.2599999999999998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3.69</v>
      </c>
      <c r="D97" s="4">
        <f t="shared" si="5"/>
        <v>2.794599493832628E-2</v>
      </c>
      <c r="E97" s="4">
        <f t="shared" si="6"/>
        <v>2.3086021928475988</v>
      </c>
      <c r="F97" s="4">
        <f t="shared" si="7"/>
        <v>3.2770760188246597</v>
      </c>
      <c r="G97" s="4">
        <f t="shared" si="8"/>
        <v>3.8213535791707036</v>
      </c>
      <c r="I97" s="4">
        <f t="shared" si="9"/>
        <v>1.0279459949383263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3.01</v>
      </c>
      <c r="C98" s="4">
        <f>IF('True_Odds_Calculator_3-way'!C99="","",'True_Odds_Calculator_3-way'!C99)</f>
        <v>3.37</v>
      </c>
      <c r="D98" s="4">
        <f t="shared" si="5"/>
        <v>2.7368193167764954E-2</v>
      </c>
      <c r="E98" s="4">
        <f t="shared" si="6"/>
        <v>2.5688210045191262</v>
      </c>
      <c r="F98" s="4">
        <f t="shared" si="7"/>
        <v>3.0949865366856022</v>
      </c>
      <c r="G98" s="4">
        <f t="shared" si="8"/>
        <v>3.4768921956254886</v>
      </c>
      <c r="I98" s="4">
        <f t="shared" si="9"/>
        <v>1.027368193167765</v>
      </c>
    </row>
    <row r="99" spans="1:9" x14ac:dyDescent="0.2">
      <c r="A99" s="4">
        <f>IF('True_Odds_Calculator_3-way'!A100="","",'True_Odds_Calculator_3-way'!A100)</f>
        <v>3.64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2.2000000000000002</v>
      </c>
      <c r="D99" s="4">
        <f t="shared" si="5"/>
        <v>2.7778191957296361E-2</v>
      </c>
      <c r="E99" s="4">
        <f t="shared" si="6"/>
        <v>3.7669624803414958</v>
      </c>
      <c r="F99" s="4">
        <f t="shared" si="7"/>
        <v>3.4572400639208207</v>
      </c>
      <c r="G99" s="4">
        <f t="shared" si="8"/>
        <v>2.2457473881596575</v>
      </c>
      <c r="I99" s="4">
        <f t="shared" si="9"/>
        <v>1.0277781919572964</v>
      </c>
    </row>
    <row r="100" spans="1: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3.59</v>
      </c>
      <c r="D100" s="4">
        <f t="shared" si="5"/>
        <v>5.696284624886605E-2</v>
      </c>
      <c r="E100" s="4">
        <f t="shared" si="6"/>
        <v>2.0897557518453329</v>
      </c>
      <c r="F100" s="4">
        <f t="shared" si="7"/>
        <v>3.8180870735643233</v>
      </c>
      <c r="G100" s="4">
        <f t="shared" si="8"/>
        <v>3.8526156217430714</v>
      </c>
      <c r="I100" s="4">
        <f t="shared" si="9"/>
        <v>1.0569628462488661</v>
      </c>
    </row>
    <row r="101" spans="1:9" x14ac:dyDescent="0.2">
      <c r="A101" s="4">
        <f>IF('True_Odds_Calculator_3-way'!A102="","",'True_Odds_Calculator_3-way'!A102)</f>
        <v>2.42</v>
      </c>
      <c r="B101" s="4">
        <f>IF('True_Odds_Calculator_3-way'!B102="","",'True_Odds_Calculator_3-way'!B102)</f>
        <v>3.1</v>
      </c>
      <c r="C101" s="4">
        <f>IF('True_Odds_Calculator_3-way'!C102="","",'True_Odds_Calculator_3-way'!C102)</f>
        <v>3.13</v>
      </c>
      <c r="D101" s="4">
        <f t="shared" si="5"/>
        <v>5.5292603548531938E-2</v>
      </c>
      <c r="E101" s="4">
        <f t="shared" si="6"/>
        <v>2.5329776423860491</v>
      </c>
      <c r="F101" s="4">
        <f t="shared" si="7"/>
        <v>3.2878537963712335</v>
      </c>
      <c r="G101" s="4">
        <f t="shared" si="8"/>
        <v>3.3216196412051122</v>
      </c>
      <c r="I101" s="4">
        <f t="shared" si="9"/>
        <v>1.0552926035485319</v>
      </c>
    </row>
    <row r="102" spans="1:9" x14ac:dyDescent="0.2">
      <c r="A102" s="4">
        <f>IF('True_Odds_Calculator_3-way'!A103="","",'True_Odds_Calculator_3-way'!A103)</f>
        <v>3.03</v>
      </c>
      <c r="B102" s="4">
        <f>IF('True_Odds_Calculator_3-way'!B103="","",'True_Odds_Calculator_3-way'!B103)</f>
        <v>3.16</v>
      </c>
      <c r="C102" s="4">
        <f>IF('True_Odds_Calculator_3-way'!C103="","",'True_Odds_Calculator_3-way'!C103)</f>
        <v>2.4500000000000002</v>
      </c>
      <c r="D102" s="4">
        <f t="shared" si="5"/>
        <v>5.4651964808984044E-2</v>
      </c>
      <c r="E102" s="4">
        <f t="shared" si="6"/>
        <v>3.2070227980729089</v>
      </c>
      <c r="F102" s="4">
        <f t="shared" si="7"/>
        <v>3.3530225657337414</v>
      </c>
      <c r="G102" s="4">
        <f t="shared" si="8"/>
        <v>2.5644580130863379</v>
      </c>
      <c r="I102" s="4">
        <f t="shared" si="9"/>
        <v>1.054651964808984</v>
      </c>
    </row>
    <row r="103" spans="1:9" x14ac:dyDescent="0.2">
      <c r="A103" s="4">
        <f>IF('True_Odds_Calculator_3-way'!A104="","",'True_Odds_Calculator_3-way'!A104)</f>
        <v>2.9</v>
      </c>
      <c r="B103" s="4">
        <f>IF('True_Odds_Calculator_3-way'!B104="","",'True_Odds_Calculator_3-way'!B104)</f>
        <v>3.27</v>
      </c>
      <c r="C103" s="4">
        <f>IF('True_Odds_Calculator_3-way'!C104="","",'True_Odds_Calculator_3-way'!C104)</f>
        <v>2.4700000000000002</v>
      </c>
      <c r="D103" s="4">
        <f t="shared" si="5"/>
        <v>5.5496283355555009E-2</v>
      </c>
      <c r="E103" s="4">
        <f t="shared" si="6"/>
        <v>3.064393713087326</v>
      </c>
      <c r="F103" s="4">
        <f t="shared" si="7"/>
        <v>3.4805412422835871</v>
      </c>
      <c r="G103" s="4">
        <f t="shared" si="8"/>
        <v>2.5882627459979348</v>
      </c>
      <c r="I103" s="4">
        <f t="shared" si="9"/>
        <v>1.055496283355555</v>
      </c>
    </row>
    <row r="104" spans="1:9" x14ac:dyDescent="0.2">
      <c r="A104" s="4">
        <f>IF('True_Odds_Calculator_3-way'!A105="","",'True_Odds_Calculator_3-way'!A105)</f>
        <v>1.27</v>
      </c>
      <c r="B104" s="4">
        <f>IF('True_Odds_Calculator_3-way'!B105="","",'True_Odds_Calculator_3-way'!B105)</f>
        <v>5.81</v>
      </c>
      <c r="C104" s="4">
        <f>IF('True_Odds_Calculator_3-way'!C105="","",'True_Odds_Calculator_3-way'!C105)</f>
        <v>9.89</v>
      </c>
      <c r="D104" s="4">
        <f t="shared" si="5"/>
        <v>6.0630848970453011E-2</v>
      </c>
      <c r="E104" s="4">
        <f t="shared" si="6"/>
        <v>1.3034558794806395</v>
      </c>
      <c r="F104" s="4">
        <f t="shared" si="7"/>
        <v>6.5829856578036861</v>
      </c>
      <c r="G104" s="4">
        <f t="shared" si="8"/>
        <v>12.360641249607676</v>
      </c>
      <c r="I104" s="4">
        <f t="shared" si="9"/>
        <v>1.060630848970453</v>
      </c>
    </row>
    <row r="105" spans="1:9" x14ac:dyDescent="0.2">
      <c r="A105" s="4">
        <f>IF('True_Odds_Calculator_3-way'!A106="","",'True_Odds_Calculator_3-way'!A106)</f>
        <v>2.2000000000000002</v>
      </c>
      <c r="B105" s="4">
        <f>IF('True_Odds_Calculator_3-way'!B106="","",'True_Odds_Calculator_3-way'!B106)</f>
        <v>3.87</v>
      </c>
      <c r="C105" s="4">
        <f>IF('True_Odds_Calculator_3-way'!C106="","",'True_Odds_Calculator_3-way'!C106)</f>
        <v>2.85</v>
      </c>
      <c r="D105" s="4">
        <f t="shared" si="5"/>
        <v>6.3820580344448041E-2</v>
      </c>
      <c r="E105" s="4">
        <f t="shared" si="6"/>
        <v>2.3080193659459924</v>
      </c>
      <c r="F105" s="4">
        <f t="shared" si="7"/>
        <v>4.2171955924780136</v>
      </c>
      <c r="G105" s="4">
        <f t="shared" si="8"/>
        <v>3.0339468353797296</v>
      </c>
      <c r="I105" s="4">
        <f t="shared" si="9"/>
        <v>1.063820580344448</v>
      </c>
    </row>
    <row r="106" spans="1:9" x14ac:dyDescent="0.2">
      <c r="A106" s="4">
        <f>IF('True_Odds_Calculator_3-way'!A107="","",'True_Odds_Calculator_3-way'!A107)</f>
        <v>2.5099999999999998</v>
      </c>
      <c r="B106" s="4">
        <f>IF('True_Odds_Calculator_3-way'!B107="","",'True_Odds_Calculator_3-way'!B107)</f>
        <v>3.58</v>
      </c>
      <c r="C106" s="4">
        <f>IF('True_Odds_Calculator_3-way'!C107="","",'True_Odds_Calculator_3-way'!C107)</f>
        <v>2.59</v>
      </c>
      <c r="D106" s="4">
        <f t="shared" si="5"/>
        <v>6.3836369540925642E-2</v>
      </c>
      <c r="E106" s="4">
        <f t="shared" si="6"/>
        <v>2.6516225295870761</v>
      </c>
      <c r="F106" s="4">
        <f t="shared" si="7"/>
        <v>3.8752056804948118</v>
      </c>
      <c r="G106" s="4">
        <f t="shared" si="8"/>
        <v>2.7410657983782953</v>
      </c>
      <c r="I106" s="4">
        <f t="shared" si="9"/>
        <v>1.0638363695409256</v>
      </c>
    </row>
    <row r="107" spans="1:9" x14ac:dyDescent="0.2">
      <c r="A107" s="4">
        <f>IF('True_Odds_Calculator_3-way'!A108="","",'True_Odds_Calculator_3-way'!A108)</f>
        <v>2.92</v>
      </c>
      <c r="B107" s="4">
        <f>IF('True_Odds_Calculator_3-way'!B108="","",'True_Odds_Calculator_3-way'!B108)</f>
        <v>3.7</v>
      </c>
      <c r="C107" s="4">
        <f>IF('True_Odds_Calculator_3-way'!C108="","",'True_Odds_Calculator_3-way'!C108)</f>
        <v>2.2200000000000002</v>
      </c>
      <c r="D107" s="4">
        <f t="shared" si="5"/>
        <v>6.3186474145378035E-2</v>
      </c>
      <c r="E107" s="4">
        <f t="shared" si="6"/>
        <v>3.1113528734161009</v>
      </c>
      <c r="F107" s="4">
        <f t="shared" si="7"/>
        <v>4.012710465500164</v>
      </c>
      <c r="G107" s="4">
        <f t="shared" si="8"/>
        <v>2.3288944242191989</v>
      </c>
      <c r="I107" s="4">
        <f t="shared" si="9"/>
        <v>1.063186474145378</v>
      </c>
    </row>
    <row r="108" spans="1:9" x14ac:dyDescent="0.2">
      <c r="A108" s="4">
        <f>IF('True_Odds_Calculator_3-way'!A109="","",'True_Odds_Calculator_3-way'!A109)</f>
        <v>1.74</v>
      </c>
      <c r="B108" s="4">
        <f>IF('True_Odds_Calculator_3-way'!B109="","",'True_Odds_Calculator_3-way'!B109)</f>
        <v>3.85</v>
      </c>
      <c r="C108" s="4">
        <f>IF('True_Odds_Calculator_3-way'!C109="","",'True_Odds_Calculator_3-way'!C109)</f>
        <v>4.3499999999999996</v>
      </c>
      <c r="D108" s="4">
        <f t="shared" si="5"/>
        <v>6.433796088968502E-2</v>
      </c>
      <c r="E108" s="4">
        <f t="shared" si="6"/>
        <v>1.8074467128338878</v>
      </c>
      <c r="F108" s="4">
        <f t="shared" si="7"/>
        <v>4.1964919607433702</v>
      </c>
      <c r="G108" s="4">
        <f t="shared" si="8"/>
        <v>4.7975650513248977</v>
      </c>
      <c r="I108" s="4">
        <f t="shared" si="9"/>
        <v>1.064337960889685</v>
      </c>
    </row>
    <row r="109" spans="1: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3.16</v>
      </c>
      <c r="D109" s="4">
        <f t="shared" si="5"/>
        <v>6.568028902984735E-2</v>
      </c>
      <c r="E109" s="4">
        <f t="shared" si="6"/>
        <v>2.3223664942296898</v>
      </c>
      <c r="F109" s="4">
        <f t="shared" si="7"/>
        <v>3.6384478005498773</v>
      </c>
      <c r="G109" s="4">
        <f t="shared" si="8"/>
        <v>3.3948679571014204</v>
      </c>
      <c r="I109" s="4">
        <f t="shared" si="9"/>
        <v>1.0656802890298473</v>
      </c>
    </row>
    <row r="110" spans="1:9" x14ac:dyDescent="0.2">
      <c r="A110" s="4">
        <f>IF('True_Odds_Calculator_3-way'!A111="","",'True_Odds_Calculator_3-way'!A111)</f>
        <v>1.94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3.68</v>
      </c>
      <c r="D110" s="4">
        <f t="shared" si="5"/>
        <v>6.5754579993982043E-2</v>
      </c>
      <c r="E110" s="4">
        <f t="shared" si="6"/>
        <v>2.0261547228115031</v>
      </c>
      <c r="F110" s="4">
        <f t="shared" si="7"/>
        <v>3.8966098678270504</v>
      </c>
      <c r="G110" s="4">
        <f t="shared" si="8"/>
        <v>4.002867059880904</v>
      </c>
      <c r="I110" s="4">
        <f t="shared" si="9"/>
        <v>1.065754579993982</v>
      </c>
    </row>
    <row r="111" spans="1:9" x14ac:dyDescent="0.2">
      <c r="A111" s="4">
        <f>IF('True_Odds_Calculator_3-way'!A112="","",'True_Odds_Calculator_3-way'!A112)</f>
        <v>1.22</v>
      </c>
      <c r="B111" s="4">
        <f>IF('True_Odds_Calculator_3-way'!B112="","",'True_Odds_Calculator_3-way'!B112)</f>
        <v>5.52</v>
      </c>
      <c r="C111" s="4">
        <f>IF('True_Odds_Calculator_3-way'!C112="","",'True_Odds_Calculator_3-way'!C112)</f>
        <v>9.73</v>
      </c>
      <c r="D111" s="4">
        <f t="shared" si="5"/>
        <v>0.10360647435620374</v>
      </c>
      <c r="E111" s="4">
        <f t="shared" si="6"/>
        <v>1.2736636522120086</v>
      </c>
      <c r="F111" s="4">
        <f t="shared" si="7"/>
        <v>6.8201691765217864</v>
      </c>
      <c r="G111" s="4">
        <f t="shared" si="8"/>
        <v>14.654283872329783</v>
      </c>
      <c r="I111" s="4">
        <f t="shared" si="9"/>
        <v>1.1036064743562037</v>
      </c>
    </row>
    <row r="112" spans="1:9" x14ac:dyDescent="0.2">
      <c r="A112" s="4">
        <f>IF('True_Odds_Calculator_3-way'!A113="","",'True_Odds_Calculator_3-way'!A113)</f>
        <v>1.95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3.56</v>
      </c>
      <c r="D112" s="4">
        <f t="shared" si="5"/>
        <v>6.472209925210759E-2</v>
      </c>
      <c r="E112" s="4">
        <f t="shared" si="6"/>
        <v>2.0356379969103036</v>
      </c>
      <c r="F112" s="4">
        <f t="shared" si="7"/>
        <v>4.0091621070028935</v>
      </c>
      <c r="G112" s="4">
        <f t="shared" si="8"/>
        <v>3.8561673736914526</v>
      </c>
      <c r="I112" s="4">
        <f t="shared" si="9"/>
        <v>1.0647220992521076</v>
      </c>
    </row>
    <row r="113" spans="1:9" x14ac:dyDescent="0.2">
      <c r="A113" s="4">
        <f>IF('True_Odds_Calculator_3-way'!A114="","",'True_Odds_Calculator_3-way'!A114)</f>
        <v>1.96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3.69</v>
      </c>
      <c r="D113" s="4">
        <f t="shared" si="5"/>
        <v>6.5297700750662546E-2</v>
      </c>
      <c r="E113" s="4">
        <f t="shared" si="6"/>
        <v>2.0473419935552304</v>
      </c>
      <c r="F113" s="4">
        <f t="shared" si="7"/>
        <v>3.8120650578432147</v>
      </c>
      <c r="G113" s="4">
        <f t="shared" si="8"/>
        <v>4.0122484351136389</v>
      </c>
      <c r="I113" s="4">
        <f t="shared" si="9"/>
        <v>1.0652977007506625</v>
      </c>
    </row>
    <row r="114" spans="1:9" x14ac:dyDescent="0.2">
      <c r="A114" s="4">
        <f>IF('True_Odds_Calculator_3-way'!A115="","",'True_Odds_Calculator_3-way'!A115)</f>
        <v>2.36</v>
      </c>
      <c r="B114" s="4">
        <f>IF('True_Odds_Calculator_3-way'!B115="","",'True_Odds_Calculator_3-way'!B115)</f>
        <v>3.5</v>
      </c>
      <c r="C114" s="4">
        <f>IF('True_Odds_Calculator_3-way'!C115="","",'True_Odds_Calculator_3-way'!C115)</f>
        <v>3.2</v>
      </c>
      <c r="D114" s="4">
        <f t="shared" si="5"/>
        <v>2.1943099273607825E-2</v>
      </c>
      <c r="E114" s="4">
        <f t="shared" si="6"/>
        <v>2.4014536644457904</v>
      </c>
      <c r="F114" s="4">
        <f t="shared" si="7"/>
        <v>3.5919550643232472</v>
      </c>
      <c r="G114" s="4">
        <f t="shared" si="8"/>
        <v>3.2766942148760334</v>
      </c>
      <c r="I114" s="4">
        <f t="shared" si="9"/>
        <v>1.0219430992736078</v>
      </c>
    </row>
    <row r="115" spans="1:9" x14ac:dyDescent="0.2">
      <c r="A115" s="4">
        <f>IF('True_Odds_Calculator_3-way'!A116="","",'True_Odds_Calculator_3-way'!A116)</f>
        <v>2.33</v>
      </c>
      <c r="B115" s="4">
        <f>IF('True_Odds_Calculator_3-way'!B116="","",'True_Odds_Calculator_3-way'!B116)</f>
        <v>3.21</v>
      </c>
      <c r="C115" s="4">
        <f>IF('True_Odds_Calculator_3-way'!C116="","",'True_Odds_Calculator_3-way'!C116)</f>
        <v>3.56</v>
      </c>
      <c r="D115" s="4">
        <f t="shared" si="5"/>
        <v>2.1609905511496441E-2</v>
      </c>
      <c r="E115" s="4">
        <f t="shared" si="6"/>
        <v>2.3697735524487675</v>
      </c>
      <c r="F115" s="4">
        <f t="shared" si="7"/>
        <v>3.2859804069339233</v>
      </c>
      <c r="G115" s="4">
        <f t="shared" si="8"/>
        <v>3.6536944434737317</v>
      </c>
      <c r="I115" s="4">
        <f t="shared" si="9"/>
        <v>1.0216099055114964</v>
      </c>
    </row>
    <row r="116" spans="1:9" x14ac:dyDescent="0.2">
      <c r="A116" s="4">
        <f>IF('True_Odds_Calculator_3-way'!A117="","",'True_Odds_Calculator_3-way'!A117)</f>
        <v>1.68</v>
      </c>
      <c r="B116" s="4">
        <f>IF('True_Odds_Calculator_3-way'!B117="","",'True_Odds_Calculator_3-way'!B117)</f>
        <v>4.25</v>
      </c>
      <c r="C116" s="4">
        <f>IF('True_Odds_Calculator_3-way'!C117="","",'True_Odds_Calculator_3-way'!C117)</f>
        <v>5.18</v>
      </c>
      <c r="D116" s="4">
        <f t="shared" si="5"/>
        <v>2.3582405935347106E-2</v>
      </c>
      <c r="E116" s="4">
        <f t="shared" si="6"/>
        <v>1.7024832445437359</v>
      </c>
      <c r="F116" s="4">
        <f t="shared" si="7"/>
        <v>4.3968932038834954</v>
      </c>
      <c r="G116" s="4">
        <f t="shared" si="8"/>
        <v>5.3998773591333373</v>
      </c>
      <c r="I116" s="4">
        <f t="shared" si="9"/>
        <v>1.0235824059353471</v>
      </c>
    </row>
    <row r="117" spans="1:9" x14ac:dyDescent="0.2">
      <c r="A117" s="4">
        <f>IF('True_Odds_Calculator_3-way'!A118="","",'True_Odds_Calculator_3-way'!A118)</f>
        <v>2.4300000000000002</v>
      </c>
      <c r="B117" s="4">
        <f>IF('True_Odds_Calculator_3-way'!B118="","",'True_Odds_Calculator_3-way'!B118)</f>
        <v>3.1</v>
      </c>
      <c r="C117" s="4">
        <f>IF('True_Odds_Calculator_3-way'!C118="","",'True_Odds_Calculator_3-way'!C118)</f>
        <v>3.47</v>
      </c>
      <c r="D117" s="4">
        <f t="shared" si="5"/>
        <v>2.228771694649212E-2</v>
      </c>
      <c r="E117" s="4">
        <f t="shared" si="6"/>
        <v>2.4746754412733241</v>
      </c>
      <c r="F117" s="4">
        <f t="shared" si="7"/>
        <v>3.173078020256773</v>
      </c>
      <c r="G117" s="4">
        <f t="shared" si="8"/>
        <v>3.5618218410721818</v>
      </c>
      <c r="I117" s="4">
        <f t="shared" si="9"/>
        <v>1.0222877169464921</v>
      </c>
    </row>
    <row r="118" spans="1:9" x14ac:dyDescent="0.2">
      <c r="A118" s="4">
        <f>IF('True_Odds_Calculator_3-way'!A119="","",'True_Odds_Calculator_3-way'!A119)</f>
        <v>2.19</v>
      </c>
      <c r="B118" s="4">
        <f>IF('True_Odds_Calculator_3-way'!B119="","",'True_Odds_Calculator_3-way'!B119)</f>
        <v>3.2</v>
      </c>
      <c r="C118" s="4">
        <f>IF('True_Odds_Calculator_3-way'!C119="","",'True_Odds_Calculator_3-way'!C119)</f>
        <v>3.69</v>
      </c>
      <c r="D118" s="4">
        <f t="shared" si="5"/>
        <v>4.0123714593310211E-2</v>
      </c>
      <c r="E118" s="4">
        <f t="shared" si="6"/>
        <v>2.2560813251277683</v>
      </c>
      <c r="F118" s="4">
        <f t="shared" si="7"/>
        <v>3.343079206333611</v>
      </c>
      <c r="G118" s="4">
        <f t="shared" si="8"/>
        <v>3.8815635816719545</v>
      </c>
      <c r="I118" s="4">
        <f t="shared" si="9"/>
        <v>1.0401237145933102</v>
      </c>
    </row>
    <row r="119" spans="1:9" x14ac:dyDescent="0.2">
      <c r="A119" s="4">
        <f>IF('True_Odds_Calculator_3-way'!A120="","",'True_Odds_Calculator_3-way'!A120)</f>
        <v>2.16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3.35</v>
      </c>
      <c r="D119" s="4">
        <f t="shared" si="5"/>
        <v>3.9248203427307837E-2</v>
      </c>
      <c r="E119" s="4">
        <f t="shared" si="6"/>
        <v>2.2228138439483924</v>
      </c>
      <c r="F119" s="4">
        <f t="shared" si="7"/>
        <v>3.7779324747650538</v>
      </c>
      <c r="G119" s="4">
        <f t="shared" si="8"/>
        <v>3.5035506778566816</v>
      </c>
      <c r="I119" s="4">
        <f t="shared" si="9"/>
        <v>1.0392482034273078</v>
      </c>
    </row>
    <row r="120" spans="1: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4.5599999999999996</v>
      </c>
      <c r="C120" s="4">
        <f>IF('True_Odds_Calculator_3-way'!C121="","",'True_Odds_Calculator_3-way'!C121)</f>
        <v>8.41</v>
      </c>
      <c r="D120" s="4">
        <f t="shared" si="5"/>
        <v>4.2429661935985852E-2</v>
      </c>
      <c r="E120" s="4">
        <f t="shared" si="6"/>
        <v>1.4491028739922052</v>
      </c>
      <c r="F120" s="4">
        <f t="shared" si="7"/>
        <v>4.8743626930538797</v>
      </c>
      <c r="G120" s="4">
        <f t="shared" si="8"/>
        <v>9.545369006613603</v>
      </c>
      <c r="I120" s="4">
        <f t="shared" si="9"/>
        <v>1.0424296619359859</v>
      </c>
    </row>
    <row r="121" spans="1:9" x14ac:dyDescent="0.2">
      <c r="A121" s="4">
        <f>IF('True_Odds_Calculator_3-way'!A122="","",'True_Odds_Calculator_3-way'!A122)</f>
        <v>2.04</v>
      </c>
      <c r="B121" s="4">
        <f>IF('True_Odds_Calculator_3-way'!B122="","",'True_Odds_Calculator_3-way'!B122)</f>
        <v>3.44</v>
      </c>
      <c r="C121" s="4">
        <f>IF('True_Odds_Calculator_3-way'!C122="","",'True_Odds_Calculator_3-way'!C122)</f>
        <v>3.87</v>
      </c>
      <c r="D121" s="4">
        <f t="shared" si="5"/>
        <v>3.9291685666514642E-2</v>
      </c>
      <c r="E121" s="4">
        <f t="shared" si="6"/>
        <v>2.0960016991451176</v>
      </c>
      <c r="F121" s="4">
        <f t="shared" si="7"/>
        <v>3.602299689724402</v>
      </c>
      <c r="G121" s="4">
        <f t="shared" si="8"/>
        <v>4.076629143860373</v>
      </c>
      <c r="I121" s="4">
        <f t="shared" si="9"/>
        <v>1.0392916856665146</v>
      </c>
    </row>
    <row r="122" spans="1:9" x14ac:dyDescent="0.2">
      <c r="A122" s="4">
        <f>IF('True_Odds_Calculator_3-way'!A123="","",'True_Odds_Calculator_3-way'!A123)</f>
        <v>2.63</v>
      </c>
      <c r="B122" s="4">
        <f>IF('True_Odds_Calculator_3-way'!B123="","",'True_Odds_Calculator_3-way'!B123)</f>
        <v>2.78</v>
      </c>
      <c r="C122" s="4">
        <f>IF('True_Odds_Calculator_3-way'!C123="","",'True_Odds_Calculator_3-way'!C123)</f>
        <v>3.36</v>
      </c>
      <c r="D122" s="4">
        <f t="shared" si="5"/>
        <v>3.7559414717004413E-2</v>
      </c>
      <c r="E122" s="4">
        <f t="shared" si="6"/>
        <v>2.7195467522449697</v>
      </c>
      <c r="F122" s="4">
        <f t="shared" si="7"/>
        <v>2.8802471687182254</v>
      </c>
      <c r="G122" s="4">
        <f t="shared" si="8"/>
        <v>3.5075505304141963</v>
      </c>
      <c r="I122" s="4">
        <f t="shared" si="9"/>
        <v>1.0375594147170044</v>
      </c>
    </row>
    <row r="123" spans="1:9" x14ac:dyDescent="0.2">
      <c r="A123" s="4">
        <f>IF('True_Odds_Calculator_3-way'!A124="","",'True_Odds_Calculator_3-way'!A124)</f>
        <v>2</v>
      </c>
      <c r="B123" s="4">
        <f>IF('True_Odds_Calculator_3-way'!B124="","",'True_Odds_Calculator_3-way'!B124)</f>
        <v>3.62</v>
      </c>
      <c r="C123" s="4">
        <f>IF('True_Odds_Calculator_3-way'!C124="","",'True_Odds_Calculator_3-way'!C124)</f>
        <v>3.96</v>
      </c>
      <c r="D123" s="4">
        <f t="shared" si="5"/>
        <v>2.8768346447904491E-2</v>
      </c>
      <c r="E123" s="4">
        <f t="shared" si="6"/>
        <v>2.0391078405340819</v>
      </c>
      <c r="F123" s="4">
        <f t="shared" si="7"/>
        <v>3.7501831246293906</v>
      </c>
      <c r="G123" s="4">
        <f t="shared" si="8"/>
        <v>4.1163137945556869</v>
      </c>
      <c r="I123" s="4">
        <f t="shared" si="9"/>
        <v>1.0287683464479045</v>
      </c>
    </row>
    <row r="124" spans="1:9" x14ac:dyDescent="0.2">
      <c r="A124" s="4">
        <f>IF('True_Odds_Calculator_3-way'!A125="","",'True_Odds_Calculator_3-way'!A125)</f>
        <v>1.94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4.17</v>
      </c>
      <c r="D124" s="4">
        <f t="shared" si="5"/>
        <v>2.9244673742717442E-2</v>
      </c>
      <c r="E124" s="4">
        <f t="shared" si="6"/>
        <v>1.9773956275250866</v>
      </c>
      <c r="F124" s="4">
        <f t="shared" si="7"/>
        <v>3.7846621381730308</v>
      </c>
      <c r="G124" s="4">
        <f t="shared" si="8"/>
        <v>4.3466935106752036</v>
      </c>
      <c r="I124" s="4">
        <f t="shared" si="9"/>
        <v>1.0292446737427174</v>
      </c>
    </row>
    <row r="125" spans="1:9" x14ac:dyDescent="0.2">
      <c r="A125" s="4">
        <f>IF('True_Odds_Calculator_3-way'!A126="","",'True_Odds_Calculator_3-way'!A126)</f>
        <v>1.65</v>
      </c>
      <c r="B125" s="4">
        <f>IF('True_Odds_Calculator_3-way'!B126="","",'True_Odds_Calculator_3-way'!B126)</f>
        <v>4.3099999999999996</v>
      </c>
      <c r="C125" s="4">
        <f>IF('True_Odds_Calculator_3-way'!C126="","",'True_Odds_Calculator_3-way'!C126)</f>
        <v>5.24</v>
      </c>
      <c r="D125" s="4">
        <f t="shared" si="5"/>
        <v>2.891886220201334E-2</v>
      </c>
      <c r="E125" s="4">
        <f t="shared" si="6"/>
        <v>1.6766680324844663</v>
      </c>
      <c r="F125" s="4">
        <f t="shared" si="7"/>
        <v>4.4968286863102538</v>
      </c>
      <c r="G125" s="4">
        <f t="shared" si="8"/>
        <v>5.5187615454715093</v>
      </c>
      <c r="I125" s="4">
        <f t="shared" si="9"/>
        <v>1.0289188622020133</v>
      </c>
    </row>
    <row r="126" spans="1:9" x14ac:dyDescent="0.2">
      <c r="A126" s="4">
        <f>IF('True_Odds_Calculator_3-way'!A127="","",'True_Odds_Calculator_3-way'!A127)</f>
        <v>1.62</v>
      </c>
      <c r="B126" s="4">
        <f>IF('True_Odds_Calculator_3-way'!B127="","",'True_Odds_Calculator_3-way'!B127)</f>
        <v>4.3099999999999996</v>
      </c>
      <c r="C126" s="4">
        <f>IF('True_Odds_Calculator_3-way'!C127="","",'True_Odds_Calculator_3-way'!C127)</f>
        <v>5.49</v>
      </c>
      <c r="D126" s="4">
        <f t="shared" si="5"/>
        <v>3.1451874579434103E-2</v>
      </c>
      <c r="E126" s="4">
        <f t="shared" si="6"/>
        <v>1.6479894734425493</v>
      </c>
      <c r="F126" s="4">
        <f t="shared" si="7"/>
        <v>4.513967502778522</v>
      </c>
      <c r="G126" s="4">
        <f t="shared" si="8"/>
        <v>5.8252855557612193</v>
      </c>
      <c r="I126" s="4">
        <f t="shared" si="9"/>
        <v>1.0314518745794341</v>
      </c>
    </row>
    <row r="127" spans="1: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4.2</v>
      </c>
      <c r="C127" s="4">
        <f>IF('True_Odds_Calculator_3-way'!C128="","",'True_Odds_Calculator_3-way'!C128)</f>
        <v>4.9000000000000004</v>
      </c>
      <c r="D127" s="4">
        <f t="shared" si="5"/>
        <v>4.8237476808905333E-2</v>
      </c>
      <c r="E127" s="4">
        <f t="shared" si="6"/>
        <v>1.6949685534591192</v>
      </c>
      <c r="F127" s="4">
        <f t="shared" si="7"/>
        <v>4.5041782729805018</v>
      </c>
      <c r="G127" s="4">
        <f t="shared" si="8"/>
        <v>5.3190789473684212</v>
      </c>
      <c r="I127" s="4">
        <f t="shared" si="9"/>
        <v>1.0482374768089053</v>
      </c>
    </row>
    <row r="128" spans="1:9" x14ac:dyDescent="0.2">
      <c r="A128" s="4">
        <f>IF('True_Odds_Calculator_3-way'!A129="","",'True_Odds_Calculator_3-way'!A129)</f>
        <v>1.44</v>
      </c>
      <c r="B128" s="4">
        <f>IF('True_Odds_Calculator_3-way'!B129="","",'True_Odds_Calculator_3-way'!B129)</f>
        <v>4.68</v>
      </c>
      <c r="C128" s="4">
        <f>IF('True_Odds_Calculator_3-way'!C129="","",'True_Odds_Calculator_3-way'!C129)</f>
        <v>6.93</v>
      </c>
      <c r="D128" s="4">
        <f t="shared" si="5"/>
        <v>5.2419802419802375E-2</v>
      </c>
      <c r="E128" s="4">
        <f t="shared" si="6"/>
        <v>1.4771677643265106</v>
      </c>
      <c r="F128" s="4">
        <f t="shared" si="7"/>
        <v>5.0967894017255189</v>
      </c>
      <c r="G128" s="4">
        <f t="shared" si="8"/>
        <v>7.8847640580555742</v>
      </c>
      <c r="I128" s="4">
        <f t="shared" si="9"/>
        <v>1.0524198024198024</v>
      </c>
    </row>
    <row r="129" spans="1:9" x14ac:dyDescent="0.2">
      <c r="A129" s="4">
        <f>IF('True_Odds_Calculator_3-way'!A130="","",'True_Odds_Calculator_3-way'!A130)</f>
        <v>6.25</v>
      </c>
      <c r="B129" s="4">
        <f>IF('True_Odds_Calculator_3-way'!B130="","",'True_Odds_Calculator_3-way'!B130)</f>
        <v>4.53</v>
      </c>
      <c r="C129" s="4">
        <f>IF('True_Odds_Calculator_3-way'!C130="","",'True_Odds_Calculator_3-way'!C130)</f>
        <v>1.49</v>
      </c>
      <c r="D129" s="4">
        <f t="shared" si="5"/>
        <v>5.1891491473695206E-2</v>
      </c>
      <c r="E129" s="4">
        <f t="shared" si="6"/>
        <v>7.0075692032541497</v>
      </c>
      <c r="F129" s="4">
        <f t="shared" si="7"/>
        <v>4.9151307312971575</v>
      </c>
      <c r="G129" s="4">
        <f t="shared" si="8"/>
        <v>1.5294173272784346</v>
      </c>
      <c r="I129" s="4">
        <f t="shared" si="9"/>
        <v>1.0518914914736952</v>
      </c>
    </row>
    <row r="130" spans="1:9" x14ac:dyDescent="0.2">
      <c r="A130" s="4">
        <f>IF('True_Odds_Calculator_3-way'!A131="","",'True_Odds_Calculator_3-way'!A131)</f>
        <v>1.79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4.42</v>
      </c>
      <c r="D130" s="4">
        <f t="shared" si="5"/>
        <v>4.7370753369547547E-2</v>
      </c>
      <c r="E130" s="4">
        <f t="shared" si="6"/>
        <v>1.8420651413903888</v>
      </c>
      <c r="F130" s="4">
        <f t="shared" si="7"/>
        <v>4.053885207359798</v>
      </c>
      <c r="G130" s="4">
        <f t="shared" si="8"/>
        <v>4.7516300911350378</v>
      </c>
      <c r="I130" s="4">
        <f t="shared" si="9"/>
        <v>1.0473707533695475</v>
      </c>
    </row>
    <row r="131" spans="1:9" x14ac:dyDescent="0.2">
      <c r="A131" s="4">
        <f>IF('True_Odds_Calculator_3-way'!A132="","",'True_Odds_Calculator_3-way'!A132)</f>
        <v>1.63</v>
      </c>
      <c r="B131" s="4">
        <f>IF('True_Odds_Calculator_3-way'!B132="","",'True_Odds_Calculator_3-way'!B132)</f>
        <v>4.3600000000000003</v>
      </c>
      <c r="C131" s="4">
        <f>IF('True_Odds_Calculator_3-way'!C132="","",'True_Odds_Calculator_3-way'!C132)</f>
        <v>5.48</v>
      </c>
      <c r="D131" s="4">
        <f t="shared" ref="D131:D194" si="10">IF(A131="","",((1/A131)+(1/B131)+(1/C131))-1)</f>
        <v>2.5336482505292413E-2</v>
      </c>
      <c r="E131" s="4">
        <f t="shared" ref="E131:E194" si="11">IF(A131="","",(3*A131)/(3-($D131*A131)))</f>
        <v>1.6527520415985679</v>
      </c>
      <c r="F131" s="4">
        <f t="shared" ref="F131:F194" si="12">IF(B131="","",(3*B131)/(3-($D131*B131)))</f>
        <v>4.5266831313067444</v>
      </c>
      <c r="G131" s="4">
        <f t="shared" ref="G131:G194" si="13">IF(C131="","",(3*C131)/(3-($D131*C131)))</f>
        <v>5.7459291153822534</v>
      </c>
      <c r="I131" s="4">
        <f t="shared" ref="I131:I194" si="14">IF(A131="","",D131+1)</f>
        <v>1.0253364825052924</v>
      </c>
    </row>
    <row r="132" spans="1:9" x14ac:dyDescent="0.2">
      <c r="A132" s="4">
        <f>IF('True_Odds_Calculator_3-way'!A133="","",'True_Odds_Calculator_3-way'!A133)</f>
        <v>1.27</v>
      </c>
      <c r="B132" s="4">
        <f>IF('True_Odds_Calculator_3-way'!B133="","",'True_Odds_Calculator_3-way'!B133)</f>
        <v>6.21</v>
      </c>
      <c r="C132" s="4">
        <f>IF('True_Odds_Calculator_3-way'!C133="","",'True_Odds_Calculator_3-way'!C133)</f>
        <v>11.7</v>
      </c>
      <c r="D132" s="4">
        <f t="shared" si="10"/>
        <v>3.3902256086439486E-2</v>
      </c>
      <c r="E132" s="4">
        <f t="shared" si="11"/>
        <v>1.288492384823519</v>
      </c>
      <c r="F132" s="4">
        <f t="shared" si="12"/>
        <v>6.6786952736021306</v>
      </c>
      <c r="G132" s="4">
        <f t="shared" si="13"/>
        <v>13.482661277949942</v>
      </c>
      <c r="I132" s="4">
        <f t="shared" si="14"/>
        <v>1.0339022560864395</v>
      </c>
    </row>
    <row r="133" spans="1:9" x14ac:dyDescent="0.2">
      <c r="A133" s="4">
        <f>IF('True_Odds_Calculator_3-way'!A134="","",'True_Odds_Calculator_3-way'!A134)</f>
        <v>1.9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4.58</v>
      </c>
      <c r="D133" s="4">
        <f t="shared" si="10"/>
        <v>2.398600976594345E-2</v>
      </c>
      <c r="E133" s="4">
        <f t="shared" si="11"/>
        <v>1.9293083929717127</v>
      </c>
      <c r="F133" s="4">
        <f t="shared" si="12"/>
        <v>3.6854909309445727</v>
      </c>
      <c r="G133" s="4">
        <f t="shared" si="13"/>
        <v>4.7540882537860982</v>
      </c>
      <c r="I133" s="4">
        <f t="shared" si="14"/>
        <v>1.0239860097659435</v>
      </c>
    </row>
    <row r="134" spans="1:9" x14ac:dyDescent="0.2">
      <c r="A134" s="4">
        <f>IF('True_Odds_Calculator_3-way'!A135="","",'True_Odds_Calculator_3-way'!A135)</f>
        <v>8.4700000000000006</v>
      </c>
      <c r="B134" s="4">
        <f>IF('True_Odds_Calculator_3-way'!B135="","",'True_Odds_Calculator_3-way'!B135)</f>
        <v>5.51</v>
      </c>
      <c r="C134" s="4">
        <f>IF('True_Odds_Calculator_3-way'!C135="","",'True_Odds_Calculator_3-way'!C135)</f>
        <v>1.38</v>
      </c>
      <c r="D134" s="4">
        <f t="shared" si="10"/>
        <v>2.4189638853598705E-2</v>
      </c>
      <c r="E134" s="4">
        <f t="shared" si="11"/>
        <v>9.090864341030926</v>
      </c>
      <c r="F134" s="4">
        <f t="shared" si="12"/>
        <v>5.7661816683988958</v>
      </c>
      <c r="G134" s="4">
        <f t="shared" si="13"/>
        <v>1.395528370555092</v>
      </c>
      <c r="I134" s="4">
        <f t="shared" si="14"/>
        <v>1.0241896388535987</v>
      </c>
    </row>
    <row r="135" spans="1:9" x14ac:dyDescent="0.2">
      <c r="A135" s="4">
        <f>IF('True_Odds_Calculator_3-way'!A136="","",'True_Odds_Calculator_3-way'!A136)</f>
        <v>2.35</v>
      </c>
      <c r="B135" s="4">
        <f>IF('True_Odds_Calculator_3-way'!B136="","",'True_Odds_Calculator_3-way'!B136)</f>
        <v>3.48</v>
      </c>
      <c r="C135" s="4">
        <f>IF('True_Odds_Calculator_3-way'!C136="","",'True_Odds_Calculator_3-way'!C136)</f>
        <v>3.18</v>
      </c>
      <c r="D135" s="4">
        <f t="shared" si="10"/>
        <v>2.7353645537728788E-2</v>
      </c>
      <c r="E135" s="4">
        <f t="shared" si="11"/>
        <v>2.4014560524799431</v>
      </c>
      <c r="F135" s="4">
        <f t="shared" si="12"/>
        <v>3.5940397021509471</v>
      </c>
      <c r="G135" s="4">
        <f t="shared" si="13"/>
        <v>3.274956931725451</v>
      </c>
      <c r="I135" s="4">
        <f t="shared" si="14"/>
        <v>1.0273536455377288</v>
      </c>
    </row>
    <row r="136" spans="1:9" x14ac:dyDescent="0.2">
      <c r="A136" s="4">
        <f>IF('True_Odds_Calculator_3-way'!A137="","",'True_Odds_Calculator_3-way'!A137)</f>
        <v>4.7300000000000004</v>
      </c>
      <c r="B136" s="4">
        <f>IF('True_Odds_Calculator_3-way'!B137="","",'True_Odds_Calculator_3-way'!B137)</f>
        <v>4.09</v>
      </c>
      <c r="C136" s="4">
        <f>IF('True_Odds_Calculator_3-way'!C137="","",'True_Odds_Calculator_3-way'!C137)</f>
        <v>1.74</v>
      </c>
      <c r="D136" s="4">
        <f t="shared" si="10"/>
        <v>3.0627911670531249E-2</v>
      </c>
      <c r="E136" s="4">
        <f t="shared" si="11"/>
        <v>4.9700014046092642</v>
      </c>
      <c r="F136" s="4">
        <f t="shared" si="12"/>
        <v>4.268224195335697</v>
      </c>
      <c r="G136" s="4">
        <f t="shared" si="13"/>
        <v>1.7714687044643171</v>
      </c>
      <c r="I136" s="4">
        <f t="shared" si="14"/>
        <v>1.0306279116705312</v>
      </c>
    </row>
    <row r="137" spans="1:9" x14ac:dyDescent="0.2">
      <c r="A137" s="4">
        <f>IF('True_Odds_Calculator_3-way'!A138="","",'True_Odds_Calculator_3-way'!A138)</f>
        <v>2.16</v>
      </c>
      <c r="B137" s="4">
        <f>IF('True_Odds_Calculator_3-way'!B138="","",'True_Odds_Calculator_3-way'!B138)</f>
        <v>3.66</v>
      </c>
      <c r="C137" s="4">
        <f>IF('True_Odds_Calculator_3-way'!C138="","",'True_Odds_Calculator_3-way'!C138)</f>
        <v>3.44</v>
      </c>
      <c r="D137" s="4">
        <f t="shared" si="10"/>
        <v>2.6884681097414598E-2</v>
      </c>
      <c r="E137" s="4">
        <f t="shared" si="11"/>
        <v>2.2026363669350033</v>
      </c>
      <c r="F137" s="4">
        <f t="shared" si="12"/>
        <v>3.7841164107861651</v>
      </c>
      <c r="G137" s="4">
        <f t="shared" si="13"/>
        <v>3.5494207171913765</v>
      </c>
      <c r="I137" s="4">
        <f t="shared" si="14"/>
        <v>1.0268846810974146</v>
      </c>
    </row>
    <row r="138" spans="1:9" x14ac:dyDescent="0.2">
      <c r="A138" s="4">
        <f>IF('True_Odds_Calculator_3-way'!A139="","",'True_Odds_Calculator_3-way'!A139)</f>
        <v>1.34</v>
      </c>
      <c r="B138" s="4">
        <f>IF('True_Odds_Calculator_3-way'!B139="","",'True_Odds_Calculator_3-way'!B139)</f>
        <v>5.17</v>
      </c>
      <c r="C138" s="4">
        <f>IF('True_Odds_Calculator_3-way'!C139="","",'True_Odds_Calculator_3-way'!C139)</f>
        <v>10.18</v>
      </c>
      <c r="D138" s="4">
        <f t="shared" si="10"/>
        <v>3.7924081507318963E-2</v>
      </c>
      <c r="E138" s="4">
        <f t="shared" si="11"/>
        <v>1.3630899574766211</v>
      </c>
      <c r="F138" s="4">
        <f t="shared" si="12"/>
        <v>5.5315168991067054</v>
      </c>
      <c r="G138" s="4">
        <f t="shared" si="13"/>
        <v>11.683544203140084</v>
      </c>
      <c r="I138" s="4">
        <f t="shared" si="14"/>
        <v>1.037924081507319</v>
      </c>
    </row>
    <row r="139" spans="1: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3.2</v>
      </c>
      <c r="C139" s="4">
        <f>IF('True_Odds_Calculator_3-way'!C140="","",'True_Odds_Calculator_3-way'!C140)</f>
        <v>3.48</v>
      </c>
      <c r="D139" s="4">
        <f t="shared" si="10"/>
        <v>2.179725010912259E-2</v>
      </c>
      <c r="E139" s="4">
        <f t="shared" si="11"/>
        <v>2.4115260630249336</v>
      </c>
      <c r="F139" s="4">
        <f t="shared" si="12"/>
        <v>3.2761723172257646</v>
      </c>
      <c r="G139" s="4">
        <f t="shared" si="13"/>
        <v>3.5702736924125835</v>
      </c>
      <c r="I139" s="4">
        <f t="shared" si="14"/>
        <v>1.0217972501091226</v>
      </c>
    </row>
    <row r="140" spans="1:9" x14ac:dyDescent="0.2">
      <c r="A140" s="4">
        <f>IF('True_Odds_Calculator_3-way'!A141="","",'True_Odds_Calculator_3-way'!A141)</f>
        <v>1.65</v>
      </c>
      <c r="B140" s="4">
        <f>IF('True_Odds_Calculator_3-way'!B141="","",'True_Odds_Calculator_3-way'!B141)</f>
        <v>4.12</v>
      </c>
      <c r="C140" s="4">
        <f>IF('True_Odds_Calculator_3-way'!C141="","",'True_Odds_Calculator_3-way'!C141)</f>
        <v>5.7</v>
      </c>
      <c r="D140" s="4">
        <f t="shared" si="10"/>
        <v>2.4217649153775778E-2</v>
      </c>
      <c r="E140" s="4">
        <f t="shared" si="11"/>
        <v>1.6722742024582238</v>
      </c>
      <c r="F140" s="4">
        <f t="shared" si="12"/>
        <v>4.261740832801741</v>
      </c>
      <c r="G140" s="4">
        <f t="shared" si="13"/>
        <v>5.9749275272929125</v>
      </c>
      <c r="I140" s="4">
        <f t="shared" si="14"/>
        <v>1.0242176491537758</v>
      </c>
    </row>
    <row r="141" spans="1:9" x14ac:dyDescent="0.2">
      <c r="A141" s="4">
        <f>IF('True_Odds_Calculator_3-way'!A142="","",'True_Odds_Calculator_3-way'!A142)</f>
        <v>1.61</v>
      </c>
      <c r="B141" s="4">
        <f>IF('True_Odds_Calculator_3-way'!B142="","",'True_Odds_Calculator_3-way'!B142)</f>
        <v>4.33</v>
      </c>
      <c r="C141" s="4">
        <f>IF('True_Odds_Calculator_3-way'!C142="","",'True_Odds_Calculator_3-way'!C142)</f>
        <v>5.82</v>
      </c>
      <c r="D141" s="4">
        <f t="shared" si="10"/>
        <v>2.3886200481374686E-2</v>
      </c>
      <c r="E141" s="4">
        <f t="shared" si="11"/>
        <v>1.6309064719730098</v>
      </c>
      <c r="F141" s="4">
        <f t="shared" si="12"/>
        <v>4.4846103007110969</v>
      </c>
      <c r="G141" s="4">
        <f t="shared" si="13"/>
        <v>6.1027989999982957</v>
      </c>
      <c r="I141" s="4">
        <f t="shared" si="14"/>
        <v>1.0238862004813747</v>
      </c>
    </row>
    <row r="142" spans="1:9" x14ac:dyDescent="0.2">
      <c r="A142" s="4">
        <f>IF('True_Odds_Calculator_3-way'!A143="","",'True_Odds_Calculator_3-way'!A143)</f>
        <v>2.41</v>
      </c>
      <c r="B142" s="4">
        <f>IF('True_Odds_Calculator_3-way'!B143="","",'True_Odds_Calculator_3-way'!B143)</f>
        <v>3.3</v>
      </c>
      <c r="C142" s="4">
        <f>IF('True_Odds_Calculator_3-way'!C143="","",'True_Odds_Calculator_3-way'!C143)</f>
        <v>3.28</v>
      </c>
      <c r="D142" s="4">
        <f t="shared" si="10"/>
        <v>2.2846111146890502E-2</v>
      </c>
      <c r="E142" s="4">
        <f t="shared" si="11"/>
        <v>2.4550577800755677</v>
      </c>
      <c r="F142" s="4">
        <f t="shared" si="12"/>
        <v>3.385069234775357</v>
      </c>
      <c r="G142" s="4">
        <f t="shared" si="13"/>
        <v>3.3640280891921268</v>
      </c>
      <c r="I142" s="4">
        <f t="shared" si="14"/>
        <v>1.0228461111468905</v>
      </c>
    </row>
    <row r="143" spans="1:9" x14ac:dyDescent="0.2">
      <c r="A143" s="4">
        <f>IF('True_Odds_Calculator_3-way'!A144="","",'True_Odds_Calculator_3-way'!A144)</f>
        <v>1.54</v>
      </c>
      <c r="B143" s="4">
        <f>IF('True_Odds_Calculator_3-way'!B144="","",'True_Odds_Calculator_3-way'!B144)</f>
        <v>4.62</v>
      </c>
      <c r="C143" s="4">
        <f>IF('True_Odds_Calculator_3-way'!C144="","",'True_Odds_Calculator_3-way'!C144)</f>
        <v>6.22</v>
      </c>
      <c r="D143" s="4">
        <f t="shared" si="10"/>
        <v>2.657256998093005E-2</v>
      </c>
      <c r="E143" s="4">
        <f t="shared" si="11"/>
        <v>1.5612970059619968</v>
      </c>
      <c r="F143" s="4">
        <f t="shared" si="12"/>
        <v>4.8171252318902118</v>
      </c>
      <c r="G143" s="4">
        <f t="shared" si="13"/>
        <v>6.5826639381814838</v>
      </c>
      <c r="I143" s="4">
        <f t="shared" si="14"/>
        <v>1.02657256998093</v>
      </c>
    </row>
    <row r="144" spans="1:9" x14ac:dyDescent="0.2">
      <c r="A144" s="4">
        <f>IF('True_Odds_Calculator_3-way'!A145="","",'True_Odds_Calculator_3-way'!A145)</f>
        <v>2.19</v>
      </c>
      <c r="B144" s="4">
        <f>IF('True_Odds_Calculator_3-way'!B145="","",'True_Odds_Calculator_3-way'!B145)</f>
        <v>3.27</v>
      </c>
      <c r="C144" s="4">
        <f>IF('True_Odds_Calculator_3-way'!C145="","",'True_Odds_Calculator_3-way'!C145)</f>
        <v>3.76</v>
      </c>
      <c r="D144" s="4">
        <f t="shared" si="10"/>
        <v>2.8388848928237564E-2</v>
      </c>
      <c r="E144" s="4">
        <f t="shared" si="11"/>
        <v>2.2363457148751587</v>
      </c>
      <c r="F144" s="4">
        <f t="shared" si="12"/>
        <v>3.3744174517105883</v>
      </c>
      <c r="G144" s="4">
        <f t="shared" si="13"/>
        <v>3.8987191189280352</v>
      </c>
      <c r="I144" s="4">
        <f t="shared" si="14"/>
        <v>1.0283888489282376</v>
      </c>
    </row>
    <row r="145" spans="1:9" x14ac:dyDescent="0.2">
      <c r="A145" s="4">
        <f>IF('True_Odds_Calculator_3-way'!A146="","",'True_Odds_Calculator_3-way'!A146)</f>
        <v>1.17</v>
      </c>
      <c r="B145" s="4">
        <f>IF('True_Odds_Calculator_3-way'!B146="","",'True_Odds_Calculator_3-way'!B146)</f>
        <v>8.34</v>
      </c>
      <c r="C145" s="4">
        <f>IF('True_Odds_Calculator_3-way'!C146="","",'True_Odds_Calculator_3-way'!C146)</f>
        <v>19.32</v>
      </c>
      <c r="D145" s="4">
        <f t="shared" si="10"/>
        <v>2.6364765807993962E-2</v>
      </c>
      <c r="E145" s="4">
        <f t="shared" si="11"/>
        <v>1.1821552258141415</v>
      </c>
      <c r="F145" s="4">
        <f t="shared" si="12"/>
        <v>8.9996184771624819</v>
      </c>
      <c r="G145" s="4">
        <f t="shared" si="13"/>
        <v>23.271195077367945</v>
      </c>
      <c r="I145" s="4">
        <f t="shared" si="14"/>
        <v>1.026364765807994</v>
      </c>
    </row>
    <row r="146" spans="1:9" x14ac:dyDescent="0.2">
      <c r="A146" s="4">
        <f>IF('True_Odds_Calculator_3-way'!A147="","",'True_Odds_Calculator_3-way'!A147)</f>
        <v>2.4300000000000002</v>
      </c>
      <c r="B146" s="4">
        <f>IF('True_Odds_Calculator_3-way'!B147="","",'True_Odds_Calculator_3-way'!B147)</f>
        <v>2.96</v>
      </c>
      <c r="C146" s="4">
        <f>IF('True_Odds_Calculator_3-way'!C147="","",'True_Odds_Calculator_3-way'!C147)</f>
        <v>3.66</v>
      </c>
      <c r="D146" s="4">
        <f t="shared" si="10"/>
        <v>2.2584515298540886E-2</v>
      </c>
      <c r="E146" s="4">
        <f t="shared" si="11"/>
        <v>2.4752814558452632</v>
      </c>
      <c r="F146" s="4">
        <f t="shared" si="12"/>
        <v>3.027462114242395</v>
      </c>
      <c r="G146" s="4">
        <f t="shared" si="13"/>
        <v>3.7637016814075288</v>
      </c>
      <c r="I146" s="4">
        <f t="shared" si="14"/>
        <v>1.0225845152985409</v>
      </c>
    </row>
    <row r="147" spans="1: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3.02</v>
      </c>
      <c r="C147" s="4">
        <f>IF('True_Odds_Calculator_3-way'!C148="","",'True_Odds_Calculator_3-way'!C148)</f>
        <v>3.68</v>
      </c>
      <c r="D147" s="4">
        <f t="shared" si="10"/>
        <v>2.3033025476242752E-2</v>
      </c>
      <c r="E147" s="4">
        <f t="shared" si="11"/>
        <v>2.4242988909055621</v>
      </c>
      <c r="F147" s="4">
        <f t="shared" si="12"/>
        <v>3.0916856126369359</v>
      </c>
      <c r="G147" s="4">
        <f t="shared" si="13"/>
        <v>3.7869972312114091</v>
      </c>
      <c r="I147" s="4">
        <f t="shared" si="14"/>
        <v>1.0230330254762428</v>
      </c>
    </row>
    <row r="148" spans="1:9" x14ac:dyDescent="0.2">
      <c r="A148" s="4">
        <f>IF('True_Odds_Calculator_3-way'!A149="","",'True_Odds_Calculator_3-way'!A149)</f>
        <v>3.98</v>
      </c>
      <c r="B148" s="4">
        <f>IF('True_Odds_Calculator_3-way'!B149="","",'True_Odds_Calculator_3-way'!B149)</f>
        <v>3.65</v>
      </c>
      <c r="C148" s="4">
        <f>IF('True_Odds_Calculator_3-way'!C149="","",'True_Odds_Calculator_3-way'!C149)</f>
        <v>2.0099999999999998</v>
      </c>
      <c r="D148" s="4">
        <f t="shared" si="10"/>
        <v>2.2741321957706617E-2</v>
      </c>
      <c r="E148" s="4">
        <f t="shared" si="11"/>
        <v>4.1038126590794217</v>
      </c>
      <c r="F148" s="4">
        <f t="shared" si="12"/>
        <v>3.7538641984249663</v>
      </c>
      <c r="G148" s="4">
        <f t="shared" si="13"/>
        <v>2.0410995930048181</v>
      </c>
      <c r="I148" s="4">
        <f t="shared" si="14"/>
        <v>1.0227413219577066</v>
      </c>
    </row>
    <row r="149" spans="1:9" x14ac:dyDescent="0.2">
      <c r="A149" s="4">
        <f>IF('True_Odds_Calculator_3-way'!A150="","",'True_Odds_Calculator_3-way'!A150)</f>
        <v>2.61</v>
      </c>
      <c r="B149" s="4">
        <f>IF('True_Odds_Calculator_3-way'!B150="","",'True_Odds_Calculator_3-way'!B150)</f>
        <v>3.26</v>
      </c>
      <c r="C149" s="4">
        <f>IF('True_Odds_Calculator_3-way'!C150="","",'True_Odds_Calculator_3-way'!C150)</f>
        <v>3.01</v>
      </c>
      <c r="D149" s="4">
        <f t="shared" si="10"/>
        <v>2.2116142331038535E-2</v>
      </c>
      <c r="E149" s="4">
        <f t="shared" si="11"/>
        <v>2.6612043495244739</v>
      </c>
      <c r="F149" s="4">
        <f t="shared" si="12"/>
        <v>3.3402764451575844</v>
      </c>
      <c r="G149" s="4">
        <f t="shared" si="13"/>
        <v>3.0783072147688251</v>
      </c>
      <c r="I149" s="4">
        <f t="shared" si="14"/>
        <v>1.0221161423310385</v>
      </c>
    </row>
    <row r="150" spans="1:9" x14ac:dyDescent="0.2">
      <c r="A150" s="4">
        <f>IF('True_Odds_Calculator_3-way'!A151="","",'True_Odds_Calculator_3-way'!A151)</f>
        <v>2.1</v>
      </c>
      <c r="B150" s="4">
        <f>IF('True_Odds_Calculator_3-way'!B151="","",'True_Odds_Calculator_3-way'!B151)</f>
        <v>3.66</v>
      </c>
      <c r="C150" s="4">
        <f>IF('True_Odds_Calculator_3-way'!C151="","",'True_Odds_Calculator_3-way'!C151)</f>
        <v>3.67</v>
      </c>
      <c r="D150" s="4">
        <f t="shared" si="10"/>
        <v>2.1894083939020703E-2</v>
      </c>
      <c r="E150" s="4">
        <f t="shared" si="11"/>
        <v>2.1326852326493952</v>
      </c>
      <c r="F150" s="4">
        <f t="shared" si="12"/>
        <v>3.7604444124493077</v>
      </c>
      <c r="G150" s="4">
        <f t="shared" si="13"/>
        <v>3.7710016122692886</v>
      </c>
      <c r="I150" s="4">
        <f t="shared" si="14"/>
        <v>1.0218940839390207</v>
      </c>
    </row>
    <row r="151" spans="1:9" x14ac:dyDescent="0.2">
      <c r="A151" s="4">
        <f>IF('True_Odds_Calculator_3-way'!A152="","",'True_Odds_Calculator_3-way'!A152)</f>
        <v>3.62</v>
      </c>
      <c r="B151" s="4">
        <f>IF('True_Odds_Calculator_3-way'!B152="","",'True_Odds_Calculator_3-way'!B152)</f>
        <v>3.44</v>
      </c>
      <c r="C151" s="4">
        <f>IF('True_Odds_Calculator_3-way'!C152="","",'True_Odds_Calculator_3-way'!C152)</f>
        <v>2.2000000000000002</v>
      </c>
      <c r="D151" s="4">
        <f t="shared" si="10"/>
        <v>2.1486222886711204E-2</v>
      </c>
      <c r="E151" s="4">
        <f t="shared" si="11"/>
        <v>3.7163527973318096</v>
      </c>
      <c r="F151" s="4">
        <f t="shared" si="12"/>
        <v>3.5268939758043478</v>
      </c>
      <c r="G151" s="4">
        <f t="shared" si="13"/>
        <v>2.2352193759219534</v>
      </c>
      <c r="I151" s="4">
        <f t="shared" si="14"/>
        <v>1.0214862228867112</v>
      </c>
    </row>
    <row r="152" spans="1:9" x14ac:dyDescent="0.2">
      <c r="A152" s="4">
        <f>IF('True_Odds_Calculator_3-way'!A153="","",'True_Odds_Calculator_3-way'!A153)</f>
        <v>1.55</v>
      </c>
      <c r="B152" s="4">
        <f>IF('True_Odds_Calculator_3-way'!B153="","",'True_Odds_Calculator_3-way'!B153)</f>
        <v>3.77</v>
      </c>
      <c r="C152" s="4">
        <f>IF('True_Odds_Calculator_3-way'!C153="","",'True_Odds_Calculator_3-way'!C153)</f>
        <v>6.66</v>
      </c>
      <c r="D152" s="4">
        <f t="shared" si="10"/>
        <v>6.0563429862651175E-2</v>
      </c>
      <c r="E152" s="4">
        <f t="shared" si="11"/>
        <v>1.600067893137791</v>
      </c>
      <c r="F152" s="4">
        <f t="shared" si="12"/>
        <v>4.0805637213184252</v>
      </c>
      <c r="G152" s="4">
        <f t="shared" si="13"/>
        <v>7.6945367288122517</v>
      </c>
      <c r="I152" s="4">
        <f t="shared" si="14"/>
        <v>1.0605634298626512</v>
      </c>
    </row>
    <row r="153" spans="1:9" x14ac:dyDescent="0.2">
      <c r="A153" s="4">
        <f>IF('True_Odds_Calculator_3-way'!A154="","",'True_Odds_Calculator_3-way'!A154)</f>
        <v>2.2400000000000002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3.43</v>
      </c>
      <c r="D153" s="4">
        <f t="shared" si="10"/>
        <v>5.5434078393262087E-2</v>
      </c>
      <c r="E153" s="4">
        <f t="shared" si="11"/>
        <v>2.3367186021573207</v>
      </c>
      <c r="F153" s="4">
        <f t="shared" si="12"/>
        <v>3.3446796984334792</v>
      </c>
      <c r="G153" s="4">
        <f t="shared" si="13"/>
        <v>3.662102713657259</v>
      </c>
      <c r="I153" s="4">
        <f t="shared" si="14"/>
        <v>1.0554340783932621</v>
      </c>
    </row>
    <row r="154" spans="1:9" x14ac:dyDescent="0.2">
      <c r="A154" s="4">
        <f>IF('True_Odds_Calculator_3-way'!A155="","",'True_Odds_Calculator_3-way'!A155)</f>
        <v>1.36</v>
      </c>
      <c r="B154" s="4">
        <f>IF('True_Odds_Calculator_3-way'!B155="","",'True_Odds_Calculator_3-way'!B155)</f>
        <v>4.8</v>
      </c>
      <c r="C154" s="4">
        <f>IF('True_Odds_Calculator_3-way'!C155="","",'True_Odds_Calculator_3-way'!C155)</f>
        <v>8.48</v>
      </c>
      <c r="D154" s="4">
        <f t="shared" si="10"/>
        <v>6.1551979282278957E-2</v>
      </c>
      <c r="E154" s="4">
        <f t="shared" si="11"/>
        <v>1.399038150488473</v>
      </c>
      <c r="F154" s="4">
        <f t="shared" si="12"/>
        <v>5.32435981615233</v>
      </c>
      <c r="G154" s="4">
        <f t="shared" si="13"/>
        <v>10.266181357809781</v>
      </c>
      <c r="I154" s="4">
        <f t="shared" si="14"/>
        <v>1.061551979282279</v>
      </c>
    </row>
    <row r="155" spans="1:9" x14ac:dyDescent="0.2">
      <c r="A155" s="4">
        <f>IF('True_Odds_Calculator_3-way'!A156="","",'True_Odds_Calculator_3-way'!A156)</f>
        <v>1.67</v>
      </c>
      <c r="B155" s="4">
        <f>IF('True_Odds_Calculator_3-way'!B156="","",'True_Odds_Calculator_3-way'!B156)</f>
        <v>4.05</v>
      </c>
      <c r="C155" s="4">
        <f>IF('True_Odds_Calculator_3-way'!C156="","",'True_Odds_Calculator_3-way'!C156)</f>
        <v>5.6</v>
      </c>
      <c r="D155" s="4">
        <f t="shared" si="10"/>
        <v>2.4287404027923065E-2</v>
      </c>
      <c r="E155" s="4">
        <f t="shared" si="11"/>
        <v>1.6928878234686777</v>
      </c>
      <c r="F155" s="4">
        <f t="shared" si="12"/>
        <v>4.1872929418744773</v>
      </c>
      <c r="G155" s="4">
        <f t="shared" si="13"/>
        <v>5.8659411685750573</v>
      </c>
      <c r="I155" s="4">
        <f t="shared" si="14"/>
        <v>1.0242874040279231</v>
      </c>
    </row>
    <row r="156" spans="1:9" x14ac:dyDescent="0.2">
      <c r="A156" s="4">
        <f>IF('True_Odds_Calculator_3-way'!A157="","",'True_Odds_Calculator_3-way'!A157)</f>
        <v>3.57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2.14</v>
      </c>
      <c r="D156" s="4">
        <f t="shared" si="10"/>
        <v>2.3644858366747457E-2</v>
      </c>
      <c r="E156" s="4">
        <f t="shared" si="11"/>
        <v>3.6733586948225128</v>
      </c>
      <c r="F156" s="4">
        <f t="shared" si="12"/>
        <v>3.7263172815169106</v>
      </c>
      <c r="G156" s="4">
        <f t="shared" si="13"/>
        <v>2.1767139056291862</v>
      </c>
      <c r="I156" s="4">
        <f t="shared" si="14"/>
        <v>1.0236448583667475</v>
      </c>
    </row>
    <row r="157" spans="1:9" x14ac:dyDescent="0.2">
      <c r="A157" s="4">
        <f>IF('True_Odds_Calculator_3-way'!A158="","",'True_Odds_Calculator_3-way'!A158)</f>
        <v>1.36</v>
      </c>
      <c r="B157" s="4">
        <f>IF('True_Odds_Calculator_3-way'!B158="","",'True_Odds_Calculator_3-way'!B158)</f>
        <v>5.18</v>
      </c>
      <c r="C157" s="4">
        <f>IF('True_Odds_Calculator_3-way'!C158="","",'True_Odds_Calculator_3-way'!C158)</f>
        <v>10.18</v>
      </c>
      <c r="D157" s="4">
        <f t="shared" si="10"/>
        <v>2.6576137809235956E-2</v>
      </c>
      <c r="E157" s="4">
        <f t="shared" si="11"/>
        <v>1.3765848870478135</v>
      </c>
      <c r="F157" s="4">
        <f t="shared" si="12"/>
        <v>5.4291327566973049</v>
      </c>
      <c r="G157" s="4">
        <f t="shared" si="13"/>
        <v>11.189047237470442</v>
      </c>
      <c r="I157" s="4">
        <f t="shared" si="14"/>
        <v>1.026576137809236</v>
      </c>
    </row>
    <row r="158" spans="1:9" x14ac:dyDescent="0.2">
      <c r="A158" s="4">
        <f>IF('True_Odds_Calculator_3-way'!A159="","",'True_Odds_Calculator_3-way'!A159)</f>
        <v>3.34</v>
      </c>
      <c r="B158" s="4">
        <f>IF('True_Odds_Calculator_3-way'!B159="","",'True_Odds_Calculator_3-way'!B159)</f>
        <v>3.42</v>
      </c>
      <c r="C158" s="4">
        <f>IF('True_Odds_Calculator_3-way'!C159="","",'True_Odds_Calculator_3-way'!C159)</f>
        <v>2.33</v>
      </c>
      <c r="D158" s="4">
        <f t="shared" si="10"/>
        <v>2.098340777972707E-2</v>
      </c>
      <c r="E158" s="4">
        <f t="shared" si="11"/>
        <v>3.4198939458757671</v>
      </c>
      <c r="F158" s="4">
        <f t="shared" si="12"/>
        <v>3.5038150573518032</v>
      </c>
      <c r="G158" s="4">
        <f t="shared" si="13"/>
        <v>2.3686013649867617</v>
      </c>
      <c r="I158" s="4">
        <f t="shared" si="14"/>
        <v>1.0209834077797271</v>
      </c>
    </row>
    <row r="159" spans="1:9" x14ac:dyDescent="0.2">
      <c r="A159" s="4">
        <f>IF('True_Odds_Calculator_3-way'!A160="","",'True_Odds_Calculator_3-way'!A160)</f>
        <v>5.94</v>
      </c>
      <c r="B159" s="4">
        <f>IF('True_Odds_Calculator_3-way'!B160="","",'True_Odds_Calculator_3-way'!B160)</f>
        <v>3.89</v>
      </c>
      <c r="C159" s="4">
        <f>IF('True_Odds_Calculator_3-way'!C160="","",'True_Odds_Calculator_3-way'!C160)</f>
        <v>1.67</v>
      </c>
      <c r="D159" s="4">
        <f t="shared" si="10"/>
        <v>2.422197230010914E-2</v>
      </c>
      <c r="E159" s="4">
        <f t="shared" si="11"/>
        <v>6.2392304026544485</v>
      </c>
      <c r="F159" s="4">
        <f t="shared" si="12"/>
        <v>4.0161381608467899</v>
      </c>
      <c r="G159" s="4">
        <f t="shared" si="13"/>
        <v>1.6928253195190615</v>
      </c>
      <c r="I159" s="4">
        <f t="shared" si="14"/>
        <v>1.0242219723001091</v>
      </c>
    </row>
    <row r="160" spans="1:9" x14ac:dyDescent="0.2">
      <c r="A160" s="4">
        <f>IF('True_Odds_Calculator_3-way'!A161="","",'True_Odds_Calculator_3-way'!A161)</f>
        <v>2.4300000000000002</v>
      </c>
      <c r="B160" s="4">
        <f>IF('True_Odds_Calculator_3-way'!B161="","",'True_Odds_Calculator_3-way'!B161)</f>
        <v>3.04</v>
      </c>
      <c r="C160" s="4">
        <f>IF('True_Odds_Calculator_3-way'!C161="","",'True_Odds_Calculator_3-way'!C161)</f>
        <v>3.47</v>
      </c>
      <c r="D160" s="4">
        <f t="shared" si="10"/>
        <v>2.8654440206254295E-2</v>
      </c>
      <c r="E160" s="4">
        <f t="shared" si="11"/>
        <v>2.487740701925512</v>
      </c>
      <c r="F160" s="4">
        <f t="shared" si="12"/>
        <v>3.1309106862921681</v>
      </c>
      <c r="G160" s="4">
        <f t="shared" si="13"/>
        <v>3.5889508810438224</v>
      </c>
      <c r="I160" s="4">
        <f t="shared" si="14"/>
        <v>1.0286544402062543</v>
      </c>
    </row>
    <row r="161" spans="1:9" x14ac:dyDescent="0.2">
      <c r="A161" s="4">
        <f>IF('True_Odds_Calculator_3-way'!A162="","",'True_Odds_Calculator_3-way'!A162)</f>
        <v>2.4</v>
      </c>
      <c r="B161" s="4">
        <f>IF('True_Odds_Calculator_3-way'!B162="","",'True_Odds_Calculator_3-way'!B162)</f>
        <v>3.47</v>
      </c>
      <c r="C161" s="4">
        <f>IF('True_Odds_Calculator_3-way'!C162="","",'True_Odds_Calculator_3-way'!C162)</f>
        <v>3.1</v>
      </c>
      <c r="D161" s="4">
        <f t="shared" si="10"/>
        <v>2.7431749868302768E-2</v>
      </c>
      <c r="E161" s="4">
        <f t="shared" si="11"/>
        <v>2.4538507356761756</v>
      </c>
      <c r="F161" s="4">
        <f t="shared" si="12"/>
        <v>3.5837088997677196</v>
      </c>
      <c r="G161" s="4">
        <f t="shared" si="13"/>
        <v>3.1904365664571301</v>
      </c>
      <c r="I161" s="4">
        <f t="shared" si="14"/>
        <v>1.0274317498683028</v>
      </c>
    </row>
    <row r="162" spans="1:9" x14ac:dyDescent="0.2">
      <c r="A162" s="4">
        <f>IF('True_Odds_Calculator_3-way'!A163="","",'True_Odds_Calculator_3-way'!A163)</f>
        <v>2.46</v>
      </c>
      <c r="B162" s="4">
        <f>IF('True_Odds_Calculator_3-way'!B163="","",'True_Odds_Calculator_3-way'!B163)</f>
        <v>3.46</v>
      </c>
      <c r="C162" s="4">
        <f>IF('True_Odds_Calculator_3-way'!C163="","",'True_Odds_Calculator_3-way'!C163)</f>
        <v>3.02</v>
      </c>
      <c r="D162" s="4">
        <f t="shared" si="10"/>
        <v>2.6647233895682465E-2</v>
      </c>
      <c r="E162" s="4">
        <f t="shared" si="11"/>
        <v>2.5149535760661386</v>
      </c>
      <c r="F162" s="4">
        <f t="shared" si="12"/>
        <v>3.5697083577593691</v>
      </c>
      <c r="G162" s="4">
        <f t="shared" si="13"/>
        <v>3.1032441587532671</v>
      </c>
      <c r="I162" s="4">
        <f t="shared" si="14"/>
        <v>1.0266472338956825</v>
      </c>
    </row>
    <row r="163" spans="1:9" x14ac:dyDescent="0.2">
      <c r="A163" s="4">
        <f>IF('True_Odds_Calculator_3-way'!A164="","",'True_Odds_Calculator_3-way'!A164)</f>
        <v>3.96</v>
      </c>
      <c r="B163" s="4">
        <f>IF('True_Odds_Calculator_3-way'!B164="","",'True_Odds_Calculator_3-way'!B164)</f>
        <v>3.93</v>
      </c>
      <c r="C163" s="4">
        <f>IF('True_Odds_Calculator_3-way'!C164="","",'True_Odds_Calculator_3-way'!C164)</f>
        <v>1.92</v>
      </c>
      <c r="D163" s="4">
        <f t="shared" si="10"/>
        <v>2.781151206723731E-2</v>
      </c>
      <c r="E163" s="4">
        <f t="shared" si="11"/>
        <v>4.1109166672169799</v>
      </c>
      <c r="F163" s="4">
        <f t="shared" si="12"/>
        <v>4.078595810756803</v>
      </c>
      <c r="G163" s="4">
        <f t="shared" si="13"/>
        <v>1.9547940989907491</v>
      </c>
      <c r="I163" s="4">
        <f t="shared" si="14"/>
        <v>1.0278115120672373</v>
      </c>
    </row>
    <row r="164" spans="1:9" x14ac:dyDescent="0.2">
      <c r="A164" s="4">
        <f>IF('True_Odds_Calculator_3-way'!A165="","",'True_Odds_Calculator_3-way'!A165)</f>
        <v>7.46</v>
      </c>
      <c r="B164" s="4">
        <f>IF('True_Odds_Calculator_3-way'!B165="","",'True_Odds_Calculator_3-way'!B165)</f>
        <v>4.42</v>
      </c>
      <c r="C164" s="4">
        <f>IF('True_Odds_Calculator_3-way'!C165="","",'True_Odds_Calculator_3-way'!C165)</f>
        <v>1.49</v>
      </c>
      <c r="D164" s="4">
        <f t="shared" si="10"/>
        <v>3.14335408613724E-2</v>
      </c>
      <c r="E164" s="4">
        <f t="shared" si="11"/>
        <v>8.0925522267857364</v>
      </c>
      <c r="F164" s="4">
        <f t="shared" si="12"/>
        <v>4.6346398268177209</v>
      </c>
      <c r="G164" s="4">
        <f t="shared" si="13"/>
        <v>1.5136307917529943</v>
      </c>
      <c r="I164" s="4">
        <f t="shared" si="14"/>
        <v>1.0314335408613724</v>
      </c>
    </row>
    <row r="165" spans="1:9" x14ac:dyDescent="0.2">
      <c r="A165" s="4">
        <f>IF('True_Odds_Calculator_3-way'!A166="","",'True_Odds_Calculator_3-way'!A166)</f>
        <v>1.65</v>
      </c>
      <c r="B165" s="4">
        <f>IF('True_Odds_Calculator_3-way'!B166="","",'True_Odds_Calculator_3-way'!B166)</f>
        <v>4.0999999999999996</v>
      </c>
      <c r="C165" s="4">
        <f>IF('True_Odds_Calculator_3-way'!C166="","",'True_Odds_Calculator_3-way'!C166)</f>
        <v>5.58</v>
      </c>
      <c r="D165" s="4">
        <f t="shared" si="10"/>
        <v>2.9174514619046521E-2</v>
      </c>
      <c r="E165" s="4">
        <f t="shared" si="11"/>
        <v>1.6769076314141147</v>
      </c>
      <c r="F165" s="4">
        <f t="shared" si="12"/>
        <v>4.2702632382719266</v>
      </c>
      <c r="G165" s="4">
        <f t="shared" si="13"/>
        <v>5.9001703684021329</v>
      </c>
      <c r="I165" s="4">
        <f t="shared" si="14"/>
        <v>1.0291745146190465</v>
      </c>
    </row>
    <row r="166" spans="1:9" x14ac:dyDescent="0.2">
      <c r="A166" s="4">
        <f>IF('True_Odds_Calculator_3-way'!A167="","",'True_Odds_Calculator_3-way'!A167)</f>
        <v>2.95</v>
      </c>
      <c r="B166" s="4">
        <f>IF('True_Odds_Calculator_3-way'!B167="","",'True_Odds_Calculator_3-way'!B167)</f>
        <v>3.27</v>
      </c>
      <c r="C166" s="4">
        <f>IF('True_Odds_Calculator_3-way'!C167="","",'True_Odds_Calculator_3-way'!C167)</f>
        <v>2.62</v>
      </c>
      <c r="D166" s="4">
        <f t="shared" si="10"/>
        <v>2.6472837713951591E-2</v>
      </c>
      <c r="E166" s="4">
        <f t="shared" si="11"/>
        <v>3.0288457735808514</v>
      </c>
      <c r="F166" s="4">
        <f t="shared" si="12"/>
        <v>3.3671607470136022</v>
      </c>
      <c r="G166" s="4">
        <f t="shared" si="13"/>
        <v>2.6820069592149824</v>
      </c>
      <c r="I166" s="4">
        <f t="shared" si="14"/>
        <v>1.0264728377139516</v>
      </c>
    </row>
    <row r="167" spans="1:9" x14ac:dyDescent="0.2">
      <c r="A167" s="4">
        <f>IF('True_Odds_Calculator_3-way'!A168="","",'True_Odds_Calculator_3-way'!A168)</f>
        <v>1.1299999999999999</v>
      </c>
      <c r="B167" s="4">
        <f>IF('True_Odds_Calculator_3-way'!B168="","",'True_Odds_Calculator_3-way'!B168)</f>
        <v>9.44</v>
      </c>
      <c r="C167" s="4">
        <f>IF('True_Odds_Calculator_3-way'!C168="","",'True_Odds_Calculator_3-way'!C168)</f>
        <v>24.65</v>
      </c>
      <c r="D167" s="4">
        <f t="shared" si="10"/>
        <v>3.1455906920678345E-2</v>
      </c>
      <c r="E167" s="4">
        <f t="shared" si="11"/>
        <v>1.1435492189679699</v>
      </c>
      <c r="F167" s="4">
        <f t="shared" si="12"/>
        <v>10.477029517501663</v>
      </c>
      <c r="G167" s="4">
        <f t="shared" si="13"/>
        <v>33.241753397964978</v>
      </c>
      <c r="I167" s="4">
        <f t="shared" si="14"/>
        <v>1.0314559069206783</v>
      </c>
    </row>
    <row r="168" spans="1:9" x14ac:dyDescent="0.2">
      <c r="A168" s="4">
        <f>IF('True_Odds_Calculator_3-way'!A169="","",'True_Odds_Calculator_3-way'!A169)</f>
        <v>2.06</v>
      </c>
      <c r="B168" s="4">
        <f>IF('True_Odds_Calculator_3-way'!B169="","",'True_Odds_Calculator_3-way'!B169)</f>
        <v>3.45</v>
      </c>
      <c r="C168" s="4">
        <f>IF('True_Odds_Calculator_3-way'!C169="","",'True_Odds_Calculator_3-way'!C169)</f>
        <v>3.93</v>
      </c>
      <c r="D168" s="4">
        <f t="shared" si="10"/>
        <v>2.9744891876303026E-2</v>
      </c>
      <c r="E168" s="4">
        <f t="shared" si="11"/>
        <v>2.1029524370989274</v>
      </c>
      <c r="F168" s="4">
        <f t="shared" si="12"/>
        <v>3.5721926569951927</v>
      </c>
      <c r="G168" s="4">
        <f t="shared" si="13"/>
        <v>4.0893446187227953</v>
      </c>
      <c r="I168" s="4">
        <f t="shared" si="14"/>
        <v>1.029744891876303</v>
      </c>
    </row>
    <row r="169" spans="1:9" x14ac:dyDescent="0.2">
      <c r="A169" s="4">
        <f>IF('True_Odds_Calculator_3-way'!A170="","",'True_Odds_Calculator_3-way'!A170)</f>
        <v>3.44</v>
      </c>
      <c r="B169" s="4">
        <f>IF('True_Odds_Calculator_3-way'!B170="","",'True_Odds_Calculator_3-way'!B170)</f>
        <v>3.23</v>
      </c>
      <c r="C169" s="4">
        <f>IF('True_Odds_Calculator_3-way'!C170="","",'True_Odds_Calculator_3-way'!C170)</f>
        <v>2.37</v>
      </c>
      <c r="D169" s="4">
        <f t="shared" si="10"/>
        <v>2.2236125908461135E-2</v>
      </c>
      <c r="E169" s="4">
        <f t="shared" si="11"/>
        <v>3.5300060626252026</v>
      </c>
      <c r="F169" s="4">
        <f t="shared" si="12"/>
        <v>3.3092258299848982</v>
      </c>
      <c r="G169" s="4">
        <f t="shared" si="13"/>
        <v>2.4123771178516802</v>
      </c>
      <c r="I169" s="4">
        <f t="shared" si="14"/>
        <v>1.0222361259084611</v>
      </c>
    </row>
    <row r="170" spans="1: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3.21</v>
      </c>
      <c r="C170" s="4">
        <f>IF('True_Odds_Calculator_3-way'!C171="","",'True_Odds_Calculator_3-way'!C171)</f>
        <v>3.28</v>
      </c>
      <c r="D170" s="4">
        <f t="shared" si="10"/>
        <v>2.1262828126408229E-2</v>
      </c>
      <c r="E170" s="4">
        <f t="shared" si="11"/>
        <v>2.5140112748069532</v>
      </c>
      <c r="F170" s="4">
        <f t="shared" si="12"/>
        <v>3.2847316729536189</v>
      </c>
      <c r="G170" s="4">
        <f t="shared" si="13"/>
        <v>3.3580661689407743</v>
      </c>
      <c r="I170" s="4">
        <f t="shared" si="14"/>
        <v>1.0212628281264082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4.2300000000000004</v>
      </c>
      <c r="C171" s="4">
        <f>IF('True_Odds_Calculator_3-way'!C172="","",'True_Odds_Calculator_3-way'!C172)</f>
        <v>7.68</v>
      </c>
      <c r="D171" s="4">
        <f t="shared" si="10"/>
        <v>2.4509689560781478E-2</v>
      </c>
      <c r="E171" s="4">
        <f t="shared" si="11"/>
        <v>1.5391130797841202</v>
      </c>
      <c r="F171" s="4">
        <f t="shared" si="12"/>
        <v>4.3814158714114146</v>
      </c>
      <c r="G171" s="4">
        <f t="shared" si="13"/>
        <v>8.1941396998693712</v>
      </c>
      <c r="I171" s="4">
        <f t="shared" si="14"/>
        <v>1.0245096895607815</v>
      </c>
    </row>
    <row r="172" spans="1:9" x14ac:dyDescent="0.2">
      <c r="A172" s="4">
        <f>IF('True_Odds_Calculator_3-way'!A173="","",'True_Odds_Calculator_3-way'!A173)</f>
        <v>1.35</v>
      </c>
      <c r="B172" s="4">
        <f>IF('True_Odds_Calculator_3-way'!B173="","",'True_Odds_Calculator_3-way'!B173)</f>
        <v>5.37</v>
      </c>
      <c r="C172" s="4">
        <f>IF('True_Odds_Calculator_3-way'!C173="","",'True_Odds_Calculator_3-way'!C173)</f>
        <v>10.09</v>
      </c>
      <c r="D172" s="4">
        <f t="shared" si="10"/>
        <v>2.6068507783353567E-2</v>
      </c>
      <c r="E172" s="4">
        <f t="shared" si="11"/>
        <v>1.366024600316522</v>
      </c>
      <c r="F172" s="4">
        <f t="shared" si="12"/>
        <v>5.6328432756027027</v>
      </c>
      <c r="G172" s="4">
        <f t="shared" si="13"/>
        <v>11.05968050548203</v>
      </c>
      <c r="I172" s="4">
        <f t="shared" si="14"/>
        <v>1.0260685077833536</v>
      </c>
    </row>
    <row r="173" spans="1:9" x14ac:dyDescent="0.2">
      <c r="A173" s="4">
        <f>IF('True_Odds_Calculator_3-way'!A174="","",'True_Odds_Calculator_3-way'!A174)</f>
        <v>2.23</v>
      </c>
      <c r="B173" s="4">
        <f>IF('True_Odds_Calculator_3-way'!B174="","",'True_Odds_Calculator_3-way'!B174)</f>
        <v>3.01</v>
      </c>
      <c r="C173" s="4">
        <f>IF('True_Odds_Calculator_3-way'!C174="","",'True_Odds_Calculator_3-way'!C174)</f>
        <v>3.85</v>
      </c>
      <c r="D173" s="4">
        <f t="shared" si="10"/>
        <v>4.0396666635064804E-2</v>
      </c>
      <c r="E173" s="4">
        <f t="shared" si="11"/>
        <v>2.2990358837248164</v>
      </c>
      <c r="F173" s="4">
        <f t="shared" si="12"/>
        <v>3.1371529572721228</v>
      </c>
      <c r="G173" s="4">
        <f t="shared" si="13"/>
        <v>4.0605063490695912</v>
      </c>
      <c r="I173" s="4">
        <f t="shared" si="14"/>
        <v>1.0403966666350648</v>
      </c>
    </row>
    <row r="174" spans="1:9" x14ac:dyDescent="0.2">
      <c r="A174" s="4">
        <f>IF('True_Odds_Calculator_3-way'!A175="","",'True_Odds_Calculator_3-way'!A175)</f>
        <v>1.63</v>
      </c>
      <c r="B174" s="4">
        <f>IF('True_Odds_Calculator_3-way'!B175="","",'True_Odds_Calculator_3-way'!B175)</f>
        <v>3.69</v>
      </c>
      <c r="C174" s="4">
        <f>IF('True_Odds_Calculator_3-way'!C175="","",'True_Odds_Calculator_3-way'!C175)</f>
        <v>6.36</v>
      </c>
      <c r="D174" s="4">
        <f t="shared" si="10"/>
        <v>4.1732346944953536E-2</v>
      </c>
      <c r="E174" s="4">
        <f t="shared" si="11"/>
        <v>1.6678170429150971</v>
      </c>
      <c r="F174" s="4">
        <f t="shared" si="12"/>
        <v>3.8896592705149873</v>
      </c>
      <c r="G174" s="4">
        <f t="shared" si="13"/>
        <v>6.9772996721971721</v>
      </c>
      <c r="I174" s="4">
        <f t="shared" si="14"/>
        <v>1.0417323469449535</v>
      </c>
    </row>
    <row r="175" spans="1:9" x14ac:dyDescent="0.2">
      <c r="A175" s="4">
        <f>IF('True_Odds_Calculator_3-way'!A176="","",'True_Odds_Calculator_3-way'!A176)</f>
        <v>2.63</v>
      </c>
      <c r="B175" s="4">
        <f>IF('True_Odds_Calculator_3-way'!B176="","",'True_Odds_Calculator_3-way'!B176)</f>
        <v>2.99</v>
      </c>
      <c r="C175" s="4">
        <f>IF('True_Odds_Calculator_3-way'!C176="","",'True_Odds_Calculator_3-way'!C176)</f>
        <v>3.09</v>
      </c>
      <c r="D175" s="4">
        <f t="shared" si="10"/>
        <v>3.8300892886502069E-2</v>
      </c>
      <c r="E175" s="4">
        <f t="shared" si="11"/>
        <v>2.7213759564331954</v>
      </c>
      <c r="F175" s="4">
        <f t="shared" si="12"/>
        <v>3.1086678726944061</v>
      </c>
      <c r="G175" s="4">
        <f t="shared" si="13"/>
        <v>3.2169067113589578</v>
      </c>
      <c r="I175" s="4">
        <f t="shared" si="14"/>
        <v>1.0383008928865021</v>
      </c>
    </row>
    <row r="176" spans="1:9" x14ac:dyDescent="0.2">
      <c r="A176" s="4">
        <f>IF('True_Odds_Calculator_3-way'!A177="","",'True_Odds_Calculator_3-way'!A177)</f>
        <v>3.21</v>
      </c>
      <c r="B176" s="4">
        <f>IF('True_Odds_Calculator_3-way'!B177="","",'True_Odds_Calculator_3-way'!B177)</f>
        <v>3.26</v>
      </c>
      <c r="C176" s="4">
        <f>IF('True_Odds_Calculator_3-way'!C177="","",'True_Odds_Calculator_3-way'!C177)</f>
        <v>2.38</v>
      </c>
      <c r="D176" s="4">
        <f t="shared" si="10"/>
        <v>3.8443013235338386E-2</v>
      </c>
      <c r="E176" s="4">
        <f t="shared" si="11"/>
        <v>3.347704560268701</v>
      </c>
      <c r="F176" s="4">
        <f t="shared" si="12"/>
        <v>3.4021227989429716</v>
      </c>
      <c r="G176" s="4">
        <f t="shared" si="13"/>
        <v>2.4548688955718343</v>
      </c>
      <c r="I176" s="4">
        <f t="shared" si="14"/>
        <v>1.0384430132353384</v>
      </c>
    </row>
    <row r="177" spans="1:9" x14ac:dyDescent="0.2">
      <c r="A177" s="4">
        <f>IF('True_Odds_Calculator_3-way'!A178="","",'True_Odds_Calculator_3-way'!A178)</f>
        <v>3.04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2.38</v>
      </c>
      <c r="D177" s="4">
        <f t="shared" si="10"/>
        <v>3.8132776688405867E-2</v>
      </c>
      <c r="E177" s="4">
        <f t="shared" si="11"/>
        <v>3.1621908941349894</v>
      </c>
      <c r="F177" s="4">
        <f t="shared" si="12"/>
        <v>3.6191703991789885</v>
      </c>
      <c r="G177" s="4">
        <f t="shared" si="13"/>
        <v>2.4542458524985395</v>
      </c>
      <c r="I177" s="4">
        <f t="shared" si="14"/>
        <v>1.0381327766884059</v>
      </c>
    </row>
    <row r="178" spans="1:9" x14ac:dyDescent="0.2">
      <c r="A178" s="4">
        <f>IF('True_Odds_Calculator_3-way'!A179="","",'True_Odds_Calculator_3-way'!A179)</f>
        <v>2.88</v>
      </c>
      <c r="B178" s="4">
        <f>IF('True_Odds_Calculator_3-way'!B179="","",'True_Odds_Calculator_3-way'!B179)</f>
        <v>3.58</v>
      </c>
      <c r="C178" s="4">
        <f>IF('True_Odds_Calculator_3-way'!C179="","",'True_Odds_Calculator_3-way'!C179)</f>
        <v>2.4900000000000002</v>
      </c>
      <c r="D178" s="4">
        <f t="shared" si="10"/>
        <v>2.8158256863580755E-2</v>
      </c>
      <c r="E178" s="4">
        <f t="shared" si="11"/>
        <v>2.9600149056314873</v>
      </c>
      <c r="F178" s="4">
        <f t="shared" si="12"/>
        <v>3.7044785802264619</v>
      </c>
      <c r="G178" s="4">
        <f t="shared" si="13"/>
        <v>2.5495873054210008</v>
      </c>
      <c r="I178" s="4">
        <f t="shared" si="14"/>
        <v>1.0281582568635808</v>
      </c>
    </row>
    <row r="179" spans="1:9" x14ac:dyDescent="0.2">
      <c r="A179" s="4">
        <f>IF('True_Odds_Calculator_3-way'!A180="","",'True_Odds_Calculator_3-way'!A180)</f>
        <v>1.93</v>
      </c>
      <c r="B179" s="4">
        <f>IF('True_Odds_Calculator_3-way'!B180="","",'True_Odds_Calculator_3-way'!B180)</f>
        <v>3.65</v>
      </c>
      <c r="C179" s="4">
        <f>IF('True_Odds_Calculator_3-way'!C180="","",'True_Odds_Calculator_3-way'!C180)</f>
        <v>4.2</v>
      </c>
      <c r="D179" s="4">
        <f t="shared" si="10"/>
        <v>3.020255586087095E-2</v>
      </c>
      <c r="E179" s="4">
        <f t="shared" si="11"/>
        <v>1.96824358485378</v>
      </c>
      <c r="F179" s="4">
        <f t="shared" si="12"/>
        <v>3.7892411331773705</v>
      </c>
      <c r="G179" s="4">
        <f t="shared" si="13"/>
        <v>4.3854317462042811</v>
      </c>
      <c r="I179" s="4">
        <f t="shared" si="14"/>
        <v>1.0302025558608709</v>
      </c>
    </row>
    <row r="180" spans="1: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3.75</v>
      </c>
      <c r="C180" s="4">
        <f>IF('True_Odds_Calculator_3-way'!C181="","",'True_Odds_Calculator_3-way'!C181)</f>
        <v>4.99</v>
      </c>
      <c r="D180" s="4">
        <f t="shared" si="10"/>
        <v>2.8865221078861802E-2</v>
      </c>
      <c r="E180" s="4">
        <f t="shared" si="11"/>
        <v>1.8110167364282148</v>
      </c>
      <c r="F180" s="4">
        <f t="shared" si="12"/>
        <v>3.8903705059148961</v>
      </c>
      <c r="G180" s="4">
        <f t="shared" si="13"/>
        <v>5.2416653771202109</v>
      </c>
      <c r="I180" s="4">
        <f t="shared" si="14"/>
        <v>1.0288652210788618</v>
      </c>
    </row>
    <row r="181" spans="1:9" x14ac:dyDescent="0.2">
      <c r="A181" s="4">
        <f>IF('True_Odds_Calculator_3-way'!A182="","",'True_Odds_Calculator_3-way'!A182)</f>
        <v>2.81</v>
      </c>
      <c r="B181" s="4">
        <f>IF('True_Odds_Calculator_3-way'!B182="","",'True_Odds_Calculator_3-way'!B182)</f>
        <v>3.63</v>
      </c>
      <c r="C181" s="4">
        <f>IF('True_Odds_Calculator_3-way'!C182="","",'True_Odds_Calculator_3-way'!C182)</f>
        <v>2.52</v>
      </c>
      <c r="D181" s="4">
        <f t="shared" si="10"/>
        <v>2.8179376610305118E-2</v>
      </c>
      <c r="E181" s="4">
        <f t="shared" si="11"/>
        <v>2.8861798002100123</v>
      </c>
      <c r="F181" s="4">
        <f t="shared" si="12"/>
        <v>3.758141523259908</v>
      </c>
      <c r="G181" s="4">
        <f t="shared" si="13"/>
        <v>2.5810962950348095</v>
      </c>
      <c r="I181" s="4">
        <f t="shared" si="14"/>
        <v>1.0281793766103051</v>
      </c>
    </row>
    <row r="182" spans="1:9" x14ac:dyDescent="0.2">
      <c r="A182" s="4">
        <f>IF('True_Odds_Calculator_3-way'!A183="","",'True_Odds_Calculator_3-way'!A183)</f>
        <v>9.58</v>
      </c>
      <c r="B182" s="4">
        <f>IF('True_Odds_Calculator_3-way'!B183="","",'True_Odds_Calculator_3-way'!B183)</f>
        <v>5.7</v>
      </c>
      <c r="C182" s="4">
        <f>IF('True_Odds_Calculator_3-way'!C183="","",'True_Odds_Calculator_3-way'!C183)</f>
        <v>1.34</v>
      </c>
      <c r="D182" s="4">
        <f t="shared" si="10"/>
        <v>2.609138681933687E-2</v>
      </c>
      <c r="E182" s="4">
        <f t="shared" si="11"/>
        <v>10.450739924703065</v>
      </c>
      <c r="F182" s="4">
        <f t="shared" si="12"/>
        <v>5.9973083761628994</v>
      </c>
      <c r="G182" s="4">
        <f t="shared" si="13"/>
        <v>1.3558007085962693</v>
      </c>
      <c r="I182" s="4">
        <f t="shared" si="14"/>
        <v>1.0260913868193369</v>
      </c>
    </row>
    <row r="183" spans="1:9" x14ac:dyDescent="0.2">
      <c r="A183" s="4">
        <f>IF('True_Odds_Calculator_3-way'!A184="","",'True_Odds_Calculator_3-way'!A184)</f>
        <v>1.36</v>
      </c>
      <c r="B183" s="4">
        <f>IF('True_Odds_Calculator_3-way'!B184="","",'True_Odds_Calculator_3-way'!B184)</f>
        <v>5.4</v>
      </c>
      <c r="C183" s="4">
        <f>IF('True_Odds_Calculator_3-way'!C184="","",'True_Odds_Calculator_3-way'!C184)</f>
        <v>9.6199999999999992</v>
      </c>
      <c r="D183" s="4">
        <f t="shared" si="10"/>
        <v>2.442940678234784E-2</v>
      </c>
      <c r="E183" s="4">
        <f t="shared" si="11"/>
        <v>1.3752302130937526</v>
      </c>
      <c r="F183" s="4">
        <f t="shared" si="12"/>
        <v>5.6483756390631195</v>
      </c>
      <c r="G183" s="4">
        <f t="shared" si="13"/>
        <v>10.437654141025737</v>
      </c>
      <c r="I183" s="4">
        <f t="shared" si="14"/>
        <v>1.0244294067823478</v>
      </c>
    </row>
    <row r="184" spans="1:9" x14ac:dyDescent="0.2">
      <c r="A184" s="4">
        <f>IF('True_Odds_Calculator_3-way'!A185="","",'True_Odds_Calculator_3-way'!A185)</f>
        <v>7.77</v>
      </c>
      <c r="B184" s="4">
        <f>IF('True_Odds_Calculator_3-way'!B185="","",'True_Odds_Calculator_3-way'!B185)</f>
        <v>4.59</v>
      </c>
      <c r="C184" s="4">
        <f>IF('True_Odds_Calculator_3-way'!C185="","",'True_Odds_Calculator_3-way'!C185)</f>
        <v>1.45</v>
      </c>
      <c r="D184" s="4">
        <f t="shared" si="10"/>
        <v>3.6220224861198691E-2</v>
      </c>
      <c r="E184" s="4">
        <f t="shared" si="11"/>
        <v>8.574364403442468</v>
      </c>
      <c r="F184" s="4">
        <f t="shared" si="12"/>
        <v>4.8592868261050768</v>
      </c>
      <c r="G184" s="4">
        <f t="shared" si="13"/>
        <v>1.4758366487162009</v>
      </c>
      <c r="I184" s="4">
        <f t="shared" si="14"/>
        <v>1.0362202248611987</v>
      </c>
    </row>
    <row r="185" spans="1:9" x14ac:dyDescent="0.2">
      <c r="A185" s="4">
        <f>IF('True_Odds_Calculator_3-way'!A186="","",'True_Odds_Calculator_3-way'!A186)</f>
        <v>6.3</v>
      </c>
      <c r="B185" s="4">
        <f>IF('True_Odds_Calculator_3-way'!B186="","",'True_Odds_Calculator_3-way'!B186)</f>
        <v>4.3899999999999997</v>
      </c>
      <c r="C185" s="4">
        <f>IF('True_Odds_Calculator_3-way'!C186="","",'True_Odds_Calculator_3-way'!C186)</f>
        <v>1.56</v>
      </c>
      <c r="D185" s="4">
        <f t="shared" si="10"/>
        <v>2.7546232557622119E-2</v>
      </c>
      <c r="E185" s="4">
        <f t="shared" si="11"/>
        <v>6.6868126418112155</v>
      </c>
      <c r="F185" s="4">
        <f t="shared" si="12"/>
        <v>4.5743905749037301</v>
      </c>
      <c r="G185" s="4">
        <f t="shared" si="13"/>
        <v>1.5826702331989768</v>
      </c>
      <c r="I185" s="4">
        <f t="shared" si="14"/>
        <v>1.0275462325576221</v>
      </c>
    </row>
    <row r="186" spans="1:9" x14ac:dyDescent="0.2">
      <c r="A186" s="4">
        <f>IF('True_Odds_Calculator_3-way'!A187="","",'True_Odds_Calculator_3-way'!A187)</f>
        <v>2.5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2.85</v>
      </c>
      <c r="D186" s="4">
        <f t="shared" si="10"/>
        <v>3.4163311962626119E-2</v>
      </c>
      <c r="E186" s="4">
        <f t="shared" si="11"/>
        <v>2.5732592144190845</v>
      </c>
      <c r="F186" s="4">
        <f t="shared" si="12"/>
        <v>3.6778450702509047</v>
      </c>
      <c r="G186" s="4">
        <f t="shared" si="13"/>
        <v>2.9455998750768573</v>
      </c>
      <c r="I186" s="4">
        <f t="shared" si="14"/>
        <v>1.0341633119626261</v>
      </c>
    </row>
    <row r="187" spans="1:9" x14ac:dyDescent="0.2">
      <c r="A187" s="4">
        <f>IF('True_Odds_Calculator_3-way'!A188="","",'True_Odds_Calculator_3-way'!A188)</f>
        <v>2.33</v>
      </c>
      <c r="B187" s="4">
        <f>IF('True_Odds_Calculator_3-way'!B188="","",'True_Odds_Calculator_3-way'!B188)</f>
        <v>3.4</v>
      </c>
      <c r="C187" s="4">
        <f>IF('True_Odds_Calculator_3-way'!C188="","",'True_Odds_Calculator_3-way'!C188)</f>
        <v>3.22</v>
      </c>
      <c r="D187" s="4">
        <f t="shared" si="10"/>
        <v>3.3861202626226827E-2</v>
      </c>
      <c r="E187" s="4">
        <f t="shared" si="11"/>
        <v>2.3929313851303182</v>
      </c>
      <c r="F187" s="4">
        <f t="shared" si="12"/>
        <v>3.5356855744121702</v>
      </c>
      <c r="G187" s="4">
        <f t="shared" si="13"/>
        <v>3.3414425837821975</v>
      </c>
      <c r="I187" s="4">
        <f t="shared" si="14"/>
        <v>1.0338612026262268</v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1.65</v>
      </c>
      <c r="B2" s="4">
        <f>IF('True_Odds_Calculator_2-way'!B3="","",'True_Odds_Calculator_2-way'!B3)</f>
        <v>2.31</v>
      </c>
      <c r="C2" s="4">
        <f>1/A2</f>
        <v>0.60606060606060608</v>
      </c>
      <c r="D2">
        <f>1/B2</f>
        <v>0.4329004329004329</v>
      </c>
      <c r="E2">
        <f>C2+D2-1</f>
        <v>3.8961038961038863E-2</v>
      </c>
      <c r="F2">
        <f>C2+D2-(C2*D2)-1</f>
        <v>-0.22340285976649621</v>
      </c>
      <c r="G2">
        <v>0</v>
      </c>
      <c r="H2">
        <f>C2*D2</f>
        <v>0.26236389872753507</v>
      </c>
      <c r="I2">
        <f>((-4*F2*H2)^0.5)/(2*F2)</f>
        <v>-1.0836965077746656</v>
      </c>
      <c r="J2">
        <f>(-((-4*F2*H2)^0.5))/(2*F2)</f>
        <v>1.0836965077746656</v>
      </c>
      <c r="K2">
        <f>IF(A2="","",(C2/($J2+C2-($J2*C2))))</f>
        <v>0.58671579337859414</v>
      </c>
      <c r="L2">
        <f>IF(B2="","",(D2/($J2+D2-($J2*D2))))</f>
        <v>0.41328420662140614</v>
      </c>
      <c r="M2">
        <f>IF(A2="","",1/K2)</f>
        <v>1.7044027300535323</v>
      </c>
      <c r="N2">
        <f>IF(B2="","",1/L2)</f>
        <v>2.4196424251848119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1.79</v>
      </c>
      <c r="B4" s="4">
        <f>IF('True_Odds_Calculator_2-way'!B5="","",'True_Odds_Calculator_2-way'!B5)</f>
        <v>2.11</v>
      </c>
      <c r="C4" s="4">
        <f t="shared" si="0"/>
        <v>0.55865921787709494</v>
      </c>
      <c r="D4">
        <f t="shared" si="1"/>
        <v>0.47393364928909953</v>
      </c>
      <c r="E4">
        <f t="shared" si="2"/>
        <v>3.2592867166194583E-2</v>
      </c>
      <c r="F4">
        <f t="shared" si="3"/>
        <v>-0.23217453467129112</v>
      </c>
      <c r="G4">
        <v>0</v>
      </c>
      <c r="H4">
        <f t="shared" si="4"/>
        <v>0.26476740183748576</v>
      </c>
      <c r="I4">
        <f t="shared" si="5"/>
        <v>-1.0678861770883312</v>
      </c>
      <c r="J4">
        <f t="shared" si="6"/>
        <v>1.0678861770883312</v>
      </c>
      <c r="K4">
        <f t="shared" si="7"/>
        <v>0.54240816034763273</v>
      </c>
      <c r="L4">
        <f t="shared" si="8"/>
        <v>0.45759183965236705</v>
      </c>
      <c r="M4">
        <f t="shared" si="9"/>
        <v>1.8436300798997822</v>
      </c>
      <c r="N4">
        <f t="shared" si="10"/>
        <v>2.1853536565680476</v>
      </c>
    </row>
    <row r="5" spans="1:14" x14ac:dyDescent="0.25">
      <c r="A5" s="4">
        <f>IF('True_Odds_Calculator_2-way'!A6="","",'True_Odds_Calculator_2-way'!A6)</f>
        <v>2.37</v>
      </c>
      <c r="B5" s="4">
        <f>IF('True_Odds_Calculator_2-way'!B6="","",'True_Odds_Calculator_2-way'!B6)</f>
        <v>1.64</v>
      </c>
      <c r="C5" s="4">
        <f t="shared" si="0"/>
        <v>0.42194092827004215</v>
      </c>
      <c r="D5">
        <f t="shared" si="1"/>
        <v>0.6097560975609756</v>
      </c>
      <c r="E5">
        <f t="shared" si="2"/>
        <v>3.1697025831017633E-2</v>
      </c>
      <c r="F5">
        <f t="shared" si="3"/>
        <v>-0.2255840279921788</v>
      </c>
      <c r="G5">
        <v>0</v>
      </c>
      <c r="H5">
        <f t="shared" si="4"/>
        <v>0.25728105382319644</v>
      </c>
      <c r="I5">
        <f t="shared" si="5"/>
        <v>-1.0679470721459507</v>
      </c>
      <c r="J5">
        <f t="shared" si="6"/>
        <v>1.0679470721459507</v>
      </c>
      <c r="K5">
        <f t="shared" si="7"/>
        <v>0.40599451076379461</v>
      </c>
      <c r="L5">
        <f t="shared" si="8"/>
        <v>0.59400548923620555</v>
      </c>
      <c r="M5">
        <f t="shared" si="9"/>
        <v>2.4630874888399528</v>
      </c>
      <c r="N5">
        <f t="shared" si="10"/>
        <v>1.6834861261734084</v>
      </c>
    </row>
    <row r="6" spans="1:14" x14ac:dyDescent="0.25">
      <c r="A6" s="4">
        <f>IF('True_Odds_Calculator_2-way'!A7="","",'True_Odds_Calculator_2-way'!A7)</f>
        <v>2.39</v>
      </c>
      <c r="B6" s="4">
        <f>IF('True_Odds_Calculator_2-way'!B7="","",'True_Odds_Calculator_2-way'!B7)</f>
        <v>1.61</v>
      </c>
      <c r="C6" s="4">
        <f t="shared" si="0"/>
        <v>0.41841004184100417</v>
      </c>
      <c r="D6">
        <f t="shared" si="1"/>
        <v>0.6211180124223602</v>
      </c>
      <c r="E6">
        <f t="shared" si="2"/>
        <v>3.9528054263364254E-2</v>
      </c>
      <c r="F6">
        <f t="shared" si="3"/>
        <v>-0.22035395930247681</v>
      </c>
      <c r="G6">
        <v>0</v>
      </c>
      <c r="H6">
        <f t="shared" si="4"/>
        <v>0.25988201356584106</v>
      </c>
      <c r="I6">
        <f t="shared" si="5"/>
        <v>-1.0859946414984594</v>
      </c>
      <c r="J6">
        <f t="shared" si="6"/>
        <v>1.0859946414984594</v>
      </c>
      <c r="K6">
        <f t="shared" si="7"/>
        <v>0.39848058529044122</v>
      </c>
      <c r="L6">
        <f t="shared" si="8"/>
        <v>0.60151941470955883</v>
      </c>
      <c r="M6">
        <f t="shared" si="9"/>
        <v>2.5095325516828586</v>
      </c>
      <c r="N6">
        <f t="shared" si="10"/>
        <v>1.6624567313140606</v>
      </c>
    </row>
    <row r="7" spans="1:14" x14ac:dyDescent="0.25">
      <c r="A7" s="4">
        <f>IF('True_Odds_Calculator_2-way'!A8="","",'True_Odds_Calculator_2-way'!A8)</f>
        <v>2</v>
      </c>
      <c r="B7" s="4">
        <f>IF('True_Odds_Calculator_2-way'!B8="","",'True_Odds_Calculator_2-way'!B8)</f>
        <v>1.91</v>
      </c>
      <c r="C7" s="4">
        <f t="shared" si="0"/>
        <v>0.5</v>
      </c>
      <c r="D7">
        <f t="shared" si="1"/>
        <v>0.52356020942408377</v>
      </c>
      <c r="E7">
        <f t="shared" si="2"/>
        <v>2.3560209424083656E-2</v>
      </c>
      <c r="F7">
        <f t="shared" si="3"/>
        <v>-0.23821989528795817</v>
      </c>
      <c r="G7">
        <v>0</v>
      </c>
      <c r="H7">
        <f t="shared" si="4"/>
        <v>0.26178010471204188</v>
      </c>
      <c r="I7">
        <f t="shared" si="5"/>
        <v>-1.0482848367219182</v>
      </c>
      <c r="J7">
        <f t="shared" si="6"/>
        <v>1.0482848367219182</v>
      </c>
      <c r="K7">
        <f t="shared" si="7"/>
        <v>0.4882133490771739</v>
      </c>
      <c r="L7">
        <f t="shared" si="8"/>
        <v>0.51178665092282616</v>
      </c>
      <c r="M7">
        <f t="shared" si="9"/>
        <v>2.0482848367219182</v>
      </c>
      <c r="N7">
        <f t="shared" si="10"/>
        <v>1.9539392014169454</v>
      </c>
    </row>
    <row r="8" spans="1:14" x14ac:dyDescent="0.25">
      <c r="A8" s="4">
        <f>IF('True_Odds_Calculator_2-way'!A9="","",'True_Odds_Calculator_2-way'!A9)</f>
        <v>2.12</v>
      </c>
      <c r="B8" s="4">
        <f>IF('True_Odds_Calculator_2-way'!B9="","",'True_Odds_Calculator_2-way'!B9)</f>
        <v>1.78</v>
      </c>
      <c r="C8" s="4">
        <f t="shared" si="0"/>
        <v>0.47169811320754712</v>
      </c>
      <c r="D8">
        <f t="shared" si="1"/>
        <v>0.5617977528089888</v>
      </c>
      <c r="E8">
        <f t="shared" si="2"/>
        <v>3.3495866016535869E-2</v>
      </c>
      <c r="F8">
        <f t="shared" si="3"/>
        <v>-0.23150307398770409</v>
      </c>
      <c r="G8">
        <v>0</v>
      </c>
      <c r="H8">
        <f t="shared" si="4"/>
        <v>0.26499894000423996</v>
      </c>
      <c r="I8">
        <f t="shared" si="5"/>
        <v>-1.0699012312772822</v>
      </c>
      <c r="J8">
        <f t="shared" si="6"/>
        <v>1.0699012312772822</v>
      </c>
      <c r="K8">
        <f t="shared" si="7"/>
        <v>0.45489916365833472</v>
      </c>
      <c r="L8">
        <f t="shared" si="8"/>
        <v>0.54510083634166528</v>
      </c>
      <c r="M8">
        <f t="shared" si="9"/>
        <v>2.1982893790305562</v>
      </c>
      <c r="N8">
        <f t="shared" si="10"/>
        <v>1.83452296039628</v>
      </c>
    </row>
    <row r="9" spans="1:14" x14ac:dyDescent="0.25">
      <c r="A9" s="4">
        <f>IF('True_Odds_Calculator_2-way'!A10="","",'True_Odds_Calculator_2-way'!A10)</f>
        <v>1.2</v>
      </c>
      <c r="B9" s="4">
        <f>IF('True_Odds_Calculator_2-way'!B10="","",'True_Odds_Calculator_2-way'!B10)</f>
        <v>4.7</v>
      </c>
      <c r="C9" s="4">
        <f t="shared" si="0"/>
        <v>0.83333333333333337</v>
      </c>
      <c r="D9">
        <f t="shared" si="1"/>
        <v>0.21276595744680851</v>
      </c>
      <c r="E9">
        <f t="shared" si="2"/>
        <v>4.6099290780141855E-2</v>
      </c>
      <c r="F9">
        <f t="shared" si="3"/>
        <v>-0.13120567375886527</v>
      </c>
      <c r="G9">
        <v>0</v>
      </c>
      <c r="H9">
        <f t="shared" si="4"/>
        <v>0.1773049645390071</v>
      </c>
      <c r="I9">
        <f t="shared" si="5"/>
        <v>-1.1624763874381927</v>
      </c>
      <c r="J9">
        <f t="shared" si="6"/>
        <v>1.1624763874381927</v>
      </c>
      <c r="K9">
        <f t="shared" si="7"/>
        <v>0.81136213522735368</v>
      </c>
      <c r="L9">
        <f t="shared" si="8"/>
        <v>0.18863786477264646</v>
      </c>
      <c r="M9">
        <f t="shared" si="9"/>
        <v>1.2324952774876383</v>
      </c>
      <c r="N9">
        <f t="shared" si="10"/>
        <v>5.3011626335213142</v>
      </c>
    </row>
    <row r="10" spans="1:14" x14ac:dyDescent="0.25">
      <c r="A10" s="4">
        <f>IF('True_Odds_Calculator_2-way'!A11="","",'True_Odds_Calculator_2-way'!A11)</f>
        <v>1.4</v>
      </c>
      <c r="B10" s="4">
        <f>IF('True_Odds_Calculator_2-way'!B11="","",'True_Odds_Calculator_2-way'!B11)</f>
        <v>3.06</v>
      </c>
      <c r="C10" s="4">
        <f t="shared" si="0"/>
        <v>0.7142857142857143</v>
      </c>
      <c r="D10">
        <f t="shared" si="1"/>
        <v>0.32679738562091504</v>
      </c>
      <c r="E10">
        <f t="shared" si="2"/>
        <v>4.1083099906629394E-2</v>
      </c>
      <c r="F10">
        <f t="shared" si="3"/>
        <v>-0.19234360410830997</v>
      </c>
      <c r="G10">
        <v>0</v>
      </c>
      <c r="H10">
        <f t="shared" si="4"/>
        <v>0.23342670401493931</v>
      </c>
      <c r="I10">
        <f t="shared" si="5"/>
        <v>-1.1016316230980794</v>
      </c>
      <c r="J10">
        <f t="shared" si="6"/>
        <v>1.1016316230980794</v>
      </c>
      <c r="K10">
        <f t="shared" si="7"/>
        <v>0.69412984491998964</v>
      </c>
      <c r="L10">
        <f t="shared" si="8"/>
        <v>0.30587015508001053</v>
      </c>
      <c r="M10">
        <f t="shared" si="9"/>
        <v>1.4406526492392315</v>
      </c>
      <c r="N10">
        <f t="shared" si="10"/>
        <v>3.2693611435820427</v>
      </c>
    </row>
    <row r="11" spans="1:14" x14ac:dyDescent="0.25">
      <c r="A11" s="4">
        <f>IF('True_Odds_Calculator_2-way'!A12="","",'True_Odds_Calculator_2-way'!A12)</f>
        <v>2.46</v>
      </c>
      <c r="B11" s="4">
        <f>IF('True_Odds_Calculator_2-way'!B12="","",'True_Odds_Calculator_2-way'!B12)</f>
        <v>1.56</v>
      </c>
      <c r="C11" s="4">
        <f t="shared" si="0"/>
        <v>0.4065040650406504</v>
      </c>
      <c r="D11">
        <f t="shared" si="1"/>
        <v>0.64102564102564097</v>
      </c>
      <c r="E11">
        <f t="shared" si="2"/>
        <v>4.7529706066291366E-2</v>
      </c>
      <c r="F11">
        <f t="shared" si="3"/>
        <v>-0.21304982280592033</v>
      </c>
      <c r="G11">
        <v>0</v>
      </c>
      <c r="H11">
        <f t="shared" si="4"/>
        <v>0.26057952887221175</v>
      </c>
      <c r="I11">
        <f t="shared" si="5"/>
        <v>-1.1059348880095219</v>
      </c>
      <c r="J11">
        <f t="shared" si="6"/>
        <v>1.1059348880095219</v>
      </c>
      <c r="K11">
        <f t="shared" si="7"/>
        <v>0.38245818270731691</v>
      </c>
      <c r="L11">
        <f t="shared" si="8"/>
        <v>0.61754181729268298</v>
      </c>
      <c r="M11">
        <f t="shared" si="9"/>
        <v>2.6146649364939023</v>
      </c>
      <c r="N11">
        <f t="shared" si="10"/>
        <v>1.6193235372853327</v>
      </c>
    </row>
    <row r="12" spans="1:14" x14ac:dyDescent="0.25">
      <c r="A12" s="4">
        <f>IF('True_Odds_Calculator_2-way'!A13="","",'True_Odds_Calculator_2-way'!A13)</f>
        <v>1.98</v>
      </c>
      <c r="B12" s="4">
        <f>IF('True_Odds_Calculator_2-way'!B13="","",'True_Odds_Calculator_2-way'!B13)</f>
        <v>1.93</v>
      </c>
      <c r="C12" s="4">
        <f t="shared" si="0"/>
        <v>0.50505050505050508</v>
      </c>
      <c r="D12">
        <f t="shared" si="1"/>
        <v>0.5181347150259068</v>
      </c>
      <c r="E12">
        <f t="shared" si="2"/>
        <v>2.3185220076411994E-2</v>
      </c>
      <c r="F12">
        <f t="shared" si="3"/>
        <v>-0.23849897943162168</v>
      </c>
      <c r="G12">
        <v>0</v>
      </c>
      <c r="H12">
        <f t="shared" si="4"/>
        <v>0.26168419950803373</v>
      </c>
      <c r="I12">
        <f t="shared" si="5"/>
        <v>-1.0474793930096669</v>
      </c>
      <c r="J12">
        <f t="shared" si="6"/>
        <v>1.0474793930096669</v>
      </c>
      <c r="K12">
        <f t="shared" si="7"/>
        <v>0.49345437578019818</v>
      </c>
      <c r="L12">
        <f t="shared" si="8"/>
        <v>0.50654562421980165</v>
      </c>
      <c r="M12">
        <f t="shared" si="9"/>
        <v>2.0265298051494733</v>
      </c>
      <c r="N12">
        <f t="shared" si="10"/>
        <v>1.9741558354989901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1.52</v>
      </c>
      <c r="C13" s="4">
        <f t="shared" si="0"/>
        <v>0.37735849056603776</v>
      </c>
      <c r="D13">
        <f t="shared" si="1"/>
        <v>0.65789473684210531</v>
      </c>
      <c r="E13">
        <f t="shared" si="2"/>
        <v>3.5253227408142962E-2</v>
      </c>
      <c r="F13">
        <f t="shared" si="3"/>
        <v>-0.21300893743793448</v>
      </c>
      <c r="G13">
        <v>0</v>
      </c>
      <c r="H13">
        <f t="shared" si="4"/>
        <v>0.24826216484607749</v>
      </c>
      <c r="I13">
        <f t="shared" si="5"/>
        <v>-1.0795837927188261</v>
      </c>
      <c r="J13">
        <f t="shared" si="6"/>
        <v>1.0795837927188261</v>
      </c>
      <c r="K13">
        <f t="shared" si="7"/>
        <v>0.35954238420597612</v>
      </c>
      <c r="L13">
        <f t="shared" si="8"/>
        <v>0.64045761579402416</v>
      </c>
      <c r="M13">
        <f t="shared" si="9"/>
        <v>2.7813132579860622</v>
      </c>
      <c r="N13">
        <f t="shared" si="10"/>
        <v>1.5613835722137892</v>
      </c>
    </row>
    <row r="14" spans="1:14" x14ac:dyDescent="0.25">
      <c r="A14" s="4">
        <f>IF('True_Odds_Calculator_2-way'!A15="","",'True_Odds_Calculator_2-way'!A15)</f>
        <v>1.71</v>
      </c>
      <c r="B14" s="4">
        <f>IF('True_Odds_Calculator_2-way'!B15="","",'True_Odds_Calculator_2-way'!B15)</f>
        <v>2.16</v>
      </c>
      <c r="C14" s="4">
        <f t="shared" si="0"/>
        <v>0.58479532163742687</v>
      </c>
      <c r="D14">
        <f t="shared" si="1"/>
        <v>0.46296296296296291</v>
      </c>
      <c r="E14">
        <f t="shared" si="2"/>
        <v>4.7758284600389889E-2</v>
      </c>
      <c r="F14">
        <f t="shared" si="3"/>
        <v>-0.22298029023175214</v>
      </c>
      <c r="G14">
        <v>0</v>
      </c>
      <c r="H14">
        <f t="shared" si="4"/>
        <v>0.27073857483214203</v>
      </c>
      <c r="I14">
        <f t="shared" si="5"/>
        <v>-1.1018991068031498</v>
      </c>
      <c r="J14">
        <f t="shared" si="6"/>
        <v>1.1018991068031498</v>
      </c>
      <c r="K14">
        <f t="shared" si="7"/>
        <v>0.56105754585983503</v>
      </c>
      <c r="L14">
        <f t="shared" si="8"/>
        <v>0.43894245414016486</v>
      </c>
      <c r="M14">
        <f t="shared" si="9"/>
        <v>1.7823483658302366</v>
      </c>
      <c r="N14">
        <f t="shared" si="10"/>
        <v>2.2782029638916539</v>
      </c>
    </row>
    <row r="15" spans="1:14" x14ac:dyDescent="0.25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0.54054054054054046</v>
      </c>
      <c r="D15">
        <f t="shared" si="1"/>
        <v>0.50251256281407031</v>
      </c>
      <c r="E15">
        <f t="shared" si="2"/>
        <v>4.3053103354610656E-2</v>
      </c>
      <c r="F15">
        <f t="shared" si="3"/>
        <v>-0.22857530897731926</v>
      </c>
      <c r="G15">
        <v>0</v>
      </c>
      <c r="H15">
        <f t="shared" si="4"/>
        <v>0.27162841233192986</v>
      </c>
      <c r="I15">
        <f t="shared" si="5"/>
        <v>-1.0901165669462136</v>
      </c>
      <c r="J15">
        <f t="shared" si="6"/>
        <v>1.0901165669462136</v>
      </c>
      <c r="K15">
        <f t="shared" si="7"/>
        <v>0.51904934939114777</v>
      </c>
      <c r="L15">
        <f t="shared" si="8"/>
        <v>0.48095065060885256</v>
      </c>
      <c r="M15">
        <f t="shared" si="9"/>
        <v>1.9265990819042815</v>
      </c>
      <c r="N15">
        <f t="shared" si="10"/>
        <v>2.0792154012767514</v>
      </c>
    </row>
    <row r="16" spans="1:14" x14ac:dyDescent="0.25">
      <c r="A16" s="4">
        <f>IF('True_Odds_Calculator_2-way'!A17="","",'True_Odds_Calculator_2-way'!A17)</f>
        <v>1.71</v>
      </c>
      <c r="B16" s="4">
        <f>IF('True_Odds_Calculator_2-way'!B17="","",'True_Odds_Calculator_2-way'!B17)</f>
        <v>2.16</v>
      </c>
      <c r="C16" s="4">
        <f t="shared" si="0"/>
        <v>0.58479532163742687</v>
      </c>
      <c r="D16">
        <f t="shared" si="1"/>
        <v>0.46296296296296291</v>
      </c>
      <c r="E16">
        <f t="shared" si="2"/>
        <v>4.7758284600389889E-2</v>
      </c>
      <c r="F16">
        <f t="shared" si="3"/>
        <v>-0.22298029023175214</v>
      </c>
      <c r="G16">
        <v>0</v>
      </c>
      <c r="H16">
        <f t="shared" si="4"/>
        <v>0.27073857483214203</v>
      </c>
      <c r="I16">
        <f t="shared" si="5"/>
        <v>-1.1018991068031498</v>
      </c>
      <c r="J16">
        <f t="shared" si="6"/>
        <v>1.1018991068031498</v>
      </c>
      <c r="K16">
        <f t="shared" si="7"/>
        <v>0.56105754585983503</v>
      </c>
      <c r="L16">
        <f t="shared" si="8"/>
        <v>0.43894245414016486</v>
      </c>
      <c r="M16">
        <f t="shared" si="9"/>
        <v>1.7823483658302366</v>
      </c>
      <c r="N16">
        <f t="shared" si="10"/>
        <v>2.2782029638916539</v>
      </c>
    </row>
    <row r="17" spans="1:14" x14ac:dyDescent="0.25">
      <c r="A17" s="4">
        <f>IF('True_Odds_Calculator_2-way'!A18="","",'True_Odds_Calculator_2-way'!A18)</f>
        <v>1.56</v>
      </c>
      <c r="B17" s="4">
        <f>IF('True_Odds_Calculator_2-way'!B18="","",'True_Odds_Calculator_2-way'!B18)</f>
        <v>2.4700000000000002</v>
      </c>
      <c r="C17" s="4">
        <f t="shared" si="0"/>
        <v>0.64102564102564097</v>
      </c>
      <c r="D17">
        <f t="shared" si="1"/>
        <v>0.40485829959514169</v>
      </c>
      <c r="E17">
        <f t="shared" si="2"/>
        <v>4.5883940620782715E-2</v>
      </c>
      <c r="F17">
        <f t="shared" si="3"/>
        <v>-0.21364061040174398</v>
      </c>
      <c r="G17">
        <v>0</v>
      </c>
      <c r="H17">
        <f t="shared" si="4"/>
        <v>0.25952455102252669</v>
      </c>
      <c r="I17">
        <f t="shared" si="5"/>
        <v>-1.1021667854435135</v>
      </c>
      <c r="J17">
        <f t="shared" si="6"/>
        <v>1.1021667854435135</v>
      </c>
      <c r="K17">
        <f t="shared" si="7"/>
        <v>0.61834758486032915</v>
      </c>
      <c r="L17">
        <f t="shared" si="8"/>
        <v>0.3816524151396708</v>
      </c>
      <c r="M17">
        <f t="shared" si="9"/>
        <v>1.6172133998483678</v>
      </c>
      <c r="N17">
        <f t="shared" si="10"/>
        <v>2.6201851746019651</v>
      </c>
    </row>
    <row r="18" spans="1:14" x14ac:dyDescent="0.25">
      <c r="A18" s="4">
        <f>IF('True_Odds_Calculator_2-way'!A19="","",'True_Odds_Calculator_2-way'!A19)</f>
        <v>2.08</v>
      </c>
      <c r="B18" s="4">
        <f>IF('True_Odds_Calculator_2-way'!B19="","",'True_Odds_Calculator_2-way'!B19)</f>
        <v>1.84</v>
      </c>
      <c r="C18" s="4">
        <f t="shared" si="0"/>
        <v>0.48076923076923073</v>
      </c>
      <c r="D18">
        <f t="shared" si="1"/>
        <v>0.54347826086956519</v>
      </c>
      <c r="E18">
        <f t="shared" si="2"/>
        <v>2.4247491638795804E-2</v>
      </c>
      <c r="F18">
        <f t="shared" si="3"/>
        <v>-0.23704013377926436</v>
      </c>
      <c r="G18">
        <v>0</v>
      </c>
      <c r="H18">
        <f t="shared" si="4"/>
        <v>0.26128762541806017</v>
      </c>
      <c r="I18">
        <f t="shared" si="5"/>
        <v>-1.0499013139145197</v>
      </c>
      <c r="J18">
        <f t="shared" si="6"/>
        <v>1.0499013139145197</v>
      </c>
      <c r="K18">
        <f t="shared" si="7"/>
        <v>0.46862696659688596</v>
      </c>
      <c r="L18">
        <f t="shared" si="8"/>
        <v>0.53137303340311415</v>
      </c>
      <c r="M18">
        <f t="shared" si="9"/>
        <v>2.1338934190276815</v>
      </c>
      <c r="N18">
        <f t="shared" si="10"/>
        <v>1.8819171036881968</v>
      </c>
    </row>
    <row r="19" spans="1:14" x14ac:dyDescent="0.25">
      <c r="A19" s="4">
        <f>IF('True_Odds_Calculator_2-way'!A20="","",'True_Odds_Calculator_2-way'!A20)</f>
        <v>1.33</v>
      </c>
      <c r="B19" s="4">
        <f>IF('True_Odds_Calculator_2-way'!B20="","",'True_Odds_Calculator_2-way'!B20)</f>
        <v>3.27</v>
      </c>
      <c r="C19" s="4">
        <f t="shared" si="0"/>
        <v>0.75187969924812026</v>
      </c>
      <c r="D19">
        <f t="shared" si="1"/>
        <v>0.3058103975535168</v>
      </c>
      <c r="E19">
        <f t="shared" si="2"/>
        <v>5.7690096801636948E-2</v>
      </c>
      <c r="F19">
        <f t="shared" si="3"/>
        <v>-0.17224253293784941</v>
      </c>
      <c r="G19">
        <v>0</v>
      </c>
      <c r="H19">
        <f t="shared" si="4"/>
        <v>0.22993262973948631</v>
      </c>
      <c r="I19">
        <f t="shared" si="5"/>
        <v>-1.1553939828647628</v>
      </c>
      <c r="J19">
        <f t="shared" si="6"/>
        <v>1.1553939828647628</v>
      </c>
      <c r="K19">
        <f t="shared" si="7"/>
        <v>0.72396616878144626</v>
      </c>
      <c r="L19">
        <f t="shared" si="8"/>
        <v>0.2760338312185539</v>
      </c>
      <c r="M19">
        <f t="shared" si="9"/>
        <v>1.3812800143453718</v>
      </c>
      <c r="N19">
        <f t="shared" si="10"/>
        <v>3.6227443411030116</v>
      </c>
    </row>
    <row r="20" spans="1:14" x14ac:dyDescent="0.25">
      <c r="A20" s="4">
        <f>IF('True_Odds_Calculator_2-way'!A21="","",'True_Odds_Calculator_2-way'!A21)</f>
        <v>2.04</v>
      </c>
      <c r="B20" s="4">
        <f>IF('True_Odds_Calculator_2-way'!B21="","",'True_Odds_Calculator_2-way'!B21)</f>
        <v>1.87</v>
      </c>
      <c r="C20" s="4">
        <f t="shared" si="0"/>
        <v>0.49019607843137253</v>
      </c>
      <c r="D20">
        <f t="shared" si="1"/>
        <v>0.53475935828876997</v>
      </c>
      <c r="E20">
        <f t="shared" si="2"/>
        <v>2.4955436720142554E-2</v>
      </c>
      <c r="F20">
        <f t="shared" si="3"/>
        <v>-0.2371815036174898</v>
      </c>
      <c r="G20">
        <v>0</v>
      </c>
      <c r="H20">
        <f t="shared" si="4"/>
        <v>0.26213694033763235</v>
      </c>
      <c r="I20">
        <f t="shared" si="5"/>
        <v>-1.0512928338279499</v>
      </c>
      <c r="J20">
        <f t="shared" si="6"/>
        <v>1.0512928338279499</v>
      </c>
      <c r="K20">
        <f t="shared" si="7"/>
        <v>0.47770444733840695</v>
      </c>
      <c r="L20">
        <f t="shared" si="8"/>
        <v>0.52229555266159289</v>
      </c>
      <c r="M20">
        <f t="shared" si="9"/>
        <v>2.0933445471810685</v>
      </c>
      <c r="N20">
        <f t="shared" si="10"/>
        <v>1.9146247654303168</v>
      </c>
    </row>
    <row r="21" spans="1:14" x14ac:dyDescent="0.25">
      <c r="A21" s="4">
        <f>IF('True_Odds_Calculator_2-way'!A22="","",'True_Odds_Calculator_2-way'!A22)</f>
        <v>1.55</v>
      </c>
      <c r="B21" s="4">
        <f>IF('True_Odds_Calculator_2-way'!B22="","",'True_Odds_Calculator_2-way'!B22)</f>
        <v>2.62</v>
      </c>
      <c r="C21" s="4">
        <f t="shared" si="0"/>
        <v>0.64516129032258063</v>
      </c>
      <c r="D21">
        <f t="shared" si="1"/>
        <v>0.38167938931297707</v>
      </c>
      <c r="E21">
        <f t="shared" si="2"/>
        <v>2.6840679635557585E-2</v>
      </c>
      <c r="F21">
        <f t="shared" si="3"/>
        <v>-0.21940408766313735</v>
      </c>
      <c r="G21">
        <v>0</v>
      </c>
      <c r="H21">
        <f t="shared" si="4"/>
        <v>0.24624476729869488</v>
      </c>
      <c r="I21">
        <f t="shared" si="5"/>
        <v>-1.0594028769395465</v>
      </c>
      <c r="J21">
        <f t="shared" si="6"/>
        <v>1.0594028769395465</v>
      </c>
      <c r="K21">
        <f t="shared" si="7"/>
        <v>0.63184302490361088</v>
      </c>
      <c r="L21">
        <f t="shared" si="8"/>
        <v>0.36815697509638923</v>
      </c>
      <c r="M21">
        <f t="shared" si="9"/>
        <v>1.5826715823167508</v>
      </c>
      <c r="N21">
        <f t="shared" si="10"/>
        <v>2.7162326606420657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2.17</v>
      </c>
      <c r="C22" s="4">
        <f t="shared" si="0"/>
        <v>0.57471264367816088</v>
      </c>
      <c r="D22">
        <f t="shared" si="1"/>
        <v>0.46082949308755761</v>
      </c>
      <c r="E22">
        <f t="shared" si="2"/>
        <v>3.5542136765718491E-2</v>
      </c>
      <c r="F22">
        <f t="shared" si="3"/>
        <v>-0.22930239949149844</v>
      </c>
      <c r="G22">
        <v>0</v>
      </c>
      <c r="H22">
        <f t="shared" si="4"/>
        <v>0.26484453625721699</v>
      </c>
      <c r="I22">
        <f t="shared" si="5"/>
        <v>-1.0747098003652684</v>
      </c>
      <c r="J22">
        <f t="shared" si="6"/>
        <v>1.0747098003652684</v>
      </c>
      <c r="K22">
        <f t="shared" si="7"/>
        <v>0.55701454614825729</v>
      </c>
      <c r="L22">
        <f t="shared" si="8"/>
        <v>0.44298545385174265</v>
      </c>
      <c r="M22">
        <f t="shared" si="9"/>
        <v>1.7952852522702987</v>
      </c>
      <c r="N22">
        <f t="shared" si="10"/>
        <v>2.2574104664273644</v>
      </c>
    </row>
    <row r="23" spans="1:14" x14ac:dyDescent="0.25">
      <c r="A23" s="4">
        <f>IF('True_Odds_Calculator_2-way'!A24="","",'True_Odds_Calculator_2-way'!A24)</f>
        <v>1.55</v>
      </c>
      <c r="B23" s="4">
        <f>IF('True_Odds_Calculator_2-way'!B24="","",'True_Odds_Calculator_2-way'!B24)</f>
        <v>2.58</v>
      </c>
      <c r="C23" s="4">
        <f t="shared" si="0"/>
        <v>0.64516129032258063</v>
      </c>
      <c r="D23">
        <f t="shared" si="1"/>
        <v>0.38759689922480617</v>
      </c>
      <c r="E23">
        <f t="shared" si="2"/>
        <v>3.275818954738674E-2</v>
      </c>
      <c r="F23">
        <f t="shared" si="3"/>
        <v>-0.21730432608152039</v>
      </c>
      <c r="G23">
        <v>0</v>
      </c>
      <c r="H23">
        <f t="shared" si="4"/>
        <v>0.25006251562890719</v>
      </c>
      <c r="I23">
        <f t="shared" si="5"/>
        <v>-1.072729223145815</v>
      </c>
      <c r="J23">
        <f t="shared" si="6"/>
        <v>1.072729223145815</v>
      </c>
      <c r="K23">
        <f t="shared" si="7"/>
        <v>0.6289303932876571</v>
      </c>
      <c r="L23">
        <f t="shared" si="8"/>
        <v>0.37106960671234313</v>
      </c>
      <c r="M23">
        <f t="shared" si="9"/>
        <v>1.5900010727301979</v>
      </c>
      <c r="N23">
        <f t="shared" si="10"/>
        <v>2.6949121725703877</v>
      </c>
    </row>
    <row r="24" spans="1:14" x14ac:dyDescent="0.25">
      <c r="A24" s="4">
        <f>IF('True_Odds_Calculator_2-way'!A25="","",'True_Odds_Calculator_2-way'!A25)</f>
        <v>1.69</v>
      </c>
      <c r="B24" s="4">
        <f>IF('True_Odds_Calculator_2-way'!B25="","",'True_Odds_Calculator_2-way'!B25)</f>
        <v>2.2599999999999998</v>
      </c>
      <c r="C24" s="4">
        <f t="shared" si="0"/>
        <v>0.59171597633136097</v>
      </c>
      <c r="D24">
        <f t="shared" si="1"/>
        <v>0.44247787610619471</v>
      </c>
      <c r="E24">
        <f t="shared" si="2"/>
        <v>3.4193852437555794E-2</v>
      </c>
      <c r="F24">
        <f t="shared" si="3"/>
        <v>-0.22762737602764815</v>
      </c>
      <c r="G24">
        <v>0</v>
      </c>
      <c r="H24">
        <f t="shared" si="4"/>
        <v>0.261821228465204</v>
      </c>
      <c r="I24">
        <f t="shared" si="5"/>
        <v>-1.0724824201463119</v>
      </c>
      <c r="J24">
        <f t="shared" si="6"/>
        <v>1.0724824201463119</v>
      </c>
      <c r="K24">
        <f t="shared" si="7"/>
        <v>0.57470839285052078</v>
      </c>
      <c r="L24">
        <f t="shared" si="8"/>
        <v>0.42529160714947917</v>
      </c>
      <c r="M24">
        <f t="shared" si="9"/>
        <v>1.7400128699009547</v>
      </c>
      <c r="N24">
        <f t="shared" si="10"/>
        <v>2.351327849384353</v>
      </c>
    </row>
    <row r="25" spans="1:14" x14ac:dyDescent="0.25">
      <c r="A25" s="4">
        <f>IF('True_Odds_Calculator_2-way'!A26="","",'True_Odds_Calculator_2-way'!A26)</f>
        <v>1.77</v>
      </c>
      <c r="B25" s="4">
        <f>IF('True_Odds_Calculator_2-way'!B26="","",'True_Odds_Calculator_2-way'!B26)</f>
        <v>2.14</v>
      </c>
      <c r="C25" s="4">
        <f t="shared" si="0"/>
        <v>0.56497175141242939</v>
      </c>
      <c r="D25">
        <f t="shared" si="1"/>
        <v>0.46728971962616822</v>
      </c>
      <c r="E25">
        <f t="shared" si="2"/>
        <v>3.2261471038597556E-2</v>
      </c>
      <c r="F25">
        <f t="shared" si="3"/>
        <v>-0.2317440202756218</v>
      </c>
      <c r="G25">
        <v>0</v>
      </c>
      <c r="H25">
        <f t="shared" si="4"/>
        <v>0.26400549131421935</v>
      </c>
      <c r="I25">
        <f t="shared" si="5"/>
        <v>-1.0673385899176768</v>
      </c>
      <c r="J25">
        <f t="shared" si="6"/>
        <v>1.0673385899176768</v>
      </c>
      <c r="K25">
        <f t="shared" si="7"/>
        <v>0.54889239397368417</v>
      </c>
      <c r="L25">
        <f t="shared" si="8"/>
        <v>0.45110760602631583</v>
      </c>
      <c r="M25">
        <f t="shared" si="9"/>
        <v>1.8218507142366114</v>
      </c>
      <c r="N25">
        <f t="shared" si="10"/>
        <v>2.2167659925061516</v>
      </c>
    </row>
    <row r="26" spans="1:14" x14ac:dyDescent="0.25">
      <c r="A26" s="4">
        <f>IF('True_Odds_Calculator_2-way'!A27="","",'True_Odds_Calculator_2-way'!A27)</f>
        <v>1.75</v>
      </c>
      <c r="B26" s="4">
        <f>IF('True_Odds_Calculator_2-way'!B27="","",'True_Odds_Calculator_2-way'!B27)</f>
        <v>2.19</v>
      </c>
      <c r="C26" s="4">
        <f t="shared" si="0"/>
        <v>0.5714285714285714</v>
      </c>
      <c r="D26">
        <f t="shared" si="1"/>
        <v>0.45662100456621008</v>
      </c>
      <c r="E26">
        <f t="shared" si="2"/>
        <v>2.8049575994781417E-2</v>
      </c>
      <c r="F26">
        <f t="shared" si="3"/>
        <v>-0.23287671232876717</v>
      </c>
      <c r="G26">
        <v>0</v>
      </c>
      <c r="H26">
        <f t="shared" si="4"/>
        <v>0.26092628832354858</v>
      </c>
      <c r="I26">
        <f t="shared" si="5"/>
        <v>-1.0585122480499263</v>
      </c>
      <c r="J26">
        <f t="shared" si="6"/>
        <v>1.0585122480499263</v>
      </c>
      <c r="K26">
        <f t="shared" si="7"/>
        <v>0.55744958776236542</v>
      </c>
      <c r="L26">
        <f t="shared" si="8"/>
        <v>0.44255041223763469</v>
      </c>
      <c r="M26">
        <f t="shared" si="9"/>
        <v>1.7938841860374448</v>
      </c>
      <c r="N26">
        <f t="shared" si="10"/>
        <v>2.2596295751794115</v>
      </c>
    </row>
    <row r="27" spans="1:14" x14ac:dyDescent="0.25">
      <c r="A27" s="4">
        <f>IF('True_Odds_Calculator_2-way'!A28="","",'True_Odds_Calculator_2-way'!A28)</f>
        <v>2.4900000000000002</v>
      </c>
      <c r="B27" s="4">
        <f>IF('True_Odds_Calculator_2-way'!B28="","",'True_Odds_Calculator_2-way'!B28)</f>
        <v>1.6</v>
      </c>
      <c r="C27" s="4">
        <f t="shared" si="0"/>
        <v>0.40160642570281119</v>
      </c>
      <c r="D27">
        <f t="shared" si="1"/>
        <v>0.625</v>
      </c>
      <c r="E27">
        <f t="shared" si="2"/>
        <v>2.6606425702811132E-2</v>
      </c>
      <c r="F27">
        <f t="shared" si="3"/>
        <v>-0.22439759036144591</v>
      </c>
      <c r="G27">
        <v>0</v>
      </c>
      <c r="H27">
        <f t="shared" si="4"/>
        <v>0.25100401606425699</v>
      </c>
      <c r="I27">
        <f t="shared" si="5"/>
        <v>-1.0576238616172537</v>
      </c>
      <c r="J27">
        <f t="shared" si="6"/>
        <v>1.0576238616172537</v>
      </c>
      <c r="K27">
        <f t="shared" si="7"/>
        <v>0.38821992391665738</v>
      </c>
      <c r="L27">
        <f t="shared" si="8"/>
        <v>0.61178007608334262</v>
      </c>
      <c r="M27">
        <f t="shared" si="9"/>
        <v>2.5758595538097082</v>
      </c>
      <c r="N27">
        <f t="shared" si="10"/>
        <v>1.6345743169703524</v>
      </c>
    </row>
    <row r="28" spans="1:14" x14ac:dyDescent="0.25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0.5714285714285714</v>
      </c>
      <c r="D28">
        <f t="shared" si="1"/>
        <v>0.45662100456621008</v>
      </c>
      <c r="E28">
        <f t="shared" si="2"/>
        <v>2.8049575994781417E-2</v>
      </c>
      <c r="F28">
        <f t="shared" si="3"/>
        <v>-0.23287671232876717</v>
      </c>
      <c r="G28">
        <v>0</v>
      </c>
      <c r="H28">
        <f t="shared" si="4"/>
        <v>0.26092628832354858</v>
      </c>
      <c r="I28">
        <f t="shared" si="5"/>
        <v>-1.0585122480499263</v>
      </c>
      <c r="J28">
        <f t="shared" si="6"/>
        <v>1.0585122480499263</v>
      </c>
      <c r="K28">
        <f t="shared" si="7"/>
        <v>0.55744958776236542</v>
      </c>
      <c r="L28">
        <f t="shared" si="8"/>
        <v>0.44255041223763469</v>
      </c>
      <c r="M28">
        <f t="shared" si="9"/>
        <v>1.7938841860374448</v>
      </c>
      <c r="N28">
        <f t="shared" si="10"/>
        <v>2.2596295751794115</v>
      </c>
    </row>
    <row r="29" spans="1:14" x14ac:dyDescent="0.25">
      <c r="A29" s="4">
        <f>IF('True_Odds_Calculator_2-way'!A30="","",'True_Odds_Calculator_2-way'!A30)</f>
        <v>1.83</v>
      </c>
      <c r="B29" s="4">
        <f>IF('True_Odds_Calculator_2-way'!B30="","",'True_Odds_Calculator_2-way'!B30)</f>
        <v>2.0499999999999998</v>
      </c>
      <c r="C29" s="4">
        <f t="shared" si="0"/>
        <v>0.54644808743169393</v>
      </c>
      <c r="D29">
        <f t="shared" si="1"/>
        <v>0.48780487804878053</v>
      </c>
      <c r="E29">
        <f t="shared" si="2"/>
        <v>3.4252965480474407E-2</v>
      </c>
      <c r="F29">
        <f t="shared" si="3"/>
        <v>-0.23230707716913246</v>
      </c>
      <c r="G29">
        <v>0</v>
      </c>
      <c r="H29">
        <f t="shared" si="4"/>
        <v>0.26656004264960681</v>
      </c>
      <c r="I29">
        <f t="shared" si="5"/>
        <v>-1.0711894933108055</v>
      </c>
      <c r="J29">
        <f t="shared" si="6"/>
        <v>1.0711894933108055</v>
      </c>
      <c r="K29">
        <f t="shared" si="7"/>
        <v>0.52935616627105819</v>
      </c>
      <c r="L29">
        <f t="shared" si="8"/>
        <v>0.47064383372894186</v>
      </c>
      <c r="M29">
        <f t="shared" si="9"/>
        <v>1.8890872794479689</v>
      </c>
      <c r="N29">
        <f t="shared" si="10"/>
        <v>2.1247489679763456</v>
      </c>
    </row>
    <row r="30" spans="1:14" x14ac:dyDescent="0.25">
      <c r="A30" s="4">
        <f>IF('True_Odds_Calculator_2-way'!A31="","",'True_Odds_Calculator_2-way'!A31)</f>
        <v>2.2400000000000002</v>
      </c>
      <c r="B30" s="4">
        <f>IF('True_Odds_Calculator_2-way'!B31="","",'True_Odds_Calculator_2-way'!B31)</f>
        <v>1.7</v>
      </c>
      <c r="C30" s="4">
        <f t="shared" si="0"/>
        <v>0.4464285714285714</v>
      </c>
      <c r="D30">
        <f t="shared" si="1"/>
        <v>0.58823529411764708</v>
      </c>
      <c r="E30">
        <f t="shared" si="2"/>
        <v>3.4663865546218364E-2</v>
      </c>
      <c r="F30">
        <f t="shared" si="3"/>
        <v>-0.22794117647058831</v>
      </c>
      <c r="G30">
        <v>0</v>
      </c>
      <c r="H30">
        <f t="shared" si="4"/>
        <v>0.26260504201680673</v>
      </c>
      <c r="I30">
        <f t="shared" si="5"/>
        <v>-1.0733469768527293</v>
      </c>
      <c r="J30">
        <f t="shared" si="6"/>
        <v>1.0733469768527293</v>
      </c>
      <c r="K30">
        <f t="shared" si="7"/>
        <v>0.42900958501512831</v>
      </c>
      <c r="L30">
        <f t="shared" si="8"/>
        <v>0.5709904149848718</v>
      </c>
      <c r="M30">
        <f t="shared" si="9"/>
        <v>2.3309502512973848</v>
      </c>
      <c r="N30">
        <f t="shared" si="10"/>
        <v>1.7513428837969105</v>
      </c>
    </row>
    <row r="31" spans="1:14" x14ac:dyDescent="0.25">
      <c r="A31" s="4">
        <f>IF('True_Odds_Calculator_2-way'!A32="","",'True_Odds_Calculator_2-way'!A32)</f>
        <v>2.14</v>
      </c>
      <c r="B31" s="4">
        <f>IF('True_Odds_Calculator_2-way'!B32="","",'True_Odds_Calculator_2-way'!B32)</f>
        <v>1.76</v>
      </c>
      <c r="C31" s="4">
        <f t="shared" si="0"/>
        <v>0.46728971962616822</v>
      </c>
      <c r="D31">
        <f t="shared" si="1"/>
        <v>0.56818181818181823</v>
      </c>
      <c r="E31">
        <f t="shared" si="2"/>
        <v>3.5471537807986397E-2</v>
      </c>
      <c r="F31">
        <f t="shared" si="3"/>
        <v>-0.23003398470688197</v>
      </c>
      <c r="G31">
        <v>0</v>
      </c>
      <c r="H31">
        <f t="shared" si="4"/>
        <v>0.26550552251486831</v>
      </c>
      <c r="I31">
        <f t="shared" si="5"/>
        <v>-1.0743376064838499</v>
      </c>
      <c r="J31">
        <f t="shared" si="6"/>
        <v>1.0743376064838499</v>
      </c>
      <c r="K31">
        <f t="shared" si="7"/>
        <v>0.4494897427831781</v>
      </c>
      <c r="L31">
        <f t="shared" si="8"/>
        <v>0.55051025721682212</v>
      </c>
      <c r="M31">
        <f t="shared" si="9"/>
        <v>2.2247448713915889</v>
      </c>
      <c r="N31">
        <f t="shared" si="10"/>
        <v>1.8164965809277254</v>
      </c>
    </row>
    <row r="32" spans="1:14" x14ac:dyDescent="0.25">
      <c r="A32" s="4">
        <f>IF('True_Odds_Calculator_2-way'!A33="","",'True_Odds_Calculator_2-way'!A33)</f>
        <v>2.23</v>
      </c>
      <c r="B32" s="4">
        <f>IF('True_Odds_Calculator_2-way'!B33="","",'True_Odds_Calculator_2-way'!B33)</f>
        <v>1.71</v>
      </c>
      <c r="C32" s="4">
        <f t="shared" si="0"/>
        <v>0.44843049327354262</v>
      </c>
      <c r="D32">
        <f t="shared" si="1"/>
        <v>0.58479532163742687</v>
      </c>
      <c r="E32">
        <f t="shared" si="2"/>
        <v>3.3225814910969431E-2</v>
      </c>
      <c r="F32">
        <f t="shared" si="3"/>
        <v>-0.22901423963496192</v>
      </c>
      <c r="G32">
        <v>0</v>
      </c>
      <c r="H32">
        <f t="shared" si="4"/>
        <v>0.26224005454593136</v>
      </c>
      <c r="I32">
        <f t="shared" si="5"/>
        <v>-1.070084984173661</v>
      </c>
      <c r="J32">
        <f t="shared" si="6"/>
        <v>1.070084984173661</v>
      </c>
      <c r="K32">
        <f t="shared" si="7"/>
        <v>0.43174080130549697</v>
      </c>
      <c r="L32">
        <f t="shared" si="8"/>
        <v>0.56825919869450314</v>
      </c>
      <c r="M32">
        <f t="shared" si="9"/>
        <v>2.3162045305336028</v>
      </c>
      <c r="N32">
        <f t="shared" si="10"/>
        <v>1.7597603387632996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1.77</v>
      </c>
      <c r="C33" s="4">
        <f t="shared" si="0"/>
        <v>0.46728971962616822</v>
      </c>
      <c r="D33">
        <f t="shared" si="1"/>
        <v>0.56497175141242939</v>
      </c>
      <c r="E33">
        <f t="shared" si="2"/>
        <v>3.2261471038597556E-2</v>
      </c>
      <c r="F33">
        <f t="shared" si="3"/>
        <v>-0.2317440202756218</v>
      </c>
      <c r="G33">
        <v>0</v>
      </c>
      <c r="H33">
        <f t="shared" si="4"/>
        <v>0.26400549131421935</v>
      </c>
      <c r="I33">
        <f t="shared" si="5"/>
        <v>-1.0673385899176768</v>
      </c>
      <c r="J33">
        <f t="shared" si="6"/>
        <v>1.0673385899176768</v>
      </c>
      <c r="K33">
        <f t="shared" si="7"/>
        <v>0.45110760602631583</v>
      </c>
      <c r="L33">
        <f t="shared" si="8"/>
        <v>0.54889239397368417</v>
      </c>
      <c r="M33">
        <f t="shared" si="9"/>
        <v>2.2167659925061516</v>
      </c>
      <c r="N33">
        <f t="shared" si="10"/>
        <v>1.8218507142366114</v>
      </c>
    </row>
    <row r="34" spans="1:14" x14ac:dyDescent="0.25">
      <c r="A34" s="4">
        <f>IF('True_Odds_Calculator_2-way'!A35="","",'True_Odds_Calculator_2-way'!A35)</f>
        <v>2.69</v>
      </c>
      <c r="B34" s="4">
        <f>IF('True_Odds_Calculator_2-way'!B35="","",'True_Odds_Calculator_2-way'!B35)</f>
        <v>1.51</v>
      </c>
      <c r="C34" s="4">
        <f t="shared" si="0"/>
        <v>0.37174721189591081</v>
      </c>
      <c r="D34">
        <f t="shared" si="1"/>
        <v>0.66225165562913912</v>
      </c>
      <c r="E34">
        <f t="shared" si="2"/>
        <v>3.3998867525049992E-2</v>
      </c>
      <c r="F34">
        <f t="shared" si="3"/>
        <v>-0.21219133902853338</v>
      </c>
      <c r="G34">
        <v>0</v>
      </c>
      <c r="H34">
        <f t="shared" si="4"/>
        <v>0.24619020655358334</v>
      </c>
      <c r="I34">
        <f t="shared" si="5"/>
        <v>-1.0771385261753925</v>
      </c>
      <c r="J34">
        <f t="shared" si="6"/>
        <v>1.0771385261753925</v>
      </c>
      <c r="K34">
        <f t="shared" si="7"/>
        <v>0.35456414890726312</v>
      </c>
      <c r="L34">
        <f t="shared" si="8"/>
        <v>0.64543585109273682</v>
      </c>
      <c r="M34">
        <f t="shared" si="9"/>
        <v>2.8203641092364129</v>
      </c>
      <c r="N34">
        <f t="shared" si="10"/>
        <v>1.5493406483494501</v>
      </c>
    </row>
    <row r="35" spans="1:14" x14ac:dyDescent="0.25">
      <c r="A35" s="4">
        <f>IF('True_Odds_Calculator_2-way'!A36="","",'True_Odds_Calculator_2-way'!A36)</f>
        <v>2.27</v>
      </c>
      <c r="B35" s="4">
        <f>IF('True_Odds_Calculator_2-way'!B36="","",'True_Odds_Calculator_2-way'!B36)</f>
        <v>1.68</v>
      </c>
      <c r="C35" s="4">
        <f t="shared" si="0"/>
        <v>0.44052863436123346</v>
      </c>
      <c r="D35">
        <f t="shared" si="1"/>
        <v>0.59523809523809523</v>
      </c>
      <c r="E35">
        <f t="shared" si="2"/>
        <v>3.5766729599328695E-2</v>
      </c>
      <c r="F35">
        <f t="shared" si="3"/>
        <v>-0.22645269561569115</v>
      </c>
      <c r="G35">
        <v>0</v>
      </c>
      <c r="H35">
        <f t="shared" si="4"/>
        <v>0.2622194252150199</v>
      </c>
      <c r="I35">
        <f t="shared" si="5"/>
        <v>-1.0760778282064791</v>
      </c>
      <c r="J35">
        <f t="shared" si="6"/>
        <v>1.0760778282064791</v>
      </c>
      <c r="K35">
        <f t="shared" si="7"/>
        <v>0.42254374989680582</v>
      </c>
      <c r="L35">
        <f t="shared" si="8"/>
        <v>0.57745625010319412</v>
      </c>
      <c r="M35">
        <f t="shared" si="9"/>
        <v>2.3666188418222287</v>
      </c>
      <c r="N35">
        <f t="shared" si="10"/>
        <v>1.7317329231804059</v>
      </c>
    </row>
    <row r="36" spans="1:14" x14ac:dyDescent="0.25">
      <c r="A36" s="4">
        <f>IF('True_Odds_Calculator_2-way'!A37="","",'True_Odds_Calculator_2-way'!A37)</f>
        <v>2.5499999999999998</v>
      </c>
      <c r="B36" s="4">
        <f>IF('True_Odds_Calculator_2-way'!B37="","",'True_Odds_Calculator_2-way'!B37)</f>
        <v>1.56</v>
      </c>
      <c r="C36" s="4">
        <f t="shared" si="0"/>
        <v>0.39215686274509809</v>
      </c>
      <c r="D36">
        <f t="shared" si="1"/>
        <v>0.64102564102564097</v>
      </c>
      <c r="E36">
        <f t="shared" si="2"/>
        <v>3.3182503770738947E-2</v>
      </c>
      <c r="F36">
        <f t="shared" si="3"/>
        <v>-0.21820010055304184</v>
      </c>
      <c r="G36">
        <v>0</v>
      </c>
      <c r="H36">
        <f t="shared" si="4"/>
        <v>0.25138260432378079</v>
      </c>
      <c r="I36">
        <f t="shared" si="5"/>
        <v>-1.0733469768527293</v>
      </c>
      <c r="J36">
        <f t="shared" si="6"/>
        <v>1.0733469768527293</v>
      </c>
      <c r="K36">
        <f t="shared" si="7"/>
        <v>0.37541936960421152</v>
      </c>
      <c r="L36">
        <f t="shared" si="8"/>
        <v>0.62458063039578859</v>
      </c>
      <c r="M36">
        <f t="shared" si="9"/>
        <v>2.6636878141217299</v>
      </c>
      <c r="N36">
        <f t="shared" si="10"/>
        <v>1.6010743070375286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2.1800000000000002</v>
      </c>
      <c r="B38" s="4">
        <f>IF('True_Odds_Calculator_2-way'!B39="","",'True_Odds_Calculator_2-way'!B39)</f>
        <v>1.74</v>
      </c>
      <c r="C38" s="4">
        <f t="shared" si="0"/>
        <v>0.4587155963302752</v>
      </c>
      <c r="D38">
        <f t="shared" si="1"/>
        <v>0.57471264367816088</v>
      </c>
      <c r="E38">
        <f t="shared" si="2"/>
        <v>3.3428240008436028E-2</v>
      </c>
      <c r="F38">
        <f t="shared" si="3"/>
        <v>-0.23020141305494057</v>
      </c>
      <c r="G38">
        <v>0</v>
      </c>
      <c r="H38">
        <f t="shared" si="4"/>
        <v>0.26362965306337655</v>
      </c>
      <c r="I38">
        <f t="shared" si="5"/>
        <v>-1.0701462561817372</v>
      </c>
      <c r="J38">
        <f t="shared" si="6"/>
        <v>1.0701462561817372</v>
      </c>
      <c r="K38">
        <f t="shared" si="7"/>
        <v>0.44193570658612125</v>
      </c>
      <c r="L38">
        <f t="shared" si="8"/>
        <v>0.55806429341387886</v>
      </c>
      <c r="M38">
        <f t="shared" si="9"/>
        <v>2.26277258229445</v>
      </c>
      <c r="N38">
        <f t="shared" si="10"/>
        <v>1.7919082295744857</v>
      </c>
    </row>
    <row r="39" spans="1:14" x14ac:dyDescent="0.25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0.49504950495049505</v>
      </c>
      <c r="D39">
        <f t="shared" si="1"/>
        <v>0.54644808743169393</v>
      </c>
      <c r="E39">
        <f t="shared" si="2"/>
        <v>4.1497592382188975E-2</v>
      </c>
      <c r="F39">
        <f t="shared" si="3"/>
        <v>-0.22902126278201596</v>
      </c>
      <c r="G39">
        <v>0</v>
      </c>
      <c r="H39">
        <f t="shared" si="4"/>
        <v>0.27051885516420493</v>
      </c>
      <c r="I39">
        <f t="shared" si="5"/>
        <v>-1.0868281233544477</v>
      </c>
      <c r="J39">
        <f t="shared" si="6"/>
        <v>1.0868281233544477</v>
      </c>
      <c r="K39">
        <f t="shared" si="7"/>
        <v>0.47425625911513414</v>
      </c>
      <c r="L39">
        <f t="shared" si="8"/>
        <v>0.52574374088486586</v>
      </c>
      <c r="M39">
        <f t="shared" si="9"/>
        <v>2.1085646858215363</v>
      </c>
      <c r="N39">
        <f t="shared" si="10"/>
        <v>1.9020673423841918</v>
      </c>
    </row>
    <row r="40" spans="1:14" x14ac:dyDescent="0.25">
      <c r="A40" s="4">
        <f>IF('True_Odds_Calculator_2-way'!A41="","",'True_Odds_Calculator_2-way'!A41)</f>
        <v>2.0099999999999998</v>
      </c>
      <c r="B40" s="4">
        <f>IF('True_Odds_Calculator_2-way'!B41="","",'True_Odds_Calculator_2-way'!B41)</f>
        <v>1.84</v>
      </c>
      <c r="C40" s="4">
        <f t="shared" si="0"/>
        <v>0.49751243781094534</v>
      </c>
      <c r="D40">
        <f t="shared" si="1"/>
        <v>0.54347826086956519</v>
      </c>
      <c r="E40">
        <f t="shared" si="2"/>
        <v>4.099069868051064E-2</v>
      </c>
      <c r="F40">
        <f t="shared" si="3"/>
        <v>-0.22939649578195964</v>
      </c>
      <c r="G40">
        <v>0</v>
      </c>
      <c r="H40">
        <f t="shared" si="4"/>
        <v>0.27038719446247028</v>
      </c>
      <c r="I40">
        <f t="shared" si="5"/>
        <v>-1.0856745817698688</v>
      </c>
      <c r="J40">
        <f t="shared" si="6"/>
        <v>1.0856745817698688</v>
      </c>
      <c r="K40">
        <f t="shared" si="7"/>
        <v>0.47697832455033157</v>
      </c>
      <c r="L40">
        <f t="shared" si="8"/>
        <v>0.52302167544966849</v>
      </c>
      <c r="M40">
        <f t="shared" si="9"/>
        <v>2.096531327587567</v>
      </c>
      <c r="N40">
        <f t="shared" si="10"/>
        <v>1.9119666486866893</v>
      </c>
    </row>
    <row r="41" spans="1:14" x14ac:dyDescent="0.25">
      <c r="A41" s="4">
        <f>IF('True_Odds_Calculator_2-way'!A42="","",'True_Odds_Calculator_2-way'!A42)</f>
        <v>1.88</v>
      </c>
      <c r="B41" s="4">
        <f>IF('True_Odds_Calculator_2-way'!B42="","",'True_Odds_Calculator_2-way'!B42)</f>
        <v>1.96</v>
      </c>
      <c r="C41" s="4">
        <f t="shared" si="0"/>
        <v>0.53191489361702127</v>
      </c>
      <c r="D41">
        <f t="shared" si="1"/>
        <v>0.51020408163265307</v>
      </c>
      <c r="E41">
        <f t="shared" si="2"/>
        <v>4.2118975249674229E-2</v>
      </c>
      <c r="F41">
        <f t="shared" si="3"/>
        <v>-0.22926617455492848</v>
      </c>
      <c r="G41">
        <v>0</v>
      </c>
      <c r="H41">
        <f t="shared" si="4"/>
        <v>0.27138514980460271</v>
      </c>
      <c r="I41">
        <f t="shared" si="5"/>
        <v>-1.0879853497231111</v>
      </c>
      <c r="J41">
        <f t="shared" si="6"/>
        <v>1.0879853497231111</v>
      </c>
      <c r="K41">
        <f t="shared" si="7"/>
        <v>0.51087470692394266</v>
      </c>
      <c r="L41">
        <f t="shared" si="8"/>
        <v>0.48912529307605751</v>
      </c>
      <c r="M41">
        <f t="shared" si="9"/>
        <v>1.9574271077563381</v>
      </c>
      <c r="N41">
        <f t="shared" si="10"/>
        <v>2.0444659357341863</v>
      </c>
    </row>
    <row r="42" spans="1:14" x14ac:dyDescent="0.25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1.83</v>
      </c>
      <c r="C42" s="4">
        <f t="shared" si="0"/>
        <v>0.49751243781094534</v>
      </c>
      <c r="D42">
        <f t="shared" si="1"/>
        <v>0.54644808743169393</v>
      </c>
      <c r="E42">
        <f t="shared" si="2"/>
        <v>4.3960525242639381E-2</v>
      </c>
      <c r="F42">
        <f t="shared" si="3"/>
        <v>-0.22790419487263125</v>
      </c>
      <c r="G42">
        <v>0</v>
      </c>
      <c r="H42">
        <f t="shared" si="4"/>
        <v>0.27186472011527063</v>
      </c>
      <c r="I42">
        <f t="shared" si="5"/>
        <v>-1.0921952084562025</v>
      </c>
      <c r="J42">
        <f t="shared" si="6"/>
        <v>1.0921952084562025</v>
      </c>
      <c r="K42">
        <f t="shared" si="7"/>
        <v>0.47548468471574579</v>
      </c>
      <c r="L42">
        <f t="shared" si="8"/>
        <v>0.52451531528425399</v>
      </c>
      <c r="M42">
        <f t="shared" si="9"/>
        <v>2.1031171605407648</v>
      </c>
      <c r="N42">
        <f t="shared" si="10"/>
        <v>1.9065220230186481</v>
      </c>
    </row>
    <row r="43" spans="1:14" x14ac:dyDescent="0.25">
      <c r="A43" s="4">
        <f>IF('True_Odds_Calculator_2-way'!A44="","",'True_Odds_Calculator_2-way'!A44)</f>
        <v>2.14</v>
      </c>
      <c r="B43" s="4">
        <f>IF('True_Odds_Calculator_2-way'!B44="","",'True_Odds_Calculator_2-way'!B44)</f>
        <v>1.72</v>
      </c>
      <c r="C43" s="4">
        <f t="shared" si="0"/>
        <v>0.46728971962616822</v>
      </c>
      <c r="D43">
        <f t="shared" si="1"/>
        <v>0.58139534883720934</v>
      </c>
      <c r="E43">
        <f t="shared" si="2"/>
        <v>4.8685068463377501E-2</v>
      </c>
      <c r="F43">
        <f t="shared" si="3"/>
        <v>-0.22299500108672032</v>
      </c>
      <c r="G43">
        <v>0</v>
      </c>
      <c r="H43">
        <f t="shared" si="4"/>
        <v>0.27168006955009782</v>
      </c>
      <c r="I43">
        <f t="shared" si="5"/>
        <v>-1.1037769642208697</v>
      </c>
      <c r="J43">
        <f t="shared" si="6"/>
        <v>1.1037769642208697</v>
      </c>
      <c r="K43">
        <f t="shared" si="7"/>
        <v>0.4428098386487857</v>
      </c>
      <c r="L43">
        <f t="shared" si="8"/>
        <v>0.55719016135121435</v>
      </c>
      <c r="M43">
        <f t="shared" si="9"/>
        <v>2.2583057392117913</v>
      </c>
      <c r="N43">
        <f t="shared" si="10"/>
        <v>1.7947194142390264</v>
      </c>
    </row>
    <row r="44" spans="1:14" x14ac:dyDescent="0.25">
      <c r="A44" s="4">
        <f>IF('True_Odds_Calculator_2-way'!A45="","",'True_Odds_Calculator_2-way'!A45)</f>
        <v>2.17</v>
      </c>
      <c r="B44" s="4">
        <f>IF('True_Odds_Calculator_2-way'!B45="","",'True_Odds_Calculator_2-way'!B45)</f>
        <v>1.7</v>
      </c>
      <c r="C44" s="4">
        <f t="shared" si="0"/>
        <v>0.46082949308755761</v>
      </c>
      <c r="D44">
        <f t="shared" si="1"/>
        <v>0.58823529411764708</v>
      </c>
      <c r="E44">
        <f t="shared" si="2"/>
        <v>4.9064787205204574E-2</v>
      </c>
      <c r="F44">
        <f t="shared" si="3"/>
        <v>-0.22201138519924113</v>
      </c>
      <c r="G44">
        <v>0</v>
      </c>
      <c r="H44">
        <f t="shared" si="4"/>
        <v>0.27107617240444565</v>
      </c>
      <c r="I44">
        <f t="shared" si="5"/>
        <v>-1.1049892402196595</v>
      </c>
      <c r="J44">
        <f t="shared" si="6"/>
        <v>1.1049892402196595</v>
      </c>
      <c r="K44">
        <f t="shared" si="7"/>
        <v>0.43614082497851364</v>
      </c>
      <c r="L44">
        <f t="shared" si="8"/>
        <v>0.56385917502148641</v>
      </c>
      <c r="M44">
        <f t="shared" si="9"/>
        <v>2.2928374110570013</v>
      </c>
      <c r="N44">
        <f t="shared" si="10"/>
        <v>1.773492468153762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1.74</v>
      </c>
      <c r="C45" s="4">
        <f t="shared" si="0"/>
        <v>0.47169811320754712</v>
      </c>
      <c r="D45">
        <f t="shared" si="1"/>
        <v>0.57471264367816088</v>
      </c>
      <c r="E45">
        <f t="shared" si="2"/>
        <v>4.6410756885707949E-2</v>
      </c>
      <c r="F45">
        <f t="shared" si="3"/>
        <v>-0.22468011277380184</v>
      </c>
      <c r="G45">
        <v>0</v>
      </c>
      <c r="H45">
        <f t="shared" si="4"/>
        <v>0.27109086965950985</v>
      </c>
      <c r="I45">
        <f t="shared" si="5"/>
        <v>-1.0984369379093668</v>
      </c>
      <c r="J45">
        <f t="shared" si="6"/>
        <v>1.0984369379093668</v>
      </c>
      <c r="K45">
        <f t="shared" si="7"/>
        <v>0.44838035299811413</v>
      </c>
      <c r="L45">
        <f t="shared" si="8"/>
        <v>0.55161964700188582</v>
      </c>
      <c r="M45">
        <f t="shared" si="9"/>
        <v>2.2302493704584911</v>
      </c>
      <c r="N45">
        <f t="shared" si="10"/>
        <v>1.8128433340529317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0.50251256281407031</v>
      </c>
      <c r="D46">
        <f t="shared" si="1"/>
        <v>0.54054054054054046</v>
      </c>
      <c r="E46">
        <f t="shared" si="2"/>
        <v>4.3053103354610656E-2</v>
      </c>
      <c r="F46">
        <f t="shared" si="3"/>
        <v>-0.22857530897731926</v>
      </c>
      <c r="G46">
        <v>0</v>
      </c>
      <c r="H46">
        <f t="shared" si="4"/>
        <v>0.27162841233192986</v>
      </c>
      <c r="I46">
        <f t="shared" si="5"/>
        <v>-1.0901165669462136</v>
      </c>
      <c r="J46">
        <f t="shared" si="6"/>
        <v>1.0901165669462136</v>
      </c>
      <c r="K46">
        <f t="shared" si="7"/>
        <v>0.48095065060885256</v>
      </c>
      <c r="L46">
        <f t="shared" si="8"/>
        <v>0.51904934939114777</v>
      </c>
      <c r="M46">
        <f t="shared" si="9"/>
        <v>2.0792154012767514</v>
      </c>
      <c r="N46">
        <f t="shared" si="10"/>
        <v>1.9265990819042815</v>
      </c>
    </row>
    <row r="47" spans="1:14" x14ac:dyDescent="0.25">
      <c r="A47" s="4">
        <f>IF('True_Odds_Calculator_2-way'!A48="","",'True_Odds_Calculator_2-way'!A48)</f>
        <v>1.78</v>
      </c>
      <c r="B47" s="4">
        <f>IF('True_Odds_Calculator_2-way'!B48="","",'True_Odds_Calculator_2-way'!B48)</f>
        <v>2.06</v>
      </c>
      <c r="C47" s="4">
        <f t="shared" si="0"/>
        <v>0.5617977528089888</v>
      </c>
      <c r="D47">
        <f t="shared" si="1"/>
        <v>0.4854368932038835</v>
      </c>
      <c r="E47">
        <f t="shared" si="2"/>
        <v>4.7234646012872306E-2</v>
      </c>
      <c r="F47">
        <f t="shared" si="3"/>
        <v>-0.22548270971964657</v>
      </c>
      <c r="G47">
        <v>0</v>
      </c>
      <c r="H47">
        <f t="shared" si="4"/>
        <v>0.27271735573251882</v>
      </c>
      <c r="I47">
        <f t="shared" si="5"/>
        <v>-1.0997646755364592</v>
      </c>
      <c r="J47">
        <f t="shared" si="6"/>
        <v>1.0997646755364592</v>
      </c>
      <c r="K47">
        <f t="shared" si="7"/>
        <v>0.53826630809448417</v>
      </c>
      <c r="L47">
        <f t="shared" si="8"/>
        <v>0.46173369190551583</v>
      </c>
      <c r="M47">
        <f t="shared" si="9"/>
        <v>1.8578164469184384</v>
      </c>
      <c r="N47">
        <f t="shared" si="10"/>
        <v>2.1657505560686463</v>
      </c>
    </row>
    <row r="48" spans="1:14" x14ac:dyDescent="0.25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1.77</v>
      </c>
      <c r="C48" s="4">
        <f t="shared" si="0"/>
        <v>0.48309178743961356</v>
      </c>
      <c r="D48">
        <f t="shared" si="1"/>
        <v>0.56497175141242939</v>
      </c>
      <c r="E48">
        <f t="shared" si="2"/>
        <v>4.8063538852042953E-2</v>
      </c>
      <c r="F48">
        <f t="shared" si="3"/>
        <v>-0.22486967439067662</v>
      </c>
      <c r="G48">
        <v>0</v>
      </c>
      <c r="H48">
        <f t="shared" si="4"/>
        <v>0.27293321324271952</v>
      </c>
      <c r="I48">
        <f t="shared" si="5"/>
        <v>-1.1016984757621029</v>
      </c>
      <c r="J48">
        <f t="shared" si="6"/>
        <v>1.1016984757621029</v>
      </c>
      <c r="K48">
        <f t="shared" si="7"/>
        <v>0.45896458060132206</v>
      </c>
      <c r="L48">
        <f t="shared" si="8"/>
        <v>0.54103541939867805</v>
      </c>
      <c r="M48">
        <f t="shared" si="9"/>
        <v>2.1788173690654498</v>
      </c>
      <c r="N48">
        <f t="shared" si="10"/>
        <v>1.8483078263368193</v>
      </c>
    </row>
    <row r="49" spans="1:14" x14ac:dyDescent="0.25">
      <c r="A49" s="4">
        <f>IF('True_Odds_Calculator_2-way'!A50="","",'True_Odds_Calculator_2-way'!A50)</f>
        <v>1.71</v>
      </c>
      <c r="B49" s="4">
        <f>IF('True_Odds_Calculator_2-way'!B50="","",'True_Odds_Calculator_2-way'!B50)</f>
        <v>2.17</v>
      </c>
      <c r="C49" s="4">
        <f t="shared" si="0"/>
        <v>0.58479532163742687</v>
      </c>
      <c r="D49">
        <f t="shared" si="1"/>
        <v>0.46082949308755761</v>
      </c>
      <c r="E49">
        <f t="shared" si="2"/>
        <v>4.5624814724984475E-2</v>
      </c>
      <c r="F49">
        <f t="shared" si="3"/>
        <v>-0.22386611690516611</v>
      </c>
      <c r="G49">
        <v>0</v>
      </c>
      <c r="H49">
        <f t="shared" si="4"/>
        <v>0.26949093163015064</v>
      </c>
      <c r="I49">
        <f t="shared" si="5"/>
        <v>-1.097180031127722</v>
      </c>
      <c r="J49">
        <f t="shared" si="6"/>
        <v>1.097180031127722</v>
      </c>
      <c r="K49">
        <f t="shared" si="7"/>
        <v>0.56211423509174197</v>
      </c>
      <c r="L49">
        <f t="shared" si="8"/>
        <v>0.43788576490825809</v>
      </c>
      <c r="M49">
        <f t="shared" si="9"/>
        <v>1.7789978221006826</v>
      </c>
      <c r="N49">
        <f t="shared" si="10"/>
        <v>2.283700636419435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0.4854368932038835</v>
      </c>
      <c r="D50">
        <f t="shared" si="1"/>
        <v>0.5617977528089888</v>
      </c>
      <c r="E50">
        <f t="shared" si="2"/>
        <v>4.7234646012872306E-2</v>
      </c>
      <c r="F50">
        <f t="shared" si="3"/>
        <v>-0.22548270971964657</v>
      </c>
      <c r="G50">
        <v>0</v>
      </c>
      <c r="H50">
        <f t="shared" si="4"/>
        <v>0.27271735573251882</v>
      </c>
      <c r="I50">
        <f t="shared" si="5"/>
        <v>-1.0997646755364592</v>
      </c>
      <c r="J50">
        <f t="shared" si="6"/>
        <v>1.0997646755364592</v>
      </c>
      <c r="K50">
        <f t="shared" si="7"/>
        <v>0.46173369190551583</v>
      </c>
      <c r="L50">
        <f t="shared" si="8"/>
        <v>0.53826630809448417</v>
      </c>
      <c r="M50">
        <f t="shared" si="9"/>
        <v>2.1657505560686463</v>
      </c>
      <c r="N50">
        <f t="shared" si="10"/>
        <v>1.8578164469184384</v>
      </c>
    </row>
    <row r="51" spans="1:14" x14ac:dyDescent="0.25">
      <c r="A51" s="4">
        <f>IF('True_Odds_Calculator_2-way'!A52="","",'True_Odds_Calculator_2-way'!A52)</f>
        <v>1.89</v>
      </c>
      <c r="B51" s="4">
        <f>IF('True_Odds_Calculator_2-way'!B52="","",'True_Odds_Calculator_2-way'!B52)</f>
        <v>1.94</v>
      </c>
      <c r="C51" s="4">
        <f t="shared" si="0"/>
        <v>0.52910052910052918</v>
      </c>
      <c r="D51">
        <f t="shared" si="1"/>
        <v>0.51546391752577325</v>
      </c>
      <c r="E51">
        <f t="shared" si="2"/>
        <v>4.4564446626302434E-2</v>
      </c>
      <c r="F51">
        <f t="shared" si="3"/>
        <v>-0.22816778486881573</v>
      </c>
      <c r="G51">
        <v>0</v>
      </c>
      <c r="H51">
        <f t="shared" si="4"/>
        <v>0.27273223149511816</v>
      </c>
      <c r="I51">
        <f t="shared" si="5"/>
        <v>-1.093304334427839</v>
      </c>
      <c r="J51">
        <f t="shared" si="6"/>
        <v>1.093304334427839</v>
      </c>
      <c r="K51">
        <f t="shared" si="7"/>
        <v>0.50683187635340188</v>
      </c>
      <c r="L51">
        <f t="shared" si="8"/>
        <v>0.49316812364659818</v>
      </c>
      <c r="M51">
        <f t="shared" si="9"/>
        <v>1.9730408576407765</v>
      </c>
      <c r="N51">
        <f t="shared" si="10"/>
        <v>2.0277060743621682</v>
      </c>
    </row>
    <row r="52" spans="1:14" x14ac:dyDescent="0.25">
      <c r="A52" s="4">
        <f>IF('True_Odds_Calculator_2-way'!A53="","",'True_Odds_Calculator_2-way'!A53)</f>
        <v>2.48</v>
      </c>
      <c r="B52" s="4">
        <f>IF('True_Odds_Calculator_2-way'!B53="","",'True_Odds_Calculator_2-way'!B53)</f>
        <v>1.55</v>
      </c>
      <c r="C52" s="4">
        <f t="shared" si="0"/>
        <v>0.40322580645161293</v>
      </c>
      <c r="D52">
        <f t="shared" si="1"/>
        <v>0.64516129032258063</v>
      </c>
      <c r="E52">
        <f t="shared" si="2"/>
        <v>4.8387096774193505E-2</v>
      </c>
      <c r="F52">
        <f t="shared" si="3"/>
        <v>-0.21175858480749232</v>
      </c>
      <c r="G52">
        <v>0</v>
      </c>
      <c r="H52">
        <f t="shared" si="4"/>
        <v>0.26014568158168577</v>
      </c>
      <c r="I52">
        <f t="shared" si="5"/>
        <v>-1.1083777463036815</v>
      </c>
      <c r="J52">
        <f t="shared" si="6"/>
        <v>1.1083777463036815</v>
      </c>
      <c r="K52">
        <f t="shared" si="7"/>
        <v>0.3787306295604268</v>
      </c>
      <c r="L52">
        <f t="shared" si="8"/>
        <v>0.62126937043957342</v>
      </c>
      <c r="M52">
        <f t="shared" si="9"/>
        <v>2.6403990645294484</v>
      </c>
      <c r="N52">
        <f t="shared" si="10"/>
        <v>1.6096077604670245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0.47393364928909953</v>
      </c>
      <c r="D53">
        <f t="shared" si="1"/>
        <v>0.5714285714285714</v>
      </c>
      <c r="E53">
        <f t="shared" si="2"/>
        <v>4.5362220717670931E-2</v>
      </c>
      <c r="F53">
        <f t="shared" si="3"/>
        <v>-0.22545700744752883</v>
      </c>
      <c r="G53">
        <v>0</v>
      </c>
      <c r="H53">
        <f t="shared" si="4"/>
        <v>0.27081922816519971</v>
      </c>
      <c r="I53">
        <f t="shared" si="5"/>
        <v>-1.0959932487023818</v>
      </c>
      <c r="J53">
        <f t="shared" si="6"/>
        <v>1.0959932487023818</v>
      </c>
      <c r="K53">
        <f t="shared" si="7"/>
        <v>0.45115105429092489</v>
      </c>
      <c r="L53">
        <f t="shared" si="8"/>
        <v>0.54884894570907516</v>
      </c>
      <c r="M53">
        <f t="shared" si="9"/>
        <v>2.216552506059644</v>
      </c>
      <c r="N53">
        <f t="shared" si="10"/>
        <v>1.8219949365267862</v>
      </c>
    </row>
    <row r="54" spans="1:14" x14ac:dyDescent="0.25">
      <c r="A54" s="4">
        <f>IF('True_Odds_Calculator_2-way'!A55="","",'True_Odds_Calculator_2-way'!A55)</f>
        <v>1.91</v>
      </c>
      <c r="B54" s="4">
        <f>IF('True_Odds_Calculator_2-way'!B55="","",'True_Odds_Calculator_2-way'!B55)</f>
        <v>1.93</v>
      </c>
      <c r="C54" s="4">
        <f t="shared" si="0"/>
        <v>0.52356020942408377</v>
      </c>
      <c r="D54">
        <f t="shared" si="1"/>
        <v>0.5181347150259068</v>
      </c>
      <c r="E54">
        <f t="shared" si="2"/>
        <v>4.1694924449990456E-2</v>
      </c>
      <c r="F54">
        <f t="shared" si="3"/>
        <v>-0.2295797954588612</v>
      </c>
      <c r="G54">
        <v>0</v>
      </c>
      <c r="H54">
        <f t="shared" si="4"/>
        <v>0.27127471990885171</v>
      </c>
      <c r="I54">
        <f t="shared" si="5"/>
        <v>-1.0870207379990005</v>
      </c>
      <c r="J54">
        <f t="shared" si="6"/>
        <v>1.0870207379990005</v>
      </c>
      <c r="K54">
        <f t="shared" si="7"/>
        <v>0.50271747157230162</v>
      </c>
      <c r="L54">
        <f t="shared" si="8"/>
        <v>0.49728252842769838</v>
      </c>
      <c r="M54">
        <f t="shared" si="9"/>
        <v>1.9891888715790902</v>
      </c>
      <c r="N54">
        <f t="shared" si="10"/>
        <v>2.0109292863390706</v>
      </c>
    </row>
    <row r="55" spans="1:14" x14ac:dyDescent="0.25">
      <c r="A55" s="4">
        <f>IF('True_Odds_Calculator_2-way'!A56="","",'True_Odds_Calculator_2-way'!A56)</f>
        <v>2.2599999999999998</v>
      </c>
      <c r="B55" s="4">
        <f>IF('True_Odds_Calculator_2-way'!B56="","",'True_Odds_Calculator_2-way'!B56)</f>
        <v>1.65</v>
      </c>
      <c r="C55" s="4">
        <f t="shared" si="0"/>
        <v>0.44247787610619471</v>
      </c>
      <c r="D55">
        <f t="shared" si="1"/>
        <v>0.60606060606060608</v>
      </c>
      <c r="E55">
        <f t="shared" si="2"/>
        <v>4.85384821668009E-2</v>
      </c>
      <c r="F55">
        <f t="shared" si="3"/>
        <v>-0.21962992759452926</v>
      </c>
      <c r="G55">
        <v>0</v>
      </c>
      <c r="H55">
        <f t="shared" si="4"/>
        <v>0.26816840976133016</v>
      </c>
      <c r="I55">
        <f t="shared" si="5"/>
        <v>-1.1049892402196602</v>
      </c>
      <c r="J55">
        <f t="shared" si="6"/>
        <v>1.1049892402196602</v>
      </c>
      <c r="K55">
        <f t="shared" si="7"/>
        <v>0.41801014383590385</v>
      </c>
      <c r="L55">
        <f t="shared" si="8"/>
        <v>0.58198985616409593</v>
      </c>
      <c r="M55">
        <f t="shared" si="9"/>
        <v>2.3922864426767716</v>
      </c>
      <c r="N55">
        <f t="shared" si="10"/>
        <v>1.7182430061427794</v>
      </c>
    </row>
    <row r="56" spans="1:14" x14ac:dyDescent="0.25">
      <c r="A56" s="4">
        <f>IF('True_Odds_Calculator_2-way'!A57="","",'True_Odds_Calculator_2-way'!A57)</f>
        <v>2.19</v>
      </c>
      <c r="B56" s="4">
        <f>IF('True_Odds_Calculator_2-way'!B57="","",'True_Odds_Calculator_2-way'!B57)</f>
        <v>1.69</v>
      </c>
      <c r="C56" s="4">
        <f t="shared" si="0"/>
        <v>0.45662100456621008</v>
      </c>
      <c r="D56">
        <f t="shared" si="1"/>
        <v>0.59171597633136097</v>
      </c>
      <c r="E56">
        <f t="shared" si="2"/>
        <v>4.8336980897571102E-2</v>
      </c>
      <c r="F56">
        <f t="shared" si="3"/>
        <v>-0.2218529626327308</v>
      </c>
      <c r="G56">
        <v>0</v>
      </c>
      <c r="H56">
        <f t="shared" si="4"/>
        <v>0.27018994353030185</v>
      </c>
      <c r="I56">
        <f t="shared" si="5"/>
        <v>-1.1035753058718369</v>
      </c>
      <c r="J56">
        <f t="shared" si="6"/>
        <v>1.1035753058718369</v>
      </c>
      <c r="K56">
        <f t="shared" si="7"/>
        <v>0.43229136730273038</v>
      </c>
      <c r="L56">
        <f t="shared" si="8"/>
        <v>0.56770863269726979</v>
      </c>
      <c r="M56">
        <f t="shared" si="9"/>
        <v>2.3132546139874859</v>
      </c>
      <c r="N56">
        <f t="shared" si="10"/>
        <v>1.761466961051567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1.74</v>
      </c>
      <c r="C57" s="4">
        <f t="shared" si="0"/>
        <v>0.47169811320754712</v>
      </c>
      <c r="D57">
        <f t="shared" si="1"/>
        <v>0.57471264367816088</v>
      </c>
      <c r="E57">
        <f t="shared" si="2"/>
        <v>4.6410756885707949E-2</v>
      </c>
      <c r="F57">
        <f t="shared" si="3"/>
        <v>-0.22468011277380184</v>
      </c>
      <c r="G57">
        <v>0</v>
      </c>
      <c r="H57">
        <f t="shared" si="4"/>
        <v>0.27109086965950985</v>
      </c>
      <c r="I57">
        <f t="shared" si="5"/>
        <v>-1.0984369379093668</v>
      </c>
      <c r="J57">
        <f t="shared" si="6"/>
        <v>1.0984369379093668</v>
      </c>
      <c r="K57">
        <f t="shared" si="7"/>
        <v>0.44838035299811413</v>
      </c>
      <c r="L57">
        <f t="shared" si="8"/>
        <v>0.55161964700188582</v>
      </c>
      <c r="M57">
        <f t="shared" si="9"/>
        <v>2.2302493704584911</v>
      </c>
      <c r="N57">
        <f t="shared" si="10"/>
        <v>1.8128433340529317</v>
      </c>
    </row>
    <row r="58" spans="1:14" x14ac:dyDescent="0.25">
      <c r="A58" s="4">
        <f>IF('True_Odds_Calculator_2-way'!A59="","",'True_Odds_Calculator_2-way'!A59)</f>
        <v>2.2799999999999998</v>
      </c>
      <c r="B58" s="4">
        <f>IF('True_Odds_Calculator_2-way'!B59="","",'True_Odds_Calculator_2-way'!B59)</f>
        <v>1.65</v>
      </c>
      <c r="C58" s="4">
        <f t="shared" si="0"/>
        <v>0.43859649122807021</v>
      </c>
      <c r="D58">
        <f t="shared" si="1"/>
        <v>0.60606060606060608</v>
      </c>
      <c r="E58">
        <f t="shared" si="2"/>
        <v>4.4657097288676173E-2</v>
      </c>
      <c r="F58">
        <f t="shared" si="3"/>
        <v>-0.22115895800106333</v>
      </c>
      <c r="G58">
        <v>0</v>
      </c>
      <c r="H58">
        <f t="shared" si="4"/>
        <v>0.26581605528973951</v>
      </c>
      <c r="I58">
        <f t="shared" si="5"/>
        <v>-1.0963225241337864</v>
      </c>
      <c r="J58">
        <f t="shared" si="6"/>
        <v>1.0963225241337864</v>
      </c>
      <c r="K58">
        <f t="shared" si="7"/>
        <v>0.41609577790366731</v>
      </c>
      <c r="L58">
        <f t="shared" si="8"/>
        <v>0.58390422209633297</v>
      </c>
      <c r="M58">
        <f t="shared" si="9"/>
        <v>2.4032928308912465</v>
      </c>
      <c r="N58">
        <f t="shared" si="10"/>
        <v>1.7126096406869604</v>
      </c>
    </row>
    <row r="59" spans="1:14" x14ac:dyDescent="0.25">
      <c r="A59" s="4">
        <f>IF('True_Odds_Calculator_2-way'!A60="","",'True_Odds_Calculator_2-way'!A60)</f>
        <v>2.14</v>
      </c>
      <c r="B59" s="4">
        <f>IF('True_Odds_Calculator_2-way'!B60="","",'True_Odds_Calculator_2-way'!B60)</f>
        <v>1.72</v>
      </c>
      <c r="C59" s="4">
        <f t="shared" si="0"/>
        <v>0.46728971962616822</v>
      </c>
      <c r="D59">
        <f t="shared" si="1"/>
        <v>0.58139534883720934</v>
      </c>
      <c r="E59">
        <f t="shared" si="2"/>
        <v>4.8685068463377501E-2</v>
      </c>
      <c r="F59">
        <f t="shared" si="3"/>
        <v>-0.22299500108672032</v>
      </c>
      <c r="G59">
        <v>0</v>
      </c>
      <c r="H59">
        <f t="shared" si="4"/>
        <v>0.27168006955009782</v>
      </c>
      <c r="I59">
        <f t="shared" si="5"/>
        <v>-1.1037769642208697</v>
      </c>
      <c r="J59">
        <f t="shared" si="6"/>
        <v>1.1037769642208697</v>
      </c>
      <c r="K59">
        <f t="shared" si="7"/>
        <v>0.4428098386487857</v>
      </c>
      <c r="L59">
        <f t="shared" si="8"/>
        <v>0.55719016135121435</v>
      </c>
      <c r="M59">
        <f t="shared" si="9"/>
        <v>2.2583057392117913</v>
      </c>
      <c r="N59">
        <f t="shared" si="10"/>
        <v>1.7947194142390264</v>
      </c>
    </row>
    <row r="60" spans="1:14" x14ac:dyDescent="0.25">
      <c r="A60" s="4">
        <f>IF('True_Odds_Calculator_2-way'!A61="","",'True_Odds_Calculator_2-way'!A61)</f>
        <v>1.94</v>
      </c>
      <c r="B60" s="4">
        <f>IF('True_Odds_Calculator_2-way'!B61="","",'True_Odds_Calculator_2-way'!B61)</f>
        <v>1.89</v>
      </c>
      <c r="C60" s="4">
        <f t="shared" si="0"/>
        <v>0.51546391752577325</v>
      </c>
      <c r="D60">
        <f t="shared" si="1"/>
        <v>0.52910052910052918</v>
      </c>
      <c r="E60">
        <f t="shared" si="2"/>
        <v>4.4564446626302434E-2</v>
      </c>
      <c r="F60">
        <f t="shared" si="3"/>
        <v>-0.22816778486881573</v>
      </c>
      <c r="G60">
        <v>0</v>
      </c>
      <c r="H60">
        <f t="shared" si="4"/>
        <v>0.27273223149511816</v>
      </c>
      <c r="I60">
        <f t="shared" si="5"/>
        <v>-1.093304334427839</v>
      </c>
      <c r="J60">
        <f t="shared" si="6"/>
        <v>1.093304334427839</v>
      </c>
      <c r="K60">
        <f t="shared" si="7"/>
        <v>0.49316812364659818</v>
      </c>
      <c r="L60">
        <f t="shared" si="8"/>
        <v>0.50683187635340188</v>
      </c>
      <c r="M60">
        <f t="shared" si="9"/>
        <v>2.0277060743621682</v>
      </c>
      <c r="N60">
        <f t="shared" si="10"/>
        <v>1.9730408576407765</v>
      </c>
    </row>
    <row r="61" spans="1:14" x14ac:dyDescent="0.25">
      <c r="A61" s="4">
        <f>IF('True_Odds_Calculator_2-way'!A62="","",'True_Odds_Calculator_2-way'!A62)</f>
        <v>2.2999999999999998</v>
      </c>
      <c r="B61" s="4">
        <f>IF('True_Odds_Calculator_2-way'!B62="","",'True_Odds_Calculator_2-way'!B62)</f>
        <v>1.63</v>
      </c>
      <c r="C61" s="4">
        <f t="shared" si="0"/>
        <v>0.43478260869565222</v>
      </c>
      <c r="D61">
        <f t="shared" si="1"/>
        <v>0.61349693251533743</v>
      </c>
      <c r="E61">
        <f t="shared" si="2"/>
        <v>4.8279541210989763E-2</v>
      </c>
      <c r="F61">
        <f t="shared" si="3"/>
        <v>-0.21845825553480913</v>
      </c>
      <c r="G61">
        <v>0</v>
      </c>
      <c r="H61">
        <f t="shared" si="4"/>
        <v>0.26673779674579889</v>
      </c>
      <c r="I61">
        <f t="shared" si="5"/>
        <v>-1.1049892402196602</v>
      </c>
      <c r="J61">
        <f t="shared" si="6"/>
        <v>1.1049892402196602</v>
      </c>
      <c r="K61">
        <f t="shared" si="7"/>
        <v>0.41042714588044982</v>
      </c>
      <c r="L61">
        <f t="shared" si="8"/>
        <v>0.58957285411955018</v>
      </c>
      <c r="M61">
        <f t="shared" si="9"/>
        <v>2.4364860122855578</v>
      </c>
      <c r="N61">
        <f t="shared" si="10"/>
        <v>1.6961432213383858</v>
      </c>
    </row>
    <row r="62" spans="1:14" x14ac:dyDescent="0.25">
      <c r="A62" s="4">
        <f>IF('True_Odds_Calculator_2-way'!A63="","",'True_Odds_Calculator_2-way'!A63)</f>
        <v>1.8</v>
      </c>
      <c r="B62" s="4">
        <f>IF('True_Odds_Calculator_2-way'!B63="","",'True_Odds_Calculator_2-way'!B63)</f>
        <v>2.0099999999999998</v>
      </c>
      <c r="C62" s="4">
        <f t="shared" si="0"/>
        <v>0.55555555555555558</v>
      </c>
      <c r="D62">
        <f t="shared" si="1"/>
        <v>0.49751243781094534</v>
      </c>
      <c r="E62">
        <f t="shared" si="2"/>
        <v>5.3067993366501032E-2</v>
      </c>
      <c r="F62">
        <f t="shared" si="3"/>
        <v>-0.22332780541735753</v>
      </c>
      <c r="G62">
        <v>0</v>
      </c>
      <c r="H62">
        <f t="shared" si="4"/>
        <v>0.27639579878385856</v>
      </c>
      <c r="I62">
        <f t="shared" si="5"/>
        <v>-1.1124853987249625</v>
      </c>
      <c r="J62">
        <f t="shared" si="6"/>
        <v>1.1124853987249625</v>
      </c>
      <c r="K62">
        <f t="shared" si="7"/>
        <v>0.5291037991915748</v>
      </c>
      <c r="L62">
        <f t="shared" si="8"/>
        <v>0.47089620080842504</v>
      </c>
      <c r="M62">
        <f t="shared" si="9"/>
        <v>1.88998831897997</v>
      </c>
      <c r="N62">
        <f t="shared" si="10"/>
        <v>2.1236102527122118</v>
      </c>
    </row>
    <row r="63" spans="1:14" x14ac:dyDescent="0.25">
      <c r="A63" s="4">
        <f>IF('True_Odds_Calculator_2-way'!A64="","",'True_Odds_Calculator_2-way'!A64)</f>
        <v>1.81</v>
      </c>
      <c r="B63" s="4">
        <f>IF('True_Odds_Calculator_2-way'!B64="","",'True_Odds_Calculator_2-way'!B64)</f>
        <v>2</v>
      </c>
      <c r="C63" s="4">
        <f t="shared" si="0"/>
        <v>0.5524861878453039</v>
      </c>
      <c r="D63">
        <f t="shared" si="1"/>
        <v>0.5</v>
      </c>
      <c r="E63">
        <f t="shared" si="2"/>
        <v>5.2486187845303789E-2</v>
      </c>
      <c r="F63">
        <f t="shared" si="3"/>
        <v>-0.22375690607734811</v>
      </c>
      <c r="G63">
        <v>0</v>
      </c>
      <c r="H63">
        <f t="shared" si="4"/>
        <v>0.27624309392265195</v>
      </c>
      <c r="I63">
        <f t="shared" si="5"/>
        <v>-1.1111111111111112</v>
      </c>
      <c r="J63">
        <f t="shared" si="6"/>
        <v>1.1111111111111112</v>
      </c>
      <c r="K63">
        <f t="shared" si="7"/>
        <v>0.5263157894736844</v>
      </c>
      <c r="L63">
        <f t="shared" si="8"/>
        <v>0.47368421052631576</v>
      </c>
      <c r="M63">
        <f t="shared" si="9"/>
        <v>1.8999999999999992</v>
      </c>
      <c r="N63">
        <f t="shared" si="10"/>
        <v>2.1111111111111112</v>
      </c>
    </row>
    <row r="64" spans="1:14" x14ac:dyDescent="0.25">
      <c r="A64" s="4">
        <f>IF('True_Odds_Calculator_2-way'!A65="","",'True_Odds_Calculator_2-way'!A65)</f>
        <v>1.74</v>
      </c>
      <c r="B64" s="4">
        <f>IF('True_Odds_Calculator_2-way'!B65="","",'True_Odds_Calculator_2-way'!B65)</f>
        <v>2.08</v>
      </c>
      <c r="C64" s="4">
        <f t="shared" si="0"/>
        <v>0.57471264367816088</v>
      </c>
      <c r="D64">
        <f t="shared" si="1"/>
        <v>0.48076923076923073</v>
      </c>
      <c r="E64">
        <f t="shared" si="2"/>
        <v>5.5481874447391721E-2</v>
      </c>
      <c r="F64">
        <f t="shared" si="3"/>
        <v>-0.22082228116710867</v>
      </c>
      <c r="G64">
        <v>0</v>
      </c>
      <c r="H64">
        <f t="shared" si="4"/>
        <v>0.27630415561450039</v>
      </c>
      <c r="I64">
        <f t="shared" si="5"/>
        <v>-1.1185934253567074</v>
      </c>
      <c r="J64">
        <f t="shared" si="6"/>
        <v>1.1185934253567074</v>
      </c>
      <c r="K64">
        <f t="shared" si="7"/>
        <v>0.54711804251446938</v>
      </c>
      <c r="L64">
        <f t="shared" si="8"/>
        <v>0.4528819574855304</v>
      </c>
      <c r="M64">
        <f t="shared" si="9"/>
        <v>1.8277591347639637</v>
      </c>
      <c r="N64">
        <f t="shared" si="10"/>
        <v>2.2080808993852443</v>
      </c>
    </row>
    <row r="65" spans="1:14" x14ac:dyDescent="0.25">
      <c r="A65" s="4">
        <f>IF('True_Odds_Calculator_2-way'!A66="","",'True_Odds_Calculator_2-way'!A66)</f>
        <v>1.79</v>
      </c>
      <c r="B65" s="4">
        <f>IF('True_Odds_Calculator_2-way'!B66="","",'True_Odds_Calculator_2-way'!B66)</f>
        <v>2.0099999999999998</v>
      </c>
      <c r="C65" s="4">
        <f t="shared" si="0"/>
        <v>0.55865921787709494</v>
      </c>
      <c r="D65">
        <f t="shared" si="1"/>
        <v>0.49751243781094534</v>
      </c>
      <c r="E65">
        <f t="shared" si="2"/>
        <v>5.6171655688040278E-2</v>
      </c>
      <c r="F65">
        <f t="shared" si="3"/>
        <v>-0.22176825370354925</v>
      </c>
      <c r="G65">
        <v>0</v>
      </c>
      <c r="H65">
        <f t="shared" si="4"/>
        <v>0.27793990939158958</v>
      </c>
      <c r="I65">
        <f t="shared" si="5"/>
        <v>-1.1195043036766856</v>
      </c>
      <c r="J65">
        <f t="shared" si="6"/>
        <v>1.1195043036766856</v>
      </c>
      <c r="K65">
        <f t="shared" si="7"/>
        <v>0.53067052771078471</v>
      </c>
      <c r="L65">
        <f t="shared" si="8"/>
        <v>0.46932947228921518</v>
      </c>
      <c r="M65">
        <f t="shared" si="9"/>
        <v>1.884408399904582</v>
      </c>
      <c r="N65">
        <f t="shared" si="10"/>
        <v>2.1306993467134521</v>
      </c>
    </row>
    <row r="66" spans="1:14" x14ac:dyDescent="0.25">
      <c r="A66" s="4">
        <f>IF('True_Odds_Calculator_2-way'!A67="","",'True_Odds_Calculator_2-way'!A67)</f>
        <v>2</v>
      </c>
      <c r="B66" s="4">
        <f>IF('True_Odds_Calculator_2-way'!B67="","",'True_Odds_Calculator_2-way'!B67)</f>
        <v>1.81</v>
      </c>
      <c r="C66" s="4">
        <f t="shared" si="0"/>
        <v>0.5</v>
      </c>
      <c r="D66">
        <f t="shared" si="1"/>
        <v>0.5524861878453039</v>
      </c>
      <c r="E66">
        <f t="shared" si="2"/>
        <v>5.2486187845303789E-2</v>
      </c>
      <c r="F66">
        <f t="shared" si="3"/>
        <v>-0.22375690607734811</v>
      </c>
      <c r="G66">
        <v>0</v>
      </c>
      <c r="H66">
        <f t="shared" si="4"/>
        <v>0.27624309392265195</v>
      </c>
      <c r="I66">
        <f t="shared" si="5"/>
        <v>-1.1111111111111112</v>
      </c>
      <c r="J66">
        <f t="shared" si="6"/>
        <v>1.1111111111111112</v>
      </c>
      <c r="K66">
        <f t="shared" si="7"/>
        <v>0.47368421052631576</v>
      </c>
      <c r="L66">
        <f t="shared" si="8"/>
        <v>0.5263157894736844</v>
      </c>
      <c r="M66">
        <f t="shared" si="9"/>
        <v>2.1111111111111112</v>
      </c>
      <c r="N66">
        <f t="shared" si="10"/>
        <v>1.8999999999999992</v>
      </c>
    </row>
    <row r="67" spans="1:14" x14ac:dyDescent="0.25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1.64</v>
      </c>
      <c r="C67" s="4">
        <f t="shared" ref="C67:C130" si="11">1/A67</f>
        <v>0.4464285714285714</v>
      </c>
      <c r="D67">
        <f t="shared" ref="D67:D130" si="12">1/B67</f>
        <v>0.6097560975609756</v>
      </c>
      <c r="E67">
        <f t="shared" ref="E67:E130" si="13">C67+D67-1</f>
        <v>5.6184668989546882E-2</v>
      </c>
      <c r="F67">
        <f t="shared" ref="F67:F130" si="14">C67+D67-(C67*D67)-1</f>
        <v>-0.21602787456446004</v>
      </c>
      <c r="G67">
        <v>0</v>
      </c>
      <c r="H67">
        <f t="shared" ref="H67:H130" si="15">C67*D67</f>
        <v>0.27221254355400692</v>
      </c>
      <c r="I67">
        <f t="shared" ref="I67:I130" si="16">((-4*F67*H67)^0.5)/(2*F67)</f>
        <v>-1.1225331376673426</v>
      </c>
      <c r="J67">
        <f t="shared" ref="J67:J130" si="17">(-((-4*F67*H67)^0.5))/(2*F67)</f>
        <v>1.1225331376673426</v>
      </c>
      <c r="K67">
        <f t="shared" ref="K67:K130" si="18">IF(A67="","",(C67/($J67+C67-($J67*C67))))</f>
        <v>0.41807049675467262</v>
      </c>
      <c r="L67">
        <f t="shared" ref="L67:L130" si="19">IF(B67="","",(D67/($J67+D67-($J67*D67))))</f>
        <v>0.58192950324532755</v>
      </c>
      <c r="M67">
        <f t="shared" ref="M67:M130" si="20">IF(A67="","",1/K67)</f>
        <v>2.3919410907075047</v>
      </c>
      <c r="N67">
        <f t="shared" ref="N67:N130" si="21">IF(B67="","",1/L67)</f>
        <v>1.7184212081070993</v>
      </c>
    </row>
    <row r="68" spans="1:14" x14ac:dyDescent="0.25">
      <c r="A68" s="4">
        <f>IF('True_Odds_Calculator_2-way'!A69="","",'True_Odds_Calculator_2-way'!A69)</f>
        <v>2.42</v>
      </c>
      <c r="B68" s="4">
        <f>IF('True_Odds_Calculator_2-way'!B69="","",'True_Odds_Calculator_2-way'!B69)</f>
        <v>1.56</v>
      </c>
      <c r="C68" s="4">
        <f t="shared" si="11"/>
        <v>0.41322314049586778</v>
      </c>
      <c r="D68">
        <f t="shared" si="12"/>
        <v>0.64102564102564097</v>
      </c>
      <c r="E68">
        <f t="shared" si="13"/>
        <v>5.4248781521508693E-2</v>
      </c>
      <c r="F68">
        <f t="shared" si="14"/>
        <v>-0.21063784700148347</v>
      </c>
      <c r="G68">
        <v>0</v>
      </c>
      <c r="H68">
        <f t="shared" si="15"/>
        <v>0.26488662852299216</v>
      </c>
      <c r="I68">
        <f t="shared" si="16"/>
        <v>-1.1214032600406412</v>
      </c>
      <c r="J68">
        <f t="shared" si="17"/>
        <v>1.1214032600406412</v>
      </c>
      <c r="K68">
        <f t="shared" si="18"/>
        <v>0.38574403765618398</v>
      </c>
      <c r="L68">
        <f t="shared" si="19"/>
        <v>0.61425596234381619</v>
      </c>
      <c r="M68">
        <f t="shared" si="20"/>
        <v>2.5923926292577102</v>
      </c>
      <c r="N68">
        <f t="shared" si="21"/>
        <v>1.6279858256227591</v>
      </c>
    </row>
    <row r="69" spans="1:14" x14ac:dyDescent="0.25">
      <c r="A69" s="4">
        <f>IF('True_Odds_Calculator_2-way'!A70="","",'True_Odds_Calculator_2-way'!A70)</f>
        <v>2</v>
      </c>
      <c r="B69" s="4">
        <f>IF('True_Odds_Calculator_2-way'!B70="","",'True_Odds_Calculator_2-way'!B70)</f>
        <v>1.91</v>
      </c>
      <c r="C69" s="4">
        <f t="shared" si="11"/>
        <v>0.5</v>
      </c>
      <c r="D69">
        <f t="shared" si="12"/>
        <v>0.52356020942408377</v>
      </c>
      <c r="E69">
        <f t="shared" si="13"/>
        <v>2.3560209424083656E-2</v>
      </c>
      <c r="F69">
        <f t="shared" si="14"/>
        <v>-0.23821989528795817</v>
      </c>
      <c r="G69">
        <v>0</v>
      </c>
      <c r="H69">
        <f t="shared" si="15"/>
        <v>0.26178010471204188</v>
      </c>
      <c r="I69">
        <f t="shared" si="16"/>
        <v>-1.0482848367219182</v>
      </c>
      <c r="J69">
        <f t="shared" si="17"/>
        <v>1.0482848367219182</v>
      </c>
      <c r="K69">
        <f t="shared" si="18"/>
        <v>0.4882133490771739</v>
      </c>
      <c r="L69">
        <f t="shared" si="19"/>
        <v>0.51178665092282616</v>
      </c>
      <c r="M69">
        <f t="shared" si="20"/>
        <v>2.0482848367219182</v>
      </c>
      <c r="N69">
        <f t="shared" si="21"/>
        <v>1.9539392014169454</v>
      </c>
    </row>
    <row r="70" spans="1:14" x14ac:dyDescent="0.25">
      <c r="A70" s="4">
        <f>IF('True_Odds_Calculator_2-way'!A71="","",'True_Odds_Calculator_2-way'!A71)</f>
        <v>2.42</v>
      </c>
      <c r="B70" s="4">
        <f>IF('True_Odds_Calculator_2-way'!B71="","",'True_Odds_Calculator_2-way'!B71)</f>
        <v>1.62</v>
      </c>
      <c r="C70" s="4">
        <f t="shared" si="11"/>
        <v>0.41322314049586778</v>
      </c>
      <c r="D70">
        <f t="shared" si="12"/>
        <v>0.61728395061728392</v>
      </c>
      <c r="E70">
        <f t="shared" si="13"/>
        <v>3.0507091113151752E-2</v>
      </c>
      <c r="F70">
        <f t="shared" si="14"/>
        <v>-0.2245689215386184</v>
      </c>
      <c r="G70">
        <v>0</v>
      </c>
      <c r="H70">
        <f t="shared" si="15"/>
        <v>0.25507601265177021</v>
      </c>
      <c r="I70">
        <f t="shared" si="16"/>
        <v>-1.0657613907987191</v>
      </c>
      <c r="J70">
        <f t="shared" si="17"/>
        <v>1.0657613907987191</v>
      </c>
      <c r="K70">
        <f t="shared" si="18"/>
        <v>0.39787041057399003</v>
      </c>
      <c r="L70">
        <f t="shared" si="19"/>
        <v>0.60212958942600991</v>
      </c>
      <c r="M70">
        <f t="shared" si="20"/>
        <v>2.5133811749341808</v>
      </c>
      <c r="N70">
        <f t="shared" si="21"/>
        <v>1.6607720622952058</v>
      </c>
    </row>
    <row r="71" spans="1:14" x14ac:dyDescent="0.25">
      <c r="A71" s="4">
        <f>IF('True_Odds_Calculator_2-way'!A72="","",'True_Odds_Calculator_2-way'!A72)</f>
        <v>2.98</v>
      </c>
      <c r="B71" s="4">
        <f>IF('True_Odds_Calculator_2-way'!B72="","",'True_Odds_Calculator_2-way'!B72)</f>
        <v>1.4</v>
      </c>
      <c r="C71" s="4">
        <f t="shared" si="11"/>
        <v>0.33557046979865773</v>
      </c>
      <c r="D71">
        <f t="shared" si="12"/>
        <v>0.7142857142857143</v>
      </c>
      <c r="E71">
        <f t="shared" si="13"/>
        <v>4.985618408437209E-2</v>
      </c>
      <c r="F71">
        <f t="shared" si="14"/>
        <v>-0.18983700862895492</v>
      </c>
      <c r="G71">
        <v>0</v>
      </c>
      <c r="H71">
        <f t="shared" si="15"/>
        <v>0.23969319271332695</v>
      </c>
      <c r="I71">
        <f t="shared" si="16"/>
        <v>-1.1236664374387368</v>
      </c>
      <c r="J71">
        <f t="shared" si="17"/>
        <v>1.1236664374387368</v>
      </c>
      <c r="K71">
        <f t="shared" si="18"/>
        <v>0.31009102433637947</v>
      </c>
      <c r="L71">
        <f t="shared" si="19"/>
        <v>0.68990897566362053</v>
      </c>
      <c r="M71">
        <f t="shared" si="20"/>
        <v>3.2248595461286986</v>
      </c>
      <c r="N71">
        <f t="shared" si="21"/>
        <v>1.4494665749754947</v>
      </c>
    </row>
    <row r="72" spans="1:14" x14ac:dyDescent="0.25">
      <c r="A72" s="4">
        <f>IF('True_Odds_Calculator_2-way'!A73="","",'True_Odds_Calculator_2-way'!A73)</f>
        <v>2.38</v>
      </c>
      <c r="B72" s="4">
        <f>IF('True_Odds_Calculator_2-way'!B73="","",'True_Odds_Calculator_2-way'!B73)</f>
        <v>1.6</v>
      </c>
      <c r="C72" s="4">
        <f t="shared" si="11"/>
        <v>0.42016806722689076</v>
      </c>
      <c r="D72">
        <f t="shared" si="12"/>
        <v>0.625</v>
      </c>
      <c r="E72">
        <f t="shared" si="13"/>
        <v>4.5168067226890818E-2</v>
      </c>
      <c r="F72">
        <f t="shared" si="14"/>
        <v>-0.21743697478991586</v>
      </c>
      <c r="G72">
        <v>0</v>
      </c>
      <c r="H72">
        <f t="shared" si="15"/>
        <v>0.26260504201680673</v>
      </c>
      <c r="I72">
        <f t="shared" si="16"/>
        <v>-1.0989674556596452</v>
      </c>
      <c r="J72">
        <f t="shared" si="17"/>
        <v>1.0989674556596452</v>
      </c>
      <c r="K72">
        <f t="shared" si="18"/>
        <v>0.39736545293100772</v>
      </c>
      <c r="L72">
        <f t="shared" si="19"/>
        <v>0.60263454706899222</v>
      </c>
      <c r="M72">
        <f t="shared" si="20"/>
        <v>2.5165750888103107</v>
      </c>
      <c r="N72">
        <f t="shared" si="21"/>
        <v>1.6593804733957871</v>
      </c>
    </row>
    <row r="73" spans="1:14" x14ac:dyDescent="0.25">
      <c r="A73" s="4">
        <f>IF('True_Odds_Calculator_2-way'!A74="","",'True_Odds_Calculator_2-way'!A74)</f>
        <v>2.25</v>
      </c>
      <c r="B73" s="4">
        <f>IF('True_Odds_Calculator_2-way'!B74="","",'True_Odds_Calculator_2-way'!B74)</f>
        <v>1.66</v>
      </c>
      <c r="C73" s="4">
        <f t="shared" si="11"/>
        <v>0.44444444444444442</v>
      </c>
      <c r="D73">
        <f t="shared" si="12"/>
        <v>0.60240963855421692</v>
      </c>
      <c r="E73">
        <f t="shared" si="13"/>
        <v>4.685408299866145E-2</v>
      </c>
      <c r="F73">
        <f t="shared" si="14"/>
        <v>-0.22088353413654604</v>
      </c>
      <c r="G73">
        <v>0</v>
      </c>
      <c r="H73">
        <f t="shared" si="15"/>
        <v>0.2677376171352075</v>
      </c>
      <c r="I73">
        <f t="shared" si="16"/>
        <v>-1.1009637651263608</v>
      </c>
      <c r="J73">
        <f t="shared" si="17"/>
        <v>1.1009637651263608</v>
      </c>
      <c r="K73">
        <f t="shared" si="18"/>
        <v>0.42083916310041947</v>
      </c>
      <c r="L73">
        <f t="shared" si="19"/>
        <v>0.57916083689958042</v>
      </c>
      <c r="M73">
        <f t="shared" si="20"/>
        <v>2.3762047064079508</v>
      </c>
      <c r="N73">
        <f t="shared" si="21"/>
        <v>1.7266360849833982</v>
      </c>
    </row>
    <row r="74" spans="1:14" x14ac:dyDescent="0.25">
      <c r="A74" s="4">
        <f>IF('True_Odds_Calculator_2-way'!A75="","",'True_Odds_Calculator_2-way'!A75)</f>
        <v>2.2400000000000002</v>
      </c>
      <c r="B74" s="4">
        <f>IF('True_Odds_Calculator_2-way'!B75="","",'True_Odds_Calculator_2-way'!B75)</f>
        <v>1.66</v>
      </c>
      <c r="C74" s="4">
        <f t="shared" si="11"/>
        <v>0.4464285714285714</v>
      </c>
      <c r="D74">
        <f t="shared" si="12"/>
        <v>0.60240963855421692</v>
      </c>
      <c r="E74">
        <f t="shared" si="13"/>
        <v>4.8838209982788428E-2</v>
      </c>
      <c r="F74">
        <f t="shared" si="14"/>
        <v>-0.22009466437177272</v>
      </c>
      <c r="G74">
        <v>0</v>
      </c>
      <c r="H74">
        <f t="shared" si="15"/>
        <v>0.26893287435456109</v>
      </c>
      <c r="I74">
        <f t="shared" si="16"/>
        <v>-1.1053942207134548</v>
      </c>
      <c r="J74">
        <f t="shared" si="17"/>
        <v>1.1053942207134548</v>
      </c>
      <c r="K74">
        <f t="shared" si="18"/>
        <v>0.42181832798601948</v>
      </c>
      <c r="L74">
        <f t="shared" si="19"/>
        <v>0.57818167201398041</v>
      </c>
      <c r="M74">
        <f t="shared" si="20"/>
        <v>2.3706888336846839</v>
      </c>
      <c r="N74">
        <f t="shared" si="21"/>
        <v>1.7295601856708804</v>
      </c>
    </row>
    <row r="75" spans="1:14" x14ac:dyDescent="0.25">
      <c r="A75" s="4">
        <f>IF('True_Odds_Calculator_2-way'!A76="","",'True_Odds_Calculator_2-way'!A76)</f>
        <v>2.64</v>
      </c>
      <c r="B75" s="4">
        <f>IF('True_Odds_Calculator_2-way'!B76="","",'True_Odds_Calculator_2-way'!B76)</f>
        <v>1.5</v>
      </c>
      <c r="C75" s="4">
        <f t="shared" si="11"/>
        <v>0.37878787878787878</v>
      </c>
      <c r="D75">
        <f t="shared" si="12"/>
        <v>0.66666666666666663</v>
      </c>
      <c r="E75">
        <f t="shared" si="13"/>
        <v>4.5454545454545414E-2</v>
      </c>
      <c r="F75">
        <f t="shared" si="14"/>
        <v>-0.20707070707070707</v>
      </c>
      <c r="G75">
        <v>0</v>
      </c>
      <c r="H75">
        <f t="shared" si="15"/>
        <v>0.25252525252525249</v>
      </c>
      <c r="I75">
        <f t="shared" si="16"/>
        <v>-1.1043152607484652</v>
      </c>
      <c r="J75">
        <f t="shared" si="17"/>
        <v>1.1043152607484652</v>
      </c>
      <c r="K75">
        <f t="shared" si="18"/>
        <v>0.35573553843310673</v>
      </c>
      <c r="L75">
        <f t="shared" si="19"/>
        <v>0.64426446156689343</v>
      </c>
      <c r="M75">
        <f t="shared" si="20"/>
        <v>2.811077027627483</v>
      </c>
      <c r="N75">
        <f t="shared" si="21"/>
        <v>1.5521576303742324</v>
      </c>
    </row>
    <row r="76" spans="1:14" x14ac:dyDescent="0.25">
      <c r="A76" s="4">
        <f>IF('True_Odds_Calculator_2-way'!A77="","",'True_Odds_Calculator_2-way'!A77)</f>
        <v>3.01</v>
      </c>
      <c r="B76" s="4">
        <f>IF('True_Odds_Calculator_2-way'!B77="","",'True_Odds_Calculator_2-way'!B77)</f>
        <v>1.39</v>
      </c>
      <c r="C76" s="4">
        <f t="shared" si="11"/>
        <v>0.33222591362126247</v>
      </c>
      <c r="D76">
        <f t="shared" si="12"/>
        <v>0.71942446043165476</v>
      </c>
      <c r="E76">
        <f t="shared" si="13"/>
        <v>5.1650374052917281E-2</v>
      </c>
      <c r="F76">
        <f t="shared" si="14"/>
        <v>-0.18736107459547302</v>
      </c>
      <c r="G76">
        <v>0</v>
      </c>
      <c r="H76">
        <f t="shared" si="15"/>
        <v>0.2390114486483903</v>
      </c>
      <c r="I76">
        <f t="shared" si="16"/>
        <v>-1.1294569126194958</v>
      </c>
      <c r="J76">
        <f t="shared" si="17"/>
        <v>1.1294569126194958</v>
      </c>
      <c r="K76">
        <f t="shared" si="18"/>
        <v>0.30579090975458162</v>
      </c>
      <c r="L76">
        <f t="shared" si="19"/>
        <v>0.69420909024541844</v>
      </c>
      <c r="M76">
        <f t="shared" si="20"/>
        <v>3.2702083943651865</v>
      </c>
      <c r="N76">
        <f t="shared" si="21"/>
        <v>1.4404881959216029</v>
      </c>
    </row>
    <row r="77" spans="1:14" x14ac:dyDescent="0.25">
      <c r="A77" s="4">
        <f>IF('True_Odds_Calculator_2-way'!A78="","",'True_Odds_Calculator_2-way'!A78)</f>
        <v>2.27</v>
      </c>
      <c r="B77" s="4">
        <f>IF('True_Odds_Calculator_2-way'!B78="","",'True_Odds_Calculator_2-way'!B78)</f>
        <v>1.65</v>
      </c>
      <c r="C77" s="4">
        <f t="shared" si="11"/>
        <v>0.44052863436123346</v>
      </c>
      <c r="D77">
        <f t="shared" si="12"/>
        <v>0.60606060606060608</v>
      </c>
      <c r="E77">
        <f t="shared" si="13"/>
        <v>4.658924042183954E-2</v>
      </c>
      <c r="F77">
        <f t="shared" si="14"/>
        <v>-0.22039781070618081</v>
      </c>
      <c r="G77">
        <v>0</v>
      </c>
      <c r="H77">
        <f t="shared" si="15"/>
        <v>0.26698705112802029</v>
      </c>
      <c r="I77">
        <f t="shared" si="16"/>
        <v>-1.1006302913143411</v>
      </c>
      <c r="J77">
        <f t="shared" si="17"/>
        <v>1.1006302913143411</v>
      </c>
      <c r="K77">
        <f t="shared" si="18"/>
        <v>0.41704887980643335</v>
      </c>
      <c r="L77">
        <f t="shared" si="19"/>
        <v>0.58295112019356654</v>
      </c>
      <c r="M77">
        <f t="shared" si="20"/>
        <v>2.3978004699692139</v>
      </c>
      <c r="N77">
        <f t="shared" si="21"/>
        <v>1.715409689354322</v>
      </c>
    </row>
    <row r="78" spans="1:14" x14ac:dyDescent="0.25">
      <c r="A78" s="4">
        <f>IF('True_Odds_Calculator_2-way'!A79="","",'True_Odds_Calculator_2-way'!A79)</f>
        <v>2.35</v>
      </c>
      <c r="B78" s="4">
        <f>IF('True_Odds_Calculator_2-way'!B79="","",'True_Odds_Calculator_2-way'!B79)</f>
        <v>1.61</v>
      </c>
      <c r="C78" s="4">
        <f t="shared" si="11"/>
        <v>0.42553191489361702</v>
      </c>
      <c r="D78">
        <f t="shared" si="12"/>
        <v>0.6211180124223602</v>
      </c>
      <c r="E78">
        <f t="shared" si="13"/>
        <v>4.664992731597728E-2</v>
      </c>
      <c r="F78">
        <f t="shared" si="14"/>
        <v>-0.21765560988502708</v>
      </c>
      <c r="G78">
        <v>0</v>
      </c>
      <c r="H78">
        <f t="shared" si="15"/>
        <v>0.26430553720100436</v>
      </c>
      <c r="I78">
        <f t="shared" si="16"/>
        <v>-1.1019660081788105</v>
      </c>
      <c r="J78">
        <f t="shared" si="17"/>
        <v>1.1019660081788105</v>
      </c>
      <c r="K78">
        <f t="shared" si="18"/>
        <v>0.40198514558817633</v>
      </c>
      <c r="L78">
        <f t="shared" si="19"/>
        <v>0.59801485441182367</v>
      </c>
      <c r="M78">
        <f t="shared" si="20"/>
        <v>2.4876541110413939</v>
      </c>
      <c r="N78">
        <f t="shared" si="21"/>
        <v>1.6721992649890747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1.64</v>
      </c>
      <c r="C79" s="4">
        <f t="shared" si="11"/>
        <v>0.43859649122807021</v>
      </c>
      <c r="D79">
        <f t="shared" si="12"/>
        <v>0.6097560975609756</v>
      </c>
      <c r="E79">
        <f t="shared" si="13"/>
        <v>4.8352588789045914E-2</v>
      </c>
      <c r="F79">
        <f t="shared" si="14"/>
        <v>-0.21908429610611879</v>
      </c>
      <c r="G79">
        <v>0</v>
      </c>
      <c r="H79">
        <f t="shared" si="15"/>
        <v>0.26743688489516476</v>
      </c>
      <c r="I79">
        <f t="shared" si="16"/>
        <v>-1.104854345603981</v>
      </c>
      <c r="J79">
        <f t="shared" si="17"/>
        <v>1.104854345603981</v>
      </c>
      <c r="K79">
        <f t="shared" si="18"/>
        <v>0.41421356237309498</v>
      </c>
      <c r="L79">
        <f t="shared" si="19"/>
        <v>0.58578643762690474</v>
      </c>
      <c r="M79">
        <f t="shared" si="20"/>
        <v>2.4142135623730954</v>
      </c>
      <c r="N79">
        <f t="shared" si="21"/>
        <v>1.7071067811865481</v>
      </c>
    </row>
    <row r="80" spans="1:14" x14ac:dyDescent="0.25">
      <c r="A80" s="4">
        <f>IF('True_Odds_Calculator_2-way'!A81="","",'True_Odds_Calculator_2-way'!A81)</f>
        <v>2.2200000000000002</v>
      </c>
      <c r="B80" s="4">
        <f>IF('True_Odds_Calculator_2-way'!B81="","",'True_Odds_Calculator_2-way'!B81)</f>
        <v>1.68</v>
      </c>
      <c r="C80" s="4">
        <f t="shared" si="11"/>
        <v>0.4504504504504504</v>
      </c>
      <c r="D80">
        <f t="shared" si="12"/>
        <v>0.59523809523809523</v>
      </c>
      <c r="E80">
        <f t="shared" si="13"/>
        <v>4.5688545688545634E-2</v>
      </c>
      <c r="F80">
        <f t="shared" si="14"/>
        <v>-0.22243672243672252</v>
      </c>
      <c r="G80">
        <v>0</v>
      </c>
      <c r="H80">
        <f t="shared" si="15"/>
        <v>0.2681252681252681</v>
      </c>
      <c r="I80">
        <f t="shared" si="16"/>
        <v>-1.0979071877276467</v>
      </c>
      <c r="J80">
        <f t="shared" si="17"/>
        <v>1.0979071877276467</v>
      </c>
      <c r="K80">
        <f t="shared" si="18"/>
        <v>0.42745148692380741</v>
      </c>
      <c r="L80">
        <f t="shared" si="19"/>
        <v>0.57254851307619281</v>
      </c>
      <c r="M80">
        <f t="shared" si="20"/>
        <v>2.3394467690277296</v>
      </c>
      <c r="N80">
        <f t="shared" si="21"/>
        <v>1.7465768876547993</v>
      </c>
    </row>
    <row r="81" spans="1:14" x14ac:dyDescent="0.25">
      <c r="A81" s="4">
        <f>IF('True_Odds_Calculator_2-way'!A82="","",'True_Odds_Calculator_2-way'!A82)</f>
        <v>1.56</v>
      </c>
      <c r="B81" s="4">
        <f>IF('True_Odds_Calculator_2-way'!B82="","",'True_Odds_Calculator_2-way'!B82)</f>
        <v>2.57</v>
      </c>
      <c r="C81" s="4">
        <f t="shared" si="11"/>
        <v>0.64102564102564097</v>
      </c>
      <c r="D81">
        <f t="shared" si="12"/>
        <v>0.38910505836575876</v>
      </c>
      <c r="E81">
        <f t="shared" si="13"/>
        <v>3.0130699391399673E-2</v>
      </c>
      <c r="F81">
        <f t="shared" si="14"/>
        <v>-0.2192956200738303</v>
      </c>
      <c r="G81">
        <v>0</v>
      </c>
      <c r="H81">
        <f t="shared" si="15"/>
        <v>0.24942631946522995</v>
      </c>
      <c r="I81">
        <f t="shared" si="16"/>
        <v>-1.066488459484171</v>
      </c>
      <c r="J81">
        <f t="shared" si="17"/>
        <v>1.066488459484171</v>
      </c>
      <c r="K81">
        <f t="shared" si="18"/>
        <v>0.62608252120942243</v>
      </c>
      <c r="L81">
        <f t="shared" si="19"/>
        <v>0.37391747879057763</v>
      </c>
      <c r="M81">
        <f t="shared" si="20"/>
        <v>1.5972335373111359</v>
      </c>
      <c r="N81">
        <f t="shared" si="21"/>
        <v>2.6743868813901486</v>
      </c>
    </row>
    <row r="82" spans="1:14" x14ac:dyDescent="0.25">
      <c r="A82" s="4">
        <f>IF('True_Odds_Calculator_2-way'!A83="","",'True_Odds_Calculator_2-way'!A83)</f>
        <v>2.0699999999999998</v>
      </c>
      <c r="B82" s="4">
        <f>IF('True_Odds_Calculator_2-way'!B83="","",'True_Odds_Calculator_2-way'!B83)</f>
        <v>1.85</v>
      </c>
      <c r="C82" s="4">
        <f t="shared" si="11"/>
        <v>0.48309178743961356</v>
      </c>
      <c r="D82">
        <f t="shared" si="12"/>
        <v>0.54054054054054046</v>
      </c>
      <c r="E82">
        <f t="shared" si="13"/>
        <v>2.3632327980154022E-2</v>
      </c>
      <c r="F82">
        <f t="shared" si="14"/>
        <v>-0.2374983679331506</v>
      </c>
      <c r="G82">
        <v>0</v>
      </c>
      <c r="H82">
        <f t="shared" si="15"/>
        <v>0.26113069591330457</v>
      </c>
      <c r="I82">
        <f t="shared" si="16"/>
        <v>-1.0485729457933801</v>
      </c>
      <c r="J82">
        <f t="shared" si="17"/>
        <v>1.0485729457933801</v>
      </c>
      <c r="K82">
        <f t="shared" si="18"/>
        <v>0.47125951908672531</v>
      </c>
      <c r="L82">
        <f t="shared" si="19"/>
        <v>0.52874048091327497</v>
      </c>
      <c r="M82">
        <f t="shared" si="20"/>
        <v>2.1219730519989164</v>
      </c>
      <c r="N82">
        <f t="shared" si="21"/>
        <v>1.8912870039243732</v>
      </c>
    </row>
    <row r="83" spans="1:14" x14ac:dyDescent="0.25">
      <c r="A83" s="4">
        <f>IF('True_Odds_Calculator_2-way'!A84="","",'True_Odds_Calculator_2-way'!A84)</f>
        <v>1.95</v>
      </c>
      <c r="B83" s="4">
        <f>IF('True_Odds_Calculator_2-way'!B84="","",'True_Odds_Calculator_2-way'!B84)</f>
        <v>1.95</v>
      </c>
      <c r="C83" s="4">
        <f t="shared" si="11"/>
        <v>0.51282051282051289</v>
      </c>
      <c r="D83">
        <f t="shared" si="12"/>
        <v>0.51282051282051289</v>
      </c>
      <c r="E83">
        <f t="shared" si="13"/>
        <v>2.5641025641025772E-2</v>
      </c>
      <c r="F83">
        <f t="shared" si="14"/>
        <v>-0.23734385272846803</v>
      </c>
      <c r="G83">
        <v>0</v>
      </c>
      <c r="H83">
        <f t="shared" si="15"/>
        <v>0.2629848783694938</v>
      </c>
      <c r="I83">
        <f t="shared" si="16"/>
        <v>-1.0526315789473688</v>
      </c>
      <c r="J83">
        <f t="shared" si="17"/>
        <v>1.0526315789473688</v>
      </c>
      <c r="K83">
        <f t="shared" si="18"/>
        <v>0.49999999999999989</v>
      </c>
      <c r="L83">
        <f t="shared" si="19"/>
        <v>0.49999999999999989</v>
      </c>
      <c r="M83">
        <f t="shared" si="20"/>
        <v>2.0000000000000004</v>
      </c>
      <c r="N83">
        <f t="shared" si="21"/>
        <v>2.0000000000000004</v>
      </c>
    </row>
    <row r="84" spans="1:14" x14ac:dyDescent="0.25">
      <c r="A84" s="4">
        <f>IF('True_Odds_Calculator_2-way'!A85="","",'True_Odds_Calculator_2-way'!A85)</f>
        <v>1.57</v>
      </c>
      <c r="B84" s="4">
        <f>IF('True_Odds_Calculator_2-way'!B85="","",'True_Odds_Calculator_2-way'!B85)</f>
        <v>2.54</v>
      </c>
      <c r="C84" s="4">
        <f t="shared" si="11"/>
        <v>0.63694267515923564</v>
      </c>
      <c r="D84">
        <f t="shared" si="12"/>
        <v>0.39370078740157477</v>
      </c>
      <c r="E84">
        <f t="shared" si="13"/>
        <v>3.0643462560810519E-2</v>
      </c>
      <c r="F84">
        <f t="shared" si="14"/>
        <v>-0.22012137017904598</v>
      </c>
      <c r="G84">
        <v>0</v>
      </c>
      <c r="H84">
        <f t="shared" si="15"/>
        <v>0.2507648327398565</v>
      </c>
      <c r="I84">
        <f t="shared" si="16"/>
        <v>-1.067338589917677</v>
      </c>
      <c r="J84">
        <f t="shared" si="17"/>
        <v>1.067338589917677</v>
      </c>
      <c r="K84">
        <f t="shared" si="18"/>
        <v>0.62174245955697227</v>
      </c>
      <c r="L84">
        <f t="shared" si="19"/>
        <v>0.37825754044302767</v>
      </c>
      <c r="M84">
        <f t="shared" si="20"/>
        <v>1.608382996253076</v>
      </c>
      <c r="N84">
        <f t="shared" si="21"/>
        <v>2.6437014284732223</v>
      </c>
    </row>
    <row r="85" spans="1:14" x14ac:dyDescent="0.25">
      <c r="A85" s="4">
        <f>IF('True_Odds_Calculator_2-way'!A86="","",'True_Odds_Calculator_2-way'!A86)</f>
        <v>2.12</v>
      </c>
      <c r="B85" s="4">
        <f>IF('True_Odds_Calculator_2-way'!B86="","",'True_Odds_Calculator_2-way'!B86)</f>
        <v>1.78</v>
      </c>
      <c r="C85" s="4">
        <f t="shared" si="11"/>
        <v>0.47169811320754712</v>
      </c>
      <c r="D85">
        <f t="shared" si="12"/>
        <v>0.5617977528089888</v>
      </c>
      <c r="E85">
        <f t="shared" si="13"/>
        <v>3.3495866016535869E-2</v>
      </c>
      <c r="F85">
        <f t="shared" si="14"/>
        <v>-0.23150307398770409</v>
      </c>
      <c r="G85">
        <v>0</v>
      </c>
      <c r="H85">
        <f t="shared" si="15"/>
        <v>0.26499894000423996</v>
      </c>
      <c r="I85">
        <f t="shared" si="16"/>
        <v>-1.0699012312772822</v>
      </c>
      <c r="J85">
        <f t="shared" si="17"/>
        <v>1.0699012312772822</v>
      </c>
      <c r="K85">
        <f t="shared" si="18"/>
        <v>0.45489916365833472</v>
      </c>
      <c r="L85">
        <f t="shared" si="19"/>
        <v>0.54510083634166528</v>
      </c>
      <c r="M85">
        <f t="shared" si="20"/>
        <v>2.1982893790305562</v>
      </c>
      <c r="N85">
        <f t="shared" si="21"/>
        <v>1.83452296039628</v>
      </c>
    </row>
    <row r="86" spans="1:14" x14ac:dyDescent="0.25">
      <c r="A86" s="4">
        <f>IF('True_Odds_Calculator_2-way'!A87="","",'True_Odds_Calculator_2-way'!A87)</f>
        <v>2.36</v>
      </c>
      <c r="B86" s="4">
        <f>IF('True_Odds_Calculator_2-way'!B87="","",'True_Odds_Calculator_2-way'!B87)</f>
        <v>1.64</v>
      </c>
      <c r="C86" s="4">
        <f t="shared" si="11"/>
        <v>0.42372881355932207</v>
      </c>
      <c r="D86">
        <f t="shared" si="12"/>
        <v>0.6097560975609756</v>
      </c>
      <c r="E86">
        <f t="shared" si="13"/>
        <v>3.3484911120297722E-2</v>
      </c>
      <c r="F86">
        <f t="shared" si="14"/>
        <v>-0.22488631665977676</v>
      </c>
      <c r="G86">
        <v>0</v>
      </c>
      <c r="H86">
        <f t="shared" si="15"/>
        <v>0.25837122778007443</v>
      </c>
      <c r="I86">
        <f t="shared" si="16"/>
        <v>-1.0718661571406802</v>
      </c>
      <c r="J86">
        <f t="shared" si="17"/>
        <v>1.0718661571406802</v>
      </c>
      <c r="K86">
        <f t="shared" si="18"/>
        <v>0.40687819885451121</v>
      </c>
      <c r="L86">
        <f t="shared" si="19"/>
        <v>0.59312180114548885</v>
      </c>
      <c r="M86">
        <f t="shared" si="20"/>
        <v>2.4577379737113252</v>
      </c>
      <c r="N86">
        <f t="shared" si="21"/>
        <v>1.6859943405700353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1.81</v>
      </c>
      <c r="C87" s="4">
        <f t="shared" si="11"/>
        <v>0.47846889952153115</v>
      </c>
      <c r="D87">
        <f t="shared" si="12"/>
        <v>0.5524861878453039</v>
      </c>
      <c r="E87">
        <f t="shared" si="13"/>
        <v>3.0955087366835166E-2</v>
      </c>
      <c r="F87">
        <f t="shared" si="14"/>
        <v>-0.23339237093235332</v>
      </c>
      <c r="G87">
        <v>0</v>
      </c>
      <c r="H87">
        <f t="shared" si="15"/>
        <v>0.26434745829918849</v>
      </c>
      <c r="I87">
        <f t="shared" si="16"/>
        <v>-1.064251428023502</v>
      </c>
      <c r="J87">
        <f t="shared" si="17"/>
        <v>1.064251428023502</v>
      </c>
      <c r="K87">
        <f t="shared" si="18"/>
        <v>0.46295566357839102</v>
      </c>
      <c r="L87">
        <f t="shared" si="19"/>
        <v>0.53704433642160887</v>
      </c>
      <c r="M87">
        <f t="shared" si="20"/>
        <v>2.1600340565456171</v>
      </c>
      <c r="N87">
        <f t="shared" si="21"/>
        <v>1.8620436566990362</v>
      </c>
    </row>
    <row r="88" spans="1:14" x14ac:dyDescent="0.25">
      <c r="A88" s="4">
        <f>IF('True_Odds_Calculator_2-way'!A89="","",'True_Odds_Calculator_2-way'!A89)</f>
        <v>2.0499999999999998</v>
      </c>
      <c r="B88" s="4">
        <f>IF('True_Odds_Calculator_2-way'!B89="","",'True_Odds_Calculator_2-way'!B89)</f>
        <v>1.85</v>
      </c>
      <c r="C88" s="4">
        <f t="shared" si="11"/>
        <v>0.48780487804878053</v>
      </c>
      <c r="D88">
        <f t="shared" si="12"/>
        <v>0.54054054054054046</v>
      </c>
      <c r="E88">
        <f t="shared" si="13"/>
        <v>2.8345418589321048E-2</v>
      </c>
      <c r="F88">
        <f t="shared" si="14"/>
        <v>-0.2353328938694792</v>
      </c>
      <c r="G88">
        <v>0</v>
      </c>
      <c r="H88">
        <f t="shared" si="15"/>
        <v>0.26367831245880025</v>
      </c>
      <c r="I88">
        <f t="shared" si="16"/>
        <v>-1.0585122480499263</v>
      </c>
      <c r="J88">
        <f t="shared" si="17"/>
        <v>1.0585122480499263</v>
      </c>
      <c r="K88">
        <f t="shared" si="18"/>
        <v>0.47361090692279612</v>
      </c>
      <c r="L88">
        <f t="shared" si="19"/>
        <v>0.52638909307720383</v>
      </c>
      <c r="M88">
        <f t="shared" si="20"/>
        <v>2.1114378604524222</v>
      </c>
      <c r="N88">
        <f t="shared" si="21"/>
        <v>1.8997354108424378</v>
      </c>
    </row>
    <row r="89" spans="1:14" x14ac:dyDescent="0.25">
      <c r="A89" s="4">
        <f>IF('True_Odds_Calculator_2-way'!A90="","",'True_Odds_Calculator_2-way'!A90)</f>
        <v>2.0699999999999998</v>
      </c>
      <c r="B89" s="4">
        <f>IF('True_Odds_Calculator_2-way'!B90="","",'True_Odds_Calculator_2-way'!B90)</f>
        <v>1.83</v>
      </c>
      <c r="C89" s="4">
        <f t="shared" si="11"/>
        <v>0.48309178743961356</v>
      </c>
      <c r="D89">
        <f t="shared" si="12"/>
        <v>0.54644808743169393</v>
      </c>
      <c r="E89">
        <f t="shared" si="13"/>
        <v>2.9539874871307603E-2</v>
      </c>
      <c r="F89">
        <f t="shared" si="14"/>
        <v>-0.23444470842902765</v>
      </c>
      <c r="G89">
        <v>0</v>
      </c>
      <c r="H89">
        <f t="shared" si="15"/>
        <v>0.26398458330033525</v>
      </c>
      <c r="I89">
        <f t="shared" si="16"/>
        <v>-1.0611311532512866</v>
      </c>
      <c r="J89">
        <f t="shared" si="17"/>
        <v>1.0611311532512866</v>
      </c>
      <c r="K89">
        <f t="shared" si="18"/>
        <v>0.46829407167694814</v>
      </c>
      <c r="L89">
        <f t="shared" si="19"/>
        <v>0.53170592832305175</v>
      </c>
      <c r="M89">
        <f t="shared" si="20"/>
        <v>2.1354103339788768</v>
      </c>
      <c r="N89">
        <f t="shared" si="21"/>
        <v>1.8807388571985679</v>
      </c>
    </row>
    <row r="90" spans="1:14" x14ac:dyDescent="0.25">
      <c r="A90" s="4">
        <f>IF('True_Odds_Calculator_2-way'!A91="","",'True_Odds_Calculator_2-way'!A91)</f>
        <v>1.93</v>
      </c>
      <c r="B90" s="4">
        <f>IF('True_Odds_Calculator_2-way'!B91="","",'True_Odds_Calculator_2-way'!B91)</f>
        <v>1.96</v>
      </c>
      <c r="C90" s="4">
        <f t="shared" si="11"/>
        <v>0.5181347150259068</v>
      </c>
      <c r="D90">
        <f t="shared" si="12"/>
        <v>0.51020408163265307</v>
      </c>
      <c r="E90">
        <f t="shared" si="13"/>
        <v>2.8338796658559762E-2</v>
      </c>
      <c r="F90">
        <f t="shared" si="14"/>
        <v>-0.23601564978322942</v>
      </c>
      <c r="G90">
        <v>0</v>
      </c>
      <c r="H90">
        <f t="shared" si="15"/>
        <v>0.26435444644178918</v>
      </c>
      <c r="I90">
        <f t="shared" si="16"/>
        <v>-1.0583343916682539</v>
      </c>
      <c r="J90">
        <f t="shared" si="17"/>
        <v>1.0583343916682539</v>
      </c>
      <c r="K90">
        <f t="shared" si="18"/>
        <v>0.50396850395275605</v>
      </c>
      <c r="L90">
        <f t="shared" si="19"/>
        <v>0.49603149604724417</v>
      </c>
      <c r="M90">
        <f t="shared" si="20"/>
        <v>1.9842509842514759</v>
      </c>
      <c r="N90">
        <f t="shared" si="21"/>
        <v>2.0160010160015238</v>
      </c>
    </row>
    <row r="91" spans="1:14" x14ac:dyDescent="0.25">
      <c r="A91" s="4">
        <f>IF('True_Odds_Calculator_2-way'!A92="","",'True_Odds_Calculator_2-way'!A92)</f>
        <v>2.1800000000000002</v>
      </c>
      <c r="B91" s="4">
        <f>IF('True_Odds_Calculator_2-way'!B92="","",'True_Odds_Calculator_2-way'!B92)</f>
        <v>1.74</v>
      </c>
      <c r="C91" s="4">
        <f t="shared" si="11"/>
        <v>0.4587155963302752</v>
      </c>
      <c r="D91">
        <f t="shared" si="12"/>
        <v>0.57471264367816088</v>
      </c>
      <c r="E91">
        <f t="shared" si="13"/>
        <v>3.3428240008436028E-2</v>
      </c>
      <c r="F91">
        <f t="shared" si="14"/>
        <v>-0.23020141305494057</v>
      </c>
      <c r="G91">
        <v>0</v>
      </c>
      <c r="H91">
        <f t="shared" si="15"/>
        <v>0.26362965306337655</v>
      </c>
      <c r="I91">
        <f t="shared" si="16"/>
        <v>-1.0701462561817372</v>
      </c>
      <c r="J91">
        <f t="shared" si="17"/>
        <v>1.0701462561817372</v>
      </c>
      <c r="K91">
        <f t="shared" si="18"/>
        <v>0.44193570658612125</v>
      </c>
      <c r="L91">
        <f t="shared" si="19"/>
        <v>0.55806429341387886</v>
      </c>
      <c r="M91">
        <f t="shared" si="20"/>
        <v>2.26277258229445</v>
      </c>
      <c r="N91">
        <f t="shared" si="21"/>
        <v>1.7919082295744857</v>
      </c>
    </row>
    <row r="92" spans="1:14" x14ac:dyDescent="0.25">
      <c r="A92" s="4">
        <f>IF('True_Odds_Calculator_2-way'!A93="","",'True_Odds_Calculator_2-way'!A93)</f>
        <v>2.19</v>
      </c>
      <c r="B92" s="4">
        <f>IF('True_Odds_Calculator_2-way'!B93="","",'True_Odds_Calculator_2-way'!B93)</f>
        <v>1.73</v>
      </c>
      <c r="C92" s="4">
        <f t="shared" si="11"/>
        <v>0.45662100456621008</v>
      </c>
      <c r="D92">
        <f t="shared" si="12"/>
        <v>0.5780346820809249</v>
      </c>
      <c r="E92">
        <f t="shared" si="13"/>
        <v>3.4655686647135031E-2</v>
      </c>
      <c r="F92">
        <f t="shared" si="14"/>
        <v>-0.22928709055876673</v>
      </c>
      <c r="G92">
        <v>0</v>
      </c>
      <c r="H92">
        <f t="shared" si="15"/>
        <v>0.26394277720590181</v>
      </c>
      <c r="I92">
        <f t="shared" si="16"/>
        <v>-1.0729144372515058</v>
      </c>
      <c r="J92">
        <f t="shared" si="17"/>
        <v>1.0729144372515058</v>
      </c>
      <c r="K92">
        <f t="shared" si="18"/>
        <v>0.43921906878344058</v>
      </c>
      <c r="L92">
        <f t="shared" si="19"/>
        <v>0.56078093121655925</v>
      </c>
      <c r="M92">
        <f t="shared" si="20"/>
        <v>2.2767681803292916</v>
      </c>
      <c r="N92">
        <f t="shared" si="21"/>
        <v>1.7832275391935992</v>
      </c>
    </row>
    <row r="93" spans="1:14" x14ac:dyDescent="0.25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11"/>
        <v>0.46296296296296291</v>
      </c>
      <c r="D93">
        <f t="shared" si="12"/>
        <v>0.5714285714285714</v>
      </c>
      <c r="E93">
        <f t="shared" si="13"/>
        <v>3.4391534391534417E-2</v>
      </c>
      <c r="F93">
        <f t="shared" si="14"/>
        <v>-0.23015873015873001</v>
      </c>
      <c r="G93">
        <v>0</v>
      </c>
      <c r="H93">
        <f t="shared" si="15"/>
        <v>0.26455026455026448</v>
      </c>
      <c r="I93">
        <f t="shared" si="16"/>
        <v>-1.0721125348377951</v>
      </c>
      <c r="J93">
        <f t="shared" si="17"/>
        <v>1.0721125348377951</v>
      </c>
      <c r="K93">
        <f t="shared" si="18"/>
        <v>0.44570220807044264</v>
      </c>
      <c r="L93">
        <f t="shared" si="19"/>
        <v>0.55429779192955719</v>
      </c>
      <c r="M93">
        <f t="shared" si="20"/>
        <v>2.2436505404118421</v>
      </c>
      <c r="N93">
        <f t="shared" si="21"/>
        <v>1.8040844011283466</v>
      </c>
    </row>
    <row r="94" spans="1:14" x14ac:dyDescent="0.25">
      <c r="A94" s="4">
        <f>IF('True_Odds_Calculator_2-way'!A95="","",'True_Odds_Calculator_2-way'!A95)</f>
        <v>2.15</v>
      </c>
      <c r="B94" s="4">
        <f>IF('True_Odds_Calculator_2-way'!B95="","",'True_Odds_Calculator_2-way'!B95)</f>
        <v>1.76</v>
      </c>
      <c r="C94" s="4">
        <f t="shared" si="11"/>
        <v>0.46511627906976744</v>
      </c>
      <c r="D94">
        <f t="shared" si="12"/>
        <v>0.56818181818181823</v>
      </c>
      <c r="E94">
        <f t="shared" si="13"/>
        <v>3.3298097251585723E-2</v>
      </c>
      <c r="F94">
        <f t="shared" si="14"/>
        <v>-0.23097251585623668</v>
      </c>
      <c r="G94">
        <v>0</v>
      </c>
      <c r="H94">
        <f t="shared" si="15"/>
        <v>0.26427061310782241</v>
      </c>
      <c r="I94">
        <f t="shared" si="16"/>
        <v>-1.0696563746013956</v>
      </c>
      <c r="J94">
        <f t="shared" si="17"/>
        <v>1.0696563746013956</v>
      </c>
      <c r="K94">
        <f t="shared" si="18"/>
        <v>0.44840941385030625</v>
      </c>
      <c r="L94">
        <f t="shared" si="19"/>
        <v>0.5515905861496937</v>
      </c>
      <c r="M94">
        <f t="shared" si="20"/>
        <v>2.2301048307916052</v>
      </c>
      <c r="N94">
        <f t="shared" si="21"/>
        <v>1.8129388446970602</v>
      </c>
    </row>
    <row r="95" spans="1:14" x14ac:dyDescent="0.25">
      <c r="A95" s="4">
        <f>IF('True_Odds_Calculator_2-way'!A96="","",'True_Odds_Calculator_2-way'!A96)</f>
        <v>2.0299999999999998</v>
      </c>
      <c r="B95" s="4">
        <f>IF('True_Odds_Calculator_2-way'!B96="","",'True_Odds_Calculator_2-way'!B96)</f>
        <v>1.86</v>
      </c>
      <c r="C95" s="4">
        <f t="shared" si="11"/>
        <v>0.49261083743842371</v>
      </c>
      <c r="D95">
        <f t="shared" si="12"/>
        <v>0.5376344086021505</v>
      </c>
      <c r="E95">
        <f t="shared" si="13"/>
        <v>3.0245246040574214E-2</v>
      </c>
      <c r="F95">
        <f t="shared" si="14"/>
        <v>-0.23459929021664283</v>
      </c>
      <c r="G95">
        <v>0</v>
      </c>
      <c r="H95">
        <f t="shared" si="15"/>
        <v>0.26484453625721704</v>
      </c>
      <c r="I95">
        <f t="shared" si="16"/>
        <v>-1.0625078858299792</v>
      </c>
      <c r="J95">
        <f t="shared" si="17"/>
        <v>1.0625078858299792</v>
      </c>
      <c r="K95">
        <f t="shared" si="18"/>
        <v>0.47746756040114985</v>
      </c>
      <c r="L95">
        <f t="shared" si="19"/>
        <v>0.5225324395988501</v>
      </c>
      <c r="M95">
        <f t="shared" si="20"/>
        <v>2.0943831224048783</v>
      </c>
      <c r="N95">
        <f t="shared" si="21"/>
        <v>1.9137567818137824</v>
      </c>
    </row>
    <row r="96" spans="1:14" x14ac:dyDescent="0.25">
      <c r="A96" s="4">
        <f>IF('True_Odds_Calculator_2-way'!A97="","",'True_Odds_Calculator_2-way'!A97)</f>
        <v>2.41</v>
      </c>
      <c r="B96" s="4">
        <f>IF('True_Odds_Calculator_2-way'!B97="","",'True_Odds_Calculator_2-way'!B97)</f>
        <v>1.62</v>
      </c>
      <c r="C96" s="4">
        <f t="shared" si="11"/>
        <v>0.41493775933609955</v>
      </c>
      <c r="D96">
        <f t="shared" si="12"/>
        <v>0.61728395061728392</v>
      </c>
      <c r="E96">
        <f t="shared" si="13"/>
        <v>3.2221709953383471E-2</v>
      </c>
      <c r="F96">
        <f t="shared" si="14"/>
        <v>-0.22391270938988783</v>
      </c>
      <c r="G96">
        <v>0</v>
      </c>
      <c r="H96">
        <f t="shared" si="15"/>
        <v>0.2561344193432713</v>
      </c>
      <c r="I96">
        <f t="shared" si="16"/>
        <v>-1.0695340092890231</v>
      </c>
      <c r="J96">
        <f t="shared" si="17"/>
        <v>1.0695340092890231</v>
      </c>
      <c r="K96">
        <f t="shared" si="18"/>
        <v>0.39871725432970118</v>
      </c>
      <c r="L96">
        <f t="shared" si="19"/>
        <v>0.60128274567029871</v>
      </c>
      <c r="M96">
        <f t="shared" si="20"/>
        <v>2.5080429530975232</v>
      </c>
      <c r="N96">
        <f t="shared" si="21"/>
        <v>1.6631110857591944</v>
      </c>
    </row>
    <row r="97" spans="1:14" x14ac:dyDescent="0.25">
      <c r="A97" s="4">
        <f>IF('True_Odds_Calculator_2-way'!A98="","",'True_Odds_Calculator_2-way'!A98)</f>
        <v>2.35</v>
      </c>
      <c r="B97" s="4">
        <f>IF('True_Odds_Calculator_2-way'!B98="","",'True_Odds_Calculator_2-way'!B98)</f>
        <v>1.65</v>
      </c>
      <c r="C97" s="4">
        <f t="shared" si="11"/>
        <v>0.42553191489361702</v>
      </c>
      <c r="D97">
        <f t="shared" si="12"/>
        <v>0.60606060606060608</v>
      </c>
      <c r="E97">
        <f t="shared" si="13"/>
        <v>3.1592520954223158E-2</v>
      </c>
      <c r="F97">
        <f t="shared" si="14"/>
        <v>-0.22630560928433263</v>
      </c>
      <c r="G97">
        <v>0</v>
      </c>
      <c r="H97">
        <f t="shared" si="15"/>
        <v>0.25789813023855579</v>
      </c>
      <c r="I97">
        <f t="shared" si="16"/>
        <v>-1.0675210253672478</v>
      </c>
      <c r="J97">
        <f t="shared" si="17"/>
        <v>1.0675210253672478</v>
      </c>
      <c r="K97">
        <f t="shared" si="18"/>
        <v>0.40964242822822811</v>
      </c>
      <c r="L97">
        <f t="shared" si="19"/>
        <v>0.59035757177177173</v>
      </c>
      <c r="M97">
        <f t="shared" si="20"/>
        <v>2.4411533842457849</v>
      </c>
      <c r="N97">
        <f t="shared" si="21"/>
        <v>1.6938886664887112</v>
      </c>
    </row>
    <row r="98" spans="1:14" x14ac:dyDescent="0.25">
      <c r="A98" s="4">
        <f>IF('True_Odds_Calculator_2-way'!A99="","",'True_Odds_Calculator_2-way'!A99)</f>
        <v>2.42</v>
      </c>
      <c r="B98" s="4">
        <f>IF('True_Odds_Calculator_2-way'!B99="","",'True_Odds_Calculator_2-way'!B99)</f>
        <v>1.61</v>
      </c>
      <c r="C98" s="4">
        <f t="shared" si="11"/>
        <v>0.41322314049586778</v>
      </c>
      <c r="D98">
        <f t="shared" si="12"/>
        <v>0.6211180124223602</v>
      </c>
      <c r="E98">
        <f t="shared" si="13"/>
        <v>3.4341152918228035E-2</v>
      </c>
      <c r="F98">
        <f t="shared" si="14"/>
        <v>-0.22231918279349105</v>
      </c>
      <c r="G98">
        <v>0</v>
      </c>
      <c r="H98">
        <f t="shared" si="15"/>
        <v>0.25666033571171909</v>
      </c>
      <c r="I98">
        <f t="shared" si="16"/>
        <v>-1.0744616281415773</v>
      </c>
      <c r="J98">
        <f t="shared" si="17"/>
        <v>1.0744616281415773</v>
      </c>
      <c r="K98">
        <f t="shared" si="18"/>
        <v>0.3959242744397955</v>
      </c>
      <c r="L98">
        <f t="shared" si="19"/>
        <v>0.60407572556020461</v>
      </c>
      <c r="M98">
        <f t="shared" si="20"/>
        <v>2.5257355119610394</v>
      </c>
      <c r="N98">
        <f t="shared" si="21"/>
        <v>1.6554215931663621</v>
      </c>
    </row>
    <row r="99" spans="1:14" x14ac:dyDescent="0.25">
      <c r="A99" s="4">
        <f>IF('True_Odds_Calculator_2-way'!A100="","",'True_Odds_Calculator_2-way'!A100)</f>
        <v>2.35</v>
      </c>
      <c r="B99" s="4">
        <f>IF('True_Odds_Calculator_2-way'!B100="","",'True_Odds_Calculator_2-way'!B100)</f>
        <v>1.65</v>
      </c>
      <c r="C99" s="4">
        <f t="shared" si="11"/>
        <v>0.42553191489361702</v>
      </c>
      <c r="D99">
        <f t="shared" si="12"/>
        <v>0.60606060606060608</v>
      </c>
      <c r="E99">
        <f t="shared" si="13"/>
        <v>3.1592520954223158E-2</v>
      </c>
      <c r="F99">
        <f t="shared" si="14"/>
        <v>-0.22630560928433263</v>
      </c>
      <c r="G99">
        <v>0</v>
      </c>
      <c r="H99">
        <f t="shared" si="15"/>
        <v>0.25789813023855579</v>
      </c>
      <c r="I99">
        <f t="shared" si="16"/>
        <v>-1.0675210253672478</v>
      </c>
      <c r="J99">
        <f t="shared" si="17"/>
        <v>1.0675210253672478</v>
      </c>
      <c r="K99">
        <f t="shared" si="18"/>
        <v>0.40964242822822811</v>
      </c>
      <c r="L99">
        <f t="shared" si="19"/>
        <v>0.59035757177177173</v>
      </c>
      <c r="M99">
        <f t="shared" si="20"/>
        <v>2.4411533842457849</v>
      </c>
      <c r="N99">
        <f t="shared" si="21"/>
        <v>1.6938886664887112</v>
      </c>
    </row>
    <row r="100" spans="1:14" x14ac:dyDescent="0.25">
      <c r="A100" s="4">
        <f>IF('True_Odds_Calculator_2-way'!A101="","",'True_Odds_Calculator_2-way'!A101)</f>
        <v>2.13</v>
      </c>
      <c r="B100" s="4">
        <f>IF('True_Odds_Calculator_2-way'!B101="","",'True_Odds_Calculator_2-way'!B101)</f>
        <v>1.7</v>
      </c>
      <c r="C100" s="4">
        <f t="shared" si="11"/>
        <v>0.46948356807511737</v>
      </c>
      <c r="D100">
        <f t="shared" si="12"/>
        <v>0.58823529411764708</v>
      </c>
      <c r="E100">
        <f t="shared" si="13"/>
        <v>5.7718862192764453E-2</v>
      </c>
      <c r="F100">
        <f t="shared" si="14"/>
        <v>-0.2184479425573046</v>
      </c>
      <c r="G100">
        <v>0</v>
      </c>
      <c r="H100">
        <f t="shared" si="15"/>
        <v>0.27616680475006905</v>
      </c>
      <c r="I100">
        <f t="shared" si="16"/>
        <v>-1.1243764952899702</v>
      </c>
      <c r="J100">
        <f t="shared" si="17"/>
        <v>1.1243764952899702</v>
      </c>
      <c r="K100">
        <f t="shared" si="18"/>
        <v>0.44042280877759621</v>
      </c>
      <c r="L100">
        <f t="shared" si="19"/>
        <v>0.55957719122240368</v>
      </c>
      <c r="M100">
        <f t="shared" si="20"/>
        <v>2.2705454396776665</v>
      </c>
      <c r="N100">
        <f t="shared" si="21"/>
        <v>1.7870635467029794</v>
      </c>
    </row>
    <row r="101" spans="1:14" x14ac:dyDescent="0.25">
      <c r="A101" s="4">
        <f>IF('True_Odds_Calculator_2-way'!A102="","",'True_Odds_Calculator_2-way'!A102)</f>
        <v>2.4300000000000002</v>
      </c>
      <c r="B101" s="4">
        <f>IF('True_Odds_Calculator_2-way'!B102="","",'True_Odds_Calculator_2-way'!B102)</f>
        <v>1.55</v>
      </c>
      <c r="C101" s="4">
        <f t="shared" si="11"/>
        <v>0.41152263374485593</v>
      </c>
      <c r="D101">
        <f t="shared" si="12"/>
        <v>0.64516129032258063</v>
      </c>
      <c r="E101">
        <f t="shared" si="13"/>
        <v>5.6683924067436608E-2</v>
      </c>
      <c r="F101">
        <f t="shared" si="14"/>
        <v>-0.20881454931634136</v>
      </c>
      <c r="G101">
        <v>0</v>
      </c>
      <c r="H101">
        <f t="shared" si="15"/>
        <v>0.26549847338377802</v>
      </c>
      <c r="I101">
        <f t="shared" si="16"/>
        <v>-1.1275884962655316</v>
      </c>
      <c r="J101">
        <f t="shared" si="17"/>
        <v>1.1275884962655316</v>
      </c>
      <c r="K101">
        <f t="shared" si="18"/>
        <v>0.38278221853731864</v>
      </c>
      <c r="L101">
        <f t="shared" si="19"/>
        <v>0.61721778146268136</v>
      </c>
      <c r="M101">
        <f t="shared" si="20"/>
        <v>2.6124515496597103</v>
      </c>
      <c r="N101">
        <f t="shared" si="21"/>
        <v>1.6201736729460421</v>
      </c>
    </row>
    <row r="102" spans="1:14" x14ac:dyDescent="0.25">
      <c r="A102" s="4">
        <f>IF('True_Odds_Calculator_2-way'!A103="","",'True_Odds_Calculator_2-way'!A103)</f>
        <v>2.27</v>
      </c>
      <c r="B102" s="4">
        <f>IF('True_Odds_Calculator_2-way'!B103="","",'True_Odds_Calculator_2-way'!B103)</f>
        <v>1.63</v>
      </c>
      <c r="C102" s="4">
        <f t="shared" si="11"/>
        <v>0.44052863436123346</v>
      </c>
      <c r="D102">
        <f t="shared" si="12"/>
        <v>0.61349693251533743</v>
      </c>
      <c r="E102">
        <f t="shared" si="13"/>
        <v>5.4025566876570785E-2</v>
      </c>
      <c r="F102">
        <f t="shared" si="14"/>
        <v>-0.21623739898921657</v>
      </c>
      <c r="G102">
        <v>0</v>
      </c>
      <c r="H102">
        <f t="shared" si="15"/>
        <v>0.27026296586578741</v>
      </c>
      <c r="I102">
        <f t="shared" si="16"/>
        <v>-1.1179641181758959</v>
      </c>
      <c r="J102">
        <f t="shared" si="17"/>
        <v>1.1179641181758959</v>
      </c>
      <c r="K102">
        <f t="shared" si="18"/>
        <v>0.41325482961333515</v>
      </c>
      <c r="L102">
        <f t="shared" si="19"/>
        <v>0.58674517038666496</v>
      </c>
      <c r="M102">
        <f t="shared" si="20"/>
        <v>2.4198144300833877</v>
      </c>
      <c r="N102">
        <f t="shared" si="21"/>
        <v>1.7043173944508145</v>
      </c>
    </row>
    <row r="103" spans="1:14" x14ac:dyDescent="0.25">
      <c r="A103" s="4">
        <f>IF('True_Odds_Calculator_2-way'!A104="","",'True_Odds_Calculator_2-way'!A104)</f>
        <v>2</v>
      </c>
      <c r="B103" s="4">
        <f>IF('True_Odds_Calculator_2-way'!B104="","",'True_Odds_Calculator_2-way'!B104)</f>
        <v>1.81</v>
      </c>
      <c r="C103" s="4">
        <f t="shared" si="11"/>
        <v>0.5</v>
      </c>
      <c r="D103">
        <f t="shared" si="12"/>
        <v>0.5524861878453039</v>
      </c>
      <c r="E103">
        <f t="shared" si="13"/>
        <v>5.2486187845303789E-2</v>
      </c>
      <c r="F103">
        <f t="shared" si="14"/>
        <v>-0.22375690607734811</v>
      </c>
      <c r="G103">
        <v>0</v>
      </c>
      <c r="H103">
        <f t="shared" si="15"/>
        <v>0.27624309392265195</v>
      </c>
      <c r="I103">
        <f t="shared" si="16"/>
        <v>-1.1111111111111112</v>
      </c>
      <c r="J103">
        <f t="shared" si="17"/>
        <v>1.1111111111111112</v>
      </c>
      <c r="K103">
        <f t="shared" si="18"/>
        <v>0.47368421052631576</v>
      </c>
      <c r="L103">
        <f t="shared" si="19"/>
        <v>0.5263157894736844</v>
      </c>
      <c r="M103">
        <f t="shared" si="20"/>
        <v>2.1111111111111112</v>
      </c>
      <c r="N103">
        <f t="shared" si="21"/>
        <v>1.8999999999999992</v>
      </c>
    </row>
    <row r="104" spans="1:14" x14ac:dyDescent="0.25">
      <c r="A104" s="4">
        <f>IF('True_Odds_Calculator_2-way'!A105="","",'True_Odds_Calculator_2-way'!A105)</f>
        <v>1.53</v>
      </c>
      <c r="B104" s="4">
        <f>IF('True_Odds_Calculator_2-way'!B105="","",'True_Odds_Calculator_2-way'!B105)</f>
        <v>2.42</v>
      </c>
      <c r="C104" s="4">
        <f t="shared" si="11"/>
        <v>0.65359477124183007</v>
      </c>
      <c r="D104">
        <f t="shared" si="12"/>
        <v>0.41322314049586778</v>
      </c>
      <c r="E104">
        <f t="shared" si="13"/>
        <v>6.681791173769791E-2</v>
      </c>
      <c r="F104">
        <f t="shared" si="14"/>
        <v>-0.20326257224652933</v>
      </c>
      <c r="G104">
        <v>0</v>
      </c>
      <c r="H104">
        <f t="shared" si="15"/>
        <v>0.27008048398422729</v>
      </c>
      <c r="I104">
        <f t="shared" si="16"/>
        <v>-1.1527042463086012</v>
      </c>
      <c r="J104">
        <f t="shared" si="17"/>
        <v>1.1527042463086012</v>
      </c>
      <c r="K104">
        <f t="shared" si="18"/>
        <v>0.62075818452600773</v>
      </c>
      <c r="L104">
        <f t="shared" si="19"/>
        <v>0.37924181547399199</v>
      </c>
      <c r="M104">
        <f t="shared" si="20"/>
        <v>1.610933250543559</v>
      </c>
      <c r="N104">
        <f t="shared" si="21"/>
        <v>2.6368400297582135</v>
      </c>
    </row>
    <row r="105" spans="1:14" x14ac:dyDescent="0.25">
      <c r="A105" s="4">
        <f>IF('True_Odds_Calculator_2-way'!A106="","",'True_Odds_Calculator_2-way'!A106)</f>
        <v>1.69</v>
      </c>
      <c r="B105" s="4">
        <f>IF('True_Odds_Calculator_2-way'!B106="","",'True_Odds_Calculator_2-way'!B106)</f>
        <v>2.15</v>
      </c>
      <c r="C105" s="4">
        <f t="shared" si="11"/>
        <v>0.59171597633136097</v>
      </c>
      <c r="D105">
        <f t="shared" si="12"/>
        <v>0.46511627906976744</v>
      </c>
      <c r="E105">
        <f t="shared" si="13"/>
        <v>5.6832255401128462E-2</v>
      </c>
      <c r="F105">
        <f t="shared" si="14"/>
        <v>-0.2183844777762487</v>
      </c>
      <c r="G105">
        <v>0</v>
      </c>
      <c r="H105">
        <f t="shared" si="15"/>
        <v>0.27521673317737722</v>
      </c>
      <c r="I105">
        <f t="shared" si="16"/>
        <v>-1.1226038684659183</v>
      </c>
      <c r="J105">
        <f t="shared" si="17"/>
        <v>1.1226038684659183</v>
      </c>
      <c r="K105">
        <f t="shared" si="18"/>
        <v>0.56350832689629138</v>
      </c>
      <c r="L105">
        <f t="shared" si="19"/>
        <v>0.4364916731037084</v>
      </c>
      <c r="M105">
        <f t="shared" si="20"/>
        <v>1.7745966692414838</v>
      </c>
      <c r="N105">
        <f t="shared" si="21"/>
        <v>2.2909944487358058</v>
      </c>
    </row>
    <row r="106" spans="1:14" x14ac:dyDescent="0.25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2.02</v>
      </c>
      <c r="C106" s="4">
        <f t="shared" si="11"/>
        <v>0.5524861878453039</v>
      </c>
      <c r="D106">
        <f t="shared" si="12"/>
        <v>0.49504950495049505</v>
      </c>
      <c r="E106">
        <f t="shared" si="13"/>
        <v>4.7535692795798834E-2</v>
      </c>
      <c r="F106">
        <f t="shared" si="14"/>
        <v>-0.22597232098900499</v>
      </c>
      <c r="G106">
        <v>0</v>
      </c>
      <c r="H106">
        <f t="shared" si="15"/>
        <v>0.27350801378480388</v>
      </c>
      <c r="I106">
        <f t="shared" si="16"/>
        <v>-1.1001639366407492</v>
      </c>
      <c r="J106">
        <f t="shared" si="17"/>
        <v>1.1001639366407492</v>
      </c>
      <c r="K106">
        <f t="shared" si="18"/>
        <v>0.52878359784482387</v>
      </c>
      <c r="L106">
        <f t="shared" si="19"/>
        <v>0.47121640215517624</v>
      </c>
      <c r="M106">
        <f t="shared" si="20"/>
        <v>1.8911327886790064</v>
      </c>
      <c r="N106">
        <f t="shared" si="21"/>
        <v>2.1221672153735645</v>
      </c>
    </row>
    <row r="107" spans="1:14" x14ac:dyDescent="0.25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2.0299999999999998</v>
      </c>
      <c r="C107" s="4">
        <f t="shared" si="11"/>
        <v>0.5524861878453039</v>
      </c>
      <c r="D107">
        <f t="shared" si="12"/>
        <v>0.49261083743842371</v>
      </c>
      <c r="E107">
        <f t="shared" si="13"/>
        <v>4.5097025283727721E-2</v>
      </c>
      <c r="F107">
        <f t="shared" si="14"/>
        <v>-0.22706365838390963</v>
      </c>
      <c r="G107">
        <v>0</v>
      </c>
      <c r="H107">
        <f t="shared" si="15"/>
        <v>0.2721606836676374</v>
      </c>
      <c r="I107">
        <f t="shared" si="16"/>
        <v>-1.0948103090714374</v>
      </c>
      <c r="J107">
        <f t="shared" si="17"/>
        <v>1.0948103090714374</v>
      </c>
      <c r="K107">
        <f t="shared" si="18"/>
        <v>0.52999890518954651</v>
      </c>
      <c r="L107">
        <f t="shared" si="19"/>
        <v>0.47000109481045338</v>
      </c>
      <c r="M107">
        <f t="shared" si="20"/>
        <v>1.8867963503478642</v>
      </c>
      <c r="N107">
        <f t="shared" si="21"/>
        <v>2.1276546183435801</v>
      </c>
    </row>
    <row r="108" spans="1:14" x14ac:dyDescent="0.25">
      <c r="A108" s="4">
        <f>IF('True_Odds_Calculator_2-way'!A109="","",'True_Odds_Calculator_2-way'!A109)</f>
        <v>1.75</v>
      </c>
      <c r="B108" s="4">
        <f>IF('True_Odds_Calculator_2-way'!B109="","",'True_Odds_Calculator_2-way'!B109)</f>
        <v>2.06</v>
      </c>
      <c r="C108" s="4">
        <f t="shared" si="11"/>
        <v>0.5714285714285714</v>
      </c>
      <c r="D108">
        <f t="shared" si="12"/>
        <v>0.4854368932038835</v>
      </c>
      <c r="E108">
        <f t="shared" si="13"/>
        <v>5.6865464632454898E-2</v>
      </c>
      <c r="F108">
        <f t="shared" si="14"/>
        <v>-0.22052704576976423</v>
      </c>
      <c r="G108">
        <v>0</v>
      </c>
      <c r="H108">
        <f t="shared" si="15"/>
        <v>0.27739251040221913</v>
      </c>
      <c r="I108">
        <f t="shared" si="16"/>
        <v>-1.1215443081840883</v>
      </c>
      <c r="J108">
        <f t="shared" si="17"/>
        <v>1.1215443081840883</v>
      </c>
      <c r="K108">
        <f t="shared" si="18"/>
        <v>0.54313637094725686</v>
      </c>
      <c r="L108">
        <f t="shared" si="19"/>
        <v>0.4568636290527433</v>
      </c>
      <c r="M108">
        <f t="shared" si="20"/>
        <v>1.8411582311380661</v>
      </c>
      <c r="N108">
        <f t="shared" si="21"/>
        <v>2.1888369666751335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1.98</v>
      </c>
      <c r="C109" s="4">
        <f t="shared" si="11"/>
        <v>0.54054054054054046</v>
      </c>
      <c r="D109">
        <f t="shared" si="12"/>
        <v>0.50505050505050508</v>
      </c>
      <c r="E109">
        <f t="shared" si="13"/>
        <v>4.5591045591045543E-2</v>
      </c>
      <c r="F109">
        <f t="shared" si="14"/>
        <v>-0.22740922740922742</v>
      </c>
      <c r="G109">
        <v>0</v>
      </c>
      <c r="H109">
        <f t="shared" si="15"/>
        <v>0.27300027300027296</v>
      </c>
      <c r="I109">
        <f t="shared" si="16"/>
        <v>-1.0956642697819576</v>
      </c>
      <c r="J109">
        <f t="shared" si="17"/>
        <v>1.0956642697819576</v>
      </c>
      <c r="K109">
        <f t="shared" si="18"/>
        <v>0.51778202516637828</v>
      </c>
      <c r="L109">
        <f t="shared" si="19"/>
        <v>0.48221797483362183</v>
      </c>
      <c r="M109">
        <f t="shared" si="20"/>
        <v>1.9313146293146641</v>
      </c>
      <c r="N109">
        <f t="shared" si="21"/>
        <v>2.0737509843863182</v>
      </c>
    </row>
    <row r="110" spans="1:14" x14ac:dyDescent="0.25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2.02</v>
      </c>
      <c r="C110" s="4">
        <f t="shared" si="11"/>
        <v>0.5524861878453039</v>
      </c>
      <c r="D110">
        <f t="shared" si="12"/>
        <v>0.49504950495049505</v>
      </c>
      <c r="E110">
        <f t="shared" si="13"/>
        <v>4.7535692795798834E-2</v>
      </c>
      <c r="F110">
        <f t="shared" si="14"/>
        <v>-0.22597232098900499</v>
      </c>
      <c r="G110">
        <v>0</v>
      </c>
      <c r="H110">
        <f t="shared" si="15"/>
        <v>0.27350801378480388</v>
      </c>
      <c r="I110">
        <f t="shared" si="16"/>
        <v>-1.1001639366407492</v>
      </c>
      <c r="J110">
        <f t="shared" si="17"/>
        <v>1.1001639366407492</v>
      </c>
      <c r="K110">
        <f t="shared" si="18"/>
        <v>0.52878359784482387</v>
      </c>
      <c r="L110">
        <f t="shared" si="19"/>
        <v>0.47121640215517624</v>
      </c>
      <c r="M110">
        <f t="shared" si="20"/>
        <v>1.8911327886790064</v>
      </c>
      <c r="N110">
        <f t="shared" si="21"/>
        <v>2.1221672153735645</v>
      </c>
    </row>
    <row r="111" spans="1:14" x14ac:dyDescent="0.25">
      <c r="A111" s="4">
        <f>IF('True_Odds_Calculator_2-way'!A112="","",'True_Odds_Calculator_2-way'!A112)</f>
        <v>1.53</v>
      </c>
      <c r="B111" s="4">
        <f>IF('True_Odds_Calculator_2-way'!B112="","",'True_Odds_Calculator_2-way'!B112)</f>
        <v>2.29</v>
      </c>
      <c r="C111" s="4">
        <f t="shared" si="11"/>
        <v>0.65359477124183007</v>
      </c>
      <c r="D111">
        <f t="shared" si="12"/>
        <v>0.4366812227074236</v>
      </c>
      <c r="E111">
        <f t="shared" si="13"/>
        <v>9.0275993949253674E-2</v>
      </c>
      <c r="F111">
        <f t="shared" si="14"/>
        <v>-0.1951365699118075</v>
      </c>
      <c r="G111">
        <v>0</v>
      </c>
      <c r="H111">
        <f t="shared" si="15"/>
        <v>0.28541256386106117</v>
      </c>
      <c r="I111">
        <f t="shared" si="16"/>
        <v>-1.2093923302202207</v>
      </c>
      <c r="J111">
        <f t="shared" si="17"/>
        <v>1.2093923302202207</v>
      </c>
      <c r="K111">
        <f t="shared" si="18"/>
        <v>0.60939271556373054</v>
      </c>
      <c r="L111">
        <f t="shared" si="19"/>
        <v>0.39060728443626946</v>
      </c>
      <c r="M111">
        <f t="shared" si="20"/>
        <v>1.6409779350167168</v>
      </c>
      <c r="N111">
        <f t="shared" si="21"/>
        <v>2.5601161059840849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2.0499999999999998</v>
      </c>
      <c r="C112" s="4">
        <f t="shared" si="11"/>
        <v>0.56818181818181823</v>
      </c>
      <c r="D112">
        <f t="shared" si="12"/>
        <v>0.48780487804878053</v>
      </c>
      <c r="E112">
        <f t="shared" si="13"/>
        <v>5.598669623059882E-2</v>
      </c>
      <c r="F112">
        <f t="shared" si="14"/>
        <v>-0.22117516629711742</v>
      </c>
      <c r="G112">
        <v>0</v>
      </c>
      <c r="H112">
        <f t="shared" si="15"/>
        <v>0.27716186252771624</v>
      </c>
      <c r="I112">
        <f t="shared" si="16"/>
        <v>-1.1194341570991129</v>
      </c>
      <c r="J112">
        <f t="shared" si="17"/>
        <v>1.1194341570991129</v>
      </c>
      <c r="K112">
        <f t="shared" si="18"/>
        <v>0.54031566425830413</v>
      </c>
      <c r="L112">
        <f t="shared" si="19"/>
        <v>0.45968433574169576</v>
      </c>
      <c r="M112">
        <f t="shared" si="20"/>
        <v>1.8507699593953257</v>
      </c>
      <c r="N112">
        <f t="shared" si="21"/>
        <v>2.1754058649540684</v>
      </c>
    </row>
    <row r="113" spans="1:14" x14ac:dyDescent="0.25">
      <c r="A113" s="4">
        <f>IF('True_Odds_Calculator_2-way'!A114="","",'True_Odds_Calculator_2-way'!A114)</f>
        <v>2.02</v>
      </c>
      <c r="B113" s="4">
        <f>IF('True_Odds_Calculator_2-way'!B114="","",'True_Odds_Calculator_2-way'!B114)</f>
        <v>1.81</v>
      </c>
      <c r="C113" s="4">
        <f t="shared" si="11"/>
        <v>0.49504950495049505</v>
      </c>
      <c r="D113">
        <f t="shared" si="12"/>
        <v>0.5524861878453039</v>
      </c>
      <c r="E113">
        <f t="shared" si="13"/>
        <v>4.7535692795798834E-2</v>
      </c>
      <c r="F113">
        <f t="shared" si="14"/>
        <v>-0.22597232098900499</v>
      </c>
      <c r="G113">
        <v>0</v>
      </c>
      <c r="H113">
        <f t="shared" si="15"/>
        <v>0.27350801378480388</v>
      </c>
      <c r="I113">
        <f t="shared" si="16"/>
        <v>-1.1001639366407492</v>
      </c>
      <c r="J113">
        <f t="shared" si="17"/>
        <v>1.1001639366407492</v>
      </c>
      <c r="K113">
        <f t="shared" si="18"/>
        <v>0.47121640215517624</v>
      </c>
      <c r="L113">
        <f t="shared" si="19"/>
        <v>0.52878359784482387</v>
      </c>
      <c r="M113">
        <f t="shared" si="20"/>
        <v>2.1221672153735645</v>
      </c>
      <c r="N113">
        <f t="shared" si="21"/>
        <v>1.8911327886790064</v>
      </c>
    </row>
    <row r="114" spans="1:14" x14ac:dyDescent="0.25">
      <c r="A114" s="4">
        <f>IF('True_Odds_Calculator_2-way'!A115="","",'True_Odds_Calculator_2-way'!A115)</f>
        <v>1.93</v>
      </c>
      <c r="B114" s="4">
        <f>IF('True_Odds_Calculator_2-way'!B115="","",'True_Odds_Calculator_2-way'!B115)</f>
        <v>1.98</v>
      </c>
      <c r="C114" s="4">
        <f t="shared" si="11"/>
        <v>0.5181347150259068</v>
      </c>
      <c r="D114">
        <f t="shared" si="12"/>
        <v>0.50505050505050508</v>
      </c>
      <c r="E114">
        <f t="shared" si="13"/>
        <v>2.3185220076411994E-2</v>
      </c>
      <c r="F114">
        <f t="shared" si="14"/>
        <v>-0.23849897943162168</v>
      </c>
      <c r="G114">
        <v>0</v>
      </c>
      <c r="H114">
        <f t="shared" si="15"/>
        <v>0.26168419950803373</v>
      </c>
      <c r="I114">
        <f t="shared" si="16"/>
        <v>-1.0474793930096669</v>
      </c>
      <c r="J114">
        <f t="shared" si="17"/>
        <v>1.0474793930096669</v>
      </c>
      <c r="K114">
        <f t="shared" si="18"/>
        <v>0.50654562421980165</v>
      </c>
      <c r="L114">
        <f t="shared" si="19"/>
        <v>0.49345437578019818</v>
      </c>
      <c r="M114">
        <f t="shared" si="20"/>
        <v>1.9741558354989901</v>
      </c>
      <c r="N114">
        <f t="shared" si="21"/>
        <v>2.0265298051494733</v>
      </c>
    </row>
    <row r="115" spans="1:14" x14ac:dyDescent="0.25">
      <c r="A115" s="4">
        <f>IF('True_Odds_Calculator_2-way'!A116="","",'True_Odds_Calculator_2-way'!A116)</f>
        <v>2.3199999999999998</v>
      </c>
      <c r="B115" s="4">
        <f>IF('True_Odds_Calculator_2-way'!B116="","",'True_Odds_Calculator_2-way'!B116)</f>
        <v>1.67</v>
      </c>
      <c r="C115" s="4">
        <f t="shared" si="11"/>
        <v>0.43103448275862072</v>
      </c>
      <c r="D115">
        <f t="shared" si="12"/>
        <v>0.5988023952095809</v>
      </c>
      <c r="E115">
        <f t="shared" si="13"/>
        <v>2.9836877968201669E-2</v>
      </c>
      <c r="F115">
        <f t="shared" si="14"/>
        <v>-0.22826760272558322</v>
      </c>
      <c r="G115">
        <v>0</v>
      </c>
      <c r="H115">
        <f t="shared" si="15"/>
        <v>0.25810448069378489</v>
      </c>
      <c r="I115">
        <f t="shared" si="16"/>
        <v>-1.0633485251477839</v>
      </c>
      <c r="J115">
        <f t="shared" si="17"/>
        <v>1.0633485251477839</v>
      </c>
      <c r="K115">
        <f t="shared" si="18"/>
        <v>0.41603913175492269</v>
      </c>
      <c r="L115">
        <f t="shared" si="19"/>
        <v>0.5839608682450772</v>
      </c>
      <c r="M115">
        <f t="shared" si="20"/>
        <v>2.4036200531950747</v>
      </c>
      <c r="N115">
        <f t="shared" si="21"/>
        <v>1.7124435118490151</v>
      </c>
    </row>
    <row r="116" spans="1:14" x14ac:dyDescent="0.25">
      <c r="A116" s="4">
        <f>IF('True_Odds_Calculator_2-way'!A117="","",'True_Odds_Calculator_2-way'!A117)</f>
        <v>1.82</v>
      </c>
      <c r="B116" s="4">
        <f>IF('True_Odds_Calculator_2-way'!B117="","",'True_Odds_Calculator_2-way'!B117)</f>
        <v>2.08</v>
      </c>
      <c r="C116" s="4">
        <f t="shared" si="11"/>
        <v>0.54945054945054939</v>
      </c>
      <c r="D116">
        <f t="shared" si="12"/>
        <v>0.48076923076923073</v>
      </c>
      <c r="E116">
        <f t="shared" si="13"/>
        <v>3.0219780219780112E-2</v>
      </c>
      <c r="F116">
        <f t="shared" si="14"/>
        <v>-0.23393913778529174</v>
      </c>
      <c r="G116">
        <v>0</v>
      </c>
      <c r="H116">
        <f t="shared" si="15"/>
        <v>0.2641589180050718</v>
      </c>
      <c r="I116">
        <f t="shared" si="16"/>
        <v>-1.0626278551055635</v>
      </c>
      <c r="J116">
        <f t="shared" si="17"/>
        <v>1.0626278551055635</v>
      </c>
      <c r="K116">
        <f t="shared" si="18"/>
        <v>0.53437219814812564</v>
      </c>
      <c r="L116">
        <f t="shared" si="19"/>
        <v>0.46562780185187441</v>
      </c>
      <c r="M116">
        <f t="shared" si="20"/>
        <v>1.8713548411865626</v>
      </c>
      <c r="N116">
        <f t="shared" si="21"/>
        <v>2.1476380835140083</v>
      </c>
    </row>
    <row r="117" spans="1:14" x14ac:dyDescent="0.25">
      <c r="A117" s="4">
        <f>IF('True_Odds_Calculator_2-way'!A118="","",'True_Odds_Calculator_2-way'!A118)</f>
        <v>2.52</v>
      </c>
      <c r="B117" s="4">
        <f>IF('True_Odds_Calculator_2-way'!B118="","",'True_Odds_Calculator_2-way'!B118)</f>
        <v>1.58</v>
      </c>
      <c r="C117" s="4">
        <f t="shared" si="11"/>
        <v>0.3968253968253968</v>
      </c>
      <c r="D117">
        <f t="shared" si="12"/>
        <v>0.63291139240506322</v>
      </c>
      <c r="E117">
        <f t="shared" si="13"/>
        <v>2.9736789230460081E-2</v>
      </c>
      <c r="F117">
        <f t="shared" si="14"/>
        <v>-0.22141852521599359</v>
      </c>
      <c r="G117">
        <v>0</v>
      </c>
      <c r="H117">
        <f t="shared" si="15"/>
        <v>0.25115531444645367</v>
      </c>
      <c r="I117">
        <f t="shared" si="16"/>
        <v>-1.0650358071057624</v>
      </c>
      <c r="J117">
        <f t="shared" si="17"/>
        <v>1.0650358071057624</v>
      </c>
      <c r="K117">
        <f t="shared" si="18"/>
        <v>0.38184634845153209</v>
      </c>
      <c r="L117">
        <f t="shared" si="19"/>
        <v>0.61815365154846769</v>
      </c>
      <c r="M117">
        <f t="shared" si="20"/>
        <v>2.618854426800759</v>
      </c>
      <c r="N117">
        <f t="shared" si="21"/>
        <v>1.6177207681213428</v>
      </c>
    </row>
    <row r="118" spans="1:14" x14ac:dyDescent="0.25">
      <c r="A118" s="4">
        <f>IF('True_Odds_Calculator_2-way'!A119="","",'True_Odds_Calculator_2-way'!A119)</f>
        <v>2.27</v>
      </c>
      <c r="B118" s="4">
        <f>IF('True_Odds_Calculator_2-way'!B119="","",'True_Odds_Calculator_2-way'!B119)</f>
        <v>1.66</v>
      </c>
      <c r="C118" s="4">
        <f t="shared" si="11"/>
        <v>0.44052863436123346</v>
      </c>
      <c r="D118">
        <f t="shared" si="12"/>
        <v>0.60240963855421692</v>
      </c>
      <c r="E118">
        <f t="shared" si="13"/>
        <v>4.2938272915450382E-2</v>
      </c>
      <c r="F118">
        <f t="shared" si="14"/>
        <v>-0.22244042248288309</v>
      </c>
      <c r="G118">
        <v>0</v>
      </c>
      <c r="H118">
        <f t="shared" si="15"/>
        <v>0.26537869539833342</v>
      </c>
      <c r="I118">
        <f t="shared" si="16"/>
        <v>-1.0922603577424574</v>
      </c>
      <c r="J118">
        <f t="shared" si="17"/>
        <v>1.0922603577424574</v>
      </c>
      <c r="K118">
        <f t="shared" si="18"/>
        <v>0.41890595386840634</v>
      </c>
      <c r="L118">
        <f t="shared" si="19"/>
        <v>0.58109404613159377</v>
      </c>
      <c r="M118">
        <f t="shared" si="20"/>
        <v>2.387170654332921</v>
      </c>
      <c r="N118">
        <f t="shared" si="21"/>
        <v>1.7208918361100216</v>
      </c>
    </row>
    <row r="119" spans="1:14" x14ac:dyDescent="0.25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1.97</v>
      </c>
      <c r="C119" s="4">
        <f t="shared" si="11"/>
        <v>0.52083333333333337</v>
      </c>
      <c r="D119">
        <f t="shared" si="12"/>
        <v>0.50761421319796951</v>
      </c>
      <c r="E119">
        <f t="shared" si="13"/>
        <v>2.844754653130277E-2</v>
      </c>
      <c r="F119">
        <f t="shared" si="14"/>
        <v>-0.2359348561759731</v>
      </c>
      <c r="G119">
        <v>0</v>
      </c>
      <c r="H119">
        <f t="shared" si="15"/>
        <v>0.26438240270727581</v>
      </c>
      <c r="I119">
        <f t="shared" si="16"/>
        <v>-1.0585715534396718</v>
      </c>
      <c r="J119">
        <f t="shared" si="17"/>
        <v>1.0585715534396718</v>
      </c>
      <c r="K119">
        <f t="shared" si="18"/>
        <v>0.50661491420873006</v>
      </c>
      <c r="L119">
        <f t="shared" si="19"/>
        <v>0.49338508579127022</v>
      </c>
      <c r="M119">
        <f t="shared" si="20"/>
        <v>1.9738858291644976</v>
      </c>
      <c r="N119">
        <f t="shared" si="21"/>
        <v>2.0268144068364817</v>
      </c>
    </row>
    <row r="120" spans="1:14" x14ac:dyDescent="0.25">
      <c r="A120" s="4">
        <f>IF('True_Odds_Calculator_2-way'!A121="","",'True_Odds_Calculator_2-way'!A121)</f>
        <v>1.98</v>
      </c>
      <c r="B120" s="4">
        <f>IF('True_Odds_Calculator_2-way'!B121="","",'True_Odds_Calculator_2-way'!B121)</f>
        <v>1.87</v>
      </c>
      <c r="C120" s="4">
        <f t="shared" si="11"/>
        <v>0.50505050505050508</v>
      </c>
      <c r="D120">
        <f t="shared" si="12"/>
        <v>0.53475935828876997</v>
      </c>
      <c r="E120">
        <f t="shared" si="13"/>
        <v>3.9809863339275164E-2</v>
      </c>
      <c r="F120">
        <f t="shared" si="14"/>
        <v>-0.23027062064495207</v>
      </c>
      <c r="G120">
        <v>0</v>
      </c>
      <c r="H120">
        <f t="shared" si="15"/>
        <v>0.27008048398422729</v>
      </c>
      <c r="I120">
        <f t="shared" si="16"/>
        <v>-1.0829972051127195</v>
      </c>
      <c r="J120">
        <f t="shared" si="17"/>
        <v>1.0829972051127195</v>
      </c>
      <c r="K120">
        <f t="shared" si="18"/>
        <v>0.48512197344640295</v>
      </c>
      <c r="L120">
        <f t="shared" si="19"/>
        <v>0.51487802655359671</v>
      </c>
      <c r="M120">
        <f t="shared" si="20"/>
        <v>2.0613372610104652</v>
      </c>
      <c r="N120">
        <f t="shared" si="21"/>
        <v>1.9422075684480664</v>
      </c>
    </row>
    <row r="121" spans="1:14" x14ac:dyDescent="0.25">
      <c r="A121" s="4">
        <f>IF('True_Odds_Calculator_2-way'!A122="","",'True_Odds_Calculator_2-way'!A122)</f>
        <v>2.08</v>
      </c>
      <c r="B121" s="4">
        <f>IF('True_Odds_Calculator_2-way'!B122="","",'True_Odds_Calculator_2-way'!B122)</f>
        <v>1.78</v>
      </c>
      <c r="C121" s="4">
        <f t="shared" si="11"/>
        <v>0.48076923076923073</v>
      </c>
      <c r="D121">
        <f t="shared" si="12"/>
        <v>0.5617977528089888</v>
      </c>
      <c r="E121">
        <f t="shared" si="13"/>
        <v>4.2566983578219642E-2</v>
      </c>
      <c r="F121">
        <f t="shared" si="14"/>
        <v>-0.22752808988764039</v>
      </c>
      <c r="G121">
        <v>0</v>
      </c>
      <c r="H121">
        <f t="shared" si="15"/>
        <v>0.27009507346585998</v>
      </c>
      <c r="I121">
        <f t="shared" si="16"/>
        <v>-1.0895340841010226</v>
      </c>
      <c r="J121">
        <f t="shared" si="17"/>
        <v>1.0895340841010226</v>
      </c>
      <c r="K121">
        <f t="shared" si="18"/>
        <v>0.45941170815567078</v>
      </c>
      <c r="L121">
        <f t="shared" si="19"/>
        <v>0.54058829184432911</v>
      </c>
      <c r="M121">
        <f t="shared" si="20"/>
        <v>2.1766968108291049</v>
      </c>
      <c r="N121">
        <f t="shared" si="21"/>
        <v>1.8498365855987975</v>
      </c>
    </row>
    <row r="122" spans="1:14" x14ac:dyDescent="0.25">
      <c r="A122" s="4">
        <f>IF('True_Odds_Calculator_2-way'!A123="","",'True_Odds_Calculator_2-way'!A123)</f>
        <v>2.62</v>
      </c>
      <c r="B122" s="4">
        <f>IF('True_Odds_Calculator_2-way'!B123="","",'True_Odds_Calculator_2-way'!B123)</f>
        <v>1.51</v>
      </c>
      <c r="C122" s="4">
        <f t="shared" si="11"/>
        <v>0.38167938931297707</v>
      </c>
      <c r="D122">
        <f t="shared" si="12"/>
        <v>0.66225165562913912</v>
      </c>
      <c r="E122">
        <f t="shared" si="13"/>
        <v>4.3931044942116193E-2</v>
      </c>
      <c r="F122">
        <f t="shared" si="14"/>
        <v>-0.20883676254992167</v>
      </c>
      <c r="G122">
        <v>0</v>
      </c>
      <c r="H122">
        <f t="shared" si="15"/>
        <v>0.25276780749203781</v>
      </c>
      <c r="I122">
        <f t="shared" si="16"/>
        <v>-1.1001639366407492</v>
      </c>
      <c r="J122">
        <f t="shared" si="17"/>
        <v>1.1001639366407492</v>
      </c>
      <c r="K122">
        <f t="shared" si="18"/>
        <v>0.359419319326655</v>
      </c>
      <c r="L122">
        <f t="shared" si="19"/>
        <v>0.64058068067334506</v>
      </c>
      <c r="M122">
        <f t="shared" si="20"/>
        <v>2.7822655773580136</v>
      </c>
      <c r="N122">
        <f t="shared" si="21"/>
        <v>1.561083607686782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2.06</v>
      </c>
      <c r="C123" s="4">
        <f t="shared" si="11"/>
        <v>0.54644808743169393</v>
      </c>
      <c r="D123">
        <f t="shared" si="12"/>
        <v>0.4854368932038835</v>
      </c>
      <c r="E123">
        <f t="shared" si="13"/>
        <v>3.1884980635577431E-2</v>
      </c>
      <c r="F123">
        <f t="shared" si="14"/>
        <v>-0.2333810812244681</v>
      </c>
      <c r="G123">
        <v>0</v>
      </c>
      <c r="H123">
        <f t="shared" si="15"/>
        <v>0.26526606186004559</v>
      </c>
      <c r="I123">
        <f t="shared" si="16"/>
        <v>-1.0661247392009334</v>
      </c>
      <c r="J123">
        <f t="shared" si="17"/>
        <v>1.0661247392009334</v>
      </c>
      <c r="K123">
        <f t="shared" si="18"/>
        <v>0.53053675848269044</v>
      </c>
      <c r="L123">
        <f t="shared" si="19"/>
        <v>0.46946324151730962</v>
      </c>
      <c r="M123">
        <f t="shared" si="20"/>
        <v>1.8848835335367746</v>
      </c>
      <c r="N123">
        <f t="shared" si="21"/>
        <v>2.1300922235529893</v>
      </c>
    </row>
    <row r="124" spans="1:14" x14ac:dyDescent="0.25">
      <c r="A124" s="4">
        <f>IF('True_Odds_Calculator_2-way'!A125="","",'True_Odds_Calculator_2-way'!A125)</f>
        <v>1.98</v>
      </c>
      <c r="B124" s="4">
        <f>IF('True_Odds_Calculator_2-way'!B125="","",'True_Odds_Calculator_2-way'!B125)</f>
        <v>1.91</v>
      </c>
      <c r="C124" s="4">
        <f t="shared" si="11"/>
        <v>0.50505050505050508</v>
      </c>
      <c r="D124">
        <f t="shared" si="12"/>
        <v>0.52356020942408377</v>
      </c>
      <c r="E124">
        <f t="shared" si="13"/>
        <v>2.861071447458885E-2</v>
      </c>
      <c r="F124">
        <f t="shared" si="14"/>
        <v>-0.23581363371939279</v>
      </c>
      <c r="G124">
        <v>0</v>
      </c>
      <c r="H124">
        <f t="shared" si="15"/>
        <v>0.2644243481939817</v>
      </c>
      <c r="I124">
        <f t="shared" si="16"/>
        <v>-1.0589275952301447</v>
      </c>
      <c r="J124">
        <f t="shared" si="17"/>
        <v>1.0589275952301447</v>
      </c>
      <c r="K124">
        <f t="shared" si="18"/>
        <v>0.4907375632320416</v>
      </c>
      <c r="L124">
        <f t="shared" si="19"/>
        <v>0.50926243676795835</v>
      </c>
      <c r="M124">
        <f t="shared" si="20"/>
        <v>2.0377490433255412</v>
      </c>
      <c r="N124">
        <f t="shared" si="21"/>
        <v>1.9636241116594322</v>
      </c>
    </row>
    <row r="125" spans="1:14" x14ac:dyDescent="0.25">
      <c r="A125" s="4">
        <f>IF('True_Odds_Calculator_2-way'!A126="","",'True_Odds_Calculator_2-way'!A126)</f>
        <v>1.68</v>
      </c>
      <c r="B125" s="4">
        <f>IF('True_Odds_Calculator_2-way'!B126="","",'True_Odds_Calculator_2-way'!B126)</f>
        <v>2.27</v>
      </c>
      <c r="C125" s="4">
        <f t="shared" si="11"/>
        <v>0.59523809523809523</v>
      </c>
      <c r="D125">
        <f t="shared" si="12"/>
        <v>0.44052863436123346</v>
      </c>
      <c r="E125">
        <f t="shared" si="13"/>
        <v>3.5766729599328695E-2</v>
      </c>
      <c r="F125">
        <f t="shared" si="14"/>
        <v>-0.22645269561569115</v>
      </c>
      <c r="G125">
        <v>0</v>
      </c>
      <c r="H125">
        <f t="shared" si="15"/>
        <v>0.2622194252150199</v>
      </c>
      <c r="I125">
        <f t="shared" si="16"/>
        <v>-1.0760778282064791</v>
      </c>
      <c r="J125">
        <f t="shared" si="17"/>
        <v>1.0760778282064791</v>
      </c>
      <c r="K125">
        <f t="shared" si="18"/>
        <v>0.57745625010319412</v>
      </c>
      <c r="L125">
        <f t="shared" si="19"/>
        <v>0.42254374989680582</v>
      </c>
      <c r="M125">
        <f t="shared" si="20"/>
        <v>1.7317329231804059</v>
      </c>
      <c r="N125">
        <f t="shared" si="21"/>
        <v>2.3666188418222287</v>
      </c>
    </row>
    <row r="126" spans="1:14" x14ac:dyDescent="0.25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2.17</v>
      </c>
      <c r="C126" s="4">
        <f t="shared" si="11"/>
        <v>0.5714285714285714</v>
      </c>
      <c r="D126">
        <f t="shared" si="12"/>
        <v>0.46082949308755761</v>
      </c>
      <c r="E126">
        <f t="shared" si="13"/>
        <v>3.2258064516129004E-2</v>
      </c>
      <c r="F126">
        <f t="shared" si="14"/>
        <v>-0.23107307439104674</v>
      </c>
      <c r="G126">
        <v>0</v>
      </c>
      <c r="H126">
        <f t="shared" si="15"/>
        <v>0.26333113890717574</v>
      </c>
      <c r="I126">
        <f t="shared" si="16"/>
        <v>-1.0675210253672476</v>
      </c>
      <c r="J126">
        <f t="shared" si="17"/>
        <v>1.0675210253672476</v>
      </c>
      <c r="K126">
        <f t="shared" si="18"/>
        <v>0.55535785771485779</v>
      </c>
      <c r="L126">
        <f t="shared" si="19"/>
        <v>0.44464214228514221</v>
      </c>
      <c r="M126">
        <f t="shared" si="20"/>
        <v>1.8006407690254356</v>
      </c>
      <c r="N126">
        <f t="shared" si="21"/>
        <v>2.2489995996796797</v>
      </c>
    </row>
    <row r="127" spans="1:14" x14ac:dyDescent="0.25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2.3199999999999998</v>
      </c>
      <c r="C127" s="4">
        <f t="shared" si="11"/>
        <v>0.61728395061728392</v>
      </c>
      <c r="D127">
        <f t="shared" si="12"/>
        <v>0.43103448275862072</v>
      </c>
      <c r="E127">
        <f t="shared" si="13"/>
        <v>4.8318433375904579E-2</v>
      </c>
      <c r="F127">
        <f t="shared" si="14"/>
        <v>-0.21775223499361429</v>
      </c>
      <c r="G127">
        <v>0</v>
      </c>
      <c r="H127">
        <f t="shared" si="15"/>
        <v>0.26607066836951893</v>
      </c>
      <c r="I127">
        <f t="shared" si="16"/>
        <v>-1.1053942207134546</v>
      </c>
      <c r="J127">
        <f t="shared" si="17"/>
        <v>1.1053942207134546</v>
      </c>
      <c r="K127">
        <f t="shared" si="18"/>
        <v>0.59335052824015522</v>
      </c>
      <c r="L127">
        <f t="shared" si="19"/>
        <v>0.40664947175984478</v>
      </c>
      <c r="M127">
        <f t="shared" si="20"/>
        <v>1.6853444168423422</v>
      </c>
      <c r="N127">
        <f t="shared" si="21"/>
        <v>2.45912037134176</v>
      </c>
    </row>
    <row r="128" spans="1:14" x14ac:dyDescent="0.25">
      <c r="A128" s="4">
        <f>IF('True_Odds_Calculator_2-way'!A129="","",'True_Odds_Calculator_2-way'!A129)</f>
        <v>1.67</v>
      </c>
      <c r="B128" s="4">
        <f>IF('True_Odds_Calculator_2-way'!B129="","",'True_Odds_Calculator_2-way'!B129)</f>
        <v>2.23</v>
      </c>
      <c r="C128" s="4">
        <f t="shared" si="11"/>
        <v>0.5988023952095809</v>
      </c>
      <c r="D128">
        <f t="shared" si="12"/>
        <v>0.44843049327354262</v>
      </c>
      <c r="E128">
        <f t="shared" si="13"/>
        <v>4.7232888483123459E-2</v>
      </c>
      <c r="F128">
        <f t="shared" si="14"/>
        <v>-0.22128836497408777</v>
      </c>
      <c r="G128">
        <v>0</v>
      </c>
      <c r="H128">
        <f t="shared" si="15"/>
        <v>0.26852125345721117</v>
      </c>
      <c r="I128">
        <f t="shared" si="16"/>
        <v>-1.1015647826027291</v>
      </c>
      <c r="J128">
        <f t="shared" si="17"/>
        <v>1.1015647826027291</v>
      </c>
      <c r="K128">
        <f t="shared" si="18"/>
        <v>0.57535796903051928</v>
      </c>
      <c r="L128">
        <f t="shared" si="19"/>
        <v>0.42464203096948078</v>
      </c>
      <c r="M128">
        <f t="shared" si="20"/>
        <v>1.7380484043438287</v>
      </c>
      <c r="N128">
        <f t="shared" si="21"/>
        <v>2.3549246826013568</v>
      </c>
    </row>
    <row r="129" spans="1:14" x14ac:dyDescent="0.25">
      <c r="A129" s="4">
        <f>IF('True_Odds_Calculator_2-way'!A130="","",'True_Odds_Calculator_2-way'!A130)</f>
        <v>1.69</v>
      </c>
      <c r="B129" s="4">
        <f>IF('True_Odds_Calculator_2-way'!B130="","",'True_Odds_Calculator_2-way'!B130)</f>
        <v>2.1800000000000002</v>
      </c>
      <c r="C129" s="4">
        <f t="shared" si="11"/>
        <v>0.59171597633136097</v>
      </c>
      <c r="D129">
        <f t="shared" si="12"/>
        <v>0.4587155963302752</v>
      </c>
      <c r="E129">
        <f t="shared" si="13"/>
        <v>5.0431572661636226E-2</v>
      </c>
      <c r="F129">
        <f t="shared" si="14"/>
        <v>-0.22099777427935496</v>
      </c>
      <c r="G129">
        <v>0</v>
      </c>
      <c r="H129">
        <f t="shared" si="15"/>
        <v>0.27142934694099125</v>
      </c>
      <c r="I129">
        <f t="shared" si="16"/>
        <v>-1.108241607047957</v>
      </c>
      <c r="J129">
        <f t="shared" si="17"/>
        <v>1.108241607047957</v>
      </c>
      <c r="K129">
        <f t="shared" si="18"/>
        <v>0.56667282355419102</v>
      </c>
      <c r="L129">
        <f t="shared" si="19"/>
        <v>0.43332717644580887</v>
      </c>
      <c r="M129">
        <f t="shared" si="20"/>
        <v>1.7646867088630902</v>
      </c>
      <c r="N129">
        <f t="shared" si="21"/>
        <v>2.3077250963165894</v>
      </c>
    </row>
    <row r="130" spans="1:14" x14ac:dyDescent="0.25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2</v>
      </c>
      <c r="C130" s="4">
        <f t="shared" si="11"/>
        <v>0.54347826086956519</v>
      </c>
      <c r="D130">
        <f t="shared" si="12"/>
        <v>0.5</v>
      </c>
      <c r="E130">
        <f t="shared" si="13"/>
        <v>4.3478260869565188E-2</v>
      </c>
      <c r="F130">
        <f t="shared" si="14"/>
        <v>-0.22826086956521741</v>
      </c>
      <c r="G130">
        <v>0</v>
      </c>
      <c r="H130">
        <f t="shared" si="15"/>
        <v>0.27173913043478259</v>
      </c>
      <c r="I130">
        <f t="shared" si="16"/>
        <v>-1.0910894511799618</v>
      </c>
      <c r="J130">
        <f t="shared" si="17"/>
        <v>1.0910894511799618</v>
      </c>
      <c r="K130">
        <f t="shared" si="18"/>
        <v>0.52178038130519999</v>
      </c>
      <c r="L130">
        <f t="shared" si="19"/>
        <v>0.47821961869479995</v>
      </c>
      <c r="M130">
        <f t="shared" si="20"/>
        <v>1.9165151389911681</v>
      </c>
      <c r="N130">
        <f t="shared" si="21"/>
        <v>2.091089451179962</v>
      </c>
    </row>
    <row r="131" spans="1:14" x14ac:dyDescent="0.25">
      <c r="A131" s="4">
        <f>IF('True_Odds_Calculator_2-way'!A132="","",'True_Odds_Calculator_2-way'!A132)</f>
        <v>1.49</v>
      </c>
      <c r="B131" s="4">
        <f>IF('True_Odds_Calculator_2-way'!B132="","",'True_Odds_Calculator_2-way'!B132)</f>
        <v>2.77</v>
      </c>
      <c r="C131" s="4">
        <f t="shared" ref="C131:C194" si="22">1/A131</f>
        <v>0.67114093959731547</v>
      </c>
      <c r="D131">
        <f t="shared" ref="D131:D194" si="23">1/B131</f>
        <v>0.36101083032490977</v>
      </c>
      <c r="E131">
        <f t="shared" ref="E131:E194" si="24">C131+D131-1</f>
        <v>3.2151769922225348E-2</v>
      </c>
      <c r="F131">
        <f t="shared" ref="F131:F194" si="25">C131+D131-(C131*D131)-1</f>
        <v>-0.21013737794684162</v>
      </c>
      <c r="G131">
        <v>0</v>
      </c>
      <c r="H131">
        <f t="shared" ref="H131:H194" si="26">C131*D131</f>
        <v>0.24228914786906697</v>
      </c>
      <c r="I131">
        <f t="shared" ref="I131:I194" si="27">((-4*F131*H131)^0.5)/(2*F131)</f>
        <v>-1.0737800400040416</v>
      </c>
      <c r="J131">
        <f t="shared" ref="J131:J194" si="28">(-((-4*F131*H131)^0.5))/(2*F131)</f>
        <v>1.0737800400040416</v>
      </c>
      <c r="K131">
        <f t="shared" ref="K131:K194" si="29">IF(A131="","",(C131/($J131+C131-($J131*C131))))</f>
        <v>0.65524263383163672</v>
      </c>
      <c r="L131">
        <f t="shared" ref="L131:L194" si="30">IF(B131="","",(D131/($J131+D131-($J131*D131))))</f>
        <v>0.34475736616836322</v>
      </c>
      <c r="M131">
        <f t="shared" ref="M131:M194" si="31">IF(A131="","",1/K131)</f>
        <v>1.5261522196019803</v>
      </c>
      <c r="N131">
        <f t="shared" ref="N131:N194" si="32">IF(B131="","",1/L131)</f>
        <v>2.9005906708071532</v>
      </c>
    </row>
    <row r="132" spans="1:14" x14ac:dyDescent="0.25">
      <c r="A132" s="4">
        <f>IF('True_Odds_Calculator_2-way'!A133="","",'True_Odds_Calculator_2-way'!A133)</f>
        <v>1.45</v>
      </c>
      <c r="B132" s="4">
        <f>IF('True_Odds_Calculator_2-way'!B133="","",'True_Odds_Calculator_2-way'!B133)</f>
        <v>2.86</v>
      </c>
      <c r="C132" s="4">
        <f t="shared" si="22"/>
        <v>0.68965517241379315</v>
      </c>
      <c r="D132">
        <f t="shared" si="23"/>
        <v>0.34965034965034969</v>
      </c>
      <c r="E132">
        <f t="shared" si="24"/>
        <v>3.9305522064142728E-2</v>
      </c>
      <c r="F132">
        <f t="shared" si="25"/>
        <v>-0.20183265010851226</v>
      </c>
      <c r="G132">
        <v>0</v>
      </c>
      <c r="H132">
        <f t="shared" si="26"/>
        <v>0.24113817217265499</v>
      </c>
      <c r="I132">
        <f t="shared" si="27"/>
        <v>-1.0930430596399214</v>
      </c>
      <c r="J132">
        <f t="shared" si="28"/>
        <v>1.0930430596399214</v>
      </c>
      <c r="K132">
        <f t="shared" si="29"/>
        <v>0.67029997097970617</v>
      </c>
      <c r="L132">
        <f t="shared" si="30"/>
        <v>0.32970002902029394</v>
      </c>
      <c r="M132">
        <f t="shared" si="31"/>
        <v>1.4918693768379645</v>
      </c>
      <c r="N132">
        <f t="shared" si="32"/>
        <v>3.0330600909302539</v>
      </c>
    </row>
    <row r="133" spans="1:14" x14ac:dyDescent="0.25">
      <c r="A133" s="4">
        <f>IF('True_Odds_Calculator_2-way'!A134="","",'True_Odds_Calculator_2-way'!A134)</f>
        <v>1.87</v>
      </c>
      <c r="B133" s="4">
        <f>IF('True_Odds_Calculator_2-way'!B134="","",'True_Odds_Calculator_2-way'!B134)</f>
        <v>2.04</v>
      </c>
      <c r="C133" s="4">
        <f t="shared" si="22"/>
        <v>0.53475935828876997</v>
      </c>
      <c r="D133">
        <f t="shared" si="23"/>
        <v>0.49019607843137253</v>
      </c>
      <c r="E133">
        <f t="shared" si="24"/>
        <v>2.4955436720142554E-2</v>
      </c>
      <c r="F133">
        <f t="shared" si="25"/>
        <v>-0.2371815036174898</v>
      </c>
      <c r="G133">
        <v>0</v>
      </c>
      <c r="H133">
        <f t="shared" si="26"/>
        <v>0.26213694033763235</v>
      </c>
      <c r="I133">
        <f t="shared" si="27"/>
        <v>-1.0512928338279499</v>
      </c>
      <c r="J133">
        <f t="shared" si="28"/>
        <v>1.0512928338279499</v>
      </c>
      <c r="K133">
        <f t="shared" si="29"/>
        <v>0.52229555266159289</v>
      </c>
      <c r="L133">
        <f t="shared" si="30"/>
        <v>0.47770444733840695</v>
      </c>
      <c r="M133">
        <f t="shared" si="31"/>
        <v>1.9146247654303168</v>
      </c>
      <c r="N133">
        <f t="shared" si="32"/>
        <v>2.0933445471810685</v>
      </c>
    </row>
    <row r="134" spans="1:14" x14ac:dyDescent="0.25">
      <c r="A134" s="4">
        <f>IF('True_Odds_Calculator_2-way'!A135="","",'True_Odds_Calculator_2-way'!A135)</f>
        <v>1.59</v>
      </c>
      <c r="B134" s="4">
        <f>IF('True_Odds_Calculator_2-way'!B135="","",'True_Odds_Calculator_2-way'!B135)</f>
        <v>2.5</v>
      </c>
      <c r="C134" s="4">
        <f t="shared" si="22"/>
        <v>0.62893081761006286</v>
      </c>
      <c r="D134">
        <f t="shared" si="23"/>
        <v>0.4</v>
      </c>
      <c r="E134">
        <f t="shared" si="24"/>
        <v>2.8930817610062887E-2</v>
      </c>
      <c r="F134">
        <f t="shared" si="25"/>
        <v>-0.22264150943396221</v>
      </c>
      <c r="G134">
        <v>0</v>
      </c>
      <c r="H134">
        <f t="shared" si="26"/>
        <v>0.25157232704402516</v>
      </c>
      <c r="I134">
        <f t="shared" si="27"/>
        <v>-1.0629880069054678</v>
      </c>
      <c r="J134">
        <f t="shared" si="28"/>
        <v>1.0629880069054678</v>
      </c>
      <c r="K134">
        <f t="shared" si="29"/>
        <v>0.61456660866885815</v>
      </c>
      <c r="L134">
        <f t="shared" si="30"/>
        <v>0.38543339133114163</v>
      </c>
      <c r="M134">
        <f t="shared" si="31"/>
        <v>1.6271629240742262</v>
      </c>
      <c r="N134">
        <f t="shared" si="32"/>
        <v>2.594482010358202</v>
      </c>
    </row>
    <row r="135" spans="1:14" x14ac:dyDescent="0.25">
      <c r="A135" s="4">
        <f>IF('True_Odds_Calculator_2-way'!A136="","",'True_Odds_Calculator_2-way'!A136)</f>
        <v>1.88</v>
      </c>
      <c r="B135" s="4">
        <f>IF('True_Odds_Calculator_2-way'!B136="","",'True_Odds_Calculator_2-way'!B136)</f>
        <v>2.02</v>
      </c>
      <c r="C135" s="4">
        <f t="shared" si="22"/>
        <v>0.53191489361702127</v>
      </c>
      <c r="D135">
        <f t="shared" si="23"/>
        <v>0.49504950495049505</v>
      </c>
      <c r="E135">
        <f t="shared" si="24"/>
        <v>2.6964398567516312E-2</v>
      </c>
      <c r="F135">
        <f t="shared" si="25"/>
        <v>-0.23635980619338537</v>
      </c>
      <c r="G135">
        <v>0</v>
      </c>
      <c r="H135">
        <f t="shared" si="26"/>
        <v>0.26332420476090163</v>
      </c>
      <c r="I135">
        <f t="shared" si="27"/>
        <v>-1.0555008273018724</v>
      </c>
      <c r="J135">
        <f t="shared" si="28"/>
        <v>1.0555008273018724</v>
      </c>
      <c r="K135">
        <f t="shared" si="29"/>
        <v>0.51844612438456505</v>
      </c>
      <c r="L135">
        <f t="shared" si="30"/>
        <v>0.48155387561543506</v>
      </c>
      <c r="M135">
        <f t="shared" si="31"/>
        <v>1.9288407280256479</v>
      </c>
      <c r="N135">
        <f t="shared" si="32"/>
        <v>2.0766108438479098</v>
      </c>
    </row>
    <row r="136" spans="1:14" x14ac:dyDescent="0.25">
      <c r="A136" s="4">
        <f>IF('True_Odds_Calculator_2-way'!A137="","",'True_Odds_Calculator_2-way'!A137)</f>
        <v>1.7</v>
      </c>
      <c r="B136" s="4">
        <f>IF('True_Odds_Calculator_2-way'!B137="","",'True_Odds_Calculator_2-way'!B137)</f>
        <v>2.2400000000000002</v>
      </c>
      <c r="C136" s="4">
        <f t="shared" si="22"/>
        <v>0.58823529411764708</v>
      </c>
      <c r="D136">
        <f t="shared" si="23"/>
        <v>0.4464285714285714</v>
      </c>
      <c r="E136">
        <f t="shared" si="24"/>
        <v>3.4663865546218364E-2</v>
      </c>
      <c r="F136">
        <f t="shared" si="25"/>
        <v>-0.22794117647058831</v>
      </c>
      <c r="G136">
        <v>0</v>
      </c>
      <c r="H136">
        <f t="shared" si="26"/>
        <v>0.26260504201680673</v>
      </c>
      <c r="I136">
        <f t="shared" si="27"/>
        <v>-1.0733469768527293</v>
      </c>
      <c r="J136">
        <f t="shared" si="28"/>
        <v>1.0733469768527293</v>
      </c>
      <c r="K136">
        <f t="shared" si="29"/>
        <v>0.5709904149848718</v>
      </c>
      <c r="L136">
        <f t="shared" si="30"/>
        <v>0.42900958501512831</v>
      </c>
      <c r="M136">
        <f t="shared" si="31"/>
        <v>1.7513428837969105</v>
      </c>
      <c r="N136">
        <f t="shared" si="32"/>
        <v>2.3309502512973848</v>
      </c>
    </row>
    <row r="137" spans="1:14" x14ac:dyDescent="0.25">
      <c r="A137" s="4">
        <f>IF('True_Odds_Calculator_2-way'!A138="","",'True_Odds_Calculator_2-way'!A138)</f>
        <v>1.76</v>
      </c>
      <c r="B137" s="4">
        <f>IF('True_Odds_Calculator_2-way'!B138="","",'True_Odds_Calculator_2-way'!B138)</f>
        <v>2.15</v>
      </c>
      <c r="C137" s="4">
        <f t="shared" si="22"/>
        <v>0.56818181818181823</v>
      </c>
      <c r="D137">
        <f t="shared" si="23"/>
        <v>0.46511627906976744</v>
      </c>
      <c r="E137">
        <f t="shared" si="24"/>
        <v>3.3298097251585723E-2</v>
      </c>
      <c r="F137">
        <f t="shared" si="25"/>
        <v>-0.23097251585623668</v>
      </c>
      <c r="G137">
        <v>0</v>
      </c>
      <c r="H137">
        <f t="shared" si="26"/>
        <v>0.26427061310782241</v>
      </c>
      <c r="I137">
        <f t="shared" si="27"/>
        <v>-1.0696563746013956</v>
      </c>
      <c r="J137">
        <f t="shared" si="28"/>
        <v>1.0696563746013956</v>
      </c>
      <c r="K137">
        <f t="shared" si="29"/>
        <v>0.5515905861496937</v>
      </c>
      <c r="L137">
        <f t="shared" si="30"/>
        <v>0.44840941385030625</v>
      </c>
      <c r="M137">
        <f t="shared" si="31"/>
        <v>1.8129388446970602</v>
      </c>
      <c r="N137">
        <f t="shared" si="32"/>
        <v>2.2301048307916052</v>
      </c>
    </row>
    <row r="138" spans="1:14" x14ac:dyDescent="0.25">
      <c r="A138" s="4">
        <f>IF('True_Odds_Calculator_2-way'!A139="","",'True_Odds_Calculator_2-way'!A139)</f>
        <v>1.75</v>
      </c>
      <c r="B138" s="4">
        <f>IF('True_Odds_Calculator_2-way'!B139="","",'True_Odds_Calculator_2-way'!B139)</f>
        <v>2.14</v>
      </c>
      <c r="C138" s="4">
        <f t="shared" si="22"/>
        <v>0.5714285714285714</v>
      </c>
      <c r="D138">
        <f t="shared" si="23"/>
        <v>0.46728971962616822</v>
      </c>
      <c r="E138">
        <f t="shared" si="24"/>
        <v>3.8718291054739673E-2</v>
      </c>
      <c r="F138">
        <f t="shared" si="25"/>
        <v>-0.22830440587449929</v>
      </c>
      <c r="G138">
        <v>0</v>
      </c>
      <c r="H138">
        <f t="shared" si="26"/>
        <v>0.26702269692923897</v>
      </c>
      <c r="I138">
        <f t="shared" si="27"/>
        <v>-1.0814761408717504</v>
      </c>
      <c r="J138">
        <f t="shared" si="28"/>
        <v>1.0814761408717504</v>
      </c>
      <c r="K138">
        <f t="shared" si="29"/>
        <v>0.55214846039654741</v>
      </c>
      <c r="L138">
        <f t="shared" si="30"/>
        <v>0.44785153960345248</v>
      </c>
      <c r="M138">
        <f t="shared" si="31"/>
        <v>1.8111071056538131</v>
      </c>
      <c r="N138">
        <f t="shared" si="32"/>
        <v>2.2328828005937953</v>
      </c>
    </row>
    <row r="139" spans="1:14" x14ac:dyDescent="0.25">
      <c r="A139" s="4">
        <f>IF('True_Odds_Calculator_2-way'!A140="","",'True_Odds_Calculator_2-way'!A140)</f>
        <v>2.4</v>
      </c>
      <c r="B139" s="4">
        <f>IF('True_Odds_Calculator_2-way'!B140="","",'True_Odds_Calculator_2-way'!B140)</f>
        <v>1.64</v>
      </c>
      <c r="C139" s="4">
        <f t="shared" si="22"/>
        <v>0.41666666666666669</v>
      </c>
      <c r="D139">
        <f t="shared" si="23"/>
        <v>0.6097560975609756</v>
      </c>
      <c r="E139">
        <f t="shared" si="24"/>
        <v>2.6422764227642226E-2</v>
      </c>
      <c r="F139">
        <f t="shared" si="25"/>
        <v>-0.22764227642276436</v>
      </c>
      <c r="G139">
        <v>0</v>
      </c>
      <c r="H139">
        <f t="shared" si="26"/>
        <v>0.25406504065040653</v>
      </c>
      <c r="I139">
        <f t="shared" si="27"/>
        <v>-1.0564428184106454</v>
      </c>
      <c r="J139">
        <f t="shared" si="28"/>
        <v>1.0564428184106454</v>
      </c>
      <c r="K139">
        <f t="shared" si="29"/>
        <v>0.40338521749465606</v>
      </c>
      <c r="L139">
        <f t="shared" si="30"/>
        <v>0.59661478250534417</v>
      </c>
      <c r="M139">
        <f t="shared" si="31"/>
        <v>2.4790199457749038</v>
      </c>
      <c r="N139">
        <f t="shared" si="32"/>
        <v>1.6761234037828128</v>
      </c>
    </row>
    <row r="140" spans="1:14" x14ac:dyDescent="0.25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2.2200000000000002</v>
      </c>
      <c r="C140" s="4">
        <f t="shared" si="22"/>
        <v>0.58139534883720934</v>
      </c>
      <c r="D140">
        <f t="shared" si="23"/>
        <v>0.4504504504504504</v>
      </c>
      <c r="E140">
        <f t="shared" si="24"/>
        <v>3.1845799287659737E-2</v>
      </c>
      <c r="F140">
        <f t="shared" si="25"/>
        <v>-0.23004399748585791</v>
      </c>
      <c r="G140">
        <v>0</v>
      </c>
      <c r="H140">
        <f t="shared" si="26"/>
        <v>0.2618897967735177</v>
      </c>
      <c r="I140">
        <f t="shared" si="27"/>
        <v>-1.0669739994407998</v>
      </c>
      <c r="J140">
        <f t="shared" si="28"/>
        <v>1.0669739994407998</v>
      </c>
      <c r="K140">
        <f t="shared" si="29"/>
        <v>0.56554007778240289</v>
      </c>
      <c r="L140">
        <f t="shared" si="30"/>
        <v>0.43445992221759705</v>
      </c>
      <c r="M140">
        <f t="shared" si="31"/>
        <v>1.768221279597376</v>
      </c>
      <c r="N140">
        <f t="shared" si="32"/>
        <v>2.3017082793177757</v>
      </c>
    </row>
    <row r="141" spans="1:14" x14ac:dyDescent="0.25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2.08</v>
      </c>
      <c r="C141" s="4">
        <f t="shared" si="22"/>
        <v>0.54945054945054939</v>
      </c>
      <c r="D141">
        <f t="shared" si="23"/>
        <v>0.48076923076923073</v>
      </c>
      <c r="E141">
        <f t="shared" si="24"/>
        <v>3.0219780219780112E-2</v>
      </c>
      <c r="F141">
        <f t="shared" si="25"/>
        <v>-0.23393913778529174</v>
      </c>
      <c r="G141">
        <v>0</v>
      </c>
      <c r="H141">
        <f t="shared" si="26"/>
        <v>0.2641589180050718</v>
      </c>
      <c r="I141">
        <f t="shared" si="27"/>
        <v>-1.0626278551055635</v>
      </c>
      <c r="J141">
        <f t="shared" si="28"/>
        <v>1.0626278551055635</v>
      </c>
      <c r="K141">
        <f t="shared" si="29"/>
        <v>0.53437219814812564</v>
      </c>
      <c r="L141">
        <f t="shared" si="30"/>
        <v>0.46562780185187441</v>
      </c>
      <c r="M141">
        <f t="shared" si="31"/>
        <v>1.8713548411865626</v>
      </c>
      <c r="N141">
        <f t="shared" si="32"/>
        <v>2.1476380835140083</v>
      </c>
    </row>
    <row r="142" spans="1:14" x14ac:dyDescent="0.25">
      <c r="A142" s="4">
        <f>IF('True_Odds_Calculator_2-way'!A143="","",'True_Odds_Calculator_2-way'!A143)</f>
        <v>2.04</v>
      </c>
      <c r="B142" s="4">
        <f>IF('True_Odds_Calculator_2-way'!B143="","",'True_Odds_Calculator_2-way'!B143)</f>
        <v>1.88</v>
      </c>
      <c r="C142" s="4">
        <f t="shared" si="22"/>
        <v>0.49019607843137253</v>
      </c>
      <c r="D142">
        <f t="shared" si="23"/>
        <v>0.53191489361702127</v>
      </c>
      <c r="E142">
        <f t="shared" si="24"/>
        <v>2.2110972048393851E-2</v>
      </c>
      <c r="F142">
        <f t="shared" si="25"/>
        <v>-0.23863162286191075</v>
      </c>
      <c r="G142">
        <v>0</v>
      </c>
      <c r="H142">
        <f t="shared" si="26"/>
        <v>0.26074259491030455</v>
      </c>
      <c r="I142">
        <f t="shared" si="27"/>
        <v>-1.0453025125088635</v>
      </c>
      <c r="J142">
        <f t="shared" si="28"/>
        <v>1.0453025125088635</v>
      </c>
      <c r="K142">
        <f t="shared" si="29"/>
        <v>0.47913037155069899</v>
      </c>
      <c r="L142">
        <f t="shared" si="30"/>
        <v>0.52086962844930107</v>
      </c>
      <c r="M142">
        <f t="shared" si="31"/>
        <v>2.0871146130092182</v>
      </c>
      <c r="N142">
        <f t="shared" si="32"/>
        <v>1.9198662110077995</v>
      </c>
    </row>
    <row r="143" spans="1:14" x14ac:dyDescent="0.25">
      <c r="A143" s="4">
        <f>IF('True_Odds_Calculator_2-way'!A144="","",'True_Odds_Calculator_2-way'!A144)</f>
        <v>1.64</v>
      </c>
      <c r="B143" s="4">
        <f>IF('True_Odds_Calculator_2-way'!B144="","",'True_Odds_Calculator_2-way'!B144)</f>
        <v>2.38</v>
      </c>
      <c r="C143" s="4">
        <f t="shared" si="22"/>
        <v>0.6097560975609756</v>
      </c>
      <c r="D143">
        <f t="shared" si="23"/>
        <v>0.42016806722689076</v>
      </c>
      <c r="E143">
        <f t="shared" si="24"/>
        <v>2.9924164787866303E-2</v>
      </c>
      <c r="F143">
        <f t="shared" si="25"/>
        <v>-0.22627587620414025</v>
      </c>
      <c r="G143">
        <v>0</v>
      </c>
      <c r="H143">
        <f t="shared" si="26"/>
        <v>0.25620004099200655</v>
      </c>
      <c r="I143">
        <f t="shared" si="27"/>
        <v>-1.0640706634484356</v>
      </c>
      <c r="J143">
        <f t="shared" si="28"/>
        <v>1.0640706634484356</v>
      </c>
      <c r="K143">
        <f t="shared" si="29"/>
        <v>0.59488214870586709</v>
      </c>
      <c r="L143">
        <f t="shared" si="30"/>
        <v>0.40511785129413308</v>
      </c>
      <c r="M143">
        <f t="shared" si="31"/>
        <v>1.6810052246069986</v>
      </c>
      <c r="N143">
        <f t="shared" si="32"/>
        <v>2.468417515558841</v>
      </c>
    </row>
    <row r="144" spans="1:14" x14ac:dyDescent="0.25">
      <c r="A144" s="4">
        <f>IF('True_Odds_Calculator_2-way'!A145="","",'True_Odds_Calculator_2-way'!A145)</f>
        <v>2.2400000000000002</v>
      </c>
      <c r="B144" s="4">
        <f>IF('True_Odds_Calculator_2-way'!B145="","",'True_Odds_Calculator_2-way'!B145)</f>
        <v>1.7</v>
      </c>
      <c r="C144" s="4">
        <f t="shared" si="22"/>
        <v>0.4464285714285714</v>
      </c>
      <c r="D144">
        <f t="shared" si="23"/>
        <v>0.58823529411764708</v>
      </c>
      <c r="E144">
        <f t="shared" si="24"/>
        <v>3.4663865546218364E-2</v>
      </c>
      <c r="F144">
        <f t="shared" si="25"/>
        <v>-0.22794117647058831</v>
      </c>
      <c r="G144">
        <v>0</v>
      </c>
      <c r="H144">
        <f t="shared" si="26"/>
        <v>0.26260504201680673</v>
      </c>
      <c r="I144">
        <f t="shared" si="27"/>
        <v>-1.0733469768527293</v>
      </c>
      <c r="J144">
        <f t="shared" si="28"/>
        <v>1.0733469768527293</v>
      </c>
      <c r="K144">
        <f t="shared" si="29"/>
        <v>0.42900958501512831</v>
      </c>
      <c r="L144">
        <f t="shared" si="30"/>
        <v>0.5709904149848718</v>
      </c>
      <c r="M144">
        <f t="shared" si="31"/>
        <v>2.3309502512973848</v>
      </c>
      <c r="N144">
        <f t="shared" si="32"/>
        <v>1.7513428837969105</v>
      </c>
    </row>
    <row r="145" spans="1:14" x14ac:dyDescent="0.25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3.14</v>
      </c>
      <c r="C145" s="4">
        <f t="shared" si="22"/>
        <v>0.71942446043165476</v>
      </c>
      <c r="D145">
        <f t="shared" si="23"/>
        <v>0.31847133757961782</v>
      </c>
      <c r="E145">
        <f t="shared" si="24"/>
        <v>3.789579801127263E-2</v>
      </c>
      <c r="F145">
        <f t="shared" si="25"/>
        <v>-0.19122027218989124</v>
      </c>
      <c r="G145">
        <v>0</v>
      </c>
      <c r="H145">
        <f t="shared" si="26"/>
        <v>0.22911607020116392</v>
      </c>
      <c r="I145">
        <f t="shared" si="27"/>
        <v>-1.094613524615984</v>
      </c>
      <c r="J145">
        <f t="shared" si="28"/>
        <v>1.094613524615984</v>
      </c>
      <c r="K145">
        <f t="shared" si="29"/>
        <v>0.70082031563171421</v>
      </c>
      <c r="L145">
        <f t="shared" si="30"/>
        <v>0.29917968436828546</v>
      </c>
      <c r="M145">
        <f t="shared" si="31"/>
        <v>1.426899274600234</v>
      </c>
      <c r="N145">
        <f t="shared" si="32"/>
        <v>3.342472942678206</v>
      </c>
    </row>
    <row r="146" spans="1:14" x14ac:dyDescent="0.25">
      <c r="A146" s="4">
        <f>IF('True_Odds_Calculator_2-way'!A147="","",'True_Odds_Calculator_2-way'!A147)</f>
        <v>2.59</v>
      </c>
      <c r="B146" s="4">
        <f>IF('True_Odds_Calculator_2-way'!B147="","",'True_Odds_Calculator_2-way'!B147)</f>
        <v>1.56</v>
      </c>
      <c r="C146" s="4">
        <f t="shared" si="22"/>
        <v>0.38610038610038611</v>
      </c>
      <c r="D146">
        <f t="shared" si="23"/>
        <v>0.64102564102564097</v>
      </c>
      <c r="E146">
        <f t="shared" si="24"/>
        <v>2.7126027126027186E-2</v>
      </c>
      <c r="F146">
        <f t="shared" si="25"/>
        <v>-0.22037422037422028</v>
      </c>
      <c r="G146">
        <v>0</v>
      </c>
      <c r="H146">
        <f t="shared" si="26"/>
        <v>0.24750024750024749</v>
      </c>
      <c r="I146">
        <f t="shared" si="27"/>
        <v>-1.0597597584982437</v>
      </c>
      <c r="J146">
        <f t="shared" si="28"/>
        <v>1.0597597584982437</v>
      </c>
      <c r="K146">
        <f t="shared" si="29"/>
        <v>0.37243697957945238</v>
      </c>
      <c r="L146">
        <f t="shared" si="30"/>
        <v>0.62756302042054757</v>
      </c>
      <c r="M146">
        <f t="shared" si="31"/>
        <v>2.685018016012207</v>
      </c>
      <c r="N146">
        <f t="shared" si="32"/>
        <v>1.5934654647590165</v>
      </c>
    </row>
    <row r="147" spans="1:14" x14ac:dyDescent="0.25">
      <c r="A147" s="4">
        <f>IF('True_Odds_Calculator_2-way'!A148="","",'True_Odds_Calculator_2-way'!A148)</f>
        <v>2.34</v>
      </c>
      <c r="B147" s="4">
        <f>IF('True_Odds_Calculator_2-way'!B148="","",'True_Odds_Calculator_2-way'!B148)</f>
        <v>1.66</v>
      </c>
      <c r="C147" s="4">
        <f t="shared" si="22"/>
        <v>0.42735042735042739</v>
      </c>
      <c r="D147">
        <f t="shared" si="23"/>
        <v>0.60240963855421692</v>
      </c>
      <c r="E147">
        <f t="shared" si="24"/>
        <v>2.9760065904644417E-2</v>
      </c>
      <c r="F147">
        <f t="shared" si="25"/>
        <v>-0.22767995057151669</v>
      </c>
      <c r="G147">
        <v>0</v>
      </c>
      <c r="H147">
        <f t="shared" si="26"/>
        <v>0.2574400164761611</v>
      </c>
      <c r="I147">
        <f t="shared" si="27"/>
        <v>-1.0633485251477839</v>
      </c>
      <c r="J147">
        <f t="shared" si="28"/>
        <v>1.0633485251477839</v>
      </c>
      <c r="K147">
        <f t="shared" si="29"/>
        <v>0.41239034653044082</v>
      </c>
      <c r="L147">
        <f t="shared" si="30"/>
        <v>0.58760965346955907</v>
      </c>
      <c r="M147">
        <f t="shared" si="31"/>
        <v>2.4248870236980302</v>
      </c>
      <c r="N147">
        <f t="shared" si="32"/>
        <v>1.7018100265975373</v>
      </c>
    </row>
    <row r="148" spans="1:14" x14ac:dyDescent="0.25">
      <c r="A148" s="4">
        <f>IF('True_Odds_Calculator_2-way'!A149="","",'True_Odds_Calculator_2-way'!A149)</f>
        <v>2.2400000000000002</v>
      </c>
      <c r="B148" s="4">
        <f>IF('True_Odds_Calculator_2-way'!B149="","",'True_Odds_Calculator_2-way'!B149)</f>
        <v>1.72</v>
      </c>
      <c r="C148" s="4">
        <f t="shared" si="22"/>
        <v>0.4464285714285714</v>
      </c>
      <c r="D148">
        <f t="shared" si="23"/>
        <v>0.58139534883720934</v>
      </c>
      <c r="E148">
        <f t="shared" si="24"/>
        <v>2.7823920265780622E-2</v>
      </c>
      <c r="F148">
        <f t="shared" si="25"/>
        <v>-0.23172757475083072</v>
      </c>
      <c r="G148">
        <v>0</v>
      </c>
      <c r="H148">
        <f t="shared" si="26"/>
        <v>0.25955149501661129</v>
      </c>
      <c r="I148">
        <f t="shared" si="27"/>
        <v>-1.0583343916682537</v>
      </c>
      <c r="J148">
        <f t="shared" si="28"/>
        <v>1.0583343916682537</v>
      </c>
      <c r="K148">
        <f t="shared" si="29"/>
        <v>0.43246335554118726</v>
      </c>
      <c r="L148">
        <f t="shared" si="30"/>
        <v>0.56753664445881302</v>
      </c>
      <c r="M148">
        <f t="shared" si="31"/>
        <v>2.3123346456686344</v>
      </c>
      <c r="N148">
        <f t="shared" si="32"/>
        <v>1.7620007620011424</v>
      </c>
    </row>
    <row r="149" spans="1:14" x14ac:dyDescent="0.25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1.81</v>
      </c>
      <c r="C149" s="4">
        <f t="shared" si="22"/>
        <v>0.47846889952153115</v>
      </c>
      <c r="D149">
        <f t="shared" si="23"/>
        <v>0.5524861878453039</v>
      </c>
      <c r="E149">
        <f t="shared" si="24"/>
        <v>3.0955087366835166E-2</v>
      </c>
      <c r="F149">
        <f t="shared" si="25"/>
        <v>-0.23339237093235332</v>
      </c>
      <c r="G149">
        <v>0</v>
      </c>
      <c r="H149">
        <f t="shared" si="26"/>
        <v>0.26434745829918849</v>
      </c>
      <c r="I149">
        <f t="shared" si="27"/>
        <v>-1.064251428023502</v>
      </c>
      <c r="J149">
        <f t="shared" si="28"/>
        <v>1.064251428023502</v>
      </c>
      <c r="K149">
        <f t="shared" si="29"/>
        <v>0.46295566357839102</v>
      </c>
      <c r="L149">
        <f t="shared" si="30"/>
        <v>0.53704433642160887</v>
      </c>
      <c r="M149">
        <f t="shared" si="31"/>
        <v>2.1600340565456171</v>
      </c>
      <c r="N149">
        <f t="shared" si="32"/>
        <v>1.8620436566990362</v>
      </c>
    </row>
    <row r="150" spans="1:14" x14ac:dyDescent="0.25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2.12</v>
      </c>
      <c r="C150" s="4">
        <f t="shared" si="22"/>
        <v>0.55865921787709494</v>
      </c>
      <c r="D150">
        <f t="shared" si="23"/>
        <v>0.47169811320754712</v>
      </c>
      <c r="E150">
        <f t="shared" si="24"/>
        <v>3.0357331084642114E-2</v>
      </c>
      <c r="F150">
        <f t="shared" si="25"/>
        <v>-0.23316116791398755</v>
      </c>
      <c r="G150">
        <v>0</v>
      </c>
      <c r="H150">
        <f t="shared" si="26"/>
        <v>0.26351849899862967</v>
      </c>
      <c r="I150">
        <f t="shared" si="27"/>
        <v>-1.0631081389064057</v>
      </c>
      <c r="J150">
        <f t="shared" si="28"/>
        <v>1.0631081389064057</v>
      </c>
      <c r="K150">
        <f t="shared" si="29"/>
        <v>0.54352096574427933</v>
      </c>
      <c r="L150">
        <f t="shared" si="30"/>
        <v>0.4564790342557204</v>
      </c>
      <c r="M150">
        <f t="shared" si="31"/>
        <v>1.8398554297360612</v>
      </c>
      <c r="N150">
        <f t="shared" si="32"/>
        <v>2.1906811155751749</v>
      </c>
    </row>
    <row r="151" spans="1:14" x14ac:dyDescent="0.25">
      <c r="A151" s="4">
        <f>IF('True_Odds_Calculator_2-way'!A152="","",'True_Odds_Calculator_2-way'!A152)</f>
        <v>1.91</v>
      </c>
      <c r="B151" s="4">
        <f>IF('True_Odds_Calculator_2-way'!B152="","",'True_Odds_Calculator_2-way'!B152)</f>
        <v>2</v>
      </c>
      <c r="C151" s="4">
        <f t="shared" si="22"/>
        <v>0.52356020942408377</v>
      </c>
      <c r="D151">
        <f t="shared" si="23"/>
        <v>0.5</v>
      </c>
      <c r="E151">
        <f t="shared" si="24"/>
        <v>2.3560209424083656E-2</v>
      </c>
      <c r="F151">
        <f t="shared" si="25"/>
        <v>-0.23821989528795817</v>
      </c>
      <c r="G151">
        <v>0</v>
      </c>
      <c r="H151">
        <f t="shared" si="26"/>
        <v>0.26178010471204188</v>
      </c>
      <c r="I151">
        <f t="shared" si="27"/>
        <v>-1.0482848367219182</v>
      </c>
      <c r="J151">
        <f t="shared" si="28"/>
        <v>1.0482848367219182</v>
      </c>
      <c r="K151">
        <f t="shared" si="29"/>
        <v>0.51178665092282616</v>
      </c>
      <c r="L151">
        <f t="shared" si="30"/>
        <v>0.4882133490771739</v>
      </c>
      <c r="M151">
        <f t="shared" si="31"/>
        <v>1.9539392014169454</v>
      </c>
      <c r="N151">
        <f t="shared" si="32"/>
        <v>2.0482848367219182</v>
      </c>
    </row>
    <row r="152" spans="1:14" x14ac:dyDescent="0.25">
      <c r="A152" s="4">
        <f>IF('True_Odds_Calculator_2-way'!A153="","",'True_Odds_Calculator_2-way'!A153)</f>
        <v>2.2599999999999998</v>
      </c>
      <c r="B152" s="4">
        <f>IF('True_Odds_Calculator_2-way'!B153="","",'True_Odds_Calculator_2-way'!B153)</f>
        <v>1.63</v>
      </c>
      <c r="C152" s="4">
        <f t="shared" si="22"/>
        <v>0.44247787610619471</v>
      </c>
      <c r="D152">
        <f t="shared" si="23"/>
        <v>0.61349693251533743</v>
      </c>
      <c r="E152">
        <f t="shared" si="24"/>
        <v>5.5974808621532146E-2</v>
      </c>
      <c r="F152">
        <f t="shared" si="25"/>
        <v>-0.21548401107551984</v>
      </c>
      <c r="G152">
        <v>0</v>
      </c>
      <c r="H152">
        <f t="shared" si="26"/>
        <v>0.27145881969705199</v>
      </c>
      <c r="I152">
        <f t="shared" si="27"/>
        <v>-1.122391716169123</v>
      </c>
      <c r="J152">
        <f t="shared" si="28"/>
        <v>1.122391716169123</v>
      </c>
      <c r="K152">
        <f t="shared" si="29"/>
        <v>0.41421356237309503</v>
      </c>
      <c r="L152">
        <f t="shared" si="30"/>
        <v>0.58578643762690497</v>
      </c>
      <c r="M152">
        <f t="shared" si="31"/>
        <v>2.4142135623730949</v>
      </c>
      <c r="N152">
        <f t="shared" si="32"/>
        <v>1.7071067811865475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1.64</v>
      </c>
      <c r="C153" s="4">
        <f t="shared" si="22"/>
        <v>0.4464285714285714</v>
      </c>
      <c r="D153">
        <f t="shared" si="23"/>
        <v>0.6097560975609756</v>
      </c>
      <c r="E153">
        <f t="shared" si="24"/>
        <v>5.6184668989546882E-2</v>
      </c>
      <c r="F153">
        <f t="shared" si="25"/>
        <v>-0.21602787456446004</v>
      </c>
      <c r="G153">
        <v>0</v>
      </c>
      <c r="H153">
        <f t="shared" si="26"/>
        <v>0.27221254355400692</v>
      </c>
      <c r="I153">
        <f t="shared" si="27"/>
        <v>-1.1225331376673426</v>
      </c>
      <c r="J153">
        <f t="shared" si="28"/>
        <v>1.1225331376673426</v>
      </c>
      <c r="K153">
        <f t="shared" si="29"/>
        <v>0.41807049675467262</v>
      </c>
      <c r="L153">
        <f t="shared" si="30"/>
        <v>0.58192950324532755</v>
      </c>
      <c r="M153">
        <f t="shared" si="31"/>
        <v>2.3919410907075047</v>
      </c>
      <c r="N153">
        <f t="shared" si="32"/>
        <v>1.7184212081070993</v>
      </c>
    </row>
    <row r="154" spans="1:14" x14ac:dyDescent="0.25">
      <c r="A154" s="4">
        <f>IF('True_Odds_Calculator_2-way'!A155="","",'True_Odds_Calculator_2-way'!A155)</f>
        <v>1.86</v>
      </c>
      <c r="B154" s="4">
        <f>IF('True_Odds_Calculator_2-way'!B155="","",'True_Odds_Calculator_2-way'!B155)</f>
        <v>1.94</v>
      </c>
      <c r="C154" s="4">
        <f t="shared" si="22"/>
        <v>0.5376344086021505</v>
      </c>
      <c r="D154">
        <f t="shared" si="23"/>
        <v>0.51546391752577325</v>
      </c>
      <c r="E154">
        <f t="shared" si="24"/>
        <v>5.3098326127923645E-2</v>
      </c>
      <c r="F154">
        <f t="shared" si="25"/>
        <v>-0.22403281232679317</v>
      </c>
      <c r="G154">
        <v>0</v>
      </c>
      <c r="H154">
        <f t="shared" si="26"/>
        <v>0.27713113845471676</v>
      </c>
      <c r="I154">
        <f t="shared" si="27"/>
        <v>-1.1122101332503223</v>
      </c>
      <c r="J154">
        <f t="shared" si="28"/>
        <v>1.1122101332503223</v>
      </c>
      <c r="K154">
        <f t="shared" si="29"/>
        <v>0.51111660350548893</v>
      </c>
      <c r="L154">
        <f t="shared" si="30"/>
        <v>0.48888339649451129</v>
      </c>
      <c r="M154">
        <f t="shared" si="31"/>
        <v>1.9565007145952771</v>
      </c>
      <c r="N154">
        <f t="shared" si="32"/>
        <v>2.0454775252553028</v>
      </c>
    </row>
    <row r="155" spans="1:14" x14ac:dyDescent="0.25">
      <c r="A155" s="4">
        <f>IF('True_Odds_Calculator_2-way'!A156="","",'True_Odds_Calculator_2-way'!A156)</f>
        <v>1.8</v>
      </c>
      <c r="B155" s="4">
        <f>IF('True_Odds_Calculator_2-way'!B156="","",'True_Odds_Calculator_2-way'!B156)</f>
        <v>2.11</v>
      </c>
      <c r="C155" s="4">
        <f t="shared" si="22"/>
        <v>0.55555555555555558</v>
      </c>
      <c r="D155">
        <f t="shared" si="23"/>
        <v>0.47393364928909953</v>
      </c>
      <c r="E155">
        <f t="shared" si="24"/>
        <v>2.9489204844655115E-2</v>
      </c>
      <c r="F155">
        <f t="shared" si="25"/>
        <v>-0.23380726698262244</v>
      </c>
      <c r="G155">
        <v>0</v>
      </c>
      <c r="H155">
        <f t="shared" si="26"/>
        <v>0.26329647182727756</v>
      </c>
      <c r="I155">
        <f t="shared" si="27"/>
        <v>-1.0611908999450221</v>
      </c>
      <c r="J155">
        <f t="shared" si="28"/>
        <v>1.0611908999450221</v>
      </c>
      <c r="K155">
        <f t="shared" si="29"/>
        <v>0.54084671241554938</v>
      </c>
      <c r="L155">
        <f t="shared" si="30"/>
        <v>0.45915328758445073</v>
      </c>
      <c r="M155">
        <f t="shared" si="31"/>
        <v>1.8489527199560174</v>
      </c>
      <c r="N155">
        <f t="shared" si="32"/>
        <v>2.1779218989389744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2.02</v>
      </c>
      <c r="C156" s="4">
        <f t="shared" si="22"/>
        <v>0.52910052910052918</v>
      </c>
      <c r="D156">
        <f t="shared" si="23"/>
        <v>0.49504950495049505</v>
      </c>
      <c r="E156">
        <f t="shared" si="24"/>
        <v>2.4150034051024338E-2</v>
      </c>
      <c r="F156">
        <f t="shared" si="25"/>
        <v>-0.23778092094923764</v>
      </c>
      <c r="G156">
        <v>0</v>
      </c>
      <c r="H156">
        <f t="shared" si="26"/>
        <v>0.26193095500026198</v>
      </c>
      <c r="I156">
        <f t="shared" si="27"/>
        <v>-1.0495542964487814</v>
      </c>
      <c r="J156">
        <f t="shared" si="28"/>
        <v>1.0495542964487814</v>
      </c>
      <c r="K156">
        <f t="shared" si="29"/>
        <v>0.51703545910612803</v>
      </c>
      <c r="L156">
        <f t="shared" si="30"/>
        <v>0.48296454089387197</v>
      </c>
      <c r="M156">
        <f t="shared" si="31"/>
        <v>1.9341033238394147</v>
      </c>
      <c r="N156">
        <f t="shared" si="32"/>
        <v>2.0705453823777571</v>
      </c>
    </row>
    <row r="157" spans="1:14" x14ac:dyDescent="0.25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2.09</v>
      </c>
      <c r="C157" s="4">
        <f t="shared" si="22"/>
        <v>0.54945054945054939</v>
      </c>
      <c r="D157">
        <f t="shared" si="23"/>
        <v>0.47846889952153115</v>
      </c>
      <c r="E157">
        <f t="shared" si="24"/>
        <v>2.7919448972080652E-2</v>
      </c>
      <c r="F157">
        <f t="shared" si="25"/>
        <v>-0.23497555076502441</v>
      </c>
      <c r="G157">
        <v>0</v>
      </c>
      <c r="H157">
        <f t="shared" si="26"/>
        <v>0.26289499973710501</v>
      </c>
      <c r="I157">
        <f t="shared" si="27"/>
        <v>-1.0577421839157299</v>
      </c>
      <c r="J157">
        <f t="shared" si="28"/>
        <v>1.0577421839157299</v>
      </c>
      <c r="K157">
        <f t="shared" si="29"/>
        <v>0.53551865191155801</v>
      </c>
      <c r="L157">
        <f t="shared" si="30"/>
        <v>0.46448134808844194</v>
      </c>
      <c r="M157">
        <f t="shared" si="31"/>
        <v>1.8673485908108987</v>
      </c>
      <c r="N157">
        <f t="shared" si="32"/>
        <v>2.1529389804681456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1.85</v>
      </c>
      <c r="C158" s="4">
        <f t="shared" si="22"/>
        <v>0.4854368932038835</v>
      </c>
      <c r="D158">
        <f t="shared" si="23"/>
        <v>0.54054054054054046</v>
      </c>
      <c r="E158">
        <f t="shared" si="24"/>
        <v>2.5977433744424072E-2</v>
      </c>
      <c r="F158">
        <f t="shared" si="25"/>
        <v>-0.23642088690632379</v>
      </c>
      <c r="G158">
        <v>0</v>
      </c>
      <c r="H158">
        <f t="shared" si="26"/>
        <v>0.26239832065074781</v>
      </c>
      <c r="I158">
        <f t="shared" si="27"/>
        <v>-1.0535074339697479</v>
      </c>
      <c r="J158">
        <f t="shared" si="28"/>
        <v>1.0535074339697479</v>
      </c>
      <c r="K158">
        <f t="shared" si="29"/>
        <v>0.47242951431782315</v>
      </c>
      <c r="L158">
        <f t="shared" si="30"/>
        <v>0.52757048568217679</v>
      </c>
      <c r="M158">
        <f t="shared" si="31"/>
        <v>2.1167178800079327</v>
      </c>
      <c r="N158">
        <f t="shared" si="32"/>
        <v>1.8954813188742858</v>
      </c>
    </row>
    <row r="159" spans="1:14" x14ac:dyDescent="0.25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22"/>
        <v>0.53475935828876997</v>
      </c>
      <c r="D159">
        <f t="shared" si="23"/>
        <v>0.48780487804878053</v>
      </c>
      <c r="E159">
        <f t="shared" si="24"/>
        <v>2.2564236337550447E-2</v>
      </c>
      <c r="F159">
        <f t="shared" si="25"/>
        <v>-0.23829398721794715</v>
      </c>
      <c r="G159">
        <v>0</v>
      </c>
      <c r="H159">
        <f t="shared" si="26"/>
        <v>0.26085822355549759</v>
      </c>
      <c r="I159">
        <f t="shared" si="27"/>
        <v>-1.0462747009572406</v>
      </c>
      <c r="J159">
        <f t="shared" si="28"/>
        <v>1.0462747009572406</v>
      </c>
      <c r="K159">
        <f t="shared" si="29"/>
        <v>0.5234892259753362</v>
      </c>
      <c r="L159">
        <f t="shared" si="30"/>
        <v>0.47651077402466374</v>
      </c>
      <c r="M159">
        <f t="shared" si="31"/>
        <v>1.9102589898327997</v>
      </c>
      <c r="N159">
        <f t="shared" si="32"/>
        <v>2.0985884360051026</v>
      </c>
    </row>
    <row r="160" spans="1:14" x14ac:dyDescent="0.25">
      <c r="A160" s="4">
        <f>IF('True_Odds_Calculator_2-way'!A161="","",'True_Odds_Calculator_2-way'!A161)</f>
        <v>2.37</v>
      </c>
      <c r="B160" s="4">
        <f>IF('True_Odds_Calculator_2-way'!B161="","",'True_Odds_Calculator_2-way'!B161)</f>
        <v>1.63</v>
      </c>
      <c r="C160" s="4">
        <f t="shared" si="22"/>
        <v>0.42194092827004215</v>
      </c>
      <c r="D160">
        <f t="shared" si="23"/>
        <v>0.61349693251533743</v>
      </c>
      <c r="E160">
        <f t="shared" si="24"/>
        <v>3.5437860785379582E-2</v>
      </c>
      <c r="F160">
        <f t="shared" si="25"/>
        <v>-0.22342160441096537</v>
      </c>
      <c r="G160">
        <v>0</v>
      </c>
      <c r="H160">
        <f t="shared" si="26"/>
        <v>0.2588594651963449</v>
      </c>
      <c r="I160">
        <f t="shared" si="27"/>
        <v>-1.0763894728677108</v>
      </c>
      <c r="J160">
        <f t="shared" si="28"/>
        <v>1.0763894728677108</v>
      </c>
      <c r="K160">
        <f t="shared" si="29"/>
        <v>0.40409696490827207</v>
      </c>
      <c r="L160">
        <f t="shared" si="30"/>
        <v>0.59590303509172793</v>
      </c>
      <c r="M160">
        <f t="shared" si="31"/>
        <v>2.4746535778287639</v>
      </c>
      <c r="N160">
        <f t="shared" si="32"/>
        <v>1.6781253679066579</v>
      </c>
    </row>
    <row r="161" spans="1:14" x14ac:dyDescent="0.25">
      <c r="A161" s="4">
        <f>IF('True_Odds_Calculator_2-way'!A162="","",'True_Odds_Calculator_2-way'!A162)</f>
        <v>2.0299999999999998</v>
      </c>
      <c r="B161" s="4">
        <f>IF('True_Odds_Calculator_2-way'!B162="","",'True_Odds_Calculator_2-way'!B162)</f>
        <v>1.87</v>
      </c>
      <c r="C161" s="4">
        <f t="shared" si="22"/>
        <v>0.49261083743842371</v>
      </c>
      <c r="D161">
        <f t="shared" si="23"/>
        <v>0.53475935828876997</v>
      </c>
      <c r="E161">
        <f t="shared" si="24"/>
        <v>2.737019572719368E-2</v>
      </c>
      <c r="F161">
        <f t="shared" si="25"/>
        <v>-0.23605805958747139</v>
      </c>
      <c r="G161">
        <v>0</v>
      </c>
      <c r="H161">
        <f t="shared" si="26"/>
        <v>0.26342825531466507</v>
      </c>
      <c r="I161">
        <f t="shared" si="27"/>
        <v>-1.0563838700626149</v>
      </c>
      <c r="J161">
        <f t="shared" si="28"/>
        <v>1.0563838700626149</v>
      </c>
      <c r="K161">
        <f t="shared" si="29"/>
        <v>0.47890991226943308</v>
      </c>
      <c r="L161">
        <f t="shared" si="30"/>
        <v>0.52109008773056686</v>
      </c>
      <c r="M161">
        <f t="shared" si="31"/>
        <v>2.0880753861644932</v>
      </c>
      <c r="N161">
        <f t="shared" si="32"/>
        <v>1.9190539669544755</v>
      </c>
    </row>
    <row r="162" spans="1:14" x14ac:dyDescent="0.25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1.88</v>
      </c>
      <c r="C162" s="4">
        <f t="shared" si="22"/>
        <v>0.49751243781094534</v>
      </c>
      <c r="D162">
        <f t="shared" si="23"/>
        <v>0.53191489361702127</v>
      </c>
      <c r="E162">
        <f t="shared" si="24"/>
        <v>2.9427331427966497E-2</v>
      </c>
      <c r="F162">
        <f t="shared" si="25"/>
        <v>-0.23520694400338749</v>
      </c>
      <c r="G162">
        <v>0</v>
      </c>
      <c r="H162">
        <f t="shared" si="26"/>
        <v>0.26463427543135393</v>
      </c>
      <c r="I162">
        <f t="shared" si="27"/>
        <v>-1.060713208766217</v>
      </c>
      <c r="J162">
        <f t="shared" si="28"/>
        <v>1.060713208766217</v>
      </c>
      <c r="K162">
        <f t="shared" si="29"/>
        <v>0.48278384578010813</v>
      </c>
      <c r="L162">
        <f t="shared" si="30"/>
        <v>0.5172161542198922</v>
      </c>
      <c r="M162">
        <f t="shared" si="31"/>
        <v>2.0713203408538785</v>
      </c>
      <c r="N162">
        <f t="shared" si="32"/>
        <v>1.9334276237142709</v>
      </c>
    </row>
    <row r="163" spans="1:14" x14ac:dyDescent="0.25">
      <c r="A163" s="4">
        <f>IF('True_Odds_Calculator_2-way'!A164="","",'True_Odds_Calculator_2-way'!A164)</f>
        <v>1.75</v>
      </c>
      <c r="B163" s="4">
        <f>IF('True_Odds_Calculator_2-way'!B164="","",'True_Odds_Calculator_2-way'!B164)</f>
        <v>2.16</v>
      </c>
      <c r="C163" s="4">
        <f t="shared" si="22"/>
        <v>0.5714285714285714</v>
      </c>
      <c r="D163">
        <f t="shared" si="23"/>
        <v>0.46296296296296291</v>
      </c>
      <c r="E163">
        <f t="shared" si="24"/>
        <v>3.4391534391534417E-2</v>
      </c>
      <c r="F163">
        <f t="shared" si="25"/>
        <v>-0.23015873015873001</v>
      </c>
      <c r="G163">
        <v>0</v>
      </c>
      <c r="H163">
        <f t="shared" si="26"/>
        <v>0.26455026455026448</v>
      </c>
      <c r="I163">
        <f t="shared" si="27"/>
        <v>-1.0721125348377951</v>
      </c>
      <c r="J163">
        <f t="shared" si="28"/>
        <v>1.0721125348377951</v>
      </c>
      <c r="K163">
        <f t="shared" si="29"/>
        <v>0.55429779192955719</v>
      </c>
      <c r="L163">
        <f t="shared" si="30"/>
        <v>0.44570220807044264</v>
      </c>
      <c r="M163">
        <f t="shared" si="31"/>
        <v>1.8040844011283466</v>
      </c>
      <c r="N163">
        <f t="shared" si="32"/>
        <v>2.2436505404118421</v>
      </c>
    </row>
    <row r="164" spans="1:14" x14ac:dyDescent="0.25">
      <c r="A164" s="4">
        <f>IF('True_Odds_Calculator_2-way'!A165="","",'True_Odds_Calculator_2-way'!A165)</f>
        <v>1.74</v>
      </c>
      <c r="B164" s="4">
        <f>IF('True_Odds_Calculator_2-way'!B165="","",'True_Odds_Calculator_2-way'!B165)</f>
        <v>2.1800000000000002</v>
      </c>
      <c r="C164" s="4">
        <f t="shared" si="22"/>
        <v>0.57471264367816088</v>
      </c>
      <c r="D164">
        <f t="shared" si="23"/>
        <v>0.4587155963302752</v>
      </c>
      <c r="E164">
        <f t="shared" si="24"/>
        <v>3.3428240008436028E-2</v>
      </c>
      <c r="F164">
        <f t="shared" si="25"/>
        <v>-0.23020141305494057</v>
      </c>
      <c r="G164">
        <v>0</v>
      </c>
      <c r="H164">
        <f t="shared" si="26"/>
        <v>0.26362965306337655</v>
      </c>
      <c r="I164">
        <f t="shared" si="27"/>
        <v>-1.0701462561817372</v>
      </c>
      <c r="J164">
        <f t="shared" si="28"/>
        <v>1.0701462561817372</v>
      </c>
      <c r="K164">
        <f t="shared" si="29"/>
        <v>0.55806429341387886</v>
      </c>
      <c r="L164">
        <f t="shared" si="30"/>
        <v>0.44193570658612125</v>
      </c>
      <c r="M164">
        <f t="shared" si="31"/>
        <v>1.7919082295744857</v>
      </c>
      <c r="N164">
        <f t="shared" si="32"/>
        <v>2.26277258229445</v>
      </c>
    </row>
    <row r="165" spans="1:14" x14ac:dyDescent="0.25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2.0499999999999998</v>
      </c>
      <c r="C165" s="4">
        <f t="shared" si="22"/>
        <v>0.54054054054054046</v>
      </c>
      <c r="D165">
        <f t="shared" si="23"/>
        <v>0.48780487804878053</v>
      </c>
      <c r="E165">
        <f t="shared" si="24"/>
        <v>2.8345418589321048E-2</v>
      </c>
      <c r="F165">
        <f t="shared" si="25"/>
        <v>-0.2353328938694792</v>
      </c>
      <c r="G165">
        <v>0</v>
      </c>
      <c r="H165">
        <f t="shared" si="26"/>
        <v>0.26367831245880025</v>
      </c>
      <c r="I165">
        <f t="shared" si="27"/>
        <v>-1.0585122480499263</v>
      </c>
      <c r="J165">
        <f t="shared" si="28"/>
        <v>1.0585122480499263</v>
      </c>
      <c r="K165">
        <f t="shared" si="29"/>
        <v>0.52638909307720383</v>
      </c>
      <c r="L165">
        <f t="shared" si="30"/>
        <v>0.47361090692279612</v>
      </c>
      <c r="M165">
        <f t="shared" si="31"/>
        <v>1.8997354108424378</v>
      </c>
      <c r="N165">
        <f t="shared" si="32"/>
        <v>2.1114378604524222</v>
      </c>
    </row>
    <row r="166" spans="1:14" x14ac:dyDescent="0.25">
      <c r="A166" s="4">
        <f>IF('True_Odds_Calculator_2-way'!A167="","",'True_Odds_Calculator_2-way'!A167)</f>
        <v>2.04</v>
      </c>
      <c r="B166" s="4">
        <f>IF('True_Odds_Calculator_2-way'!B167="","",'True_Odds_Calculator_2-way'!B167)</f>
        <v>1.85</v>
      </c>
      <c r="C166" s="4">
        <f t="shared" si="22"/>
        <v>0.49019607843137253</v>
      </c>
      <c r="D166">
        <f t="shared" si="23"/>
        <v>0.54054054054054046</v>
      </c>
      <c r="E166">
        <f t="shared" si="24"/>
        <v>3.0736618971912932E-2</v>
      </c>
      <c r="F166">
        <f t="shared" si="25"/>
        <v>-0.23423423423423428</v>
      </c>
      <c r="G166">
        <v>0</v>
      </c>
      <c r="H166">
        <f t="shared" si="26"/>
        <v>0.26497085320614727</v>
      </c>
      <c r="I166">
        <f t="shared" si="27"/>
        <v>-1.0635890745287924</v>
      </c>
      <c r="J166">
        <f t="shared" si="28"/>
        <v>1.0635890745287924</v>
      </c>
      <c r="K166">
        <f t="shared" si="29"/>
        <v>0.47480390464975097</v>
      </c>
      <c r="L166">
        <f t="shared" si="30"/>
        <v>0.52519609535024903</v>
      </c>
      <c r="M166">
        <f t="shared" si="31"/>
        <v>2.1061326375099441</v>
      </c>
      <c r="N166">
        <f t="shared" si="32"/>
        <v>1.904050713349474</v>
      </c>
    </row>
    <row r="167" spans="1:14" x14ac:dyDescent="0.25">
      <c r="A167" s="4">
        <f>IF('True_Odds_Calculator_2-way'!A168="","",'True_Odds_Calculator_2-way'!A168)</f>
        <v>1.43</v>
      </c>
      <c r="B167" s="4">
        <f>IF('True_Odds_Calculator_2-way'!B168="","",'True_Odds_Calculator_2-way'!B168)</f>
        <v>2.93</v>
      </c>
      <c r="C167" s="4">
        <f t="shared" si="22"/>
        <v>0.69930069930069938</v>
      </c>
      <c r="D167">
        <f t="shared" si="23"/>
        <v>0.34129692832764502</v>
      </c>
      <c r="E167">
        <f t="shared" si="24"/>
        <v>4.0597627628344402E-2</v>
      </c>
      <c r="F167">
        <f t="shared" si="25"/>
        <v>-0.1980715530203585</v>
      </c>
      <c r="G167">
        <v>0</v>
      </c>
      <c r="H167">
        <f t="shared" si="26"/>
        <v>0.23866918064870285</v>
      </c>
      <c r="I167">
        <f t="shared" si="27"/>
        <v>-1.0977087289206642</v>
      </c>
      <c r="J167">
        <f t="shared" si="28"/>
        <v>1.0977087289206642</v>
      </c>
      <c r="K167">
        <f t="shared" si="29"/>
        <v>0.67934101724582718</v>
      </c>
      <c r="L167">
        <f t="shared" si="30"/>
        <v>0.32065898275417282</v>
      </c>
      <c r="M167">
        <f t="shared" si="31"/>
        <v>1.4720147534358856</v>
      </c>
      <c r="N167">
        <f t="shared" si="32"/>
        <v>3.1185778468168821</v>
      </c>
    </row>
    <row r="168" spans="1:14" x14ac:dyDescent="0.25">
      <c r="A168" s="4">
        <f>IF('True_Odds_Calculator_2-way'!A169="","",'True_Odds_Calculator_2-way'!A169)</f>
        <v>2.09</v>
      </c>
      <c r="B168" s="4">
        <f>IF('True_Odds_Calculator_2-way'!B169="","",'True_Odds_Calculator_2-way'!B169)</f>
        <v>1.8</v>
      </c>
      <c r="C168" s="4">
        <f t="shared" si="22"/>
        <v>0.47846889952153115</v>
      </c>
      <c r="D168">
        <f t="shared" si="23"/>
        <v>0.55555555555555558</v>
      </c>
      <c r="E168">
        <f t="shared" si="24"/>
        <v>3.4024455077086735E-2</v>
      </c>
      <c r="F168">
        <f t="shared" si="25"/>
        <v>-0.23179160021265277</v>
      </c>
      <c r="G168">
        <v>0</v>
      </c>
      <c r="H168">
        <f t="shared" si="26"/>
        <v>0.26581605528973956</v>
      </c>
      <c r="I168">
        <f t="shared" si="27"/>
        <v>-1.0708823421952987</v>
      </c>
      <c r="J168">
        <f t="shared" si="28"/>
        <v>1.0708823421952987</v>
      </c>
      <c r="K168">
        <f t="shared" si="29"/>
        <v>0.46141173239413841</v>
      </c>
      <c r="L168">
        <f t="shared" si="30"/>
        <v>0.53858826760586154</v>
      </c>
      <c r="M168">
        <f t="shared" si="31"/>
        <v>2.1672617529928755</v>
      </c>
      <c r="N168">
        <f t="shared" si="32"/>
        <v>1.8567058737562385</v>
      </c>
    </row>
    <row r="169" spans="1:14" x14ac:dyDescent="0.25">
      <c r="A169" s="4">
        <f>IF('True_Odds_Calculator_2-way'!A170="","",'True_Odds_Calculator_2-way'!A170)</f>
        <v>2.5099999999999998</v>
      </c>
      <c r="B169" s="4">
        <f>IF('True_Odds_Calculator_2-way'!B170="","",'True_Odds_Calculator_2-way'!B170)</f>
        <v>1.58</v>
      </c>
      <c r="C169" s="4">
        <f t="shared" si="22"/>
        <v>0.39840637450199207</v>
      </c>
      <c r="D169">
        <f t="shared" si="23"/>
        <v>0.63291139240506322</v>
      </c>
      <c r="E169">
        <f t="shared" si="24"/>
        <v>3.1317766907055233E-2</v>
      </c>
      <c r="F169">
        <f t="shared" si="25"/>
        <v>-0.22083816632205366</v>
      </c>
      <c r="G169">
        <v>0</v>
      </c>
      <c r="H169">
        <f t="shared" si="26"/>
        <v>0.2521559332291089</v>
      </c>
      <c r="I169">
        <f t="shared" si="27"/>
        <v>-1.0685565962365233</v>
      </c>
      <c r="J169">
        <f t="shared" si="28"/>
        <v>1.0685565962365233</v>
      </c>
      <c r="K169">
        <f t="shared" si="29"/>
        <v>0.38262566342359927</v>
      </c>
      <c r="L169">
        <f t="shared" si="30"/>
        <v>0.61737433657640084</v>
      </c>
      <c r="M169">
        <f t="shared" si="31"/>
        <v>2.61352046031715</v>
      </c>
      <c r="N169">
        <f t="shared" si="32"/>
        <v>1.6197628258171834</v>
      </c>
    </row>
    <row r="170" spans="1:14" x14ac:dyDescent="0.25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1.88</v>
      </c>
      <c r="C170" s="4">
        <f t="shared" si="22"/>
        <v>0.49261083743842371</v>
      </c>
      <c r="D170">
        <f t="shared" si="23"/>
        <v>0.53191489361702127</v>
      </c>
      <c r="E170">
        <f t="shared" si="24"/>
        <v>2.4525731055444977E-2</v>
      </c>
      <c r="F170">
        <f t="shared" si="25"/>
        <v>-0.23750131013520592</v>
      </c>
      <c r="G170">
        <v>0</v>
      </c>
      <c r="H170">
        <f t="shared" si="26"/>
        <v>0.2620270411906509</v>
      </c>
      <c r="I170">
        <f t="shared" si="27"/>
        <v>-1.0503645397539194</v>
      </c>
      <c r="J170">
        <f t="shared" si="28"/>
        <v>1.0503645397539194</v>
      </c>
      <c r="K170">
        <f t="shared" si="29"/>
        <v>0.48033612555301569</v>
      </c>
      <c r="L170">
        <f t="shared" si="30"/>
        <v>0.51966387444698414</v>
      </c>
      <c r="M170">
        <f t="shared" si="31"/>
        <v>2.081875475946537</v>
      </c>
      <c r="N170">
        <f t="shared" si="32"/>
        <v>1.9243207949834495</v>
      </c>
    </row>
    <row r="171" spans="1:14" x14ac:dyDescent="0.25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1.84</v>
      </c>
      <c r="C171" s="4">
        <f t="shared" si="22"/>
        <v>0.48076923076923073</v>
      </c>
      <c r="D171">
        <f t="shared" si="23"/>
        <v>0.54347826086956519</v>
      </c>
      <c r="E171">
        <f t="shared" si="24"/>
        <v>2.4247491638795804E-2</v>
      </c>
      <c r="F171">
        <f t="shared" si="25"/>
        <v>-0.23704013377926436</v>
      </c>
      <c r="G171">
        <v>0</v>
      </c>
      <c r="H171">
        <f t="shared" si="26"/>
        <v>0.26128762541806017</v>
      </c>
      <c r="I171">
        <f t="shared" si="27"/>
        <v>-1.0499013139145197</v>
      </c>
      <c r="J171">
        <f t="shared" si="28"/>
        <v>1.0499013139145197</v>
      </c>
      <c r="K171">
        <f t="shared" si="29"/>
        <v>0.46862696659688596</v>
      </c>
      <c r="L171">
        <f t="shared" si="30"/>
        <v>0.53137303340311415</v>
      </c>
      <c r="M171">
        <f t="shared" si="31"/>
        <v>2.1338934190276815</v>
      </c>
      <c r="N171">
        <f t="shared" si="32"/>
        <v>1.8819171036881968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2.2400000000000002</v>
      </c>
      <c r="C172" s="4">
        <f t="shared" si="22"/>
        <v>0.58139534883720934</v>
      </c>
      <c r="D172">
        <f t="shared" si="23"/>
        <v>0.4464285714285714</v>
      </c>
      <c r="E172">
        <f t="shared" si="24"/>
        <v>2.7823920265780622E-2</v>
      </c>
      <c r="F172">
        <f t="shared" si="25"/>
        <v>-0.23172757475083072</v>
      </c>
      <c r="G172">
        <v>0</v>
      </c>
      <c r="H172">
        <f t="shared" si="26"/>
        <v>0.25955149501661129</v>
      </c>
      <c r="I172">
        <f t="shared" si="27"/>
        <v>-1.0583343916682537</v>
      </c>
      <c r="J172">
        <f t="shared" si="28"/>
        <v>1.0583343916682537</v>
      </c>
      <c r="K172">
        <f t="shared" si="29"/>
        <v>0.56753664445881302</v>
      </c>
      <c r="L172">
        <f t="shared" si="30"/>
        <v>0.43246335554118726</v>
      </c>
      <c r="M172">
        <f t="shared" si="31"/>
        <v>1.7620007620011424</v>
      </c>
      <c r="N172">
        <f t="shared" si="32"/>
        <v>2.3123346456686344</v>
      </c>
    </row>
    <row r="173" spans="1:14" x14ac:dyDescent="0.25">
      <c r="A173" s="4">
        <f>IF('True_Odds_Calculator_2-way'!A174="","",'True_Odds_Calculator_2-way'!A174)</f>
        <v>2.4300000000000002</v>
      </c>
      <c r="B173" s="4">
        <f>IF('True_Odds_Calculator_2-way'!B174="","",'True_Odds_Calculator_2-way'!B174)</f>
        <v>1.58</v>
      </c>
      <c r="C173" s="4">
        <f t="shared" si="22"/>
        <v>0.41152263374485593</v>
      </c>
      <c r="D173">
        <f t="shared" si="23"/>
        <v>0.63291139240506322</v>
      </c>
      <c r="E173">
        <f t="shared" si="24"/>
        <v>4.4434026149919204E-2</v>
      </c>
      <c r="F173">
        <f t="shared" si="25"/>
        <v>-0.21602333697973641</v>
      </c>
      <c r="G173">
        <v>0</v>
      </c>
      <c r="H173">
        <f t="shared" si="26"/>
        <v>0.26045736312965562</v>
      </c>
      <c r="I173">
        <f t="shared" si="27"/>
        <v>-1.0980395534147549</v>
      </c>
      <c r="J173">
        <f t="shared" si="28"/>
        <v>1.0980395534147549</v>
      </c>
      <c r="K173">
        <f t="shared" si="29"/>
        <v>0.38907530070846807</v>
      </c>
      <c r="L173">
        <f t="shared" si="30"/>
        <v>0.61092469929153193</v>
      </c>
      <c r="M173">
        <f t="shared" si="31"/>
        <v>2.5701965613830993</v>
      </c>
      <c r="N173">
        <f t="shared" si="32"/>
        <v>1.636862940980558</v>
      </c>
    </row>
    <row r="174" spans="1:14" x14ac:dyDescent="0.25">
      <c r="A174" s="4">
        <f>IF('True_Odds_Calculator_2-way'!A175="","",'True_Odds_Calculator_2-way'!A175)</f>
        <v>2.34</v>
      </c>
      <c r="B174" s="4">
        <f>IF('True_Odds_Calculator_2-way'!B175="","",'True_Odds_Calculator_2-way'!B175)</f>
        <v>1.63</v>
      </c>
      <c r="C174" s="4">
        <f t="shared" si="22"/>
        <v>0.42735042735042739</v>
      </c>
      <c r="D174">
        <f t="shared" si="23"/>
        <v>0.61349693251533743</v>
      </c>
      <c r="E174">
        <f t="shared" si="24"/>
        <v>4.0847359865764821E-2</v>
      </c>
      <c r="F174">
        <f t="shared" si="25"/>
        <v>-0.22133081642284091</v>
      </c>
      <c r="G174">
        <v>0</v>
      </c>
      <c r="H174">
        <f t="shared" si="26"/>
        <v>0.26217817628860579</v>
      </c>
      <c r="I174">
        <f t="shared" si="27"/>
        <v>-1.0883719140805654</v>
      </c>
      <c r="J174">
        <f t="shared" si="28"/>
        <v>1.0883719140805654</v>
      </c>
      <c r="K174">
        <f t="shared" si="29"/>
        <v>0.40676559136170881</v>
      </c>
      <c r="L174">
        <f t="shared" si="30"/>
        <v>0.59323440863829113</v>
      </c>
      <c r="M174">
        <f t="shared" si="31"/>
        <v>2.4584183648679576</v>
      </c>
      <c r="N174">
        <f t="shared" si="32"/>
        <v>1.6856743058707564</v>
      </c>
    </row>
    <row r="175" spans="1:14" x14ac:dyDescent="0.25">
      <c r="A175" s="4">
        <f>IF('True_Odds_Calculator_2-way'!A176="","",'True_Odds_Calculator_2-way'!A176)</f>
        <v>2.5</v>
      </c>
      <c r="B175" s="4">
        <f>IF('True_Odds_Calculator_2-way'!B176="","",'True_Odds_Calculator_2-way'!B176)</f>
        <v>1.56</v>
      </c>
      <c r="C175" s="4">
        <f t="shared" si="22"/>
        <v>0.4</v>
      </c>
      <c r="D175">
        <f t="shared" si="23"/>
        <v>0.64102564102564097</v>
      </c>
      <c r="E175">
        <f t="shared" si="24"/>
        <v>4.102564102564088E-2</v>
      </c>
      <c r="F175">
        <f t="shared" si="25"/>
        <v>-0.21538461538461551</v>
      </c>
      <c r="G175">
        <v>0</v>
      </c>
      <c r="H175">
        <f t="shared" si="26"/>
        <v>0.25641025641025639</v>
      </c>
      <c r="I175">
        <f t="shared" si="27"/>
        <v>-1.0910894511799616</v>
      </c>
      <c r="J175">
        <f t="shared" si="28"/>
        <v>1.0910894511799616</v>
      </c>
      <c r="K175">
        <f t="shared" si="29"/>
        <v>0.3792714244586895</v>
      </c>
      <c r="L175">
        <f t="shared" si="30"/>
        <v>0.62072857554131078</v>
      </c>
      <c r="M175">
        <f t="shared" si="31"/>
        <v>2.6366341767699417</v>
      </c>
      <c r="N175">
        <f t="shared" si="32"/>
        <v>1.6110100926607782</v>
      </c>
    </row>
    <row r="176" spans="1:14" x14ac:dyDescent="0.25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1.64</v>
      </c>
      <c r="C176" s="4">
        <f t="shared" si="22"/>
        <v>0.4329004329004329</v>
      </c>
      <c r="D176">
        <f t="shared" si="23"/>
        <v>0.6097560975609756</v>
      </c>
      <c r="E176">
        <f t="shared" si="24"/>
        <v>4.2656530461408604E-2</v>
      </c>
      <c r="F176">
        <f t="shared" si="25"/>
        <v>-0.22130714813641639</v>
      </c>
      <c r="G176">
        <v>0</v>
      </c>
      <c r="H176">
        <f t="shared" si="26"/>
        <v>0.26396367859782494</v>
      </c>
      <c r="I176">
        <f t="shared" si="27"/>
        <v>-1.0921300708262975</v>
      </c>
      <c r="J176">
        <f t="shared" si="28"/>
        <v>1.0921300708262975</v>
      </c>
      <c r="K176">
        <f t="shared" si="29"/>
        <v>0.41140574832950405</v>
      </c>
      <c r="L176">
        <f t="shared" si="30"/>
        <v>0.58859425167049584</v>
      </c>
      <c r="M176">
        <f t="shared" si="31"/>
        <v>2.4306903927824499</v>
      </c>
      <c r="N176">
        <f t="shared" si="32"/>
        <v>1.6989632453288304</v>
      </c>
    </row>
    <row r="177" spans="1:14" x14ac:dyDescent="0.25">
      <c r="A177" s="4">
        <f>IF('True_Odds_Calculator_2-way'!A178="","",'True_Odds_Calculator_2-way'!A178)</f>
        <v>2.19</v>
      </c>
      <c r="B177" s="4">
        <f>IF('True_Odds_Calculator_2-way'!B178="","",'True_Odds_Calculator_2-way'!B178)</f>
        <v>1.71</v>
      </c>
      <c r="C177" s="4">
        <f t="shared" si="22"/>
        <v>0.45662100456621008</v>
      </c>
      <c r="D177">
        <f t="shared" si="23"/>
        <v>0.58479532163742687</v>
      </c>
      <c r="E177">
        <f t="shared" si="24"/>
        <v>4.1416326203636888E-2</v>
      </c>
      <c r="F177">
        <f t="shared" si="25"/>
        <v>-0.22561350102806488</v>
      </c>
      <c r="G177">
        <v>0</v>
      </c>
      <c r="H177">
        <f t="shared" si="26"/>
        <v>0.26702982723170177</v>
      </c>
      <c r="I177">
        <f t="shared" si="27"/>
        <v>-1.0879209623669537</v>
      </c>
      <c r="J177">
        <f t="shared" si="28"/>
        <v>1.0879209623669537</v>
      </c>
      <c r="K177">
        <f t="shared" si="29"/>
        <v>0.43580087729966505</v>
      </c>
      <c r="L177">
        <f t="shared" si="30"/>
        <v>0.5641991227003349</v>
      </c>
      <c r="M177">
        <f t="shared" si="31"/>
        <v>2.2946259452166746</v>
      </c>
      <c r="N177">
        <f t="shared" si="32"/>
        <v>1.7724238832805375</v>
      </c>
    </row>
    <row r="178" spans="1:14" x14ac:dyDescent="0.25">
      <c r="A178" s="4">
        <f>IF('True_Odds_Calculator_2-way'!A179="","",'True_Odds_Calculator_2-way'!A179)</f>
        <v>1.98</v>
      </c>
      <c r="B178" s="4">
        <f>IF('True_Odds_Calculator_2-way'!B179="","",'True_Odds_Calculator_2-way'!B179)</f>
        <v>1.91</v>
      </c>
      <c r="C178" s="4">
        <f t="shared" si="22"/>
        <v>0.50505050505050508</v>
      </c>
      <c r="D178">
        <f t="shared" si="23"/>
        <v>0.52356020942408377</v>
      </c>
      <c r="E178">
        <f t="shared" si="24"/>
        <v>2.861071447458885E-2</v>
      </c>
      <c r="F178">
        <f t="shared" si="25"/>
        <v>-0.23581363371939279</v>
      </c>
      <c r="G178">
        <v>0</v>
      </c>
      <c r="H178">
        <f t="shared" si="26"/>
        <v>0.2644243481939817</v>
      </c>
      <c r="I178">
        <f t="shared" si="27"/>
        <v>-1.0589275952301447</v>
      </c>
      <c r="J178">
        <f t="shared" si="28"/>
        <v>1.0589275952301447</v>
      </c>
      <c r="K178">
        <f t="shared" si="29"/>
        <v>0.4907375632320416</v>
      </c>
      <c r="L178">
        <f t="shared" si="30"/>
        <v>0.50926243676795835</v>
      </c>
      <c r="M178">
        <f t="shared" si="31"/>
        <v>2.0377490433255412</v>
      </c>
      <c r="N178">
        <f t="shared" si="32"/>
        <v>1.9636241116594322</v>
      </c>
    </row>
    <row r="179" spans="1:14" x14ac:dyDescent="0.25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1.88</v>
      </c>
      <c r="C179" s="4">
        <f t="shared" si="22"/>
        <v>0.49751243781094534</v>
      </c>
      <c r="D179">
        <f t="shared" si="23"/>
        <v>0.53191489361702127</v>
      </c>
      <c r="E179">
        <f t="shared" si="24"/>
        <v>2.9427331427966497E-2</v>
      </c>
      <c r="F179">
        <f t="shared" si="25"/>
        <v>-0.23520694400338749</v>
      </c>
      <c r="G179">
        <v>0</v>
      </c>
      <c r="H179">
        <f t="shared" si="26"/>
        <v>0.26463427543135393</v>
      </c>
      <c r="I179">
        <f t="shared" si="27"/>
        <v>-1.060713208766217</v>
      </c>
      <c r="J179">
        <f t="shared" si="28"/>
        <v>1.060713208766217</v>
      </c>
      <c r="K179">
        <f t="shared" si="29"/>
        <v>0.48278384578010813</v>
      </c>
      <c r="L179">
        <f t="shared" si="30"/>
        <v>0.5172161542198922</v>
      </c>
      <c r="M179">
        <f t="shared" si="31"/>
        <v>2.0713203408538785</v>
      </c>
      <c r="N179">
        <f t="shared" si="32"/>
        <v>1.9334276237142709</v>
      </c>
    </row>
    <row r="180" spans="1:14" x14ac:dyDescent="0.25">
      <c r="A180" s="4">
        <f>IF('True_Odds_Calculator_2-way'!A181="","",'True_Odds_Calculator_2-way'!A181)</f>
        <v>2.11</v>
      </c>
      <c r="B180" s="4">
        <f>IF('True_Odds_Calculator_2-way'!B181="","",'True_Odds_Calculator_2-way'!B181)</f>
        <v>1.79</v>
      </c>
      <c r="C180" s="4">
        <f t="shared" si="22"/>
        <v>0.47393364928909953</v>
      </c>
      <c r="D180">
        <f t="shared" si="23"/>
        <v>0.55865921787709494</v>
      </c>
      <c r="E180">
        <f t="shared" si="24"/>
        <v>3.2592867166194583E-2</v>
      </c>
      <c r="F180">
        <f t="shared" si="25"/>
        <v>-0.23217453467129112</v>
      </c>
      <c r="G180">
        <v>0</v>
      </c>
      <c r="H180">
        <f t="shared" si="26"/>
        <v>0.26476740183748576</v>
      </c>
      <c r="I180">
        <f t="shared" si="27"/>
        <v>-1.0678861770883312</v>
      </c>
      <c r="J180">
        <f t="shared" si="28"/>
        <v>1.0678861770883312</v>
      </c>
      <c r="K180">
        <f t="shared" si="29"/>
        <v>0.45759183965236705</v>
      </c>
      <c r="L180">
        <f t="shared" si="30"/>
        <v>0.54240816034763273</v>
      </c>
      <c r="M180">
        <f t="shared" si="31"/>
        <v>2.1853536565680476</v>
      </c>
      <c r="N180">
        <f t="shared" si="32"/>
        <v>1.8436300798997822</v>
      </c>
    </row>
    <row r="181" spans="1:14" x14ac:dyDescent="0.25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2.1</v>
      </c>
      <c r="C181" s="4">
        <f t="shared" si="22"/>
        <v>0.55865921787709494</v>
      </c>
      <c r="D181">
        <f t="shared" si="23"/>
        <v>0.47619047619047616</v>
      </c>
      <c r="E181">
        <f t="shared" si="24"/>
        <v>3.4849694067571102E-2</v>
      </c>
      <c r="F181">
        <f t="shared" si="25"/>
        <v>-0.2311785049215217</v>
      </c>
      <c r="G181">
        <v>0</v>
      </c>
      <c r="H181">
        <f t="shared" si="26"/>
        <v>0.2660281989890928</v>
      </c>
      <c r="I181">
        <f t="shared" si="27"/>
        <v>-1.072729223145815</v>
      </c>
      <c r="J181">
        <f t="shared" si="28"/>
        <v>1.072729223145815</v>
      </c>
      <c r="K181">
        <f t="shared" si="29"/>
        <v>0.5412848551170536</v>
      </c>
      <c r="L181">
        <f t="shared" si="30"/>
        <v>0.4587151448829464</v>
      </c>
      <c r="M181">
        <f t="shared" si="31"/>
        <v>1.8474560862851939</v>
      </c>
      <c r="N181">
        <f t="shared" si="32"/>
        <v>2.1800021454603971</v>
      </c>
    </row>
    <row r="182" spans="1:14" x14ac:dyDescent="0.25">
      <c r="A182" s="4">
        <f>IF('True_Odds_Calculator_2-way'!A183="","",'True_Odds_Calculator_2-way'!A183)</f>
        <v>1.73</v>
      </c>
      <c r="B182" s="4">
        <f>IF('True_Odds_Calculator_2-way'!B183="","",'True_Odds_Calculator_2-way'!B183)</f>
        <v>2.2200000000000002</v>
      </c>
      <c r="C182" s="4">
        <f t="shared" si="22"/>
        <v>0.5780346820809249</v>
      </c>
      <c r="D182">
        <f t="shared" si="23"/>
        <v>0.4504504504504504</v>
      </c>
      <c r="E182">
        <f t="shared" si="24"/>
        <v>2.8485132531375301E-2</v>
      </c>
      <c r="F182">
        <f t="shared" si="25"/>
        <v>-0.2318908503879602</v>
      </c>
      <c r="G182">
        <v>0</v>
      </c>
      <c r="H182">
        <f t="shared" si="26"/>
        <v>0.2603759829193355</v>
      </c>
      <c r="I182">
        <f t="shared" si="27"/>
        <v>-1.0596407579073905</v>
      </c>
      <c r="J182">
        <f t="shared" si="28"/>
        <v>1.0596407579073905</v>
      </c>
      <c r="K182">
        <f t="shared" si="29"/>
        <v>0.56384477756668971</v>
      </c>
      <c r="L182">
        <f t="shared" si="30"/>
        <v>0.43615522243331045</v>
      </c>
      <c r="M182">
        <f t="shared" si="31"/>
        <v>1.7735377532723946</v>
      </c>
      <c r="N182">
        <f t="shared" si="32"/>
        <v>2.2927617246470167</v>
      </c>
    </row>
    <row r="183" spans="1:14" x14ac:dyDescent="0.25">
      <c r="A183" s="4">
        <f>IF('True_Odds_Calculator_2-way'!A184="","",'True_Odds_Calculator_2-way'!A184)</f>
        <v>1.59</v>
      </c>
      <c r="B183" s="4">
        <f>IF('True_Odds_Calculator_2-way'!B184="","",'True_Odds_Calculator_2-way'!B184)</f>
        <v>2.5</v>
      </c>
      <c r="C183" s="4">
        <f t="shared" si="22"/>
        <v>0.62893081761006286</v>
      </c>
      <c r="D183">
        <f t="shared" si="23"/>
        <v>0.4</v>
      </c>
      <c r="E183">
        <f t="shared" si="24"/>
        <v>2.8930817610062887E-2</v>
      </c>
      <c r="F183">
        <f t="shared" si="25"/>
        <v>-0.22264150943396221</v>
      </c>
      <c r="G183">
        <v>0</v>
      </c>
      <c r="H183">
        <f t="shared" si="26"/>
        <v>0.25157232704402516</v>
      </c>
      <c r="I183">
        <f t="shared" si="27"/>
        <v>-1.0629880069054678</v>
      </c>
      <c r="J183">
        <f t="shared" si="28"/>
        <v>1.0629880069054678</v>
      </c>
      <c r="K183">
        <f t="shared" si="29"/>
        <v>0.61456660866885815</v>
      </c>
      <c r="L183">
        <f t="shared" si="30"/>
        <v>0.38543339133114163</v>
      </c>
      <c r="M183">
        <f t="shared" si="31"/>
        <v>1.6271629240742262</v>
      </c>
      <c r="N183">
        <f t="shared" si="32"/>
        <v>2.594482010358202</v>
      </c>
    </row>
    <row r="184" spans="1:14" x14ac:dyDescent="0.25">
      <c r="A184" s="4">
        <f>IF('True_Odds_Calculator_2-way'!A185="","",'True_Odds_Calculator_2-way'!A185)</f>
        <v>1.88</v>
      </c>
      <c r="B184" s="4">
        <f>IF('True_Odds_Calculator_2-way'!B185="","",'True_Odds_Calculator_2-way'!B185)</f>
        <v>2</v>
      </c>
      <c r="C184" s="4">
        <f t="shared" si="22"/>
        <v>0.53191489361702127</v>
      </c>
      <c r="D184">
        <f t="shared" si="23"/>
        <v>0.5</v>
      </c>
      <c r="E184">
        <f t="shared" si="24"/>
        <v>3.1914893617021267E-2</v>
      </c>
      <c r="F184">
        <f t="shared" si="25"/>
        <v>-0.23404255319148937</v>
      </c>
      <c r="G184">
        <v>0</v>
      </c>
      <c r="H184">
        <f t="shared" si="26"/>
        <v>0.26595744680851063</v>
      </c>
      <c r="I184">
        <f t="shared" si="27"/>
        <v>-1.0660035817780522</v>
      </c>
      <c r="J184">
        <f t="shared" si="28"/>
        <v>1.0660035817780522</v>
      </c>
      <c r="K184">
        <f t="shared" si="29"/>
        <v>0.51597373362761745</v>
      </c>
      <c r="L184">
        <f t="shared" si="30"/>
        <v>0.48402626637238261</v>
      </c>
      <c r="M184">
        <f t="shared" si="31"/>
        <v>1.9380831519646857</v>
      </c>
      <c r="N184">
        <f t="shared" si="32"/>
        <v>2.0660035817780522</v>
      </c>
    </row>
    <row r="185" spans="1:14" x14ac:dyDescent="0.25">
      <c r="A185" s="4">
        <f>IF('True_Odds_Calculator_2-way'!A186="","",'True_Odds_Calculator_2-way'!A186)</f>
        <v>1.78</v>
      </c>
      <c r="B185" s="4">
        <f>IF('True_Odds_Calculator_2-way'!B186="","",'True_Odds_Calculator_2-way'!B186)</f>
        <v>2.14</v>
      </c>
      <c r="C185" s="4">
        <f t="shared" si="22"/>
        <v>0.5617977528089888</v>
      </c>
      <c r="D185">
        <f t="shared" si="23"/>
        <v>0.46728971962616822</v>
      </c>
      <c r="E185">
        <f t="shared" si="24"/>
        <v>2.908747243515708E-2</v>
      </c>
      <c r="F185">
        <f t="shared" si="25"/>
        <v>-0.23343484196156661</v>
      </c>
      <c r="G185">
        <v>0</v>
      </c>
      <c r="H185">
        <f t="shared" si="26"/>
        <v>0.26252231439672374</v>
      </c>
      <c r="I185">
        <f t="shared" si="27"/>
        <v>-1.0604746049596299</v>
      </c>
      <c r="J185">
        <f t="shared" si="28"/>
        <v>1.0604746049596299</v>
      </c>
      <c r="K185">
        <f t="shared" si="29"/>
        <v>0.54729439241638145</v>
      </c>
      <c r="L185">
        <f t="shared" si="30"/>
        <v>0.45270560758361844</v>
      </c>
      <c r="M185">
        <f t="shared" si="31"/>
        <v>1.8271701918685113</v>
      </c>
      <c r="N185">
        <f t="shared" si="32"/>
        <v>2.2089410496539781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2.11</v>
      </c>
      <c r="C186" s="4">
        <f t="shared" si="22"/>
        <v>0.5617977528089888</v>
      </c>
      <c r="D186">
        <f t="shared" si="23"/>
        <v>0.47393364928909953</v>
      </c>
      <c r="E186">
        <f t="shared" si="24"/>
        <v>3.5731402098088338E-2</v>
      </c>
      <c r="F186">
        <f t="shared" si="25"/>
        <v>-0.23052345705309119</v>
      </c>
      <c r="G186">
        <v>0</v>
      </c>
      <c r="H186">
        <f t="shared" si="26"/>
        <v>0.26625485915117952</v>
      </c>
      <c r="I186">
        <f t="shared" si="27"/>
        <v>-1.0747098003652684</v>
      </c>
      <c r="J186">
        <f t="shared" si="28"/>
        <v>1.0747098003652684</v>
      </c>
      <c r="K186">
        <f t="shared" si="29"/>
        <v>0.54398865104166871</v>
      </c>
      <c r="L186">
        <f t="shared" si="30"/>
        <v>0.45601134895833134</v>
      </c>
      <c r="M186">
        <f t="shared" si="31"/>
        <v>1.838273644284909</v>
      </c>
      <c r="N186">
        <f t="shared" si="32"/>
        <v>2.192927878405448</v>
      </c>
    </row>
    <row r="187" spans="1:14" x14ac:dyDescent="0.25">
      <c r="A187" s="4">
        <f>IF('True_Odds_Calculator_2-way'!A188="","",'True_Odds_Calculator_2-way'!A188)</f>
        <v>2.06</v>
      </c>
      <c r="B187" s="4">
        <f>IF('True_Odds_Calculator_2-way'!B188="","",'True_Odds_Calculator_2-way'!B188)</f>
        <v>1.82</v>
      </c>
      <c r="C187" s="4">
        <f t="shared" si="22"/>
        <v>0.4854368932038835</v>
      </c>
      <c r="D187">
        <f t="shared" si="23"/>
        <v>0.54945054945054939</v>
      </c>
      <c r="E187">
        <f t="shared" si="24"/>
        <v>3.4887442654432999E-2</v>
      </c>
      <c r="F187">
        <f t="shared" si="25"/>
        <v>-0.2318361250400085</v>
      </c>
      <c r="G187">
        <v>0</v>
      </c>
      <c r="H187">
        <f t="shared" si="26"/>
        <v>0.26672356769444144</v>
      </c>
      <c r="I187">
        <f t="shared" si="27"/>
        <v>-1.0726058003503602</v>
      </c>
      <c r="J187">
        <f t="shared" si="28"/>
        <v>1.0726058003503602</v>
      </c>
      <c r="K187">
        <f t="shared" si="29"/>
        <v>0.46795400693555494</v>
      </c>
      <c r="L187">
        <f t="shared" si="30"/>
        <v>0.53204599306444489</v>
      </c>
      <c r="M187">
        <f t="shared" si="31"/>
        <v>2.1369621483713819</v>
      </c>
      <c r="N187">
        <f t="shared" si="32"/>
        <v>1.8795367562872962</v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2" sqref="Z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1.65</v>
      </c>
      <c r="B3">
        <v>2.31</v>
      </c>
      <c r="C3" s="29">
        <f t="shared" ref="C3:C66" si="0">IF(OR($A3="",$B3=""),"",(1/A3)+(1/B3)-1)</f>
        <v>3.8961038961038863E-2</v>
      </c>
      <c r="D3" s="30">
        <f>IF(OR($A3="",$B3=""),"",A3*'MPTO_working_2-way'!$G2)</f>
        <v>1.714285714285714</v>
      </c>
      <c r="E3" s="32">
        <f>IF(OR($A3="",$B3=""),"",B3*'MPTO_working_2-way'!$G2)</f>
        <v>2.4</v>
      </c>
      <c r="F3" s="30">
        <f>IF(OR($A3="",$B3=""),"",'MPTO_working_2-way'!D2)</f>
        <v>1.7047970479704795</v>
      </c>
      <c r="G3" s="32">
        <f>IF(OR($A3="",$B3=""),"",'MPTO_working_2-way'!E2)</f>
        <v>2.418848167539267</v>
      </c>
      <c r="H3" s="30">
        <f>IF(OR($A3="",$B3=""),"",'OddsRatio_working_2-way'!M2)</f>
        <v>1.7044027300535323</v>
      </c>
      <c r="I3" s="30">
        <f>IF(OR($A3="",$B3=""),"",'OddsRatio_working_2-way'!N2)</f>
        <v>2.4196424251848119</v>
      </c>
      <c r="J3" s="30">
        <f>IF('Log_working_2-way'!$D2="","",A3^('Log_working_2-way'!$D2))</f>
        <v>1.7000791913146875</v>
      </c>
      <c r="K3" s="32">
        <f>IF('Log_working_2-way'!$D2="","",B3^('Log_working_2-way'!$D2))</f>
        <v>2.4284098319246836</v>
      </c>
      <c r="L3" s="37">
        <f>(1/D3)</f>
        <v>0.58333333333333348</v>
      </c>
      <c r="M3" s="37">
        <f>(1/E3)</f>
        <v>0.41666666666666669</v>
      </c>
      <c r="N3" s="38">
        <v>100</v>
      </c>
      <c r="O3" s="38">
        <f>(1/A3)*((N3*A3)-N3)</f>
        <v>39.393939393939398</v>
      </c>
      <c r="P3" s="38">
        <f>(1/B3)*((N3*B3)-N3)</f>
        <v>56.709956709956707</v>
      </c>
      <c r="Q3" s="38">
        <f>(1/B3)*N3</f>
        <v>43.290043290043286</v>
      </c>
      <c r="R3" s="38">
        <f>(1/A3)*N3</f>
        <v>60.606060606060609</v>
      </c>
      <c r="S3" s="39">
        <f>O3-Q3</f>
        <v>-3.8961038961038881</v>
      </c>
      <c r="T3" s="39">
        <f>P3-R3</f>
        <v>-3.8961038961039023</v>
      </c>
      <c r="U3" t="s">
        <v>116</v>
      </c>
      <c r="V3" t="s">
        <v>319</v>
      </c>
      <c r="W3" t="s">
        <v>109</v>
      </c>
      <c r="X3" s="48" t="s">
        <v>461</v>
      </c>
      <c r="Y3" s="41"/>
    </row>
    <row r="4" spans="1:25" s="12" customFormat="1" ht="15" x14ac:dyDescent="0.25">
      <c r="A4">
        <v>1.63</v>
      </c>
      <c r="B4">
        <v>2.39</v>
      </c>
      <c r="C4" s="29">
        <f t="shared" si="0"/>
        <v>3.19069743563416E-2</v>
      </c>
      <c r="D4" s="30">
        <f>IF(OR($A4="",$B4=""),"",A4*'MPTO_working_2-way'!$G3)</f>
        <v>1.6820083682008367</v>
      </c>
      <c r="E4" s="32">
        <f>IF(OR($A4="",$B4=""),"",B4*'MPTO_working_2-way'!$G3)</f>
        <v>2.4662576687116564</v>
      </c>
      <c r="F4" s="30">
        <f>IF(OR($A4="",$B4=""),"",'MPTO_working_2-way'!D3)</f>
        <v>1.6735184827201064</v>
      </c>
      <c r="G4" s="32">
        <f>IF(OR($A4="",$B4=""),"",'MPTO_working_2-way'!E3)</f>
        <v>2.4847402493861024</v>
      </c>
      <c r="H4" s="30">
        <f>IF(OR($A4="",$B4=""),"",'OddsRatio_working_2-way'!M3)</f>
        <v>1.6732290918193764</v>
      </c>
      <c r="I4" s="30">
        <f>IF(OR($A4="",$B4=""),"",'OddsRatio_working_2-way'!N3)</f>
        <v>2.4853784724268779</v>
      </c>
      <c r="J4" s="30">
        <f>IF('Log_working_2-way'!$D3="","",A4^('Log_working_2-way'!$D3))</f>
        <v>1.6693751275261461</v>
      </c>
      <c r="K4" s="32">
        <f>IF('Log_working_2-way'!$D3="","",B4^('Log_working_2-way'!$D3))</f>
        <v>2.4939306210789667</v>
      </c>
      <c r="L4" s="37">
        <f t="shared" ref="L4" si="1">(1/D4)</f>
        <v>0.59452736318407962</v>
      </c>
      <c r="M4" s="37">
        <f t="shared" ref="M4" si="2">(1/E4)</f>
        <v>0.40547263681592038</v>
      </c>
      <c r="N4" s="38">
        <v>100</v>
      </c>
      <c r="O4" s="38">
        <f t="shared" ref="O4" si="3">(1/A4)*((N4*A4)-N4)</f>
        <v>38.650306748466257</v>
      </c>
      <c r="P4" s="38">
        <f t="shared" ref="P4" si="4">(1/B4)*((N4*B4)-N4)</f>
        <v>58.15899581589958</v>
      </c>
      <c r="Q4" s="38">
        <f t="shared" ref="Q4" si="5">(1/B4)*N4</f>
        <v>41.841004184100413</v>
      </c>
      <c r="R4" s="38">
        <f t="shared" ref="R4" si="6">(1/A4)*N4</f>
        <v>61.349693251533743</v>
      </c>
      <c r="S4" s="39">
        <f t="shared" ref="S4" si="7">O4-Q4</f>
        <v>-3.1906974356341564</v>
      </c>
      <c r="T4" s="39">
        <f t="shared" ref="T4" si="8">P4-R4</f>
        <v>-3.1906974356341635</v>
      </c>
      <c r="U4" t="s">
        <v>331</v>
      </c>
      <c r="V4" t="s">
        <v>117</v>
      </c>
      <c r="W4" t="s">
        <v>150</v>
      </c>
      <c r="X4" s="48" t="s">
        <v>461</v>
      </c>
      <c r="Y4" s="41"/>
    </row>
    <row r="5" spans="1:25" s="12" customFormat="1" ht="15" x14ac:dyDescent="0.25">
      <c r="A5">
        <v>1.79</v>
      </c>
      <c r="B5">
        <v>2.11</v>
      </c>
      <c r="C5" s="29">
        <f t="shared" si="0"/>
        <v>3.2592867166194583E-2</v>
      </c>
      <c r="D5" s="30">
        <f>IF(OR($A5="",$B5=""),"",A5*'MPTO_working_2-way'!$G4)</f>
        <v>1.8483412322274884</v>
      </c>
      <c r="E5" s="32">
        <f>IF(OR($A5="",$B5=""),"",B5*'MPTO_working_2-way'!$G4)</f>
        <v>2.1787709497206706</v>
      </c>
      <c r="F5" s="30">
        <f>IF(OR($A5="",$B5=""),"",'MPTO_working_2-way'!D4)</f>
        <v>1.8437843247333352</v>
      </c>
      <c r="G5" s="32">
        <f>IF(OR($A5="",$B5=""),"",'MPTO_working_2-way'!E4)</f>
        <v>2.1851369724319478</v>
      </c>
      <c r="H5" s="30">
        <f>IF(OR($A5="",$B5=""),"",'OddsRatio_working_2-way'!M4)</f>
        <v>1.8436300798997822</v>
      </c>
      <c r="I5" s="30">
        <f>IF(OR($A5="",$B5=""),"",'OddsRatio_working_2-way'!N4)</f>
        <v>2.1853536565680476</v>
      </c>
      <c r="J5" s="30">
        <f>IF('Log_working_2-way'!$D4="","",A5^('Log_working_2-way'!$D4))</f>
        <v>1.8415626408173078</v>
      </c>
      <c r="K5" s="32">
        <f>IF('Log_working_2-way'!$D4="","",B5^('Log_working_2-way'!$D4))</f>
        <v>2.1882656756587764</v>
      </c>
      <c r="L5" s="37">
        <f t="shared" ref="L5:L68" si="9">(1/D5)</f>
        <v>0.54102564102564099</v>
      </c>
      <c r="M5" s="37">
        <f t="shared" ref="M5:M68" si="10">(1/E5)</f>
        <v>0.4589743589743589</v>
      </c>
      <c r="N5" s="38">
        <v>101</v>
      </c>
      <c r="O5" s="38">
        <f t="shared" ref="O5:O68" si="11">(1/A5)*((N5*A5)-N5)</f>
        <v>44.575418994413404</v>
      </c>
      <c r="P5" s="38">
        <f t="shared" ref="P5:P68" si="12">(1/B5)*((N5*B5)-N5)</f>
        <v>53.132701421800945</v>
      </c>
      <c r="Q5" s="38">
        <f t="shared" ref="Q5:Q68" si="13">(1/B5)*N5</f>
        <v>47.867298578199055</v>
      </c>
      <c r="R5" s="38">
        <f t="shared" ref="R5:R68" si="14">(1/A5)*N5</f>
        <v>56.424581005586589</v>
      </c>
      <c r="S5" s="39">
        <f t="shared" ref="S5:S68" si="15">O5-Q5</f>
        <v>-3.2918795837856507</v>
      </c>
      <c r="T5" s="39">
        <f t="shared" ref="T5:T68" si="16">P5-R5</f>
        <v>-3.2918795837856436</v>
      </c>
      <c r="U5" t="s">
        <v>186</v>
      </c>
      <c r="V5" t="s">
        <v>185</v>
      </c>
      <c r="W5" t="s">
        <v>150</v>
      </c>
      <c r="X5" s="48" t="s">
        <v>461</v>
      </c>
      <c r="Y5" s="41"/>
    </row>
    <row r="6" spans="1:25" s="12" customFormat="1" ht="15" x14ac:dyDescent="0.25">
      <c r="A6">
        <v>2.37</v>
      </c>
      <c r="B6">
        <v>1.64</v>
      </c>
      <c r="C6" s="29">
        <f t="shared" si="0"/>
        <v>3.1697025831017633E-2</v>
      </c>
      <c r="D6" s="30">
        <f>IF(OR($A6="",$B6=""),"",A6*'MPTO_working_2-way'!$G5)</f>
        <v>2.4451219512195119</v>
      </c>
      <c r="E6" s="32">
        <f>IF(OR($A6="",$B6=""),"",B6*'MPTO_working_2-way'!$G5)</f>
        <v>1.6919831223628687</v>
      </c>
      <c r="F6" s="30">
        <f>IF(OR($A6="",$B6=""),"",'MPTO_working_2-way'!D5)</f>
        <v>2.4624936644703492</v>
      </c>
      <c r="G6" s="32">
        <f>IF(OR($A6="",$B6=""),"",'MPTO_working_2-way'!E5)</f>
        <v>1.6837636458152829</v>
      </c>
      <c r="H6" s="30">
        <f>IF(OR($A6="",$B6=""),"",'OddsRatio_working_2-way'!M5)</f>
        <v>2.4630874888399528</v>
      </c>
      <c r="I6" s="30">
        <f>IF(OR($A6="",$B6=""),"",'OddsRatio_working_2-way'!N5)</f>
        <v>1.6834861261734084</v>
      </c>
      <c r="J6" s="30">
        <f>IF('Log_working_2-way'!$D5="","",A6^('Log_working_2-way'!$D5))</f>
        <v>2.4711156795001918</v>
      </c>
      <c r="K6" s="32">
        <f>IF('Log_working_2-way'!$D5="","",B6^('Log_working_2-way'!$D5))</f>
        <v>1.6797561972418789</v>
      </c>
      <c r="L6" s="37">
        <f t="shared" si="9"/>
        <v>0.40897755610972575</v>
      </c>
      <c r="M6" s="37">
        <f t="shared" si="10"/>
        <v>0.59102244389027447</v>
      </c>
      <c r="N6" s="38">
        <v>102</v>
      </c>
      <c r="O6" s="38">
        <f t="shared" si="11"/>
        <v>58.962025316455694</v>
      </c>
      <c r="P6" s="38">
        <f t="shared" si="12"/>
        <v>39.804878048780488</v>
      </c>
      <c r="Q6" s="38">
        <f t="shared" si="13"/>
        <v>62.195121951219512</v>
      </c>
      <c r="R6" s="38">
        <f t="shared" si="14"/>
        <v>43.037974683544299</v>
      </c>
      <c r="S6" s="39">
        <f t="shared" si="15"/>
        <v>-3.2330966347638181</v>
      </c>
      <c r="T6" s="39">
        <f t="shared" si="16"/>
        <v>-3.233096634763811</v>
      </c>
      <c r="U6" t="s">
        <v>178</v>
      </c>
      <c r="V6" t="s">
        <v>97</v>
      </c>
      <c r="W6" t="s">
        <v>93</v>
      </c>
      <c r="X6" s="48" t="s">
        <v>461</v>
      </c>
      <c r="Y6" s="41"/>
    </row>
    <row r="7" spans="1:25" s="12" customFormat="1" ht="15" x14ac:dyDescent="0.25">
      <c r="A7">
        <v>2.39</v>
      </c>
      <c r="B7">
        <v>1.61</v>
      </c>
      <c r="C7" s="29">
        <f t="shared" si="0"/>
        <v>3.9528054263364254E-2</v>
      </c>
      <c r="D7" s="30">
        <f>IF(OR($A7="",$B7=""),"",A7*'MPTO_working_2-way'!$G6)</f>
        <v>2.4844720496894408</v>
      </c>
      <c r="E7" s="32">
        <f>IF(OR($A7="",$B7=""),"",B7*'MPTO_working_2-way'!$G6)</f>
        <v>1.6736401673640164</v>
      </c>
      <c r="F7" s="30">
        <f>IF(OR($A7="",$B7=""),"",'MPTO_working_2-way'!D6)</f>
        <v>2.5084911502982492</v>
      </c>
      <c r="G7" s="32">
        <f>IF(OR($A7="",$B7=""),"",'MPTO_working_2-way'!E6)</f>
        <v>1.6629140646945697</v>
      </c>
      <c r="H7" s="30">
        <f>IF(OR($A7="",$B7=""),"",'OddsRatio_working_2-way'!M6)</f>
        <v>2.5095325516828586</v>
      </c>
      <c r="I7" s="30">
        <f>IF(OR($A7="",$B7=""),"",'OddsRatio_working_2-way'!N6)</f>
        <v>1.6624567313140606</v>
      </c>
      <c r="J7" s="30">
        <f>IF('Log_working_2-way'!$D6="","",A7^('Log_working_2-way'!$D6))</f>
        <v>2.5207624560048121</v>
      </c>
      <c r="K7" s="32">
        <f>IF('Log_working_2-way'!$D6="","",B7^('Log_working_2-way'!$D6))</f>
        <v>1.6575648919074468</v>
      </c>
      <c r="L7" s="37">
        <f t="shared" si="9"/>
        <v>0.40250000000000002</v>
      </c>
      <c r="M7" s="37">
        <f t="shared" si="10"/>
        <v>0.59750000000000014</v>
      </c>
      <c r="N7" s="38">
        <v>103</v>
      </c>
      <c r="O7" s="38">
        <f t="shared" si="11"/>
        <v>59.903765690376574</v>
      </c>
      <c r="P7" s="38">
        <f t="shared" si="12"/>
        <v>39.024844720496901</v>
      </c>
      <c r="Q7" s="38">
        <f t="shared" si="13"/>
        <v>63.975155279503099</v>
      </c>
      <c r="R7" s="38">
        <f t="shared" si="14"/>
        <v>43.096234309623426</v>
      </c>
      <c r="S7" s="39">
        <f t="shared" si="15"/>
        <v>-4.0713895891265253</v>
      </c>
      <c r="T7" s="39">
        <f t="shared" si="16"/>
        <v>-4.0713895891265253</v>
      </c>
      <c r="U7" t="s">
        <v>70</v>
      </c>
      <c r="V7" t="s">
        <v>88</v>
      </c>
      <c r="W7" t="s">
        <v>72</v>
      </c>
      <c r="X7" s="48" t="s">
        <v>461</v>
      </c>
      <c r="Y7" s="41"/>
    </row>
    <row r="8" spans="1:25" ht="15" x14ac:dyDescent="0.25">
      <c r="A8">
        <v>2</v>
      </c>
      <c r="B8">
        <v>1.91</v>
      </c>
      <c r="C8" s="29">
        <f t="shared" si="0"/>
        <v>2.3560209424083656E-2</v>
      </c>
      <c r="D8" s="30">
        <f>IF(OR($A8="",$B8=""),"",A8*'MPTO_working_2-way'!$G7)</f>
        <v>2.0471204188481673</v>
      </c>
      <c r="E8" s="32">
        <f>IF(OR($A8="",$B8=""),"",B8*'MPTO_working_2-way'!$G7)</f>
        <v>1.9549999999999996</v>
      </c>
      <c r="F8" s="30">
        <f>IF(OR($A8="",$B8=""),"",'MPTO_working_2-way'!D7)</f>
        <v>2.0482573726541551</v>
      </c>
      <c r="G8" s="32">
        <f>IF(OR($A8="",$B8=""),"",'MPTO_working_2-way'!E7)</f>
        <v>1.9539641943734012</v>
      </c>
      <c r="H8" s="30">
        <f>IF(OR($A8="",$B8=""),"",'OddsRatio_working_2-way'!M7)</f>
        <v>2.0482848367219182</v>
      </c>
      <c r="I8" s="30">
        <f>IF(OR($A8="",$B8=""),"",'OddsRatio_working_2-way'!N7)</f>
        <v>1.9539392014169454</v>
      </c>
      <c r="J8" s="30">
        <f>IF('Log_working_2-way'!$D7="","",A8^('Log_working_2-way'!$D7))</f>
        <v>2.0487985391091357</v>
      </c>
      <c r="K8" s="32">
        <f>IF('Log_working_2-way'!$D7="","",B8^('Log_working_2-way'!$D7))</f>
        <v>1.95347196121136</v>
      </c>
      <c r="L8" s="37">
        <f t="shared" si="9"/>
        <v>0.48849104859335046</v>
      </c>
      <c r="M8" s="37">
        <f t="shared" si="10"/>
        <v>0.51150895140664976</v>
      </c>
      <c r="N8" s="38">
        <v>104</v>
      </c>
      <c r="O8" s="38">
        <f t="shared" si="11"/>
        <v>52</v>
      </c>
      <c r="P8" s="38">
        <f t="shared" si="12"/>
        <v>49.549738219895282</v>
      </c>
      <c r="Q8" s="38">
        <f t="shared" si="13"/>
        <v>54.450261780104711</v>
      </c>
      <c r="R8" s="38">
        <f t="shared" si="14"/>
        <v>52</v>
      </c>
      <c r="S8" s="39">
        <f t="shared" si="15"/>
        <v>-2.4502617801047109</v>
      </c>
      <c r="T8" s="39">
        <f t="shared" si="16"/>
        <v>-2.450261780104718</v>
      </c>
      <c r="U8" t="s">
        <v>231</v>
      </c>
      <c r="V8" t="s">
        <v>340</v>
      </c>
      <c r="W8" t="s">
        <v>427</v>
      </c>
      <c r="X8" s="48" t="s">
        <v>461</v>
      </c>
      <c r="Y8" s="41"/>
    </row>
    <row r="9" spans="1:25" ht="15" x14ac:dyDescent="0.25">
      <c r="A9">
        <v>2.12</v>
      </c>
      <c r="B9">
        <v>1.78</v>
      </c>
      <c r="C9" s="29">
        <f t="shared" si="0"/>
        <v>3.3495866016535869E-2</v>
      </c>
      <c r="D9" s="30">
        <f>IF(OR($A9="",$B9=""),"",A9*'MPTO_working_2-way'!$G8)</f>
        <v>2.191011235955056</v>
      </c>
      <c r="E9" s="32">
        <f>IF(OR($A9="",$B9=""),"",B9*'MPTO_working_2-way'!$G8)</f>
        <v>1.8396226415094339</v>
      </c>
      <c r="F9" s="30">
        <f>IF(OR($A9="",$B9=""),"",'MPTO_working_2-way'!D8)</f>
        <v>2.1980428704566637</v>
      </c>
      <c r="G9" s="32">
        <f>IF(OR($A9="",$B9=""),"",'MPTO_working_2-way'!E8)</f>
        <v>1.8346946713341112</v>
      </c>
      <c r="H9" s="30">
        <f>IF(OR($A9="",$B9=""),"",'OddsRatio_working_2-way'!M8)</f>
        <v>2.1982893790305562</v>
      </c>
      <c r="I9" s="30">
        <f>IF(OR($A9="",$B9=""),"",'OddsRatio_working_2-way'!N8)</f>
        <v>1.83452296039628</v>
      </c>
      <c r="J9" s="30">
        <f>IF('Log_working_2-way'!$D8="","",A9^('Log_working_2-way'!$D8))</f>
        <v>2.2015102621380289</v>
      </c>
      <c r="K9" s="32">
        <f>IF('Log_working_2-way'!$D8="","",B9^('Log_working_2-way'!$D8))</f>
        <v>1.8322858584832242</v>
      </c>
      <c r="L9" s="37">
        <f t="shared" si="9"/>
        <v>0.45641025641025645</v>
      </c>
      <c r="M9" s="37">
        <f t="shared" si="10"/>
        <v>0.54358974358974366</v>
      </c>
      <c r="N9" s="38">
        <v>105</v>
      </c>
      <c r="O9" s="38">
        <f t="shared" si="11"/>
        <v>55.471698113207552</v>
      </c>
      <c r="P9" s="38">
        <f t="shared" si="12"/>
        <v>46.011235955056186</v>
      </c>
      <c r="Q9" s="38">
        <f t="shared" si="13"/>
        <v>58.988764044943821</v>
      </c>
      <c r="R9" s="38">
        <f t="shared" si="14"/>
        <v>49.528301886792448</v>
      </c>
      <c r="S9" s="39">
        <f t="shared" si="15"/>
        <v>-3.5170659317362691</v>
      </c>
      <c r="T9" s="39">
        <f t="shared" si="16"/>
        <v>-3.517065931736262</v>
      </c>
      <c r="U9" t="s">
        <v>262</v>
      </c>
      <c r="V9" t="s">
        <v>258</v>
      </c>
      <c r="W9" t="s">
        <v>436</v>
      </c>
      <c r="X9" s="48" t="s">
        <v>461</v>
      </c>
      <c r="Y9" s="41"/>
    </row>
    <row r="10" spans="1:25" ht="14.25" customHeight="1" x14ac:dyDescent="0.25">
      <c r="A10">
        <v>1.2</v>
      </c>
      <c r="B10">
        <v>4.7</v>
      </c>
      <c r="C10" s="29">
        <f t="shared" si="0"/>
        <v>4.6099290780141855E-2</v>
      </c>
      <c r="D10" s="30">
        <f>IF(OR($A10="",$B10=""),"",A10*'MPTO_working_2-way'!$G9)</f>
        <v>1.2553191489361701</v>
      </c>
      <c r="E10" s="32">
        <f>IF(OR($A10="",$B10=""),"",B10*'MPTO_working_2-way'!$G9)</f>
        <v>4.916666666666667</v>
      </c>
      <c r="F10" s="30">
        <f>IF(OR($A10="",$B10=""),"",'MPTO_working_2-way'!D9)</f>
        <v>1.2341356673960613</v>
      </c>
      <c r="G10" s="32">
        <f>IF(OR($A10="",$B10=""),"",'MPTO_working_2-way'!E9)</f>
        <v>5.2710280373831777</v>
      </c>
      <c r="H10" s="30">
        <f>IF(OR($A10="",$B10=""),"",'OddsRatio_working_2-way'!M9)</f>
        <v>1.2324952774876383</v>
      </c>
      <c r="I10" s="30">
        <f>IF(OR($A10="",$B10=""),"",'OddsRatio_working_2-way'!N9)</f>
        <v>5.3011626335213142</v>
      </c>
      <c r="J10" s="30">
        <f>IF('Log_working_2-way'!$D9="","",A10^('Log_working_2-way'!$D9))</f>
        <v>1.2223574110689845</v>
      </c>
      <c r="K10" s="32">
        <f>IF('Log_working_2-way'!$D9="","",B10^('Log_working_2-way'!$D9))</f>
        <v>5.497264090243247</v>
      </c>
      <c r="L10" s="37">
        <f t="shared" si="9"/>
        <v>0.79661016949152552</v>
      </c>
      <c r="M10" s="37">
        <f t="shared" si="10"/>
        <v>0.20338983050847456</v>
      </c>
      <c r="N10" s="38">
        <v>106</v>
      </c>
      <c r="O10" s="38">
        <f t="shared" si="11"/>
        <v>17.666666666666657</v>
      </c>
      <c r="P10" s="38">
        <f t="shared" si="12"/>
        <v>83.446808510638306</v>
      </c>
      <c r="Q10" s="38">
        <f t="shared" si="13"/>
        <v>22.553191489361701</v>
      </c>
      <c r="R10" s="38">
        <f t="shared" si="14"/>
        <v>88.333333333333343</v>
      </c>
      <c r="S10" s="39">
        <f t="shared" si="15"/>
        <v>-4.8865248226950442</v>
      </c>
      <c r="T10" s="39">
        <f t="shared" si="16"/>
        <v>-4.8865248226950371</v>
      </c>
      <c r="U10" t="s">
        <v>272</v>
      </c>
      <c r="V10" t="s">
        <v>376</v>
      </c>
      <c r="W10" t="s">
        <v>428</v>
      </c>
      <c r="X10" s="48" t="s">
        <v>461</v>
      </c>
      <c r="Y10" s="41"/>
    </row>
    <row r="11" spans="1:25" ht="15" x14ac:dyDescent="0.25">
      <c r="A11">
        <v>1.4</v>
      </c>
      <c r="B11">
        <v>3.06</v>
      </c>
      <c r="C11" s="29">
        <f t="shared" si="0"/>
        <v>4.1083099906629394E-2</v>
      </c>
      <c r="D11" s="30">
        <f>IF(OR($A11="",$B11=""),"",A11*'MPTO_working_2-way'!$G10)</f>
        <v>1.457516339869281</v>
      </c>
      <c r="E11" s="32">
        <f>IF(OR($A11="",$B11=""),"",B11*'MPTO_working_2-way'!$G10)</f>
        <v>3.1857142857142859</v>
      </c>
      <c r="F11" s="30">
        <f>IF(OR($A11="",$B11=""),"",'MPTO_working_2-way'!D10)</f>
        <v>1.4414535666218034</v>
      </c>
      <c r="G11" s="32">
        <f>IF(OR($A11="",$B11=""),"",'MPTO_working_2-way'!E10)</f>
        <v>3.2652439024390247</v>
      </c>
      <c r="H11" s="30">
        <f>IF(OR($A11="",$B11=""),"",'OddsRatio_working_2-way'!M10)</f>
        <v>1.4406526492392315</v>
      </c>
      <c r="I11" s="30">
        <f>IF(OR($A11="",$B11=""),"",'OddsRatio_working_2-way'!N10)</f>
        <v>3.2693611435820427</v>
      </c>
      <c r="J11" s="30">
        <f>IF('Log_working_2-way'!$D10="","",A11^('Log_working_2-way'!$D10))</f>
        <v>1.4332370793533979</v>
      </c>
      <c r="K11" s="32">
        <f>IF('Log_working_2-way'!$D10="","",B11^('Log_working_2-way'!$D10))</f>
        <v>3.3082050167315877</v>
      </c>
      <c r="L11" s="37">
        <f t="shared" si="9"/>
        <v>0.68609865470852016</v>
      </c>
      <c r="M11" s="37">
        <f t="shared" si="10"/>
        <v>0.31390134529147978</v>
      </c>
      <c r="N11" s="38">
        <v>107</v>
      </c>
      <c r="O11" s="38">
        <f t="shared" si="11"/>
        <v>30.571428571428559</v>
      </c>
      <c r="P11" s="38">
        <f t="shared" si="12"/>
        <v>72.032679738562095</v>
      </c>
      <c r="Q11" s="38">
        <f t="shared" si="13"/>
        <v>34.967320261437912</v>
      </c>
      <c r="R11" s="38">
        <f t="shared" si="14"/>
        <v>76.428571428571431</v>
      </c>
      <c r="S11" s="39">
        <f t="shared" si="15"/>
        <v>-4.3958916900093534</v>
      </c>
      <c r="T11" s="39">
        <f t="shared" si="16"/>
        <v>-4.3958916900093357</v>
      </c>
      <c r="U11" t="s">
        <v>279</v>
      </c>
      <c r="V11" t="s">
        <v>382</v>
      </c>
      <c r="W11" t="s">
        <v>429</v>
      </c>
      <c r="X11" s="48" t="s">
        <v>461</v>
      </c>
      <c r="Y11" s="41"/>
    </row>
    <row r="12" spans="1:25" ht="15" x14ac:dyDescent="0.25">
      <c r="A12">
        <v>2.46</v>
      </c>
      <c r="B12">
        <v>1.56</v>
      </c>
      <c r="C12" s="29">
        <f t="shared" si="0"/>
        <v>4.7529706066291366E-2</v>
      </c>
      <c r="D12" s="30">
        <f>IF(OR($A12="",$B12=""),"",A12*'MPTO_working_2-way'!$G11)</f>
        <v>2.5769230769230766</v>
      </c>
      <c r="E12" s="32">
        <f>IF(OR($A12="",$B12=""),"",B12*'MPTO_working_2-way'!$G11)</f>
        <v>1.6341463414634145</v>
      </c>
      <c r="F12" s="30">
        <f>IF(OR($A12="",$B12=""),"",'MPTO_working_2-way'!D11)</f>
        <v>2.6127450980392153</v>
      </c>
      <c r="G12" s="32">
        <f>IF(OR($A12="",$B12=""),"",'MPTO_working_2-way'!E11)</f>
        <v>1.6200607902735562</v>
      </c>
      <c r="H12" s="30">
        <f>IF(OR($A12="",$B12=""),"",'OddsRatio_working_2-way'!M11)</f>
        <v>2.6146649364939023</v>
      </c>
      <c r="I12" s="30">
        <f>IF(OR($A12="",$B12=""),"",'OddsRatio_working_2-way'!N11)</f>
        <v>1.6193235372853327</v>
      </c>
      <c r="J12" s="30">
        <f>IF('Log_working_2-way'!$D11="","",A12^('Log_working_2-way'!$D11))</f>
        <v>2.6316805131028569</v>
      </c>
      <c r="K12" s="32">
        <f>IF('Log_working_2-way'!$D11="","",B12^('Log_working_2-way'!$D11))</f>
        <v>1.6128650749752642</v>
      </c>
      <c r="L12" s="37">
        <f t="shared" si="9"/>
        <v>0.38805970149253738</v>
      </c>
      <c r="M12" s="37">
        <f t="shared" si="10"/>
        <v>0.61194029850746268</v>
      </c>
      <c r="N12" s="38">
        <v>108</v>
      </c>
      <c r="O12" s="38">
        <f t="shared" si="11"/>
        <v>64.097560975609753</v>
      </c>
      <c r="P12" s="38">
        <f t="shared" si="12"/>
        <v>38.769230769230781</v>
      </c>
      <c r="Q12" s="38">
        <f t="shared" si="13"/>
        <v>69.230769230769226</v>
      </c>
      <c r="R12" s="38">
        <f t="shared" si="14"/>
        <v>43.90243902439024</v>
      </c>
      <c r="S12" s="39">
        <f t="shared" si="15"/>
        <v>-5.1332082551594738</v>
      </c>
      <c r="T12" s="39">
        <f t="shared" si="16"/>
        <v>-5.1332082551594596</v>
      </c>
      <c r="U12" t="s">
        <v>442</v>
      </c>
      <c r="V12" t="s">
        <v>114</v>
      </c>
      <c r="W12" t="s">
        <v>74</v>
      </c>
      <c r="X12" s="48" t="s">
        <v>461</v>
      </c>
      <c r="Y12" s="41"/>
    </row>
    <row r="13" spans="1:25" ht="15" x14ac:dyDescent="0.25">
      <c r="A13">
        <v>1.98</v>
      </c>
      <c r="B13">
        <v>1.93</v>
      </c>
      <c r="C13" s="29">
        <f t="shared" si="0"/>
        <v>2.3185220076411994E-2</v>
      </c>
      <c r="D13" s="30">
        <f>IF(OR($A13="",$B13=""),"",A13*'MPTO_working_2-way'!$G12)</f>
        <v>2.0259067357512959</v>
      </c>
      <c r="E13" s="32">
        <f>IF(OR($A13="",$B13=""),"",B13*'MPTO_working_2-way'!$G12)</f>
        <v>1.9747474747474751</v>
      </c>
      <c r="F13" s="30">
        <f>IF(OR($A13="",$B13=""),"",'MPTO_working_2-way'!D12)</f>
        <v>2.0265153523890338</v>
      </c>
      <c r="G13" s="32">
        <f>IF(OR($A13="",$B13=""),"",'MPTO_working_2-way'!E12)</f>
        <v>1.974169551066798</v>
      </c>
      <c r="H13" s="30">
        <f>IF(OR($A13="",$B13=""),"",'OddsRatio_working_2-way'!M12)</f>
        <v>2.0265298051494733</v>
      </c>
      <c r="I13" s="30">
        <f>IF(OR($A13="",$B13=""),"",'OddsRatio_working_2-way'!N12)</f>
        <v>1.9741558354989901</v>
      </c>
      <c r="J13" s="30">
        <f>IF('Log_working_2-way'!$D12="","",A13^('Log_working_2-way'!$D12))</f>
        <v>2.0268045830085555</v>
      </c>
      <c r="K13" s="32">
        <f>IF('Log_working_2-way'!$D12="","",B13^('Log_working_2-way'!$D12))</f>
        <v>1.9738951466986834</v>
      </c>
      <c r="L13" s="37">
        <f t="shared" si="9"/>
        <v>0.49360613810741677</v>
      </c>
      <c r="M13" s="37">
        <f t="shared" si="10"/>
        <v>0.50639386189258306</v>
      </c>
      <c r="N13" s="38">
        <v>109</v>
      </c>
      <c r="O13" s="38">
        <f t="shared" si="11"/>
        <v>53.949494949494948</v>
      </c>
      <c r="P13" s="38">
        <f t="shared" si="12"/>
        <v>52.523316062176171</v>
      </c>
      <c r="Q13" s="38">
        <f t="shared" si="13"/>
        <v>56.476683937823843</v>
      </c>
      <c r="R13" s="38">
        <f t="shared" si="14"/>
        <v>55.050505050505052</v>
      </c>
      <c r="S13" s="39">
        <f t="shared" si="15"/>
        <v>-2.5271889883288949</v>
      </c>
      <c r="T13" s="39">
        <f t="shared" si="16"/>
        <v>-2.5271889883288807</v>
      </c>
      <c r="U13" t="s">
        <v>302</v>
      </c>
      <c r="V13" t="s">
        <v>296</v>
      </c>
      <c r="W13" t="s">
        <v>431</v>
      </c>
      <c r="X13" s="48" t="s">
        <v>461</v>
      </c>
      <c r="Y13" s="41"/>
    </row>
    <row r="14" spans="1:25" s="35" customFormat="1" ht="15" x14ac:dyDescent="0.25">
      <c r="A14">
        <v>2.65</v>
      </c>
      <c r="B14">
        <v>1.52</v>
      </c>
      <c r="C14" s="29">
        <f t="shared" si="0"/>
        <v>3.5253227408142962E-2</v>
      </c>
      <c r="D14" s="30">
        <f>IF(OR($A14="",$B14=""),"",A14*'MPTO_working_2-way'!$G13)</f>
        <v>2.7434210526315788</v>
      </c>
      <c r="E14" s="32">
        <f>IF(OR($A14="",$B14=""),"",B14*'MPTO_working_2-way'!$G13)</f>
        <v>1.5735849056603772</v>
      </c>
      <c r="F14" s="30">
        <f>IF(OR($A14="",$B14=""),"",'MPTO_working_2-way'!D13)</f>
        <v>2.7798481711525187</v>
      </c>
      <c r="G14" s="32">
        <f>IF(OR($A14="",$B14=""),"",'MPTO_working_2-way'!E13)</f>
        <v>1.5618456766188444</v>
      </c>
      <c r="H14" s="30">
        <f>IF(OR($A14="",$B14=""),"",'OddsRatio_working_2-way'!M13)</f>
        <v>2.7813132579860622</v>
      </c>
      <c r="I14" s="30">
        <f>IF(OR($A14="",$B14=""),"",'OddsRatio_working_2-way'!N13)</f>
        <v>1.5613835722137892</v>
      </c>
      <c r="J14" s="30">
        <f>IF('Log_working_2-way'!$D13="","",A14^('Log_working_2-way'!$D13))</f>
        <v>2.7984845374611047</v>
      </c>
      <c r="K14" s="32">
        <f>IF('Log_working_2-way'!$D13="","",B14^('Log_working_2-way'!$D13))</f>
        <v>1.5560236850362179</v>
      </c>
      <c r="L14" s="37">
        <f t="shared" si="9"/>
        <v>0.36450839328537171</v>
      </c>
      <c r="M14" s="37">
        <f t="shared" si="10"/>
        <v>0.63549160671462834</v>
      </c>
      <c r="N14" s="38">
        <v>110</v>
      </c>
      <c r="O14" s="38">
        <f t="shared" si="11"/>
        <v>68.49056603773586</v>
      </c>
      <c r="P14" s="38">
        <f t="shared" si="12"/>
        <v>37.631578947368418</v>
      </c>
      <c r="Q14" s="38">
        <f t="shared" si="13"/>
        <v>72.368421052631589</v>
      </c>
      <c r="R14" s="38">
        <f t="shared" si="14"/>
        <v>41.509433962264154</v>
      </c>
      <c r="S14" s="39">
        <f t="shared" si="15"/>
        <v>-3.8778550148957294</v>
      </c>
      <c r="T14" s="39">
        <f t="shared" si="16"/>
        <v>-3.8778550148957365</v>
      </c>
      <c r="U14" t="s">
        <v>199</v>
      </c>
      <c r="V14" t="s">
        <v>393</v>
      </c>
      <c r="W14" t="s">
        <v>432</v>
      </c>
      <c r="X14" s="48" t="s">
        <v>461</v>
      </c>
      <c r="Y14" s="41"/>
    </row>
    <row r="15" spans="1:25" ht="15" x14ac:dyDescent="0.25">
      <c r="A15">
        <v>1.71</v>
      </c>
      <c r="B15">
        <v>2.16</v>
      </c>
      <c r="C15" s="29">
        <f t="shared" si="0"/>
        <v>4.7758284600389889E-2</v>
      </c>
      <c r="D15" s="30">
        <f>IF(OR($A15="",$B15=""),"",A15*'MPTO_working_2-way'!$G14)</f>
        <v>1.7916666666666667</v>
      </c>
      <c r="E15" s="32">
        <f>IF(OR($A15="",$B15=""),"",B15*'MPTO_working_2-way'!$G14)</f>
        <v>2.2631578947368425</v>
      </c>
      <c r="F15" s="30">
        <f>IF(OR($A15="",$B15=""),"",'MPTO_working_2-way'!D14)</f>
        <v>1.7827975673327543</v>
      </c>
      <c r="G15" s="32">
        <f>IF(OR($A15="",$B15=""),"",'MPTO_working_2-way'!E14)</f>
        <v>2.2774694783573808</v>
      </c>
      <c r="H15" s="30">
        <f>IF(OR($A15="",$B15=""),"",'OddsRatio_working_2-way'!M14)</f>
        <v>1.7823483658302366</v>
      </c>
      <c r="I15" s="30">
        <f>IF(OR($A15="",$B15=""),"",'OddsRatio_working_2-way'!N14)</f>
        <v>2.2782029638916539</v>
      </c>
      <c r="J15" s="30">
        <f>IF('Log_working_2-way'!$D14="","",A15^('Log_working_2-way'!$D14))</f>
        <v>1.7782831912785555</v>
      </c>
      <c r="K15" s="32">
        <f>IF('Log_working_2-way'!$D14="","",B15^('Log_working_2-way'!$D14))</f>
        <v>2.2848793488092363</v>
      </c>
      <c r="L15" s="37">
        <f t="shared" si="9"/>
        <v>0.55813953488372092</v>
      </c>
      <c r="M15" s="37">
        <f t="shared" si="10"/>
        <v>0.44186046511627902</v>
      </c>
      <c r="N15" s="38">
        <v>111</v>
      </c>
      <c r="O15" s="38">
        <f t="shared" si="11"/>
        <v>46.087719298245609</v>
      </c>
      <c r="P15" s="38">
        <f t="shared" si="12"/>
        <v>59.611111111111114</v>
      </c>
      <c r="Q15" s="38">
        <f t="shared" si="13"/>
        <v>51.388888888888886</v>
      </c>
      <c r="R15" s="38">
        <f t="shared" si="14"/>
        <v>64.912280701754383</v>
      </c>
      <c r="S15" s="39">
        <f t="shared" si="15"/>
        <v>-5.3011695906432763</v>
      </c>
      <c r="T15" s="39">
        <f t="shared" si="16"/>
        <v>-5.3011695906432692</v>
      </c>
      <c r="U15" t="s">
        <v>204</v>
      </c>
      <c r="V15" t="s">
        <v>322</v>
      </c>
      <c r="W15" t="s">
        <v>109</v>
      </c>
      <c r="X15" s="48" t="s">
        <v>462</v>
      </c>
      <c r="Y15" s="41"/>
    </row>
    <row r="16" spans="1:25" ht="15" x14ac:dyDescent="0.25">
      <c r="A16">
        <v>1.85</v>
      </c>
      <c r="B16">
        <v>1.99</v>
      </c>
      <c r="C16" s="29">
        <f t="shared" si="0"/>
        <v>4.3053103354610656E-2</v>
      </c>
      <c r="D16" s="30">
        <f>IF(OR($A16="",$B16=""),"",A16*'MPTO_working_2-way'!$G15)</f>
        <v>1.9296482412060298</v>
      </c>
      <c r="E16" s="32">
        <f>IF(OR($A16="",$B16=""),"",B16*'MPTO_working_2-way'!$G15)</f>
        <v>2.0756756756756753</v>
      </c>
      <c r="F16" s="30">
        <f>IF(OR($A16="",$B16=""),"",'MPTO_working_2-way'!D15)</f>
        <v>1.9267303414889438</v>
      </c>
      <c r="G16" s="32">
        <f>IF(OR($A16="",$B16=""),"",'MPTO_working_2-way'!E15)</f>
        <v>2.0790625441197226</v>
      </c>
      <c r="H16" s="30">
        <f>IF(OR($A16="",$B16=""),"",'OddsRatio_working_2-way'!M15)</f>
        <v>1.9265990819042815</v>
      </c>
      <c r="I16" s="30">
        <f>IF(OR($A16="",$B16=""),"",'OddsRatio_working_2-way'!N15)</f>
        <v>2.0792154012767514</v>
      </c>
      <c r="J16" s="30">
        <f>IF('Log_working_2-way'!$D15="","",A16^('Log_working_2-way'!$D15))</f>
        <v>1.9252626773989769</v>
      </c>
      <c r="K16" s="32">
        <f>IF('Log_working_2-way'!$D15="","",B16^('Log_working_2-way'!$D15))</f>
        <v>2.0807741676242877</v>
      </c>
      <c r="L16" s="37">
        <f t="shared" si="9"/>
        <v>0.51822916666666674</v>
      </c>
      <c r="M16" s="37">
        <f t="shared" si="10"/>
        <v>0.48177083333333343</v>
      </c>
      <c r="N16" s="38">
        <v>112</v>
      </c>
      <c r="O16" s="38">
        <f t="shared" si="11"/>
        <v>51.45945945945946</v>
      </c>
      <c r="P16" s="38">
        <f t="shared" si="12"/>
        <v>55.718592964824111</v>
      </c>
      <c r="Q16" s="38">
        <f t="shared" si="13"/>
        <v>56.281407035175874</v>
      </c>
      <c r="R16" s="38">
        <f t="shared" si="14"/>
        <v>60.540540540540533</v>
      </c>
      <c r="S16" s="39">
        <f t="shared" si="15"/>
        <v>-4.8219475757164147</v>
      </c>
      <c r="T16" s="39">
        <f t="shared" si="16"/>
        <v>-4.8219475757164219</v>
      </c>
      <c r="U16" t="s">
        <v>205</v>
      </c>
      <c r="V16" t="s">
        <v>324</v>
      </c>
      <c r="W16" t="s">
        <v>109</v>
      </c>
      <c r="X16" s="48" t="s">
        <v>462</v>
      </c>
      <c r="Y16" s="41"/>
    </row>
    <row r="17" spans="1:25" ht="15" x14ac:dyDescent="0.25">
      <c r="A17">
        <v>1.71</v>
      </c>
      <c r="B17">
        <v>2.16</v>
      </c>
      <c r="C17" s="29">
        <f t="shared" si="0"/>
        <v>4.7758284600389889E-2</v>
      </c>
      <c r="D17" s="30">
        <f>IF(OR($A17="",$B17=""),"",A17*'MPTO_working_2-way'!$G16)</f>
        <v>1.7916666666666667</v>
      </c>
      <c r="E17" s="32">
        <f>IF(OR($A17="",$B17=""),"",B17*'MPTO_working_2-way'!$G16)</f>
        <v>2.2631578947368425</v>
      </c>
      <c r="F17" s="30">
        <f>IF(OR($A17="",$B17=""),"",'MPTO_working_2-way'!D16)</f>
        <v>1.7827975673327543</v>
      </c>
      <c r="G17" s="32">
        <f>IF(OR($A17="",$B17=""),"",'MPTO_working_2-way'!E16)</f>
        <v>2.2774694783573808</v>
      </c>
      <c r="H17" s="30">
        <f>IF(OR($A17="",$B17=""),"",'OddsRatio_working_2-way'!M16)</f>
        <v>1.7823483658302366</v>
      </c>
      <c r="I17" s="30">
        <f>IF(OR($A17="",$B17=""),"",'OddsRatio_working_2-way'!N16)</f>
        <v>2.2782029638916539</v>
      </c>
      <c r="J17" s="30">
        <f>IF('Log_working_2-way'!$D16="","",A17^('Log_working_2-way'!$D16))</f>
        <v>1.7782831912785555</v>
      </c>
      <c r="K17" s="32">
        <f>IF('Log_working_2-way'!$D16="","",B17^('Log_working_2-way'!$D16))</f>
        <v>2.2848793488092363</v>
      </c>
      <c r="L17" s="37">
        <f t="shared" si="9"/>
        <v>0.55813953488372092</v>
      </c>
      <c r="M17" s="37">
        <f t="shared" si="10"/>
        <v>0.44186046511627902</v>
      </c>
      <c r="N17" s="38">
        <v>113</v>
      </c>
      <c r="O17" s="38">
        <f t="shared" si="11"/>
        <v>46.918128654970751</v>
      </c>
      <c r="P17" s="38">
        <f t="shared" si="12"/>
        <v>60.685185185185183</v>
      </c>
      <c r="Q17" s="38">
        <f t="shared" si="13"/>
        <v>52.31481481481481</v>
      </c>
      <c r="R17" s="38">
        <f t="shared" si="14"/>
        <v>66.081871345029242</v>
      </c>
      <c r="S17" s="39">
        <f t="shared" si="15"/>
        <v>-5.3966861598440587</v>
      </c>
      <c r="T17" s="39">
        <f t="shared" si="16"/>
        <v>-5.3966861598440587</v>
      </c>
      <c r="U17" t="s">
        <v>149</v>
      </c>
      <c r="V17" t="s">
        <v>202</v>
      </c>
      <c r="W17" t="s">
        <v>109</v>
      </c>
      <c r="X17" s="48" t="s">
        <v>462</v>
      </c>
      <c r="Y17" s="41"/>
    </row>
    <row r="18" spans="1:25" ht="15" x14ac:dyDescent="0.25">
      <c r="A18">
        <v>1.56</v>
      </c>
      <c r="B18">
        <v>2.4700000000000002</v>
      </c>
      <c r="C18" s="29">
        <f t="shared" si="0"/>
        <v>4.5883940620782715E-2</v>
      </c>
      <c r="D18" s="30">
        <f>IF(OR($A18="",$B18=""),"",A18*'MPTO_working_2-way'!$G17)</f>
        <v>1.631578947368421</v>
      </c>
      <c r="E18" s="32">
        <f>IF(OR($A18="",$B18=""),"",B18*'MPTO_working_2-way'!$G17)</f>
        <v>2.5833333333333335</v>
      </c>
      <c r="F18" s="30">
        <f>IF(OR($A18="",$B18=""),"",'MPTO_working_2-way'!D17)</f>
        <v>1.6179039301310043</v>
      </c>
      <c r="G18" s="32">
        <f>IF(OR($A18="",$B18=""),"",'MPTO_working_2-way'!E17)</f>
        <v>2.6183745583038869</v>
      </c>
      <c r="H18" s="30">
        <f>IF(OR($A18="",$B18=""),"",'OddsRatio_working_2-way'!M17)</f>
        <v>1.6172133998483678</v>
      </c>
      <c r="I18" s="30">
        <f>IF(OR($A18="",$B18=""),"",'OddsRatio_working_2-way'!N17)</f>
        <v>2.6201851746019651</v>
      </c>
      <c r="J18" s="30">
        <f>IF('Log_working_2-way'!$D17="","",A18^('Log_working_2-way'!$D17))</f>
        <v>1.6109485063736875</v>
      </c>
      <c r="K18" s="32">
        <f>IF('Log_working_2-way'!$D17="","",B18^('Log_working_2-way'!$D17))</f>
        <v>2.6367991566660174</v>
      </c>
      <c r="L18" s="37">
        <f t="shared" si="9"/>
        <v>0.61290322580645162</v>
      </c>
      <c r="M18" s="37">
        <f t="shared" si="10"/>
        <v>0.38709677419354838</v>
      </c>
      <c r="N18" s="38">
        <v>114</v>
      </c>
      <c r="O18" s="38">
        <f t="shared" si="11"/>
        <v>40.92307692307692</v>
      </c>
      <c r="P18" s="38">
        <f t="shared" si="12"/>
        <v>67.846153846153868</v>
      </c>
      <c r="Q18" s="38">
        <f t="shared" si="13"/>
        <v>46.153846153846153</v>
      </c>
      <c r="R18" s="38">
        <f t="shared" si="14"/>
        <v>73.076923076923066</v>
      </c>
      <c r="S18" s="39">
        <f t="shared" si="15"/>
        <v>-5.2307692307692335</v>
      </c>
      <c r="T18" s="39">
        <f t="shared" si="16"/>
        <v>-5.230769230769198</v>
      </c>
      <c r="U18" t="s">
        <v>115</v>
      </c>
      <c r="V18" t="s">
        <v>321</v>
      </c>
      <c r="W18" t="s">
        <v>109</v>
      </c>
      <c r="X18" s="48" t="s">
        <v>462</v>
      </c>
      <c r="Y18" s="41"/>
    </row>
    <row r="19" spans="1:25" ht="15" x14ac:dyDescent="0.25">
      <c r="A19">
        <v>2.08</v>
      </c>
      <c r="B19">
        <v>1.84</v>
      </c>
      <c r="C19" s="29">
        <f t="shared" si="0"/>
        <v>2.4247491638795804E-2</v>
      </c>
      <c r="D19" s="30">
        <f>IF(OR($A19="",$B19=""),"",A19*'MPTO_working_2-way'!$G18)</f>
        <v>2.1304347826086953</v>
      </c>
      <c r="E19" s="32">
        <f>IF(OR($A19="",$B19=""),"",B19*'MPTO_working_2-way'!$G18)</f>
        <v>1.8846153846153844</v>
      </c>
      <c r="F19" s="30">
        <f>IF(OR($A19="",$B19=""),"",'MPTO_working_2-way'!D18)</f>
        <v>2.1338090990187331</v>
      </c>
      <c r="G19" s="32">
        <f>IF(OR($A19="",$B19=""),"",'MPTO_working_2-way'!E18)</f>
        <v>1.8819826907946497</v>
      </c>
      <c r="H19" s="30">
        <f>IF(OR($A19="",$B19=""),"",'OddsRatio_working_2-way'!M18)</f>
        <v>2.1338934190276815</v>
      </c>
      <c r="I19" s="30">
        <f>IF(OR($A19="",$B19=""),"",'OddsRatio_working_2-way'!N18)</f>
        <v>1.8819171036881968</v>
      </c>
      <c r="J19" s="30">
        <f>IF('Log_working_2-way'!$D18="","",A19^('Log_working_2-way'!$D18))</f>
        <v>2.1354221138982008</v>
      </c>
      <c r="K19" s="32">
        <f>IF('Log_working_2-way'!$D18="","",B19^('Log_working_2-way'!$D18))</f>
        <v>1.8807297195989381</v>
      </c>
      <c r="L19" s="37">
        <f t="shared" si="9"/>
        <v>0.46938775510204089</v>
      </c>
      <c r="M19" s="37">
        <f t="shared" si="10"/>
        <v>0.53061224489795922</v>
      </c>
      <c r="N19" s="38">
        <v>115</v>
      </c>
      <c r="O19" s="38">
        <f t="shared" si="11"/>
        <v>59.711538461538467</v>
      </c>
      <c r="P19" s="38">
        <f t="shared" si="12"/>
        <v>52.500000000000007</v>
      </c>
      <c r="Q19" s="38">
        <f t="shared" si="13"/>
        <v>62.5</v>
      </c>
      <c r="R19" s="38">
        <f t="shared" si="14"/>
        <v>55.288461538461533</v>
      </c>
      <c r="S19" s="39">
        <f t="shared" si="15"/>
        <v>-2.788461538461533</v>
      </c>
      <c r="T19" s="39">
        <f t="shared" si="16"/>
        <v>-2.7884615384615259</v>
      </c>
      <c r="U19" t="s">
        <v>211</v>
      </c>
      <c r="V19" t="s">
        <v>210</v>
      </c>
      <c r="W19" t="s">
        <v>426</v>
      </c>
      <c r="X19" s="48" t="s">
        <v>462</v>
      </c>
      <c r="Y19" s="41"/>
    </row>
    <row r="20" spans="1:25" ht="15" x14ac:dyDescent="0.25">
      <c r="A20">
        <v>1.33</v>
      </c>
      <c r="B20">
        <v>3.27</v>
      </c>
      <c r="C20" s="29">
        <f t="shared" si="0"/>
        <v>5.7690096801636948E-2</v>
      </c>
      <c r="D20" s="30">
        <f>IF(OR($A20="",$B20=""),"",A20*'MPTO_working_2-way'!$G19)</f>
        <v>1.4067278287461773</v>
      </c>
      <c r="E20" s="32">
        <f>IF(OR($A20="",$B20=""),"",B20*'MPTO_working_2-way'!$G19)</f>
        <v>3.458646616541353</v>
      </c>
      <c r="F20" s="30">
        <f>IF(OR($A20="",$B20=""),"",'MPTO_working_2-way'!D19)</f>
        <v>1.3830595792720739</v>
      </c>
      <c r="G20" s="32">
        <f>IF(OR($A20="",$B20=""),"",'MPTO_working_2-way'!E19)</f>
        <v>3.6105599601510927</v>
      </c>
      <c r="H20" s="30">
        <f>IF(OR($A20="",$B20=""),"",'OddsRatio_working_2-way'!M19)</f>
        <v>1.3812800143453718</v>
      </c>
      <c r="I20" s="30">
        <f>IF(OR($A20="",$B20=""),"",'OddsRatio_working_2-way'!N19)</f>
        <v>3.6227443411030116</v>
      </c>
      <c r="J20" s="30">
        <f>IF('Log_working_2-way'!$D19="","",A20^('Log_working_2-way'!$D19))</f>
        <v>1.3702330546862447</v>
      </c>
      <c r="K20" s="32">
        <f>IF('Log_working_2-way'!$D19="","",B20^('Log_working_2-way'!$D19))</f>
        <v>3.7010014024022522</v>
      </c>
      <c r="L20" s="37">
        <f t="shared" si="9"/>
        <v>0.71086956521739131</v>
      </c>
      <c r="M20" s="37">
        <f t="shared" si="10"/>
        <v>0.28913043478260875</v>
      </c>
      <c r="N20" s="38">
        <v>116</v>
      </c>
      <c r="O20" s="38">
        <f t="shared" si="11"/>
        <v>28.781954887218046</v>
      </c>
      <c r="P20" s="38">
        <f t="shared" si="12"/>
        <v>80.52599388379204</v>
      </c>
      <c r="Q20" s="38">
        <f t="shared" si="13"/>
        <v>35.474006116207946</v>
      </c>
      <c r="R20" s="38">
        <f t="shared" si="14"/>
        <v>87.218045112781951</v>
      </c>
      <c r="S20" s="39">
        <f t="shared" si="15"/>
        <v>-6.6920512289899001</v>
      </c>
      <c r="T20" s="39">
        <f t="shared" si="16"/>
        <v>-6.6920512289899108</v>
      </c>
      <c r="U20" t="s">
        <v>326</v>
      </c>
      <c r="V20" t="s">
        <v>208</v>
      </c>
      <c r="W20" t="s">
        <v>426</v>
      </c>
      <c r="X20" s="48" t="s">
        <v>462</v>
      </c>
      <c r="Y20" s="41"/>
    </row>
    <row r="21" spans="1:25" ht="15" x14ac:dyDescent="0.25">
      <c r="A21">
        <v>2.04</v>
      </c>
      <c r="B21">
        <v>1.87</v>
      </c>
      <c r="C21" s="29">
        <f t="shared" si="0"/>
        <v>2.4955436720142554E-2</v>
      </c>
      <c r="D21" s="30">
        <f>IF(OR($A21="",$B21=""),"",A21*'MPTO_working_2-way'!$G20)</f>
        <v>2.0909090909090908</v>
      </c>
      <c r="E21" s="32">
        <f>IF(OR($A21="",$B21=""),"",B21*'MPTO_working_2-way'!$G20)</f>
        <v>1.9166666666666667</v>
      </c>
      <c r="F21" s="30">
        <f>IF(OR($A21="",$B21=""),"",'MPTO_working_2-way'!D20)</f>
        <v>2.0932835820895521</v>
      </c>
      <c r="G21" s="32">
        <f>IF(OR($A21="",$B21=""),"",'MPTO_working_2-way'!E20)</f>
        <v>1.9146757679180888</v>
      </c>
      <c r="H21" s="30">
        <f>IF(OR($A21="",$B21=""),"",'OddsRatio_working_2-way'!M20)</f>
        <v>2.0933445471810685</v>
      </c>
      <c r="I21" s="30">
        <f>IF(OR($A21="",$B21=""),"",'OddsRatio_working_2-way'!N20)</f>
        <v>1.9146247654303168</v>
      </c>
      <c r="J21" s="30">
        <f>IF('Log_working_2-way'!$D20="","",A21^('Log_working_2-way'!$D20))</f>
        <v>2.0944198529941209</v>
      </c>
      <c r="K21" s="32">
        <f>IF('Log_working_2-way'!$D20="","",B21^('Log_working_2-way'!$D20))</f>
        <v>1.9137261145840778</v>
      </c>
      <c r="L21" s="37">
        <f t="shared" si="9"/>
        <v>0.47826086956521741</v>
      </c>
      <c r="M21" s="37">
        <f t="shared" si="10"/>
        <v>0.52173913043478259</v>
      </c>
      <c r="N21" s="38">
        <v>117</v>
      </c>
      <c r="O21" s="38">
        <f t="shared" si="11"/>
        <v>59.647058823529413</v>
      </c>
      <c r="P21" s="38">
        <f t="shared" si="12"/>
        <v>54.433155080213908</v>
      </c>
      <c r="Q21" s="38">
        <f t="shared" si="13"/>
        <v>62.566844919786085</v>
      </c>
      <c r="R21" s="38">
        <f t="shared" si="14"/>
        <v>57.352941176470587</v>
      </c>
      <c r="S21" s="39">
        <f t="shared" si="15"/>
        <v>-2.9197860962566722</v>
      </c>
      <c r="T21" s="39">
        <f t="shared" si="16"/>
        <v>-2.9197860962566793</v>
      </c>
      <c r="U21" t="s">
        <v>325</v>
      </c>
      <c r="V21" t="s">
        <v>216</v>
      </c>
      <c r="W21" t="s">
        <v>426</v>
      </c>
      <c r="X21" s="48" t="s">
        <v>462</v>
      </c>
      <c r="Y21" s="41"/>
    </row>
    <row r="22" spans="1:25" ht="15" x14ac:dyDescent="0.25">
      <c r="A22">
        <v>1.55</v>
      </c>
      <c r="B22">
        <v>2.62</v>
      </c>
      <c r="C22" s="29">
        <f t="shared" si="0"/>
        <v>2.6840679635557585E-2</v>
      </c>
      <c r="D22" s="30">
        <f>IF(OR($A22="",$B22=""),"",A22*'MPTO_working_2-way'!$G21)</f>
        <v>1.5916030534351142</v>
      </c>
      <c r="E22" s="32">
        <f>IF(OR($A22="",$B22=""),"",B22*'MPTO_working_2-way'!$G21)</f>
        <v>2.6903225806451609</v>
      </c>
      <c r="F22" s="30">
        <f>IF(OR($A22="",$B22=""),"",'MPTO_working_2-way'!D21)</f>
        <v>1.5829273046189825</v>
      </c>
      <c r="G22" s="32">
        <f>IF(OR($A22="",$B22=""),"",'MPTO_working_2-way'!E21)</f>
        <v>2.7154797726512867</v>
      </c>
      <c r="H22" s="30">
        <f>IF(OR($A22="",$B22=""),"",'OddsRatio_working_2-way'!M21)</f>
        <v>1.5826715823167508</v>
      </c>
      <c r="I22" s="30">
        <f>IF(OR($A22="",$B22=""),"",'OddsRatio_working_2-way'!N21)</f>
        <v>2.7162326606420657</v>
      </c>
      <c r="J22" s="30">
        <f>IF('Log_working_2-way'!$D21="","",A22^('Log_working_2-way'!$D21))</f>
        <v>1.5787308977101364</v>
      </c>
      <c r="K22" s="32">
        <f>IF('Log_working_2-way'!$D21="","",B22^('Log_working_2-way'!$D21))</f>
        <v>2.7279188029474084</v>
      </c>
      <c r="L22" s="37">
        <f t="shared" si="9"/>
        <v>0.62829736211031184</v>
      </c>
      <c r="M22" s="37">
        <f t="shared" si="10"/>
        <v>0.37170263788968827</v>
      </c>
      <c r="N22" s="38">
        <v>118</v>
      </c>
      <c r="O22" s="38">
        <f t="shared" si="11"/>
        <v>41.870967741935488</v>
      </c>
      <c r="P22" s="38">
        <f t="shared" si="12"/>
        <v>72.961832061068705</v>
      </c>
      <c r="Q22" s="38">
        <f t="shared" si="13"/>
        <v>45.038167938931295</v>
      </c>
      <c r="R22" s="38">
        <f t="shared" si="14"/>
        <v>76.129032258064512</v>
      </c>
      <c r="S22" s="39">
        <f t="shared" si="15"/>
        <v>-3.1672001969958075</v>
      </c>
      <c r="T22" s="39">
        <f t="shared" si="16"/>
        <v>-3.1672001969958075</v>
      </c>
      <c r="U22" t="s">
        <v>214</v>
      </c>
      <c r="V22" t="s">
        <v>213</v>
      </c>
      <c r="W22" t="s">
        <v>426</v>
      </c>
      <c r="X22" s="48" t="s">
        <v>462</v>
      </c>
      <c r="Y22" s="41"/>
    </row>
    <row r="23" spans="1:25" ht="15" x14ac:dyDescent="0.25">
      <c r="A23">
        <v>1.74</v>
      </c>
      <c r="B23">
        <v>2.17</v>
      </c>
      <c r="C23" s="29">
        <f t="shared" si="0"/>
        <v>3.5542136765718491E-2</v>
      </c>
      <c r="D23" s="30">
        <f>IF(OR($A23="",$B23=""),"",A23*'MPTO_working_2-way'!$G22)</f>
        <v>1.8018433179723501</v>
      </c>
      <c r="E23" s="32">
        <f>IF(OR($A23="",$B23=""),"",B23*'MPTO_working_2-way'!$G22)</f>
        <v>2.2471264367816088</v>
      </c>
      <c r="F23" s="30">
        <f>IF(OR($A23="",$B23=""),"",'MPTO_working_2-way'!D22)</f>
        <v>1.7955204717295163</v>
      </c>
      <c r="G23" s="32">
        <f>IF(OR($A23="",$B23=""),"",'MPTO_working_2-way'!E22)</f>
        <v>2.2570386753541753</v>
      </c>
      <c r="H23" s="30">
        <f>IF(OR($A23="",$B23=""),"",'OddsRatio_working_2-way'!M22)</f>
        <v>1.7952852522702987</v>
      </c>
      <c r="I23" s="30">
        <f>IF(OR($A23="",$B23=""),"",'OddsRatio_working_2-way'!N22)</f>
        <v>2.2574104664273644</v>
      </c>
      <c r="J23" s="30">
        <f>IF('Log_working_2-way'!$D22="","",A23^('Log_working_2-way'!$D22))</f>
        <v>1.7924113803680148</v>
      </c>
      <c r="K23" s="32">
        <f>IF('Log_working_2-way'!$D22="","",B23^('Log_working_2-way'!$D22))</f>
        <v>2.2619707702020815</v>
      </c>
      <c r="L23" s="37">
        <f t="shared" si="9"/>
        <v>0.55498721227621484</v>
      </c>
      <c r="M23" s="37">
        <f t="shared" si="10"/>
        <v>0.44501278772378522</v>
      </c>
      <c r="N23" s="38">
        <v>119</v>
      </c>
      <c r="O23" s="38">
        <f t="shared" si="11"/>
        <v>50.609195402298852</v>
      </c>
      <c r="P23" s="38">
        <f t="shared" si="12"/>
        <v>64.161290322580655</v>
      </c>
      <c r="Q23" s="38">
        <f t="shared" si="13"/>
        <v>54.838709677419352</v>
      </c>
      <c r="R23" s="38">
        <f t="shared" si="14"/>
        <v>68.390804597701148</v>
      </c>
      <c r="S23" s="39">
        <f t="shared" si="15"/>
        <v>-4.2295142751205006</v>
      </c>
      <c r="T23" s="39">
        <f t="shared" si="16"/>
        <v>-4.2295142751204935</v>
      </c>
      <c r="U23" t="s">
        <v>221</v>
      </c>
      <c r="V23" t="s">
        <v>223</v>
      </c>
      <c r="W23" t="s">
        <v>150</v>
      </c>
      <c r="X23" s="48" t="s">
        <v>462</v>
      </c>
      <c r="Y23" s="41"/>
    </row>
    <row r="24" spans="1:25" ht="15" x14ac:dyDescent="0.25">
      <c r="A24">
        <v>1.55</v>
      </c>
      <c r="B24">
        <v>2.58</v>
      </c>
      <c r="C24" s="29">
        <f t="shared" si="0"/>
        <v>3.275818954738674E-2</v>
      </c>
      <c r="D24" s="30">
        <f>IF(OR($A24="",$B24=""),"",A24*'MPTO_working_2-way'!$G23)</f>
        <v>1.6007751937984496</v>
      </c>
      <c r="E24" s="32">
        <f>IF(OR($A24="",$B24=""),"",B24*'MPTO_working_2-way'!$G23)</f>
        <v>2.6645161290322577</v>
      </c>
      <c r="F24" s="30">
        <f>IF(OR($A24="",$B24=""),"",'MPTO_working_2-way'!D23)</f>
        <v>1.5903758202425928</v>
      </c>
      <c r="G24" s="32">
        <f>IF(OR($A24="",$B24=""),"",'MPTO_working_2-way'!E23)</f>
        <v>2.6938363085213872</v>
      </c>
      <c r="H24" s="30">
        <f>IF(OR($A24="",$B24=""),"",'OddsRatio_working_2-way'!M23)</f>
        <v>1.5900010727301979</v>
      </c>
      <c r="I24" s="30">
        <f>IF(OR($A24="",$B24=""),"",'OddsRatio_working_2-way'!N23)</f>
        <v>2.6949121725703877</v>
      </c>
      <c r="J24" s="30">
        <f>IF('Log_working_2-way'!$D23="","",A24^('Log_working_2-way'!$D23))</f>
        <v>1.5852651940897229</v>
      </c>
      <c r="K24" s="32">
        <f>IF('Log_working_2-way'!$D23="","",B24^('Log_working_2-way'!$D23))</f>
        <v>2.7086271490229712</v>
      </c>
      <c r="L24" s="37">
        <f t="shared" si="9"/>
        <v>0.62469733656174331</v>
      </c>
      <c r="M24" s="37">
        <f t="shared" si="10"/>
        <v>0.37530266343825669</v>
      </c>
      <c r="N24" s="38">
        <v>120</v>
      </c>
      <c r="O24" s="38">
        <f t="shared" si="11"/>
        <v>42.58064516129032</v>
      </c>
      <c r="P24" s="38">
        <f t="shared" si="12"/>
        <v>73.488372093023258</v>
      </c>
      <c r="Q24" s="38">
        <f t="shared" si="13"/>
        <v>46.511627906976742</v>
      </c>
      <c r="R24" s="38">
        <f t="shared" si="14"/>
        <v>77.41935483870968</v>
      </c>
      <c r="S24" s="39">
        <f t="shared" si="15"/>
        <v>-3.9309827456864213</v>
      </c>
      <c r="T24" s="39">
        <f t="shared" si="16"/>
        <v>-3.9309827456864213</v>
      </c>
      <c r="U24" t="s">
        <v>217</v>
      </c>
      <c r="V24" t="s">
        <v>184</v>
      </c>
      <c r="W24" t="s">
        <v>150</v>
      </c>
      <c r="X24" s="48" t="s">
        <v>462</v>
      </c>
      <c r="Y24" s="41"/>
    </row>
    <row r="25" spans="1:25" ht="15" x14ac:dyDescent="0.25">
      <c r="A25">
        <v>1.69</v>
      </c>
      <c r="B25">
        <v>2.2599999999999998</v>
      </c>
      <c r="C25" s="29">
        <f t="shared" si="0"/>
        <v>3.4193852437555794E-2</v>
      </c>
      <c r="D25" s="30">
        <f>IF(OR($A25="",$B25=""),"",A25*'MPTO_working_2-way'!$G24)</f>
        <v>1.7477876106194692</v>
      </c>
      <c r="E25" s="32">
        <f>IF(OR($A25="",$B25=""),"",B25*'MPTO_working_2-way'!$G24)</f>
        <v>2.3372781065088759</v>
      </c>
      <c r="F25" s="30">
        <f>IF(OR($A25="",$B25=""),"",'MPTO_working_2-way'!D24)</f>
        <v>1.740283410033262</v>
      </c>
      <c r="G25" s="32">
        <f>IF(OR($A25="",$B25=""),"",'MPTO_working_2-way'!E24)</f>
        <v>2.3508340001231001</v>
      </c>
      <c r="H25" s="30">
        <f>IF(OR($A25="",$B25=""),"",'OddsRatio_working_2-way'!M24)</f>
        <v>1.7400128699009547</v>
      </c>
      <c r="I25" s="30">
        <f>IF(OR($A25="",$B25=""),"",'OddsRatio_working_2-way'!N24)</f>
        <v>2.351327849384353</v>
      </c>
      <c r="J25" s="30">
        <f>IF('Log_working_2-way'!$D24="","",A25^('Log_working_2-way'!$D24))</f>
        <v>1.7366048392090647</v>
      </c>
      <c r="K25" s="32">
        <f>IF('Log_working_2-way'!$D24="","",B25^('Log_working_2-way'!$D24))</f>
        <v>2.3575800032398484</v>
      </c>
      <c r="L25" s="37">
        <f t="shared" si="9"/>
        <v>0.57215189873417716</v>
      </c>
      <c r="M25" s="37">
        <f t="shared" si="10"/>
        <v>0.42784810126582273</v>
      </c>
      <c r="N25" s="38">
        <v>121</v>
      </c>
      <c r="O25" s="38">
        <f t="shared" si="11"/>
        <v>49.402366863905314</v>
      </c>
      <c r="P25" s="38">
        <f t="shared" si="12"/>
        <v>67.460176991150433</v>
      </c>
      <c r="Q25" s="38">
        <f t="shared" si="13"/>
        <v>53.539823008849559</v>
      </c>
      <c r="R25" s="38">
        <f t="shared" si="14"/>
        <v>71.597633136094672</v>
      </c>
      <c r="S25" s="39">
        <f t="shared" si="15"/>
        <v>-4.1374561449442453</v>
      </c>
      <c r="T25" s="39">
        <f t="shared" si="16"/>
        <v>-4.1374561449442382</v>
      </c>
      <c r="U25" t="s">
        <v>220</v>
      </c>
      <c r="V25" t="s">
        <v>328</v>
      </c>
      <c r="W25" t="s">
        <v>150</v>
      </c>
      <c r="X25" s="48" t="s">
        <v>462</v>
      </c>
      <c r="Y25" s="41"/>
    </row>
    <row r="26" spans="1:25" ht="15" x14ac:dyDescent="0.25">
      <c r="A26">
        <v>1.77</v>
      </c>
      <c r="B26">
        <v>2.14</v>
      </c>
      <c r="C26" s="29">
        <f t="shared" si="0"/>
        <v>3.2261471038597556E-2</v>
      </c>
      <c r="D26" s="30">
        <f>IF(OR($A26="",$B26=""),"",A26*'MPTO_working_2-way'!$G25)</f>
        <v>1.8271028037383177</v>
      </c>
      <c r="E26" s="32">
        <f>IF(OR($A26="",$B26=""),"",B26*'MPTO_working_2-way'!$G25)</f>
        <v>2.2090395480225991</v>
      </c>
      <c r="F26" s="30">
        <f>IF(OR($A26="",$B26=""),"",'MPTO_working_2-way'!D25)</f>
        <v>1.822021261243927</v>
      </c>
      <c r="G26" s="32">
        <f>IF(OR($A26="",$B26=""),"",'MPTO_working_2-way'!E25)</f>
        <v>2.216513546725964</v>
      </c>
      <c r="H26" s="30">
        <f>IF(OR($A26="",$B26=""),"",'OddsRatio_working_2-way'!M25)</f>
        <v>1.8218507142366114</v>
      </c>
      <c r="I26" s="30">
        <f>IF(OR($A26="",$B26=""),"",'OddsRatio_working_2-way'!N25)</f>
        <v>2.2167659925061516</v>
      </c>
      <c r="J26" s="30">
        <f>IF('Log_working_2-way'!$D25="","",A26^('Log_working_2-way'!$D25))</f>
        <v>1.8195461168991689</v>
      </c>
      <c r="K26" s="32">
        <f>IF('Log_working_2-way'!$D25="","",B26^('Log_working_2-way'!$D25))</f>
        <v>2.2201875884465903</v>
      </c>
      <c r="L26" s="37">
        <f t="shared" si="9"/>
        <v>0.54731457800511507</v>
      </c>
      <c r="M26" s="37">
        <f t="shared" si="10"/>
        <v>0.45268542199488487</v>
      </c>
      <c r="N26" s="38">
        <v>122</v>
      </c>
      <c r="O26" s="38">
        <f t="shared" si="11"/>
        <v>53.073446327683612</v>
      </c>
      <c r="P26" s="38">
        <f t="shared" si="12"/>
        <v>64.990654205607498</v>
      </c>
      <c r="Q26" s="38">
        <f t="shared" si="13"/>
        <v>57.009345794392523</v>
      </c>
      <c r="R26" s="38">
        <f t="shared" si="14"/>
        <v>68.926553672316388</v>
      </c>
      <c r="S26" s="39">
        <f t="shared" si="15"/>
        <v>-3.9358994667089107</v>
      </c>
      <c r="T26" s="39">
        <f t="shared" si="16"/>
        <v>-3.9358994667088893</v>
      </c>
      <c r="U26" t="s">
        <v>218</v>
      </c>
      <c r="V26" t="s">
        <v>187</v>
      </c>
      <c r="W26" t="s">
        <v>150</v>
      </c>
      <c r="X26" s="48" t="s">
        <v>462</v>
      </c>
      <c r="Y26" s="41"/>
    </row>
    <row r="27" spans="1:25" ht="15" x14ac:dyDescent="0.25">
      <c r="A27">
        <v>1.75</v>
      </c>
      <c r="B27">
        <v>2.19</v>
      </c>
      <c r="C27" s="29">
        <f t="shared" si="0"/>
        <v>2.8049575994781417E-2</v>
      </c>
      <c r="D27" s="30">
        <f>IF(OR($A27="",$B27=""),"",A27*'MPTO_working_2-way'!$G26)</f>
        <v>1.7990867579908674</v>
      </c>
      <c r="E27" s="32">
        <f>IF(OR($A27="",$B27=""),"",B27*'MPTO_working_2-way'!$G26)</f>
        <v>2.2514285714285713</v>
      </c>
      <c r="F27" s="30">
        <f>IF(OR($A27="",$B27=""),"",'MPTO_working_2-way'!D26)</f>
        <v>1.7940315974253949</v>
      </c>
      <c r="G27" s="32">
        <f>IF(OR($A27="",$B27=""),"",'MPTO_working_2-way'!E26)</f>
        <v>2.2593957258658803</v>
      </c>
      <c r="H27" s="30">
        <f>IF(OR($A27="",$B27=""),"",'OddsRatio_working_2-way'!M26)</f>
        <v>1.7938841860374448</v>
      </c>
      <c r="I27" s="30">
        <f>IF(OR($A27="",$B27=""),"",'OddsRatio_working_2-way'!N26)</f>
        <v>2.2596295751794115</v>
      </c>
      <c r="J27" s="30">
        <f>IF('Log_working_2-way'!$D26="","",A27^('Log_working_2-way'!$D26))</f>
        <v>1.7915983497890287</v>
      </c>
      <c r="K27" s="32">
        <f>IF('Log_working_2-way'!$D26="","",B27^('Log_working_2-way'!$D26))</f>
        <v>2.2632669083588914</v>
      </c>
      <c r="L27" s="37">
        <f t="shared" si="9"/>
        <v>0.55583756345177671</v>
      </c>
      <c r="M27" s="37">
        <f t="shared" si="10"/>
        <v>0.44416243654822335</v>
      </c>
      <c r="N27" s="38">
        <v>123</v>
      </c>
      <c r="O27" s="38">
        <f t="shared" si="11"/>
        <v>52.714285714285708</v>
      </c>
      <c r="P27" s="38">
        <f t="shared" si="12"/>
        <v>66.835616438356169</v>
      </c>
      <c r="Q27" s="38">
        <f t="shared" si="13"/>
        <v>56.164383561643838</v>
      </c>
      <c r="R27" s="38">
        <f t="shared" si="14"/>
        <v>70.285714285714278</v>
      </c>
      <c r="S27" s="39">
        <f t="shared" si="15"/>
        <v>-3.4500978473581299</v>
      </c>
      <c r="T27" s="39">
        <f t="shared" si="16"/>
        <v>-3.4500978473581085</v>
      </c>
      <c r="U27" t="s">
        <v>224</v>
      </c>
      <c r="V27" t="s">
        <v>457</v>
      </c>
      <c r="W27" t="s">
        <v>151</v>
      </c>
      <c r="X27" s="48" t="s">
        <v>462</v>
      </c>
      <c r="Y27" s="41"/>
    </row>
    <row r="28" spans="1:25" ht="15" x14ac:dyDescent="0.25">
      <c r="A28">
        <v>2.4900000000000002</v>
      </c>
      <c r="B28">
        <v>1.6</v>
      </c>
      <c r="C28" s="29">
        <f t="shared" si="0"/>
        <v>2.6606425702811132E-2</v>
      </c>
      <c r="D28" s="30">
        <f>IF(OR($A28="",$B28=""),"",A28*'MPTO_working_2-way'!$G27)</f>
        <v>2.5562499999999999</v>
      </c>
      <c r="E28" s="32">
        <f>IF(OR($A28="",$B28=""),"",B28*'MPTO_working_2-way'!$G27)</f>
        <v>1.642570281124498</v>
      </c>
      <c r="F28" s="30">
        <f>IF(OR($A28="",$B28=""),"",'MPTO_working_2-way'!D27)</f>
        <v>2.5753070458952809</v>
      </c>
      <c r="G28" s="32">
        <f>IF(OR($A28="",$B28=""),"",'MPTO_working_2-way'!E27)</f>
        <v>1.6347968814115716</v>
      </c>
      <c r="H28" s="30">
        <f>IF(OR($A28="",$B28=""),"",'OddsRatio_working_2-way'!M27)</f>
        <v>2.5758595538097082</v>
      </c>
      <c r="I28" s="30">
        <f>IF(OR($A28="",$B28=""),"",'OddsRatio_working_2-way'!N27)</f>
        <v>1.6345743169703524</v>
      </c>
      <c r="J28" s="30">
        <f>IF('Log_working_2-way'!$D27="","",A28^('Log_working_2-way'!$D27))</f>
        <v>2.5846552378694785</v>
      </c>
      <c r="K28" s="32">
        <f>IF('Log_working_2-way'!$D27="","",B28^('Log_working_2-way'!$D27))</f>
        <v>1.6310520901344163</v>
      </c>
      <c r="L28" s="37">
        <f t="shared" si="9"/>
        <v>0.39119804400977998</v>
      </c>
      <c r="M28" s="37">
        <f t="shared" si="10"/>
        <v>0.60880195599022002</v>
      </c>
      <c r="N28" s="38">
        <v>124</v>
      </c>
      <c r="O28" s="38">
        <f t="shared" si="11"/>
        <v>74.200803212851412</v>
      </c>
      <c r="P28" s="38">
        <f t="shared" si="12"/>
        <v>46.5</v>
      </c>
      <c r="Q28" s="38">
        <f t="shared" si="13"/>
        <v>77.5</v>
      </c>
      <c r="R28" s="38">
        <f t="shared" si="14"/>
        <v>49.799196787148588</v>
      </c>
      <c r="S28" s="39">
        <f t="shared" si="15"/>
        <v>-3.2991967871485883</v>
      </c>
      <c r="T28" s="39">
        <f t="shared" si="16"/>
        <v>-3.2991967871485883</v>
      </c>
      <c r="U28" t="s">
        <v>165</v>
      </c>
      <c r="V28" t="s">
        <v>119</v>
      </c>
      <c r="W28" t="s">
        <v>151</v>
      </c>
      <c r="X28" s="48" t="s">
        <v>462</v>
      </c>
      <c r="Y28" s="41"/>
    </row>
    <row r="29" spans="1:25" ht="15" x14ac:dyDescent="0.25">
      <c r="A29">
        <v>1.75</v>
      </c>
      <c r="B29">
        <v>2.19</v>
      </c>
      <c r="C29" s="29">
        <f t="shared" si="0"/>
        <v>2.8049575994781417E-2</v>
      </c>
      <c r="D29" s="30">
        <f>IF(OR($A29="",$B29=""),"",A29*'MPTO_working_2-way'!$G28)</f>
        <v>1.7990867579908674</v>
      </c>
      <c r="E29" s="32">
        <f>IF(OR($A29="",$B29=""),"",B29*'MPTO_working_2-way'!$G28)</f>
        <v>2.2514285714285713</v>
      </c>
      <c r="F29" s="30">
        <f>IF(OR($A29="",$B29=""),"",'MPTO_working_2-way'!D28)</f>
        <v>1.7940315974253949</v>
      </c>
      <c r="G29" s="32">
        <f>IF(OR($A29="",$B29=""),"",'MPTO_working_2-way'!E28)</f>
        <v>2.2593957258658803</v>
      </c>
      <c r="H29" s="30">
        <f>IF(OR($A29="",$B29=""),"",'OddsRatio_working_2-way'!M28)</f>
        <v>1.7938841860374448</v>
      </c>
      <c r="I29" s="30">
        <f>IF(OR($A29="",$B29=""),"",'OddsRatio_working_2-way'!N28)</f>
        <v>2.2596295751794115</v>
      </c>
      <c r="J29" s="30">
        <f>IF('Log_working_2-way'!$D28="","",A29^('Log_working_2-way'!$D28))</f>
        <v>1.7915983497890287</v>
      </c>
      <c r="K29" s="32">
        <f>IF('Log_working_2-way'!$D28="","",B29^('Log_working_2-way'!$D28))</f>
        <v>2.2632669083588914</v>
      </c>
      <c r="L29" s="37">
        <f t="shared" si="9"/>
        <v>0.55583756345177671</v>
      </c>
      <c r="M29" s="37">
        <f t="shared" si="10"/>
        <v>0.44416243654822335</v>
      </c>
      <c r="N29" s="38">
        <v>125</v>
      </c>
      <c r="O29" s="38">
        <f t="shared" si="11"/>
        <v>53.571428571428569</v>
      </c>
      <c r="P29" s="38">
        <f t="shared" si="12"/>
        <v>67.922374429223751</v>
      </c>
      <c r="Q29" s="38">
        <f t="shared" si="13"/>
        <v>57.077625570776263</v>
      </c>
      <c r="R29" s="38">
        <f t="shared" si="14"/>
        <v>71.428571428571431</v>
      </c>
      <c r="S29" s="39">
        <f t="shared" si="15"/>
        <v>-3.5061969993476936</v>
      </c>
      <c r="T29" s="39">
        <f t="shared" si="16"/>
        <v>-3.5061969993476794</v>
      </c>
      <c r="U29" t="s">
        <v>156</v>
      </c>
      <c r="V29" t="s">
        <v>168</v>
      </c>
      <c r="W29" t="s">
        <v>151</v>
      </c>
      <c r="X29" s="48" t="s">
        <v>462</v>
      </c>
      <c r="Y29" s="41"/>
    </row>
    <row r="30" spans="1:25" s="35" customFormat="1" ht="15" x14ac:dyDescent="0.25">
      <c r="A30">
        <v>1.83</v>
      </c>
      <c r="B30">
        <v>2.0499999999999998</v>
      </c>
      <c r="C30" s="29">
        <f t="shared" si="0"/>
        <v>3.4252965480474407E-2</v>
      </c>
      <c r="D30" s="30">
        <f>IF(OR($A30="",$B30=""),"",A30*'MPTO_working_2-way'!$G29)</f>
        <v>1.8926829268292682</v>
      </c>
      <c r="E30" s="32">
        <f>IF(OR($A30="",$B30=""),"",B30*'MPTO_working_2-way'!$G29)</f>
        <v>2.1202185792349724</v>
      </c>
      <c r="F30" s="30">
        <f>IF(OR($A30="",$B30=""),"",'MPTO_working_2-way'!D29)</f>
        <v>1.8892106257081707</v>
      </c>
      <c r="G30" s="32">
        <f>IF(OR($A30="",$B30=""),"",'MPTO_working_2-way'!E29)</f>
        <v>2.1245929491717397</v>
      </c>
      <c r="H30" s="30">
        <f>IF(OR($A30="",$B30=""),"",'OddsRatio_working_2-way'!M29)</f>
        <v>1.8890872794479689</v>
      </c>
      <c r="I30" s="30">
        <f>IF(OR($A30="",$B30=""),"",'OddsRatio_working_2-way'!N29)</f>
        <v>2.1247489679763456</v>
      </c>
      <c r="J30" s="30">
        <f>IF('Log_working_2-way'!$D29="","",A30^('Log_working_2-way'!$D29))</f>
        <v>1.8875091450726849</v>
      </c>
      <c r="K30" s="32">
        <f>IF('Log_working_2-way'!$D29="","",B30^('Log_working_2-way'!$D29))</f>
        <v>2.1267489530128172</v>
      </c>
      <c r="L30" s="37">
        <f t="shared" si="9"/>
        <v>0.52835051546391754</v>
      </c>
      <c r="M30" s="37">
        <f t="shared" si="10"/>
        <v>0.47164948453608252</v>
      </c>
      <c r="N30" s="38">
        <v>126</v>
      </c>
      <c r="O30" s="38">
        <f t="shared" si="11"/>
        <v>57.147540983606561</v>
      </c>
      <c r="P30" s="38">
        <f t="shared" si="12"/>
        <v>64.536585365853639</v>
      </c>
      <c r="Q30" s="38">
        <f t="shared" si="13"/>
        <v>61.463414634146346</v>
      </c>
      <c r="R30" s="38">
        <f t="shared" si="14"/>
        <v>68.852459016393439</v>
      </c>
      <c r="S30" s="39">
        <f t="shared" si="15"/>
        <v>-4.3158736505397854</v>
      </c>
      <c r="T30" s="39">
        <f t="shared" si="16"/>
        <v>-4.3158736505397997</v>
      </c>
      <c r="U30" t="s">
        <v>110</v>
      </c>
      <c r="V30" t="s">
        <v>158</v>
      </c>
      <c r="W30" t="s">
        <v>93</v>
      </c>
      <c r="X30" s="48" t="s">
        <v>462</v>
      </c>
      <c r="Y30" s="41"/>
    </row>
    <row r="31" spans="1:25" ht="15" x14ac:dyDescent="0.25">
      <c r="A31">
        <v>2.2400000000000002</v>
      </c>
      <c r="B31">
        <v>1.7</v>
      </c>
      <c r="C31" s="29">
        <f t="shared" si="0"/>
        <v>3.4663865546218364E-2</v>
      </c>
      <c r="D31" s="30">
        <f>IF(OR($A31="",$B31=""),"",A31*'MPTO_working_2-way'!$G30)</f>
        <v>2.3176470588235292</v>
      </c>
      <c r="E31" s="32">
        <f>IF(OR($A31="",$B31=""),"",B31*'MPTO_working_2-way'!$G30)</f>
        <v>1.7589285714285712</v>
      </c>
      <c r="F31" s="30">
        <f>IF(OR($A31="",$B31=""),"",'MPTO_working_2-way'!D30)</f>
        <v>2.3304773561811505</v>
      </c>
      <c r="G31" s="32">
        <f>IF(OR($A31="",$B31=""),"",'MPTO_working_2-way'!E30)</f>
        <v>1.7516099356025756</v>
      </c>
      <c r="H31" s="30">
        <f>IF(OR($A31="",$B31=""),"",'OddsRatio_working_2-way'!M30)</f>
        <v>2.3309502512973848</v>
      </c>
      <c r="I31" s="30">
        <f>IF(OR($A31="",$B31=""),"",'OddsRatio_working_2-way'!N30)</f>
        <v>1.7513428837969105</v>
      </c>
      <c r="J31" s="30">
        <f>IF('Log_working_2-way'!$D30="","",A31^('Log_working_2-way'!$D30))</f>
        <v>2.3368656510313084</v>
      </c>
      <c r="K31" s="32">
        <f>IF('Log_working_2-way'!$D30="","",B31^('Log_working_2-way'!$D30))</f>
        <v>1.7480183212340654</v>
      </c>
      <c r="L31" s="37">
        <f t="shared" si="9"/>
        <v>0.43147208121827418</v>
      </c>
      <c r="M31" s="37">
        <f t="shared" si="10"/>
        <v>0.56852791878172593</v>
      </c>
      <c r="N31" s="38">
        <v>127</v>
      </c>
      <c r="O31" s="38">
        <f t="shared" si="11"/>
        <v>70.303571428571431</v>
      </c>
      <c r="P31" s="38">
        <f t="shared" si="12"/>
        <v>52.294117647058826</v>
      </c>
      <c r="Q31" s="38">
        <f t="shared" si="13"/>
        <v>74.705882352941174</v>
      </c>
      <c r="R31" s="38">
        <f t="shared" si="14"/>
        <v>56.696428571428569</v>
      </c>
      <c r="S31" s="39">
        <f t="shared" si="15"/>
        <v>-4.4023109243697434</v>
      </c>
      <c r="T31" s="39">
        <f t="shared" si="16"/>
        <v>-4.4023109243697434</v>
      </c>
      <c r="U31" t="s">
        <v>112</v>
      </c>
      <c r="V31" t="s">
        <v>123</v>
      </c>
      <c r="W31" t="s">
        <v>93</v>
      </c>
      <c r="X31" s="48" t="s">
        <v>462</v>
      </c>
      <c r="Y31" s="41"/>
    </row>
    <row r="32" spans="1:25" ht="15" x14ac:dyDescent="0.25">
      <c r="A32">
        <v>2.14</v>
      </c>
      <c r="B32">
        <v>1.76</v>
      </c>
      <c r="C32" s="29">
        <f t="shared" si="0"/>
        <v>3.5471537807986397E-2</v>
      </c>
      <c r="D32" s="30">
        <f>IF(OR($A32="",$B32=""),"",A32*'MPTO_working_2-way'!$G31)</f>
        <v>2.2159090909090908</v>
      </c>
      <c r="E32" s="32">
        <f>IF(OR($A32="",$B32=""),"",B32*'MPTO_working_2-way'!$G31)</f>
        <v>1.8224299065420562</v>
      </c>
      <c r="F32" s="30">
        <f>IF(OR($A32="",$B32=""),"",'MPTO_working_2-way'!D31)</f>
        <v>2.2244271202456889</v>
      </c>
      <c r="G32" s="32">
        <f>IF(OR($A32="",$B32=""),"",'MPTO_working_2-way'!E31)</f>
        <v>1.8167084699980707</v>
      </c>
      <c r="H32" s="30">
        <f>IF(OR($A32="",$B32=""),"",'OddsRatio_working_2-way'!M31)</f>
        <v>2.2247448713915889</v>
      </c>
      <c r="I32" s="30">
        <f>IF(OR($A32="",$B32=""),"",'OddsRatio_working_2-way'!N31)</f>
        <v>1.8164965809277254</v>
      </c>
      <c r="J32" s="30">
        <f>IF('Log_working_2-way'!$D31="","",A32^('Log_working_2-way'!$D31))</f>
        <v>2.2286583340561452</v>
      </c>
      <c r="K32" s="32">
        <f>IF('Log_working_2-way'!$D31="","",B32^('Log_working_2-way'!$D31))</f>
        <v>1.8138959157983681</v>
      </c>
      <c r="L32" s="37">
        <f t="shared" si="9"/>
        <v>0.45128205128205129</v>
      </c>
      <c r="M32" s="37">
        <f t="shared" si="10"/>
        <v>0.54871794871794866</v>
      </c>
      <c r="N32" s="38">
        <v>128</v>
      </c>
      <c r="O32" s="38">
        <f t="shared" si="11"/>
        <v>68.186915887850475</v>
      </c>
      <c r="P32" s="38">
        <f t="shared" si="12"/>
        <v>55.27272727272728</v>
      </c>
      <c r="Q32" s="38">
        <f t="shared" si="13"/>
        <v>72.727272727272734</v>
      </c>
      <c r="R32" s="38">
        <f t="shared" si="14"/>
        <v>59.813084112149532</v>
      </c>
      <c r="S32" s="39">
        <f t="shared" si="15"/>
        <v>-4.5403568394222589</v>
      </c>
      <c r="T32" s="39">
        <f t="shared" si="16"/>
        <v>-4.5403568394222518</v>
      </c>
      <c r="U32" t="s">
        <v>124</v>
      </c>
      <c r="V32" t="s">
        <v>122</v>
      </c>
      <c r="W32" t="s">
        <v>93</v>
      </c>
      <c r="X32" s="48" t="s">
        <v>462</v>
      </c>
      <c r="Y32" s="41"/>
    </row>
    <row r="33" spans="1:25" ht="15" x14ac:dyDescent="0.25">
      <c r="A33">
        <v>2.23</v>
      </c>
      <c r="B33">
        <v>1.71</v>
      </c>
      <c r="C33" s="29">
        <f t="shared" si="0"/>
        <v>3.3225814910969431E-2</v>
      </c>
      <c r="D33" s="30">
        <f>IF(OR($A33="",$B33=""),"",A33*'MPTO_working_2-way'!$G32)</f>
        <v>2.3040935672514617</v>
      </c>
      <c r="E33" s="32">
        <f>IF(OR($A33="",$B33=""),"",B33*'MPTO_working_2-way'!$G32)</f>
        <v>1.7668161434977576</v>
      </c>
      <c r="F33" s="30">
        <f>IF(OR($A33="",$B33=""),"",'MPTO_working_2-way'!D32)</f>
        <v>2.315792669966295</v>
      </c>
      <c r="G33" s="32">
        <f>IF(OR($A33="",$B33=""),"",'MPTO_working_2-way'!E32)</f>
        <v>1.7599981538319522</v>
      </c>
      <c r="H33" s="30">
        <f>IF(OR($A33="",$B33=""),"",'OddsRatio_working_2-way'!M32)</f>
        <v>2.3162045305336028</v>
      </c>
      <c r="I33" s="30">
        <f>IF(OR($A33="",$B33=""),"",'OddsRatio_working_2-way'!N32)</f>
        <v>1.7597603387632996</v>
      </c>
      <c r="J33" s="30">
        <f>IF('Log_working_2-way'!$D32="","",A33^('Log_working_2-way'!$D32))</f>
        <v>2.3215866387713424</v>
      </c>
      <c r="K33" s="32">
        <f>IF('Log_working_2-way'!$D32="","",B33^('Log_working_2-way'!$D32))</f>
        <v>1.7566662454529891</v>
      </c>
      <c r="L33" s="37">
        <f t="shared" si="9"/>
        <v>0.43401015228426398</v>
      </c>
      <c r="M33" s="37">
        <f t="shared" si="10"/>
        <v>0.56598984771573613</v>
      </c>
      <c r="N33" s="38">
        <v>129</v>
      </c>
      <c r="O33" s="38">
        <f t="shared" si="11"/>
        <v>71.152466367713018</v>
      </c>
      <c r="P33" s="38">
        <f t="shared" si="12"/>
        <v>53.561403508771932</v>
      </c>
      <c r="Q33" s="38">
        <f t="shared" si="13"/>
        <v>75.438596491228068</v>
      </c>
      <c r="R33" s="38">
        <f t="shared" si="14"/>
        <v>57.847533632286996</v>
      </c>
      <c r="S33" s="39">
        <f t="shared" si="15"/>
        <v>-4.2861301235150506</v>
      </c>
      <c r="T33" s="39">
        <f t="shared" si="16"/>
        <v>-4.2861301235150648</v>
      </c>
      <c r="U33" t="s">
        <v>121</v>
      </c>
      <c r="V33" t="s">
        <v>98</v>
      </c>
      <c r="W33" t="s">
        <v>93</v>
      </c>
      <c r="X33" s="48" t="s">
        <v>462</v>
      </c>
      <c r="Y33" s="41"/>
    </row>
    <row r="34" spans="1:25" ht="15" x14ac:dyDescent="0.25">
      <c r="A34">
        <v>2.14</v>
      </c>
      <c r="B34">
        <v>1.77</v>
      </c>
      <c r="C34" s="29">
        <f t="shared" si="0"/>
        <v>3.2261471038597556E-2</v>
      </c>
      <c r="D34" s="30">
        <f>IF(OR($A34="",$B34=""),"",A34*'MPTO_working_2-way'!$G33)</f>
        <v>2.2090395480225991</v>
      </c>
      <c r="E34" s="32">
        <f>IF(OR($A34="",$B34=""),"",B34*'MPTO_working_2-way'!$G33)</f>
        <v>1.8271028037383177</v>
      </c>
      <c r="F34" s="30">
        <f>IF(OR($A34="",$B34=""),"",'MPTO_working_2-way'!D33)</f>
        <v>2.216513546725964</v>
      </c>
      <c r="G34" s="32">
        <f>IF(OR($A34="",$B34=""),"",'MPTO_working_2-way'!E33)</f>
        <v>1.822021261243927</v>
      </c>
      <c r="H34" s="30">
        <f>IF(OR($A34="",$B34=""),"",'OddsRatio_working_2-way'!M33)</f>
        <v>2.2167659925061516</v>
      </c>
      <c r="I34" s="30">
        <f>IF(OR($A34="",$B34=""),"",'OddsRatio_working_2-way'!N33)</f>
        <v>1.8218507142366114</v>
      </c>
      <c r="J34" s="30">
        <f>IF('Log_working_2-way'!$D33="","",A34^('Log_working_2-way'!$D33))</f>
        <v>2.2201875884465903</v>
      </c>
      <c r="K34" s="32">
        <f>IF('Log_working_2-way'!$D33="","",B34^('Log_working_2-way'!$D33))</f>
        <v>1.8195461168991689</v>
      </c>
      <c r="L34" s="37">
        <f t="shared" si="9"/>
        <v>0.45268542199488487</v>
      </c>
      <c r="M34" s="37">
        <f t="shared" si="10"/>
        <v>0.54731457800511507</v>
      </c>
      <c r="N34" s="38">
        <v>130</v>
      </c>
      <c r="O34" s="38">
        <f t="shared" si="11"/>
        <v>69.252336448598129</v>
      </c>
      <c r="P34" s="38">
        <f t="shared" si="12"/>
        <v>56.55367231638418</v>
      </c>
      <c r="Q34" s="38">
        <f t="shared" si="13"/>
        <v>73.44632768361582</v>
      </c>
      <c r="R34" s="38">
        <f t="shared" si="14"/>
        <v>60.747663551401871</v>
      </c>
      <c r="S34" s="39">
        <f t="shared" si="15"/>
        <v>-4.1939912350176911</v>
      </c>
      <c r="T34" s="39">
        <f t="shared" si="16"/>
        <v>-4.1939912350176911</v>
      </c>
      <c r="U34" t="s">
        <v>173</v>
      </c>
      <c r="V34" t="s">
        <v>96</v>
      </c>
      <c r="W34" t="s">
        <v>93</v>
      </c>
      <c r="X34" s="48" t="s">
        <v>462</v>
      </c>
      <c r="Y34" s="41"/>
    </row>
    <row r="35" spans="1:25" ht="15" x14ac:dyDescent="0.25">
      <c r="A35">
        <v>2.69</v>
      </c>
      <c r="B35">
        <v>1.51</v>
      </c>
      <c r="C35" s="29">
        <f t="shared" si="0"/>
        <v>3.3998867525049992E-2</v>
      </c>
      <c r="D35" s="30">
        <f>IF(OR($A35="",$B35=""),"",A35*'MPTO_working_2-way'!$G34)</f>
        <v>2.7814569536423845</v>
      </c>
      <c r="E35" s="32">
        <f>IF(OR($A35="",$B35=""),"",B35*'MPTO_working_2-way'!$G34)</f>
        <v>1.5613382899628254</v>
      </c>
      <c r="F35" s="30">
        <f>IF(OR($A35="",$B35=""),"",'MPTO_working_2-way'!D34)</f>
        <v>2.8189041951490341</v>
      </c>
      <c r="G35" s="32">
        <f>IF(OR($A35="",$B35=""),"",'MPTO_working_2-way'!E34)</f>
        <v>1.5497815677521511</v>
      </c>
      <c r="H35" s="30">
        <f>IF(OR($A35="",$B35=""),"",'OddsRatio_working_2-way'!M34)</f>
        <v>2.8203641092364129</v>
      </c>
      <c r="I35" s="30">
        <f>IF(OR($A35="",$B35=""),"",'OddsRatio_working_2-way'!N34)</f>
        <v>1.5493406483494501</v>
      </c>
      <c r="J35" s="30">
        <f>IF('Log_working_2-way'!$D34="","",A35^('Log_working_2-way'!$D34))</f>
        <v>2.8380197684281701</v>
      </c>
      <c r="K35" s="32">
        <f>IF('Log_working_2-way'!$D34="","",B35^('Log_working_2-way'!$D34))</f>
        <v>1.5440637892893805</v>
      </c>
      <c r="L35" s="37">
        <f t="shared" si="9"/>
        <v>0.35952380952380947</v>
      </c>
      <c r="M35" s="37">
        <f t="shared" si="10"/>
        <v>0.64047619047619042</v>
      </c>
      <c r="N35" s="38">
        <v>131</v>
      </c>
      <c r="O35" s="38">
        <f t="shared" si="11"/>
        <v>82.301115241635685</v>
      </c>
      <c r="P35" s="38">
        <f t="shared" si="12"/>
        <v>44.245033112582789</v>
      </c>
      <c r="Q35" s="38">
        <f t="shared" si="13"/>
        <v>86.754966887417226</v>
      </c>
      <c r="R35" s="38">
        <f t="shared" si="14"/>
        <v>48.698884758364315</v>
      </c>
      <c r="S35" s="39">
        <f t="shared" si="15"/>
        <v>-4.4538516457815405</v>
      </c>
      <c r="T35" s="39">
        <f t="shared" si="16"/>
        <v>-4.4538516457815263</v>
      </c>
      <c r="U35" t="s">
        <v>94</v>
      </c>
      <c r="V35" t="s">
        <v>100</v>
      </c>
      <c r="W35" t="s">
        <v>93</v>
      </c>
      <c r="X35" s="48" t="s">
        <v>462</v>
      </c>
      <c r="Y35" s="41"/>
    </row>
    <row r="36" spans="1:25" ht="15" x14ac:dyDescent="0.25">
      <c r="A36">
        <v>2.27</v>
      </c>
      <c r="B36">
        <v>1.68</v>
      </c>
      <c r="C36" s="29">
        <f t="shared" si="0"/>
        <v>3.5766729599328695E-2</v>
      </c>
      <c r="D36" s="30">
        <f>IF(OR($A36="",$B36=""),"",A36*'MPTO_working_2-way'!$G35)</f>
        <v>2.3511904761904763</v>
      </c>
      <c r="E36" s="32">
        <f>IF(OR($A36="",$B36=""),"",B36*'MPTO_working_2-way'!$G35)</f>
        <v>1.7400881057268722</v>
      </c>
      <c r="F36" s="30">
        <f>IF(OR($A36="",$B36=""),"",'MPTO_working_2-way'!D35)</f>
        <v>2.3660503784588656</v>
      </c>
      <c r="G36" s="32">
        <f>IF(OR($A36="",$B36=""),"",'MPTO_working_2-way'!E35)</f>
        <v>1.7320374239258789</v>
      </c>
      <c r="H36" s="30">
        <f>IF(OR($A36="",$B36=""),"",'OddsRatio_working_2-way'!M35)</f>
        <v>2.3666188418222287</v>
      </c>
      <c r="I36" s="30">
        <f>IF(OR($A36="",$B36=""),"",'OddsRatio_working_2-way'!N35)</f>
        <v>1.7317329231804059</v>
      </c>
      <c r="J36" s="30">
        <f>IF('Log_working_2-way'!$D35="","",A36^('Log_working_2-way'!$D35))</f>
        <v>2.37348902776783</v>
      </c>
      <c r="K36" s="32">
        <f>IF('Log_working_2-way'!$D35="","",B36^('Log_working_2-way'!$D35))</f>
        <v>1.72807279838637</v>
      </c>
      <c r="L36" s="37">
        <f t="shared" si="9"/>
        <v>0.42531645569620252</v>
      </c>
      <c r="M36" s="37">
        <f t="shared" si="10"/>
        <v>0.57468354430379742</v>
      </c>
      <c r="N36" s="38">
        <v>132</v>
      </c>
      <c r="O36" s="38">
        <f t="shared" si="11"/>
        <v>73.850220264317173</v>
      </c>
      <c r="P36" s="38">
        <f t="shared" si="12"/>
        <v>53.428571428571423</v>
      </c>
      <c r="Q36" s="38">
        <f t="shared" si="13"/>
        <v>78.571428571428569</v>
      </c>
      <c r="R36" s="38">
        <f t="shared" si="14"/>
        <v>58.14977973568282</v>
      </c>
      <c r="S36" s="39">
        <f t="shared" si="15"/>
        <v>-4.7212083071113966</v>
      </c>
      <c r="T36" s="39">
        <f t="shared" si="16"/>
        <v>-4.7212083071113966</v>
      </c>
      <c r="U36" t="s">
        <v>157</v>
      </c>
      <c r="V36" t="s">
        <v>113</v>
      </c>
      <c r="W36" t="s">
        <v>93</v>
      </c>
      <c r="X36" s="48" t="s">
        <v>462</v>
      </c>
      <c r="Y36" s="41"/>
    </row>
    <row r="37" spans="1:25" ht="15" x14ac:dyDescent="0.25">
      <c r="A37">
        <v>2.5499999999999998</v>
      </c>
      <c r="B37">
        <v>1.56</v>
      </c>
      <c r="C37" s="29">
        <f t="shared" si="0"/>
        <v>3.3182503770738947E-2</v>
      </c>
      <c r="D37" s="30">
        <f>IF(OR($A37="",$B37=""),"",A37*'MPTO_working_2-way'!$G36)</f>
        <v>2.6346153846153841</v>
      </c>
      <c r="E37" s="32">
        <f>IF(OR($A37="",$B37=""),"",B37*'MPTO_working_2-way'!$G36)</f>
        <v>1.6117647058823528</v>
      </c>
      <c r="F37" s="30">
        <f>IF(OR($A37="",$B37=""),"",'MPTO_working_2-way'!D36)</f>
        <v>2.6626506024096379</v>
      </c>
      <c r="G37" s="32">
        <f>IF(OR($A37="",$B37=""),"",'MPTO_working_2-way'!E36)</f>
        <v>1.6014492753623186</v>
      </c>
      <c r="H37" s="30">
        <f>IF(OR($A37="",$B37=""),"",'OddsRatio_working_2-way'!M36)</f>
        <v>2.6636878141217299</v>
      </c>
      <c r="I37" s="30">
        <f>IF(OR($A37="",$B37=""),"",'OddsRatio_working_2-way'!N36)</f>
        <v>1.6010743070375286</v>
      </c>
      <c r="J37" s="30">
        <f>IF('Log_working_2-way'!$D36="","",A37^('Log_working_2-way'!$D36))</f>
        <v>2.6767893468305748</v>
      </c>
      <c r="K37" s="32">
        <f>IF('Log_working_2-way'!$D36="","",B37^('Log_working_2-way'!$D36))</f>
        <v>1.5963778347531083</v>
      </c>
      <c r="L37" s="37">
        <f t="shared" si="9"/>
        <v>0.37956204379562053</v>
      </c>
      <c r="M37" s="37">
        <f t="shared" si="10"/>
        <v>0.62043795620437958</v>
      </c>
      <c r="N37" s="38">
        <v>133</v>
      </c>
      <c r="O37" s="38">
        <f t="shared" si="11"/>
        <v>80.843137254901961</v>
      </c>
      <c r="P37" s="38">
        <f t="shared" si="12"/>
        <v>47.743589743589752</v>
      </c>
      <c r="Q37" s="38">
        <f t="shared" si="13"/>
        <v>85.256410256410248</v>
      </c>
      <c r="R37" s="38">
        <f t="shared" si="14"/>
        <v>52.156862745098046</v>
      </c>
      <c r="S37" s="39">
        <f t="shared" si="15"/>
        <v>-4.4132730015082871</v>
      </c>
      <c r="T37" s="39">
        <f t="shared" si="16"/>
        <v>-4.4132730015082942</v>
      </c>
      <c r="U37" t="s">
        <v>99</v>
      </c>
      <c r="V37" t="s">
        <v>177</v>
      </c>
      <c r="W37" t="s">
        <v>93</v>
      </c>
      <c r="X37" s="48" t="s">
        <v>462</v>
      </c>
      <c r="Y37" s="41"/>
    </row>
    <row r="38" spans="1:25" ht="15" x14ac:dyDescent="0.25">
      <c r="A38">
        <v>1.84</v>
      </c>
      <c r="B38">
        <v>2.06</v>
      </c>
      <c r="C38" s="29">
        <f t="shared" si="0"/>
        <v>2.891515407344869E-2</v>
      </c>
      <c r="D38" s="30">
        <f>IF(OR($A38="",$B38=""),"",A38*'MPTO_working_2-way'!$G37)</f>
        <v>1.8932038834951457</v>
      </c>
      <c r="E38" s="32">
        <f>IF(OR($A38="",$B38=""),"",B38*'MPTO_working_2-way'!$G37)</f>
        <v>2.1195652173913042</v>
      </c>
      <c r="F38" s="30">
        <f>IF(OR($A38="",$B38=""),"",'MPTO_working_2-way'!D37)</f>
        <v>1.8902852583283463</v>
      </c>
      <c r="G38" s="32">
        <f>IF(OR($A38="",$B38=""),"",'MPTO_working_2-way'!E37)</f>
        <v>2.1232354918216445</v>
      </c>
      <c r="H38" s="30">
        <f>IF(OR($A38="",$B38=""),"",'OddsRatio_working_2-way'!M37)</f>
        <v>1.8901981971385247</v>
      </c>
      <c r="I38" s="30">
        <f>IF(OR($A38="",$B38=""),"",'OddsRatio_working_2-way'!N37)</f>
        <v>2.123345344008138</v>
      </c>
      <c r="J38" s="30">
        <f>IF('Log_working_2-way'!$D37="","",A38^('Log_working_2-way'!$D37))</f>
        <v>1.8888770989238437</v>
      </c>
      <c r="K38" s="32">
        <f>IF('Log_working_2-way'!$D37="","",B38^('Log_working_2-way'!$D37))</f>
        <v>2.1250149218724146</v>
      </c>
      <c r="L38" s="37">
        <f t="shared" si="9"/>
        <v>0.52820512820512822</v>
      </c>
      <c r="M38" s="37">
        <f t="shared" si="10"/>
        <v>0.47179487179487184</v>
      </c>
      <c r="N38" s="38">
        <v>134</v>
      </c>
      <c r="O38" s="38">
        <f t="shared" si="11"/>
        <v>61.173913043478258</v>
      </c>
      <c r="P38" s="38">
        <f t="shared" si="12"/>
        <v>68.951456310679617</v>
      </c>
      <c r="Q38" s="38">
        <f t="shared" si="13"/>
        <v>65.048543689320383</v>
      </c>
      <c r="R38" s="38">
        <f t="shared" si="14"/>
        <v>72.826086956521735</v>
      </c>
      <c r="S38" s="39">
        <f t="shared" si="15"/>
        <v>-3.8746306458421245</v>
      </c>
      <c r="T38" s="39">
        <f t="shared" si="16"/>
        <v>-3.8746306458421174</v>
      </c>
      <c r="U38" t="s">
        <v>172</v>
      </c>
      <c r="V38" t="s">
        <v>174</v>
      </c>
      <c r="W38" t="s">
        <v>93</v>
      </c>
      <c r="X38" s="48" t="s">
        <v>462</v>
      </c>
      <c r="Y38" s="41"/>
    </row>
    <row r="39" spans="1:25" ht="15" x14ac:dyDescent="0.25">
      <c r="A39">
        <v>2.1800000000000002</v>
      </c>
      <c r="B39">
        <v>1.74</v>
      </c>
      <c r="C39" s="29">
        <f t="shared" si="0"/>
        <v>3.3428240008436028E-2</v>
      </c>
      <c r="D39" s="30">
        <f>IF(OR($A39="",$B39=""),"",A39*'MPTO_working_2-way'!$G38)</f>
        <v>2.2528735632183907</v>
      </c>
      <c r="E39" s="32">
        <f>IF(OR($A39="",$B39=""),"",B39*'MPTO_working_2-way'!$G38)</f>
        <v>1.7981651376146788</v>
      </c>
      <c r="F39" s="30">
        <f>IF(OR($A39="",$B39=""),"",'MPTO_working_2-way'!D38)</f>
        <v>2.2624358821424311</v>
      </c>
      <c r="G39" s="32">
        <f>IF(OR($A39="",$B39=""),"",'MPTO_working_2-way'!E38)</f>
        <v>1.7921194368326561</v>
      </c>
      <c r="H39" s="30">
        <f>IF(OR($A39="",$B39=""),"",'OddsRatio_working_2-way'!M38)</f>
        <v>2.26277258229445</v>
      </c>
      <c r="I39" s="30">
        <f>IF(OR($A39="",$B39=""),"",'OddsRatio_working_2-way'!N38)</f>
        <v>1.7919082295744857</v>
      </c>
      <c r="J39" s="30">
        <f>IF('Log_working_2-way'!$D38="","",A39^('Log_working_2-way'!$D38))</f>
        <v>2.2671631499443738</v>
      </c>
      <c r="K39" s="32">
        <f>IF('Log_working_2-way'!$D38="","",B39^('Log_working_2-way'!$D38))</f>
        <v>1.7891643629660847</v>
      </c>
      <c r="L39" s="37">
        <f t="shared" si="9"/>
        <v>0.44387755102040816</v>
      </c>
      <c r="M39" s="37">
        <f t="shared" si="10"/>
        <v>0.55612244897959184</v>
      </c>
      <c r="N39" s="38">
        <v>135</v>
      </c>
      <c r="O39" s="38">
        <f t="shared" si="11"/>
        <v>73.073394495412842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61.926605504587151</v>
      </c>
      <c r="S39" s="39">
        <f t="shared" si="15"/>
        <v>-4.5128124011388735</v>
      </c>
      <c r="T39" s="39">
        <f t="shared" si="16"/>
        <v>-4.5128124011388735</v>
      </c>
      <c r="U39" t="s">
        <v>175</v>
      </c>
      <c r="V39" t="s">
        <v>159</v>
      </c>
      <c r="W39" t="s">
        <v>93</v>
      </c>
      <c r="X39" s="48" t="s">
        <v>462</v>
      </c>
      <c r="Y39" s="41"/>
    </row>
    <row r="40" spans="1:25" ht="15" x14ac:dyDescent="0.25">
      <c r="A40">
        <v>2.02</v>
      </c>
      <c r="B40">
        <v>1.83</v>
      </c>
      <c r="C40" s="29">
        <f t="shared" si="0"/>
        <v>4.1497592382188975E-2</v>
      </c>
      <c r="D40" s="30">
        <f>IF(OR($A40="",$B40=""),"",A40*'MPTO_working_2-way'!$G39)</f>
        <v>2.1038251366120218</v>
      </c>
      <c r="E40" s="32">
        <f>IF(OR($A40="",$B40=""),"",B40*'MPTO_working_2-way'!$G39)</f>
        <v>1.9059405940594059</v>
      </c>
      <c r="F40" s="30">
        <f>IF(OR($A40="",$B40=""),"",'MPTO_working_2-way'!D39)</f>
        <v>2.1083670792220381</v>
      </c>
      <c r="G40" s="32">
        <f>IF(OR($A40="",$B40=""),"",'MPTO_working_2-way'!E39)</f>
        <v>1.9022281685792208</v>
      </c>
      <c r="H40" s="30">
        <f>IF(OR($A40="",$B40=""),"",'OddsRatio_working_2-way'!M39)</f>
        <v>2.1085646858215363</v>
      </c>
      <c r="I40" s="30">
        <f>IF(OR($A40="",$B40=""),"",'OddsRatio_working_2-way'!N39)</f>
        <v>1.9020673423841918</v>
      </c>
      <c r="J40" s="30">
        <f>IF('Log_working_2-way'!$D39="","",A40^('Log_working_2-way'!$D39))</f>
        <v>2.1106543395875321</v>
      </c>
      <c r="K40" s="32">
        <f>IF('Log_working_2-way'!$D39="","",B40^('Log_working_2-way'!$D39))</f>
        <v>1.9003701370951678</v>
      </c>
      <c r="L40" s="37">
        <f t="shared" si="9"/>
        <v>0.47532467532467537</v>
      </c>
      <c r="M40" s="37">
        <f t="shared" si="10"/>
        <v>0.52467532467532474</v>
      </c>
      <c r="N40" s="38">
        <v>136</v>
      </c>
      <c r="O40" s="38">
        <f t="shared" si="11"/>
        <v>68.673267326732685</v>
      </c>
      <c r="P40" s="38">
        <f t="shared" si="12"/>
        <v>61.683060109289606</v>
      </c>
      <c r="Q40" s="38">
        <f t="shared" si="13"/>
        <v>74.316939890710373</v>
      </c>
      <c r="R40" s="38">
        <f t="shared" si="14"/>
        <v>67.32673267326733</v>
      </c>
      <c r="S40" s="39">
        <f t="shared" si="15"/>
        <v>-5.6436725639776881</v>
      </c>
      <c r="T40" s="39">
        <f t="shared" si="16"/>
        <v>-5.6436725639777237</v>
      </c>
      <c r="U40" t="s">
        <v>131</v>
      </c>
      <c r="V40" t="s">
        <v>126</v>
      </c>
      <c r="W40" t="s">
        <v>71</v>
      </c>
      <c r="X40" s="48" t="s">
        <v>462</v>
      </c>
      <c r="Y40" s="41"/>
    </row>
    <row r="41" spans="1:25" s="35" customFormat="1" ht="15" x14ac:dyDescent="0.25">
      <c r="A41">
        <v>2.0099999999999998</v>
      </c>
      <c r="B41">
        <v>1.84</v>
      </c>
      <c r="C41" s="29">
        <f t="shared" si="0"/>
        <v>4.099069868051064E-2</v>
      </c>
      <c r="D41" s="30">
        <f>IF(OR($A41="",$B41=""),"",A41*'MPTO_working_2-way'!$G40)</f>
        <v>2.0923913043478262</v>
      </c>
      <c r="E41" s="32">
        <f>IF(OR($A41="",$B41=""),"",B41*'MPTO_working_2-way'!$G40)</f>
        <v>1.9154228855721396</v>
      </c>
      <c r="F41" s="30">
        <f>IF(OR($A41="",$B41=""),"",'MPTO_working_2-way'!D40)</f>
        <v>2.0963609568076182</v>
      </c>
      <c r="G41" s="32">
        <f>IF(OR($A41="",$B41=""),"",'MPTO_working_2-way'!E40)</f>
        <v>1.9121083652155932</v>
      </c>
      <c r="H41" s="30">
        <f>IF(OR($A41="",$B41=""),"",'OddsRatio_working_2-way'!M40)</f>
        <v>2.096531327587567</v>
      </c>
      <c r="I41" s="30">
        <f>IF(OR($A41="",$B41=""),"",'OddsRatio_working_2-way'!N40)</f>
        <v>1.9119666486866893</v>
      </c>
      <c r="J41" s="30">
        <f>IF('Log_working_2-way'!$D40="","",A41^('Log_working_2-way'!$D40))</f>
        <v>2.0983559898768491</v>
      </c>
      <c r="K41" s="32">
        <f>IF('Log_working_2-way'!$D40="","",B41^('Log_working_2-way'!$D40))</f>
        <v>1.910451628812909</v>
      </c>
      <c r="L41" s="37">
        <f t="shared" si="9"/>
        <v>0.47792207792207791</v>
      </c>
      <c r="M41" s="37">
        <f t="shared" si="10"/>
        <v>0.52207792207792203</v>
      </c>
      <c r="N41" s="38">
        <v>137</v>
      </c>
      <c r="O41" s="38">
        <f t="shared" si="11"/>
        <v>68.84079601990048</v>
      </c>
      <c r="P41" s="38">
        <f t="shared" si="12"/>
        <v>62.54347826086957</v>
      </c>
      <c r="Q41" s="38">
        <f t="shared" si="13"/>
        <v>74.456521739130437</v>
      </c>
      <c r="R41" s="38">
        <f t="shared" si="14"/>
        <v>68.159203980099505</v>
      </c>
      <c r="S41" s="39">
        <f t="shared" si="15"/>
        <v>-5.6157257192299568</v>
      </c>
      <c r="T41" s="39">
        <f t="shared" si="16"/>
        <v>-5.6157257192299355</v>
      </c>
      <c r="U41" t="s">
        <v>86</v>
      </c>
      <c r="V41" t="s">
        <v>129</v>
      </c>
      <c r="W41" t="s">
        <v>71</v>
      </c>
      <c r="X41" s="48" t="s">
        <v>462</v>
      </c>
      <c r="Y41" s="41"/>
    </row>
    <row r="42" spans="1:25" ht="15" x14ac:dyDescent="0.25">
      <c r="A42">
        <v>1.88</v>
      </c>
      <c r="B42">
        <v>1.96</v>
      </c>
      <c r="C42" s="29">
        <f t="shared" si="0"/>
        <v>4.2118975249674229E-2</v>
      </c>
      <c r="D42" s="30">
        <f>IF(OR($A42="",$B42=""),"",A42*'MPTO_working_2-way'!$G41)</f>
        <v>1.9591836734693875</v>
      </c>
      <c r="E42" s="32">
        <f>IF(OR($A42="",$B42=""),"",B42*'MPTO_working_2-way'!$G41)</f>
        <v>2.0425531914893615</v>
      </c>
      <c r="F42" s="30">
        <f>IF(OR($A42="",$B42=""),"",'MPTO_working_2-way'!D41)</f>
        <v>1.9575010624734379</v>
      </c>
      <c r="G42" s="32">
        <f>IF(OR($A42="",$B42=""),"",'MPTO_working_2-way'!E41)</f>
        <v>2.044385264092321</v>
      </c>
      <c r="H42" s="30">
        <f>IF(OR($A42="",$B42=""),"",'OddsRatio_working_2-way'!M41)</f>
        <v>1.9574271077563381</v>
      </c>
      <c r="I42" s="30">
        <f>IF(OR($A42="",$B42=""),"",'OddsRatio_working_2-way'!N41)</f>
        <v>2.0444659357341863</v>
      </c>
      <c r="J42" s="30">
        <f>IF('Log_working_2-way'!$D41="","",A42^('Log_working_2-way'!$D41))</f>
        <v>1.9566564264322122</v>
      </c>
      <c r="K42" s="32">
        <f>IF('Log_working_2-way'!$D41="","",B42^('Log_working_2-way'!$D41))</f>
        <v>2.0453073562984208</v>
      </c>
      <c r="L42" s="37">
        <f t="shared" si="9"/>
        <v>0.51041666666666674</v>
      </c>
      <c r="M42" s="37">
        <f t="shared" si="10"/>
        <v>0.48958333333333337</v>
      </c>
      <c r="N42" s="38">
        <v>138</v>
      </c>
      <c r="O42" s="38">
        <f t="shared" si="11"/>
        <v>64.595744680851055</v>
      </c>
      <c r="P42" s="38">
        <f t="shared" si="12"/>
        <v>67.591836734693885</v>
      </c>
      <c r="Q42" s="38">
        <f t="shared" si="13"/>
        <v>70.408163265306129</v>
      </c>
      <c r="R42" s="38">
        <f t="shared" si="14"/>
        <v>73.40425531914893</v>
      </c>
      <c r="S42" s="39">
        <f t="shared" si="15"/>
        <v>-5.8124185844550738</v>
      </c>
      <c r="T42" s="39">
        <f t="shared" si="16"/>
        <v>-5.8124185844550453</v>
      </c>
      <c r="U42" t="s">
        <v>87</v>
      </c>
      <c r="V42" t="s">
        <v>160</v>
      </c>
      <c r="W42" t="s">
        <v>71</v>
      </c>
      <c r="X42" s="48" t="s">
        <v>462</v>
      </c>
      <c r="Y42" s="41"/>
    </row>
    <row r="43" spans="1:25" ht="15" x14ac:dyDescent="0.25">
      <c r="A43">
        <v>2.0099999999999998</v>
      </c>
      <c r="B43">
        <v>1.83</v>
      </c>
      <c r="C43" s="29">
        <f t="shared" si="0"/>
        <v>4.3960525242639381E-2</v>
      </c>
      <c r="D43" s="30">
        <f>IF(OR($A43="",$B43=""),"",A43*'MPTO_working_2-way'!$G42)</f>
        <v>2.098360655737705</v>
      </c>
      <c r="E43" s="32">
        <f>IF(OR($A43="",$B43=""),"",B43*'MPTO_working_2-way'!$G42)</f>
        <v>1.91044776119403</v>
      </c>
      <c r="F43" s="30">
        <f>IF(OR($A43="",$B43=""),"",'MPTO_working_2-way'!D42)</f>
        <v>2.1029071263184975</v>
      </c>
      <c r="G43" s="32">
        <f>IF(OR($A43="",$B43=""),"",'MPTO_working_2-way'!E42)</f>
        <v>1.9066946582691862</v>
      </c>
      <c r="H43" s="30">
        <f>IF(OR($A43="",$B43=""),"",'OddsRatio_working_2-way'!M42)</f>
        <v>2.1031171605407648</v>
      </c>
      <c r="I43" s="30">
        <f>IF(OR($A43="",$B43=""),"",'OddsRatio_working_2-way'!N42)</f>
        <v>1.9065220230186481</v>
      </c>
      <c r="J43" s="30">
        <f>IF('Log_working_2-way'!$D42="","",A43^('Log_working_2-way'!$D42))</f>
        <v>2.105213321317545</v>
      </c>
      <c r="K43" s="32">
        <f>IF('Log_working_2-way'!$D42="","",B43^('Log_working_2-way'!$D42))</f>
        <v>1.9048027025294283</v>
      </c>
      <c r="L43" s="37">
        <f t="shared" si="9"/>
        <v>0.4765625</v>
      </c>
      <c r="M43" s="37">
        <f t="shared" si="10"/>
        <v>0.5234375</v>
      </c>
      <c r="N43" s="38">
        <v>139</v>
      </c>
      <c r="O43" s="38">
        <f t="shared" si="11"/>
        <v>69.845771144278615</v>
      </c>
      <c r="P43" s="38">
        <f t="shared" si="12"/>
        <v>63.04371584699453</v>
      </c>
      <c r="Q43" s="38">
        <f t="shared" si="13"/>
        <v>75.956284153005456</v>
      </c>
      <c r="R43" s="38">
        <f t="shared" si="14"/>
        <v>69.154228855721399</v>
      </c>
      <c r="S43" s="39">
        <f t="shared" si="15"/>
        <v>-6.1105130087268407</v>
      </c>
      <c r="T43" s="39">
        <f t="shared" si="16"/>
        <v>-6.1105130087268691</v>
      </c>
      <c r="U43" t="s">
        <v>125</v>
      </c>
      <c r="V43" t="s">
        <v>133</v>
      </c>
      <c r="W43" t="s">
        <v>71</v>
      </c>
      <c r="X43" s="48" t="s">
        <v>462</v>
      </c>
      <c r="Y43" s="41"/>
    </row>
    <row r="44" spans="1:25" ht="15" x14ac:dyDescent="0.25">
      <c r="A44">
        <v>2.14</v>
      </c>
      <c r="B44">
        <v>1.72</v>
      </c>
      <c r="C44" s="29">
        <f t="shared" si="0"/>
        <v>4.8685068463377501E-2</v>
      </c>
      <c r="D44" s="30">
        <f>IF(OR($A44="",$B44=""),"",A44*'MPTO_working_2-way'!$G43)</f>
        <v>2.2441860465116279</v>
      </c>
      <c r="E44" s="32">
        <f>IF(OR($A44="",$B44=""),"",B44*'MPTO_working_2-way'!$G43)</f>
        <v>1.8037383177570092</v>
      </c>
      <c r="F44" s="30">
        <f>IF(OR($A44="",$B44=""),"",'MPTO_working_2-way'!D43)</f>
        <v>2.2576054955839058</v>
      </c>
      <c r="G44" s="32">
        <f>IF(OR($A44="",$B44=""),"",'MPTO_working_2-way'!E43)</f>
        <v>1.7951619196254389</v>
      </c>
      <c r="H44" s="30">
        <f>IF(OR($A44="",$B44=""),"",'OddsRatio_working_2-way'!M43)</f>
        <v>2.2583057392117913</v>
      </c>
      <c r="I44" s="30">
        <f>IF(OR($A44="",$B44=""),"",'OddsRatio_working_2-way'!N43)</f>
        <v>1.7947194142390264</v>
      </c>
      <c r="J44" s="30">
        <f>IF('Log_working_2-way'!$D43="","",A44^('Log_working_2-way'!$D43))</f>
        <v>2.2645658948599179</v>
      </c>
      <c r="K44" s="32">
        <f>IF('Log_working_2-way'!$D43="","",B44^('Log_working_2-way'!$D43))</f>
        <v>1.7907852046807202</v>
      </c>
      <c r="L44" s="37">
        <f t="shared" si="9"/>
        <v>0.44559585492227982</v>
      </c>
      <c r="M44" s="37">
        <f t="shared" si="10"/>
        <v>0.55440414507772029</v>
      </c>
      <c r="N44" s="38">
        <v>140</v>
      </c>
      <c r="O44" s="38">
        <f t="shared" si="11"/>
        <v>74.579439252336456</v>
      </c>
      <c r="P44" s="38">
        <f t="shared" si="12"/>
        <v>58.604651162790688</v>
      </c>
      <c r="Q44" s="38">
        <f t="shared" si="13"/>
        <v>81.395348837209312</v>
      </c>
      <c r="R44" s="38">
        <f t="shared" si="14"/>
        <v>65.420560747663558</v>
      </c>
      <c r="S44" s="39">
        <f t="shared" si="15"/>
        <v>-6.8159095848728555</v>
      </c>
      <c r="T44" s="39">
        <f t="shared" si="16"/>
        <v>-6.8159095848728697</v>
      </c>
      <c r="U44" t="s">
        <v>83</v>
      </c>
      <c r="V44" t="s">
        <v>78</v>
      </c>
      <c r="W44" t="s">
        <v>71</v>
      </c>
      <c r="X44" s="48" t="s">
        <v>462</v>
      </c>
      <c r="Y44" s="41"/>
    </row>
    <row r="45" spans="1:25" ht="15" x14ac:dyDescent="0.25">
      <c r="A45">
        <v>2.17</v>
      </c>
      <c r="B45">
        <v>1.7</v>
      </c>
      <c r="C45" s="29">
        <f t="shared" si="0"/>
        <v>4.9064787205204574E-2</v>
      </c>
      <c r="D45" s="30">
        <f>IF(OR($A45="",$B45=""),"",A45*'MPTO_working_2-way'!$G44)</f>
        <v>2.276470588235294</v>
      </c>
      <c r="E45" s="32">
        <f>IF(OR($A45="",$B45=""),"",B45*'MPTO_working_2-way'!$G44)</f>
        <v>1.7834101382488476</v>
      </c>
      <c r="F45" s="30">
        <f>IF(OR($A45="",$B45=""),"",'MPTO_working_2-way'!D44)</f>
        <v>2.2920161540851192</v>
      </c>
      <c r="G45" s="32">
        <f>IF(OR($A45="",$B45=""),"",'MPTO_working_2-way'!E44)</f>
        <v>1.773984130800673</v>
      </c>
      <c r="H45" s="30">
        <f>IF(OR($A45="",$B45=""),"",'OddsRatio_working_2-way'!M44)</f>
        <v>2.2928374110570013</v>
      </c>
      <c r="I45" s="30">
        <f>IF(OR($A45="",$B45=""),"",'OddsRatio_working_2-way'!N44)</f>
        <v>1.773492468153762</v>
      </c>
      <c r="J45" s="30">
        <f>IF('Log_working_2-way'!$D44="","",A45^('Log_working_2-way'!$D44))</f>
        <v>2.3001051281546463</v>
      </c>
      <c r="K45" s="32">
        <f>IF('Log_working_2-way'!$D44="","",B45^('Log_working_2-way'!$D44))</f>
        <v>1.7691685682513487</v>
      </c>
      <c r="L45" s="37">
        <f t="shared" si="9"/>
        <v>0.43927648578811374</v>
      </c>
      <c r="M45" s="37">
        <f t="shared" si="10"/>
        <v>0.56072351421188638</v>
      </c>
      <c r="N45" s="38">
        <v>141</v>
      </c>
      <c r="O45" s="38">
        <f t="shared" si="11"/>
        <v>76.023041474654363</v>
      </c>
      <c r="P45" s="38">
        <f t="shared" si="12"/>
        <v>58.058823529411761</v>
      </c>
      <c r="Q45" s="38">
        <f t="shared" si="13"/>
        <v>82.941176470588232</v>
      </c>
      <c r="R45" s="38">
        <f t="shared" si="14"/>
        <v>64.976958525345623</v>
      </c>
      <c r="S45" s="39">
        <f t="shared" si="15"/>
        <v>-6.9181349959338689</v>
      </c>
      <c r="T45" s="39">
        <f t="shared" si="16"/>
        <v>-6.9181349959338618</v>
      </c>
      <c r="U45" t="s">
        <v>127</v>
      </c>
      <c r="V45" t="s">
        <v>130</v>
      </c>
      <c r="W45" t="s">
        <v>71</v>
      </c>
      <c r="X45" s="48" t="s">
        <v>462</v>
      </c>
      <c r="Y45" s="41"/>
    </row>
    <row r="46" spans="1:25" s="50" customFormat="1" ht="15" x14ac:dyDescent="0.25">
      <c r="A46">
        <v>2.12</v>
      </c>
      <c r="B46">
        <v>1.74</v>
      </c>
      <c r="C46" s="29">
        <f t="shared" si="0"/>
        <v>4.6410756885707949E-2</v>
      </c>
      <c r="D46" s="30">
        <f>IF(OR($A46="",$B46=""),"",A46*'MPTO_working_2-way'!$G45)</f>
        <v>2.2183908045977008</v>
      </c>
      <c r="E46" s="32">
        <f>IF(OR($A46="",$B46=""),"",B46*'MPTO_working_2-way'!$G45)</f>
        <v>1.8207547169811318</v>
      </c>
      <c r="F46" s="30">
        <f>IF(OR($A46="",$B46=""),"",'MPTO_working_2-way'!D45)</f>
        <v>2.2296905222437133</v>
      </c>
      <c r="G46" s="32">
        <f>IF(OR($A46="",$B46=""),"",'MPTO_working_2-way'!E45)</f>
        <v>1.8132127408572549</v>
      </c>
      <c r="H46" s="30">
        <f>IF(OR($A46="",$B46=""),"",'OddsRatio_working_2-way'!M45)</f>
        <v>2.2302493704584911</v>
      </c>
      <c r="I46" s="30">
        <f>IF(OR($A46="",$B46=""),"",'OddsRatio_working_2-way'!N45)</f>
        <v>1.8128433340529317</v>
      </c>
      <c r="J46" s="30">
        <f>IF('Log_working_2-way'!$D45="","",A46^('Log_working_2-way'!$D45))</f>
        <v>2.235500887736106</v>
      </c>
      <c r="K46" s="32">
        <f>IF('Log_working_2-way'!$D45="","",B46^('Log_working_2-way'!$D45))</f>
        <v>1.8093883298066613</v>
      </c>
      <c r="L46" s="37">
        <f t="shared" si="9"/>
        <v>0.45077720207253896</v>
      </c>
      <c r="M46" s="37">
        <f t="shared" si="10"/>
        <v>0.5492227979274612</v>
      </c>
      <c r="N46" s="38">
        <v>142</v>
      </c>
      <c r="O46" s="38">
        <f t="shared" si="11"/>
        <v>75.018867924528308</v>
      </c>
      <c r="P46" s="38">
        <f t="shared" si="12"/>
        <v>60.390804597701155</v>
      </c>
      <c r="Q46" s="38">
        <f t="shared" si="13"/>
        <v>81.609195402298852</v>
      </c>
      <c r="R46" s="38">
        <f t="shared" si="14"/>
        <v>66.981132075471692</v>
      </c>
      <c r="S46" s="39">
        <f t="shared" si="15"/>
        <v>-6.5903274777705434</v>
      </c>
      <c r="T46" s="39">
        <f t="shared" si="16"/>
        <v>-6.5903274777705363</v>
      </c>
      <c r="U46" t="s">
        <v>128</v>
      </c>
      <c r="V46" t="s">
        <v>102</v>
      </c>
      <c r="W46" t="s">
        <v>71</v>
      </c>
      <c r="X46" s="48" t="s">
        <v>462</v>
      </c>
      <c r="Y46" s="52"/>
    </row>
    <row r="47" spans="1:25" ht="15" x14ac:dyDescent="0.25">
      <c r="A47">
        <v>1.99</v>
      </c>
      <c r="B47">
        <v>1.85</v>
      </c>
      <c r="C47" s="29">
        <f t="shared" si="0"/>
        <v>4.3053103354610656E-2</v>
      </c>
      <c r="D47" s="30">
        <f>IF(OR($A47="",$B47=""),"",A47*'MPTO_working_2-way'!$G46)</f>
        <v>2.0756756756756753</v>
      </c>
      <c r="E47" s="32">
        <f>IF(OR($A47="",$B47=""),"",B47*'MPTO_working_2-way'!$G46)</f>
        <v>1.9296482412060298</v>
      </c>
      <c r="F47" s="30">
        <f>IF(OR($A47="",$B47=""),"",'MPTO_working_2-way'!D46)</f>
        <v>2.0790625441197226</v>
      </c>
      <c r="G47" s="32">
        <f>IF(OR($A47="",$B47=""),"",'MPTO_working_2-way'!E46)</f>
        <v>1.9267303414889438</v>
      </c>
      <c r="H47" s="30">
        <f>IF(OR($A47="",$B47=""),"",'OddsRatio_working_2-way'!M46)</f>
        <v>2.0792154012767514</v>
      </c>
      <c r="I47" s="30">
        <f>IF(OR($A47="",$B47=""),"",'OddsRatio_working_2-way'!N46)</f>
        <v>1.9265990819042815</v>
      </c>
      <c r="J47" s="30">
        <f>IF('Log_working_2-way'!$D46="","",A47^('Log_working_2-way'!$D46))</f>
        <v>2.0807741676242877</v>
      </c>
      <c r="K47" s="32">
        <f>IF('Log_working_2-way'!$D46="","",B47^('Log_working_2-way'!$D46))</f>
        <v>1.9252626773989769</v>
      </c>
      <c r="L47" s="37">
        <f t="shared" si="9"/>
        <v>0.48177083333333343</v>
      </c>
      <c r="M47" s="37">
        <f t="shared" si="10"/>
        <v>0.51822916666666674</v>
      </c>
      <c r="N47" s="38">
        <v>143</v>
      </c>
      <c r="O47" s="38">
        <f t="shared" si="11"/>
        <v>71.140703517587923</v>
      </c>
      <c r="P47" s="38">
        <f t="shared" si="12"/>
        <v>65.702702702702695</v>
      </c>
      <c r="Q47" s="38">
        <f t="shared" si="13"/>
        <v>77.297297297297291</v>
      </c>
      <c r="R47" s="38">
        <f t="shared" si="14"/>
        <v>71.859296482412049</v>
      </c>
      <c r="S47" s="39">
        <f t="shared" si="15"/>
        <v>-6.1565937797093682</v>
      </c>
      <c r="T47" s="39">
        <f t="shared" si="16"/>
        <v>-6.156593779709354</v>
      </c>
      <c r="U47" t="s">
        <v>101</v>
      </c>
      <c r="V47" t="s">
        <v>68</v>
      </c>
      <c r="W47" t="s">
        <v>71</v>
      </c>
      <c r="X47" s="48" t="s">
        <v>462</v>
      </c>
      <c r="Y47" s="41"/>
    </row>
    <row r="48" spans="1:25" ht="15" x14ac:dyDescent="0.25">
      <c r="A48">
        <v>1.78</v>
      </c>
      <c r="B48">
        <v>2.06</v>
      </c>
      <c r="C48" s="29">
        <f t="shared" si="0"/>
        <v>4.7234646012872306E-2</v>
      </c>
      <c r="D48" s="30">
        <f>IF(OR($A48="",$B48=""),"",A48*'MPTO_working_2-way'!$G47)</f>
        <v>1.8640776699029127</v>
      </c>
      <c r="E48" s="32">
        <f>IF(OR($A48="",$B48=""),"",B48*'MPTO_working_2-way'!$G47)</f>
        <v>2.1573033707865168</v>
      </c>
      <c r="F48" s="30">
        <f>IF(OR($A48="",$B48=""),"",'MPTO_working_2-way'!D47)</f>
        <v>1.8581129015911626</v>
      </c>
      <c r="G48" s="32">
        <f>IF(OR($A48="",$B48=""),"",'MPTO_working_2-way'!E47)</f>
        <v>2.165347820951931</v>
      </c>
      <c r="H48" s="30">
        <f>IF(OR($A48="",$B48=""),"",'OddsRatio_working_2-way'!M47)</f>
        <v>1.8578164469184384</v>
      </c>
      <c r="I48" s="30">
        <f>IF(OR($A48="",$B48=""),"",'OddsRatio_working_2-way'!N47)</f>
        <v>2.1657505560686463</v>
      </c>
      <c r="J48" s="30">
        <f>IF('Log_working_2-way'!$D47="","",A48^('Log_working_2-way'!$D47))</f>
        <v>1.855080049537273</v>
      </c>
      <c r="K48" s="32">
        <f>IF('Log_working_2-way'!$D47="","",B48^('Log_working_2-way'!$D47))</f>
        <v>2.169481150379414</v>
      </c>
      <c r="L48" s="37">
        <f t="shared" si="9"/>
        <v>0.53645833333333337</v>
      </c>
      <c r="M48" s="37">
        <f t="shared" si="10"/>
        <v>0.46354166666666669</v>
      </c>
      <c r="N48" s="38">
        <v>144</v>
      </c>
      <c r="O48" s="38">
        <f t="shared" si="11"/>
        <v>63.101123595505619</v>
      </c>
      <c r="P48" s="38">
        <f t="shared" si="12"/>
        <v>74.097087378640765</v>
      </c>
      <c r="Q48" s="38">
        <f t="shared" si="13"/>
        <v>69.902912621359221</v>
      </c>
      <c r="R48" s="38">
        <f t="shared" si="14"/>
        <v>80.898876404494388</v>
      </c>
      <c r="S48" s="39">
        <f t="shared" si="15"/>
        <v>-6.8017890258536013</v>
      </c>
      <c r="T48" s="39">
        <f t="shared" si="16"/>
        <v>-6.8017890258536227</v>
      </c>
      <c r="U48" t="s">
        <v>105</v>
      </c>
      <c r="V48" t="s">
        <v>104</v>
      </c>
      <c r="W48" t="s">
        <v>71</v>
      </c>
      <c r="X48" s="48" t="s">
        <v>462</v>
      </c>
      <c r="Y48" s="41"/>
    </row>
    <row r="49" spans="1:25" ht="15" x14ac:dyDescent="0.25">
      <c r="A49">
        <v>2.0699999999999998</v>
      </c>
      <c r="B49">
        <v>1.77</v>
      </c>
      <c r="C49" s="29">
        <f t="shared" si="0"/>
        <v>4.8063538852042953E-2</v>
      </c>
      <c r="D49" s="30">
        <f>IF(OR($A49="",$B49=""),"",A49*'MPTO_working_2-way'!$G48)</f>
        <v>2.1694915254237288</v>
      </c>
      <c r="E49" s="32">
        <f>IF(OR($A49="",$B49=""),"",B49*'MPTO_working_2-way'!$G48)</f>
        <v>1.855072463768116</v>
      </c>
      <c r="F49" s="30">
        <f>IF(OR($A49="",$B49=""),"",'MPTO_working_2-way'!D48)</f>
        <v>2.1783643984660661</v>
      </c>
      <c r="G49" s="32">
        <f>IF(OR($A49="",$B49=""),"",'MPTO_working_2-way'!E48)</f>
        <v>1.848633921138273</v>
      </c>
      <c r="H49" s="30">
        <f>IF(OR($A49="",$B49=""),"",'OddsRatio_working_2-way'!M48)</f>
        <v>2.1788173690654498</v>
      </c>
      <c r="I49" s="30">
        <f>IF(OR($A49="",$B49=""),"",'OddsRatio_working_2-way'!N48)</f>
        <v>1.8483078263368193</v>
      </c>
      <c r="J49" s="30">
        <f>IF('Log_working_2-way'!$D48="","",A49^('Log_working_2-way'!$D48))</f>
        <v>2.1829380192842547</v>
      </c>
      <c r="K49" s="32">
        <f>IF('Log_working_2-way'!$D48="","",B49^('Log_working_2-way'!$D48))</f>
        <v>1.8453528280410556</v>
      </c>
      <c r="L49" s="37">
        <f t="shared" si="9"/>
        <v>0.4609375</v>
      </c>
      <c r="M49" s="37">
        <f t="shared" si="10"/>
        <v>0.5390625</v>
      </c>
      <c r="N49" s="38">
        <v>145</v>
      </c>
      <c r="O49" s="38">
        <f t="shared" si="11"/>
        <v>74.951690821256037</v>
      </c>
      <c r="P49" s="38">
        <f t="shared" si="12"/>
        <v>63.07909604519773</v>
      </c>
      <c r="Q49" s="38">
        <f t="shared" si="13"/>
        <v>81.920903954802256</v>
      </c>
      <c r="R49" s="38">
        <f t="shared" si="14"/>
        <v>70.048309178743963</v>
      </c>
      <c r="S49" s="39">
        <f t="shared" si="15"/>
        <v>-6.9692131335462193</v>
      </c>
      <c r="T49" s="39">
        <f t="shared" si="16"/>
        <v>-6.9692131335462335</v>
      </c>
      <c r="U49" t="s">
        <v>132</v>
      </c>
      <c r="V49" t="s">
        <v>75</v>
      </c>
      <c r="W49" t="s">
        <v>71</v>
      </c>
      <c r="X49" s="48" t="s">
        <v>462</v>
      </c>
      <c r="Y49" s="41"/>
    </row>
    <row r="50" spans="1:25" ht="15" x14ac:dyDescent="0.25">
      <c r="A50">
        <v>1.71</v>
      </c>
      <c r="B50">
        <v>2.17</v>
      </c>
      <c r="C50" s="29">
        <f t="shared" si="0"/>
        <v>4.5624814724984475E-2</v>
      </c>
      <c r="D50" s="30">
        <f>IF(OR($A50="",$B50=""),"",A50*'MPTO_working_2-way'!$G49)</f>
        <v>1.7880184331797233</v>
      </c>
      <c r="E50" s="32">
        <f>IF(OR($A50="",$B50=""),"",B50*'MPTO_working_2-way'!$G49)</f>
        <v>2.269005847953216</v>
      </c>
      <c r="F50" s="30">
        <f>IF(OR($A50="",$B50=""),"",'MPTO_working_2-way'!D49)</f>
        <v>1.7794135277051812</v>
      </c>
      <c r="G50" s="32">
        <f>IF(OR($A50="",$B50=""),"",'MPTO_working_2-way'!E49)</f>
        <v>2.2830159657919831</v>
      </c>
      <c r="H50" s="30">
        <f>IF(OR($A50="",$B50=""),"",'OddsRatio_working_2-way'!M49)</f>
        <v>1.7789978221006826</v>
      </c>
      <c r="I50" s="30">
        <f>IF(OR($A50="",$B50=""),"",'OddsRatio_working_2-way'!N49)</f>
        <v>2.283700636419435</v>
      </c>
      <c r="J50" s="30">
        <f>IF('Log_working_2-way'!$D49="","",A50^('Log_working_2-way'!$D49))</f>
        <v>1.7750597125209804</v>
      </c>
      <c r="K50" s="32">
        <f>IF('Log_working_2-way'!$D49="","",B50^('Log_working_2-way'!$D49))</f>
        <v>2.2902231709951497</v>
      </c>
      <c r="L50" s="37">
        <f t="shared" si="9"/>
        <v>0.55927835051546393</v>
      </c>
      <c r="M50" s="37">
        <f t="shared" si="10"/>
        <v>0.44072164948453613</v>
      </c>
      <c r="N50" s="38">
        <v>146</v>
      </c>
      <c r="O50" s="38">
        <f t="shared" si="11"/>
        <v>60.619883040935669</v>
      </c>
      <c r="P50" s="38">
        <f t="shared" si="12"/>
        <v>78.718894009216584</v>
      </c>
      <c r="Q50" s="38">
        <f t="shared" si="13"/>
        <v>67.281105990783416</v>
      </c>
      <c r="R50" s="38">
        <f t="shared" si="14"/>
        <v>85.380116959064324</v>
      </c>
      <c r="S50" s="39">
        <f t="shared" si="15"/>
        <v>-6.6612229498477475</v>
      </c>
      <c r="T50" s="39">
        <f t="shared" si="16"/>
        <v>-6.6612229498477404</v>
      </c>
      <c r="U50" t="s">
        <v>134</v>
      </c>
      <c r="V50" t="s">
        <v>92</v>
      </c>
      <c r="W50" t="s">
        <v>71</v>
      </c>
      <c r="X50" s="48" t="s">
        <v>462</v>
      </c>
      <c r="Y50" s="41"/>
    </row>
    <row r="51" spans="1:25" ht="15" x14ac:dyDescent="0.25">
      <c r="A51">
        <v>2.06</v>
      </c>
      <c r="B51">
        <v>1.78</v>
      </c>
      <c r="C51" s="29">
        <f t="shared" si="0"/>
        <v>4.7234646012872306E-2</v>
      </c>
      <c r="D51" s="30">
        <f>IF(OR($A51="",$B51=""),"",A51*'MPTO_working_2-way'!$G50)</f>
        <v>2.1573033707865168</v>
      </c>
      <c r="E51" s="32">
        <f>IF(OR($A51="",$B51=""),"",B51*'MPTO_working_2-way'!$G50)</f>
        <v>1.8640776699029127</v>
      </c>
      <c r="F51" s="30">
        <f>IF(OR($A51="",$B51=""),"",'MPTO_working_2-way'!D50)</f>
        <v>2.165347820951931</v>
      </c>
      <c r="G51" s="32">
        <f>IF(OR($A51="",$B51=""),"",'MPTO_working_2-way'!E50)</f>
        <v>1.8581129015911626</v>
      </c>
      <c r="H51" s="30">
        <f>IF(OR($A51="",$B51=""),"",'OddsRatio_working_2-way'!M50)</f>
        <v>2.1657505560686463</v>
      </c>
      <c r="I51" s="30">
        <f>IF(OR($A51="",$B51=""),"",'OddsRatio_working_2-way'!N50)</f>
        <v>1.8578164469184384</v>
      </c>
      <c r="J51" s="30">
        <f>IF('Log_working_2-way'!$D50="","",A51^('Log_working_2-way'!$D50))</f>
        <v>2.169481150379414</v>
      </c>
      <c r="K51" s="32">
        <f>IF('Log_working_2-way'!$D50="","",B51^('Log_working_2-way'!$D50))</f>
        <v>1.855080049537273</v>
      </c>
      <c r="L51" s="37">
        <f t="shared" si="9"/>
        <v>0.46354166666666669</v>
      </c>
      <c r="M51" s="37">
        <f t="shared" si="10"/>
        <v>0.53645833333333337</v>
      </c>
      <c r="N51" s="38">
        <v>147</v>
      </c>
      <c r="O51" s="38">
        <f t="shared" si="11"/>
        <v>75.640776699029118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71.359223300970868</v>
      </c>
      <c r="S51" s="39">
        <f t="shared" si="15"/>
        <v>-6.9434929638922398</v>
      </c>
      <c r="T51" s="39">
        <f t="shared" si="16"/>
        <v>-6.9434929638921972</v>
      </c>
      <c r="U51" t="s">
        <v>161</v>
      </c>
      <c r="V51" t="s">
        <v>103</v>
      </c>
      <c r="W51" t="s">
        <v>71</v>
      </c>
      <c r="X51" s="48" t="s">
        <v>462</v>
      </c>
      <c r="Y51" s="41"/>
    </row>
    <row r="52" spans="1:25" ht="15" x14ac:dyDescent="0.25">
      <c r="A52">
        <v>1.89</v>
      </c>
      <c r="B52">
        <v>1.94</v>
      </c>
      <c r="C52" s="29">
        <f t="shared" si="0"/>
        <v>4.4564446626302434E-2</v>
      </c>
      <c r="D52" s="30">
        <f>IF(OR($A52="",$B52=""),"",A52*'MPTO_working_2-way'!$G51)</f>
        <v>1.9742268041237114</v>
      </c>
      <c r="E52" s="32">
        <f>IF(OR($A52="",$B52=""),"",B52*'MPTO_working_2-way'!$G51)</f>
        <v>2.0264550264550265</v>
      </c>
      <c r="F52" s="30">
        <f>IF(OR($A52="",$B52=""),"",'MPTO_working_2-way'!D51)</f>
        <v>1.9730936877791532</v>
      </c>
      <c r="G52" s="32">
        <f>IF(OR($A52="",$B52=""),"",'MPTO_working_2-way'!E51)</f>
        <v>2.0276502792678208</v>
      </c>
      <c r="H52" s="30">
        <f>IF(OR($A52="",$B52=""),"",'OddsRatio_working_2-way'!M51)</f>
        <v>1.9730408576407765</v>
      </c>
      <c r="I52" s="30">
        <f>IF(OR($A52="",$B52=""),"",'OddsRatio_working_2-way'!N51)</f>
        <v>2.0277060743621682</v>
      </c>
      <c r="J52" s="30">
        <f>IF('Log_working_2-way'!$D51="","",A52^('Log_working_2-way'!$D51))</f>
        <v>1.9725205567658568</v>
      </c>
      <c r="K52" s="32">
        <f>IF('Log_working_2-way'!$D51="","",B52^('Log_working_2-way'!$D51))</f>
        <v>2.0282558996234914</v>
      </c>
      <c r="L52" s="37">
        <f t="shared" si="9"/>
        <v>0.50652741514360311</v>
      </c>
      <c r="M52" s="37">
        <f t="shared" si="10"/>
        <v>0.49347258485639683</v>
      </c>
      <c r="N52" s="38">
        <v>148</v>
      </c>
      <c r="O52" s="38">
        <f t="shared" si="11"/>
        <v>69.693121693121682</v>
      </c>
      <c r="P52" s="38">
        <f t="shared" si="12"/>
        <v>71.711340206185582</v>
      </c>
      <c r="Q52" s="38">
        <f t="shared" si="13"/>
        <v>76.288659793814446</v>
      </c>
      <c r="R52" s="38">
        <f t="shared" si="14"/>
        <v>78.306878306878318</v>
      </c>
      <c r="S52" s="39">
        <f t="shared" si="15"/>
        <v>-6.5955381006927638</v>
      </c>
      <c r="T52" s="39">
        <f t="shared" si="16"/>
        <v>-6.5955381006927354</v>
      </c>
      <c r="U52" t="s">
        <v>139</v>
      </c>
      <c r="V52" t="s">
        <v>106</v>
      </c>
      <c r="W52" t="s">
        <v>72</v>
      </c>
      <c r="X52" s="48" t="s">
        <v>462</v>
      </c>
      <c r="Y52" s="41"/>
    </row>
    <row r="53" spans="1:25" s="35" customFormat="1" ht="15" x14ac:dyDescent="0.25">
      <c r="A53">
        <v>2.48</v>
      </c>
      <c r="B53">
        <v>1.55</v>
      </c>
      <c r="C53" s="29">
        <f t="shared" si="0"/>
        <v>4.8387096774193505E-2</v>
      </c>
      <c r="D53" s="30">
        <f>IF(OR($A53="",$B53=""),"",A53*'MPTO_working_2-way'!$G52)</f>
        <v>2.6</v>
      </c>
      <c r="E53" s="32">
        <f>IF(OR($A53="",$B53=""),"",B53*'MPTO_working_2-way'!$G52)</f>
        <v>1.625</v>
      </c>
      <c r="F53" s="30">
        <f>IF(OR($A53="",$B53=""),"",'MPTO_working_2-way'!D52)</f>
        <v>2.6382978723404253</v>
      </c>
      <c r="G53" s="32">
        <f>IF(OR($A53="",$B53=""),"",'MPTO_working_2-way'!E52)</f>
        <v>1.6103896103896105</v>
      </c>
      <c r="H53" s="30">
        <f>IF(OR($A53="",$B53=""),"",'OddsRatio_working_2-way'!M52)</f>
        <v>2.6403990645294484</v>
      </c>
      <c r="I53" s="30">
        <f>IF(OR($A53="",$B53=""),"",'OddsRatio_working_2-way'!N52)</f>
        <v>1.6096077604670245</v>
      </c>
      <c r="J53" s="30">
        <f>IF('Log_working_2-way'!$D52="","",A53^('Log_working_2-way'!$D52))</f>
        <v>2.6586385406816029</v>
      </c>
      <c r="K53" s="32">
        <f>IF('Log_working_2-way'!$D52="","",B53^('Log_working_2-way'!$D52))</f>
        <v>1.602904114109869</v>
      </c>
      <c r="L53" s="37">
        <f t="shared" si="9"/>
        <v>0.38461538461538458</v>
      </c>
      <c r="M53" s="37">
        <f t="shared" si="10"/>
        <v>0.61538461538461542</v>
      </c>
      <c r="N53" s="38">
        <v>149</v>
      </c>
      <c r="O53" s="38">
        <f t="shared" si="11"/>
        <v>88.91935483870968</v>
      </c>
      <c r="P53" s="38">
        <f t="shared" si="12"/>
        <v>52.870967741935495</v>
      </c>
      <c r="Q53" s="38">
        <f t="shared" si="13"/>
        <v>96.129032258064512</v>
      </c>
      <c r="R53" s="38">
        <f t="shared" si="14"/>
        <v>60.080645161290327</v>
      </c>
      <c r="S53" s="39">
        <f t="shared" si="15"/>
        <v>-7.2096774193548328</v>
      </c>
      <c r="T53" s="39">
        <f t="shared" si="16"/>
        <v>-7.2096774193548328</v>
      </c>
      <c r="U53" t="s">
        <v>81</v>
      </c>
      <c r="V53" t="s">
        <v>82</v>
      </c>
      <c r="W53" t="s">
        <v>72</v>
      </c>
      <c r="X53" s="48" t="s">
        <v>462</v>
      </c>
      <c r="Y53" s="41"/>
    </row>
    <row r="54" spans="1:25" ht="15" x14ac:dyDescent="0.25">
      <c r="A54">
        <v>2.11</v>
      </c>
      <c r="B54">
        <v>1.75</v>
      </c>
      <c r="C54" s="29">
        <f t="shared" si="0"/>
        <v>4.5362220717670931E-2</v>
      </c>
      <c r="D54" s="30">
        <f>IF(OR($A54="",$B54=""),"",A54*'MPTO_working_2-way'!$G53)</f>
        <v>2.2057142857142855</v>
      </c>
      <c r="E54" s="32">
        <f>IF(OR($A54="",$B54=""),"",B54*'MPTO_working_2-way'!$G53)</f>
        <v>1.8293838862559242</v>
      </c>
      <c r="F54" s="30">
        <f>IF(OR($A54="",$B54=""),"",'MPTO_working_2-way'!D53)</f>
        <v>2.2160540135033755</v>
      </c>
      <c r="G54" s="32">
        <f>IF(OR($A54="",$B54=""),"",'MPTO_working_2-way'!E53)</f>
        <v>1.8223318938926589</v>
      </c>
      <c r="H54" s="30">
        <f>IF(OR($A54="",$B54=""),"",'OddsRatio_working_2-way'!M53)</f>
        <v>2.216552506059644</v>
      </c>
      <c r="I54" s="30">
        <f>IF(OR($A54="",$B54=""),"",'OddsRatio_working_2-way'!N53)</f>
        <v>1.8219949365267862</v>
      </c>
      <c r="J54" s="30">
        <f>IF('Log_working_2-way'!$D53="","",A54^('Log_working_2-way'!$D53))</f>
        <v>2.2213495885331906</v>
      </c>
      <c r="K54" s="32">
        <f>IF('Log_working_2-way'!$D53="","",B54^('Log_working_2-way'!$D53))</f>
        <v>1.8187663952959283</v>
      </c>
      <c r="L54" s="37">
        <f t="shared" si="9"/>
        <v>0.45336787564766845</v>
      </c>
      <c r="M54" s="37">
        <f t="shared" si="10"/>
        <v>0.54663212435233155</v>
      </c>
      <c r="N54" s="38">
        <v>150</v>
      </c>
      <c r="O54" s="38">
        <f t="shared" si="11"/>
        <v>78.909952606635073</v>
      </c>
      <c r="P54" s="38">
        <f t="shared" si="12"/>
        <v>64.285714285714278</v>
      </c>
      <c r="Q54" s="38">
        <f t="shared" si="13"/>
        <v>85.714285714285708</v>
      </c>
      <c r="R54" s="38">
        <f t="shared" si="14"/>
        <v>71.090047393364927</v>
      </c>
      <c r="S54" s="39">
        <f t="shared" si="15"/>
        <v>-6.8043331076506348</v>
      </c>
      <c r="T54" s="39">
        <f t="shared" si="16"/>
        <v>-6.804333107650649</v>
      </c>
      <c r="U54" t="s">
        <v>140</v>
      </c>
      <c r="V54" t="s">
        <v>84</v>
      </c>
      <c r="W54" t="s">
        <v>72</v>
      </c>
      <c r="X54" s="48" t="s">
        <v>462</v>
      </c>
      <c r="Y54" s="41"/>
    </row>
    <row r="55" spans="1:25" ht="15" x14ac:dyDescent="0.25">
      <c r="A55">
        <v>1.91</v>
      </c>
      <c r="B55">
        <v>1.93</v>
      </c>
      <c r="C55" s="29">
        <f t="shared" si="0"/>
        <v>4.1694924449990456E-2</v>
      </c>
      <c r="D55" s="30">
        <f>IF(OR($A55="",$B55=""),"",A55*'MPTO_working_2-way'!$G54)</f>
        <v>1.9896373056994816</v>
      </c>
      <c r="E55" s="32">
        <f>IF(OR($A55="",$B55=""),"",B55*'MPTO_working_2-way'!$G54)</f>
        <v>2.0104712041884816</v>
      </c>
      <c r="F55" s="30">
        <f>IF(OR($A55="",$B55=""),"",'MPTO_working_2-way'!D54)</f>
        <v>1.9892075654965866</v>
      </c>
      <c r="G55" s="32">
        <f>IF(OR($A55="",$B55=""),"",'MPTO_working_2-way'!E54)</f>
        <v>2.0109101819272834</v>
      </c>
      <c r="H55" s="30">
        <f>IF(OR($A55="",$B55=""),"",'OddsRatio_working_2-way'!M54)</f>
        <v>1.9891888715790902</v>
      </c>
      <c r="I55" s="30">
        <f>IF(OR($A55="",$B55=""),"",'OddsRatio_working_2-way'!N54)</f>
        <v>2.0109292863390706</v>
      </c>
      <c r="J55" s="30">
        <f>IF('Log_working_2-way'!$D54="","",A55^('Log_working_2-way'!$D54))</f>
        <v>1.9889919289180891</v>
      </c>
      <c r="K55" s="32">
        <f>IF('Log_working_2-way'!$D54="","",B55^('Log_working_2-way'!$D54))</f>
        <v>2.0111305974900358</v>
      </c>
      <c r="L55" s="37">
        <f t="shared" si="9"/>
        <v>0.50260416666666674</v>
      </c>
      <c r="M55" s="37">
        <f t="shared" si="10"/>
        <v>0.49739583333333337</v>
      </c>
      <c r="N55" s="38">
        <v>151</v>
      </c>
      <c r="O55" s="38">
        <f t="shared" si="11"/>
        <v>71.942408376963328</v>
      </c>
      <c r="P55" s="38">
        <f t="shared" si="12"/>
        <v>72.761658031088089</v>
      </c>
      <c r="Q55" s="38">
        <f t="shared" si="13"/>
        <v>78.238341968911925</v>
      </c>
      <c r="R55" s="38">
        <f t="shared" si="14"/>
        <v>79.057591623036643</v>
      </c>
      <c r="S55" s="39">
        <f t="shared" si="15"/>
        <v>-6.2959335919485966</v>
      </c>
      <c r="T55" s="39">
        <f t="shared" si="16"/>
        <v>-6.295933591948554</v>
      </c>
      <c r="U55" t="s">
        <v>90</v>
      </c>
      <c r="V55" t="s">
        <v>79</v>
      </c>
      <c r="W55" t="s">
        <v>72</v>
      </c>
      <c r="X55" s="48" t="s">
        <v>462</v>
      </c>
      <c r="Y55" s="41"/>
    </row>
    <row r="56" spans="1:25" ht="15" x14ac:dyDescent="0.25">
      <c r="A56">
        <v>2.2599999999999998</v>
      </c>
      <c r="B56">
        <v>1.65</v>
      </c>
      <c r="C56" s="29">
        <f t="shared" si="0"/>
        <v>4.85384821668009E-2</v>
      </c>
      <c r="D56" s="30">
        <f>IF(OR($A56="",$B56=""),"",A56*'MPTO_working_2-way'!$G55)</f>
        <v>2.3696969696969696</v>
      </c>
      <c r="E56" s="32">
        <f>IF(OR($A56="",$B56=""),"",B56*'MPTO_working_2-way'!$G55)</f>
        <v>1.7300884955752214</v>
      </c>
      <c r="F56" s="30">
        <f>IF(OR($A56="",$B56=""),"",'MPTO_working_2-way'!D55)</f>
        <v>2.3911510099390831</v>
      </c>
      <c r="G56" s="32">
        <f>IF(OR($A56="",$B56=""),"",'MPTO_working_2-way'!E55)</f>
        <v>1.7188292233233464</v>
      </c>
      <c r="H56" s="30">
        <f>IF(OR($A56="",$B56=""),"",'OddsRatio_working_2-way'!M55)</f>
        <v>2.3922864426767716</v>
      </c>
      <c r="I56" s="30">
        <f>IF(OR($A56="",$B56=""),"",'OddsRatio_working_2-way'!N55)</f>
        <v>1.7182430061427794</v>
      </c>
      <c r="J56" s="30">
        <f>IF('Log_working_2-way'!$D55="","",A56^('Log_working_2-way'!$D55))</f>
        <v>2.4023634444146</v>
      </c>
      <c r="K56" s="32">
        <f>IF('Log_working_2-way'!$D55="","",B56^('Log_working_2-way'!$D55))</f>
        <v>1.7130819075338126</v>
      </c>
      <c r="L56" s="37">
        <f t="shared" si="9"/>
        <v>0.42199488491048592</v>
      </c>
      <c r="M56" s="37">
        <f t="shared" si="10"/>
        <v>0.57800511508951402</v>
      </c>
      <c r="N56" s="38">
        <v>152</v>
      </c>
      <c r="O56" s="38">
        <f t="shared" si="11"/>
        <v>84.743362831858406</v>
      </c>
      <c r="P56" s="38">
        <f t="shared" si="12"/>
        <v>59.878787878787868</v>
      </c>
      <c r="Q56" s="38">
        <f t="shared" si="13"/>
        <v>92.121212121212125</v>
      </c>
      <c r="R56" s="38">
        <f t="shared" si="14"/>
        <v>67.256637168141594</v>
      </c>
      <c r="S56" s="39">
        <f t="shared" si="15"/>
        <v>-7.3778492893537191</v>
      </c>
      <c r="T56" s="39">
        <f t="shared" si="16"/>
        <v>-7.3778492893537262</v>
      </c>
      <c r="U56" t="s">
        <v>162</v>
      </c>
      <c r="V56" t="s">
        <v>111</v>
      </c>
      <c r="W56" t="s">
        <v>72</v>
      </c>
      <c r="X56" s="48" t="s">
        <v>462</v>
      </c>
      <c r="Y56" s="41"/>
    </row>
    <row r="57" spans="1:25" ht="15" x14ac:dyDescent="0.25">
      <c r="A57">
        <v>2.19</v>
      </c>
      <c r="B57">
        <v>1.69</v>
      </c>
      <c r="C57" s="29">
        <f t="shared" si="0"/>
        <v>4.8336980897571102E-2</v>
      </c>
      <c r="D57" s="30">
        <f>IF(OR($A57="",$B57=""),"",A57*'MPTO_working_2-way'!$G56)</f>
        <v>2.2958579881656807</v>
      </c>
      <c r="E57" s="32">
        <f>IF(OR($A57="",$B57=""),"",B57*'MPTO_working_2-way'!$G56)</f>
        <v>1.7716894977168951</v>
      </c>
      <c r="F57" s="30">
        <f>IF(OR($A57="",$B57=""),"",'MPTO_working_2-way'!D56)</f>
        <v>2.3123926150385805</v>
      </c>
      <c r="G57" s="32">
        <f>IF(OR($A57="",$B57=""),"",'MPTO_working_2-way'!E56)</f>
        <v>1.7619671038537528</v>
      </c>
      <c r="H57" s="30">
        <f>IF(OR($A57="",$B57=""),"",'OddsRatio_working_2-way'!M56)</f>
        <v>2.3132546139874859</v>
      </c>
      <c r="I57" s="30">
        <f>IF(OR($A57="",$B57=""),"",'OddsRatio_working_2-way'!N56)</f>
        <v>1.761466961051567</v>
      </c>
      <c r="J57" s="30">
        <f>IF('Log_working_2-way'!$D56="","",A57^('Log_working_2-way'!$D56))</f>
        <v>2.3209867282319023</v>
      </c>
      <c r="K57" s="32">
        <f>IF('Log_working_2-way'!$D56="","",B57^('Log_working_2-way'!$D56))</f>
        <v>1.7570098765015589</v>
      </c>
      <c r="L57" s="37">
        <f t="shared" si="9"/>
        <v>0.4355670103092783</v>
      </c>
      <c r="M57" s="37">
        <f t="shared" si="10"/>
        <v>0.56443298969072164</v>
      </c>
      <c r="N57" s="38">
        <v>153</v>
      </c>
      <c r="O57" s="38">
        <f t="shared" si="11"/>
        <v>83.136986301369859</v>
      </c>
      <c r="P57" s="38">
        <f t="shared" si="12"/>
        <v>62.467455621301774</v>
      </c>
      <c r="Q57" s="38">
        <f t="shared" si="13"/>
        <v>90.532544378698233</v>
      </c>
      <c r="R57" s="38">
        <f t="shared" si="14"/>
        <v>69.863013698630141</v>
      </c>
      <c r="S57" s="39">
        <f t="shared" si="15"/>
        <v>-7.3955580773283742</v>
      </c>
      <c r="T57" s="39">
        <f t="shared" si="16"/>
        <v>-7.3955580773283671</v>
      </c>
      <c r="U57" t="s">
        <v>108</v>
      </c>
      <c r="V57" t="s">
        <v>80</v>
      </c>
      <c r="W57" t="s">
        <v>72</v>
      </c>
      <c r="X57" s="48" t="s">
        <v>462</v>
      </c>
      <c r="Y57" s="41"/>
    </row>
    <row r="58" spans="1:25" ht="15" x14ac:dyDescent="0.25">
      <c r="A58">
        <v>2.12</v>
      </c>
      <c r="B58">
        <v>1.74</v>
      </c>
      <c r="C58" s="29">
        <f t="shared" si="0"/>
        <v>4.6410756885707949E-2</v>
      </c>
      <c r="D58" s="30">
        <f>IF(OR($A58="",$B58=""),"",A58*'MPTO_working_2-way'!$G57)</f>
        <v>2.2183908045977008</v>
      </c>
      <c r="E58" s="32">
        <f>IF(OR($A58="",$B58=""),"",B58*'MPTO_working_2-way'!$G57)</f>
        <v>1.8207547169811318</v>
      </c>
      <c r="F58" s="30">
        <f>IF(OR($A58="",$B58=""),"",'MPTO_working_2-way'!D57)</f>
        <v>2.2296905222437133</v>
      </c>
      <c r="G58" s="32">
        <f>IF(OR($A58="",$B58=""),"",'MPTO_working_2-way'!E57)</f>
        <v>1.8132127408572549</v>
      </c>
      <c r="H58" s="30">
        <f>IF(OR($A58="",$B58=""),"",'OddsRatio_working_2-way'!M57)</f>
        <v>2.2302493704584911</v>
      </c>
      <c r="I58" s="30">
        <f>IF(OR($A58="",$B58=""),"",'OddsRatio_working_2-way'!N57)</f>
        <v>1.8128433340529317</v>
      </c>
      <c r="J58" s="30">
        <f>IF('Log_working_2-way'!$D57="","",A58^('Log_working_2-way'!$D57))</f>
        <v>2.235500887736106</v>
      </c>
      <c r="K58" s="32">
        <f>IF('Log_working_2-way'!$D57="","",B58^('Log_working_2-way'!$D57))</f>
        <v>1.8093883298066613</v>
      </c>
      <c r="L58" s="37">
        <f t="shared" si="9"/>
        <v>0.45077720207253896</v>
      </c>
      <c r="M58" s="37">
        <f t="shared" si="10"/>
        <v>0.5492227979274612</v>
      </c>
      <c r="N58" s="38">
        <v>154</v>
      </c>
      <c r="O58" s="38">
        <f t="shared" si="11"/>
        <v>81.35849056603773</v>
      </c>
      <c r="P58" s="38">
        <f t="shared" si="12"/>
        <v>65.494252873563198</v>
      </c>
      <c r="Q58" s="38">
        <f t="shared" si="13"/>
        <v>88.505747126436773</v>
      </c>
      <c r="R58" s="38">
        <f t="shared" si="14"/>
        <v>72.641509433962256</v>
      </c>
      <c r="S58" s="39">
        <f t="shared" si="15"/>
        <v>-7.1472565603990432</v>
      </c>
      <c r="T58" s="39">
        <f t="shared" si="16"/>
        <v>-7.1472565603990574</v>
      </c>
      <c r="U58" t="s">
        <v>69</v>
      </c>
      <c r="V58" t="s">
        <v>107</v>
      </c>
      <c r="W58" t="s">
        <v>72</v>
      </c>
      <c r="X58" s="48" t="s">
        <v>462</v>
      </c>
      <c r="Y58" s="41"/>
    </row>
    <row r="59" spans="1:25" ht="15" x14ac:dyDescent="0.25">
      <c r="A59">
        <v>2.2799999999999998</v>
      </c>
      <c r="B59">
        <v>1.65</v>
      </c>
      <c r="C59" s="29">
        <f t="shared" si="0"/>
        <v>4.4657097288676173E-2</v>
      </c>
      <c r="D59" s="30">
        <f>IF(OR($A59="",$B59=""),"",A59*'MPTO_working_2-way'!$G58)</f>
        <v>2.3818181818181814</v>
      </c>
      <c r="E59" s="32">
        <f>IF(OR($A59="",$B59=""),"",B59*'MPTO_working_2-way'!$G58)</f>
        <v>1.7236842105263155</v>
      </c>
      <c r="F59" s="30">
        <f>IF(OR($A59="",$B59=""),"",'MPTO_working_2-way'!D58)</f>
        <v>2.402298850574712</v>
      </c>
      <c r="G59" s="32">
        <f>IF(OR($A59="",$B59=""),"",'MPTO_working_2-way'!E58)</f>
        <v>1.7131147540983604</v>
      </c>
      <c r="H59" s="30">
        <f>IF(OR($A59="",$B59=""),"",'OddsRatio_working_2-way'!M58)</f>
        <v>2.4032928308912465</v>
      </c>
      <c r="I59" s="30">
        <f>IF(OR($A59="",$B59=""),"",'OddsRatio_working_2-way'!N58)</f>
        <v>1.7126096406869604</v>
      </c>
      <c r="J59" s="30">
        <f>IF('Log_working_2-way'!$D58="","",A59^('Log_working_2-way'!$D58))</f>
        <v>2.4128750224751347</v>
      </c>
      <c r="K59" s="32">
        <f>IF('Log_working_2-way'!$D58="","",B59^('Log_working_2-way'!$D58))</f>
        <v>1.7077766851929645</v>
      </c>
      <c r="L59" s="37">
        <f t="shared" si="9"/>
        <v>0.4198473282442749</v>
      </c>
      <c r="M59" s="37">
        <f t="shared" si="10"/>
        <v>0.58015267175572527</v>
      </c>
      <c r="N59" s="38">
        <v>155</v>
      </c>
      <c r="O59" s="38">
        <f t="shared" si="11"/>
        <v>87.017543859649123</v>
      </c>
      <c r="P59" s="38">
        <f t="shared" si="12"/>
        <v>61.060606060606062</v>
      </c>
      <c r="Q59" s="38">
        <f t="shared" si="13"/>
        <v>93.939393939393938</v>
      </c>
      <c r="R59" s="38">
        <f t="shared" si="14"/>
        <v>67.982456140350877</v>
      </c>
      <c r="S59" s="39">
        <f t="shared" si="15"/>
        <v>-6.9218500797448144</v>
      </c>
      <c r="T59" s="39">
        <f t="shared" si="16"/>
        <v>-6.9218500797448144</v>
      </c>
      <c r="U59" t="s">
        <v>136</v>
      </c>
      <c r="V59" t="s">
        <v>76</v>
      </c>
      <c r="W59" t="s">
        <v>72</v>
      </c>
      <c r="X59" s="48" t="s">
        <v>462</v>
      </c>
      <c r="Y59" s="41"/>
    </row>
    <row r="60" spans="1:25" s="35" customFormat="1" ht="15" x14ac:dyDescent="0.25">
      <c r="A60">
        <v>2.14</v>
      </c>
      <c r="B60">
        <v>1.72</v>
      </c>
      <c r="C60" s="29">
        <f t="shared" si="0"/>
        <v>4.8685068463377501E-2</v>
      </c>
      <c r="D60" s="30">
        <f>IF(OR($A60="",$B60=""),"",A60*'MPTO_working_2-way'!$G59)</f>
        <v>2.2441860465116279</v>
      </c>
      <c r="E60" s="32">
        <f>IF(OR($A60="",$B60=""),"",B60*'MPTO_working_2-way'!$G59)</f>
        <v>1.8037383177570092</v>
      </c>
      <c r="F60" s="30">
        <f>IF(OR($A60="",$B60=""),"",'MPTO_working_2-way'!D59)</f>
        <v>2.2576054955839058</v>
      </c>
      <c r="G60" s="32">
        <f>IF(OR($A60="",$B60=""),"",'MPTO_working_2-way'!E59)</f>
        <v>1.7951619196254389</v>
      </c>
      <c r="H60" s="30">
        <f>IF(OR($A60="",$B60=""),"",'OddsRatio_working_2-way'!M59)</f>
        <v>2.2583057392117913</v>
      </c>
      <c r="I60" s="30">
        <f>IF(OR($A60="",$B60=""),"",'OddsRatio_working_2-way'!N59)</f>
        <v>1.7947194142390264</v>
      </c>
      <c r="J60" s="30">
        <f>IF('Log_working_2-way'!$D59="","",A60^('Log_working_2-way'!$D59))</f>
        <v>2.2645658948599179</v>
      </c>
      <c r="K60" s="32">
        <f>IF('Log_working_2-way'!$D59="","",B60^('Log_working_2-way'!$D59))</f>
        <v>1.7907852046807202</v>
      </c>
      <c r="L60" s="37">
        <f t="shared" si="9"/>
        <v>0.44559585492227982</v>
      </c>
      <c r="M60" s="37">
        <f t="shared" si="10"/>
        <v>0.55440414507772029</v>
      </c>
      <c r="N60" s="38">
        <v>156</v>
      </c>
      <c r="O60" s="38">
        <f t="shared" si="11"/>
        <v>83.102803738317775</v>
      </c>
      <c r="P60" s="38">
        <f t="shared" si="12"/>
        <v>65.302325581395351</v>
      </c>
      <c r="Q60" s="38">
        <f t="shared" si="13"/>
        <v>90.697674418604663</v>
      </c>
      <c r="R60" s="38">
        <f t="shared" si="14"/>
        <v>72.89719626168224</v>
      </c>
      <c r="S60" s="39">
        <f t="shared" si="15"/>
        <v>-7.5948706802868884</v>
      </c>
      <c r="T60" s="39">
        <f t="shared" si="16"/>
        <v>-7.5948706802868884</v>
      </c>
      <c r="U60" t="s">
        <v>77</v>
      </c>
      <c r="V60" t="s">
        <v>135</v>
      </c>
      <c r="W60" t="s">
        <v>72</v>
      </c>
      <c r="X60" s="48" t="s">
        <v>462</v>
      </c>
      <c r="Y60" s="41"/>
    </row>
    <row r="61" spans="1:25" ht="15" x14ac:dyDescent="0.25">
      <c r="A61">
        <v>1.94</v>
      </c>
      <c r="B61">
        <v>1.89</v>
      </c>
      <c r="C61" s="29">
        <f t="shared" si="0"/>
        <v>4.4564446626302434E-2</v>
      </c>
      <c r="D61" s="30">
        <f>IF(OR($A61="",$B61=""),"",A61*'MPTO_working_2-way'!$G60)</f>
        <v>2.0264550264550265</v>
      </c>
      <c r="E61" s="32">
        <f>IF(OR($A61="",$B61=""),"",B61*'MPTO_working_2-way'!$G60)</f>
        <v>1.9742268041237114</v>
      </c>
      <c r="F61" s="30">
        <f>IF(OR($A61="",$B61=""),"",'MPTO_working_2-way'!D60)</f>
        <v>2.0276502792678208</v>
      </c>
      <c r="G61" s="32">
        <f>IF(OR($A61="",$B61=""),"",'MPTO_working_2-way'!E60)</f>
        <v>1.9730936877791532</v>
      </c>
      <c r="H61" s="30">
        <f>IF(OR($A61="",$B61=""),"",'OddsRatio_working_2-way'!M60)</f>
        <v>2.0277060743621682</v>
      </c>
      <c r="I61" s="30">
        <f>IF(OR($A61="",$B61=""),"",'OddsRatio_working_2-way'!N60)</f>
        <v>1.9730408576407765</v>
      </c>
      <c r="J61" s="30">
        <f>IF('Log_working_2-way'!$D60="","",A61^('Log_working_2-way'!$D60))</f>
        <v>2.0282558996234914</v>
      </c>
      <c r="K61" s="32">
        <f>IF('Log_working_2-way'!$D60="","",B61^('Log_working_2-way'!$D60))</f>
        <v>1.9725205567658568</v>
      </c>
      <c r="L61" s="37">
        <f t="shared" si="9"/>
        <v>0.49347258485639683</v>
      </c>
      <c r="M61" s="37">
        <f t="shared" si="10"/>
        <v>0.50652741514360311</v>
      </c>
      <c r="N61" s="38">
        <v>157</v>
      </c>
      <c r="O61" s="38">
        <f t="shared" si="11"/>
        <v>76.072164948453604</v>
      </c>
      <c r="P61" s="38">
        <f t="shared" si="12"/>
        <v>73.931216931216923</v>
      </c>
      <c r="Q61" s="38">
        <f t="shared" si="13"/>
        <v>83.068783068783077</v>
      </c>
      <c r="R61" s="38">
        <f t="shared" si="14"/>
        <v>80.927835051546396</v>
      </c>
      <c r="S61" s="39">
        <f t="shared" si="15"/>
        <v>-6.9966181203294724</v>
      </c>
      <c r="T61" s="39">
        <f t="shared" si="16"/>
        <v>-6.9966181203294724</v>
      </c>
      <c r="U61" t="s">
        <v>89</v>
      </c>
      <c r="V61" t="s">
        <v>137</v>
      </c>
      <c r="W61" t="s">
        <v>72</v>
      </c>
      <c r="X61" s="48" t="s">
        <v>462</v>
      </c>
      <c r="Y61" s="41"/>
    </row>
    <row r="62" spans="1:25" ht="15" x14ac:dyDescent="0.25">
      <c r="A62">
        <v>2.2999999999999998</v>
      </c>
      <c r="B62">
        <v>1.63</v>
      </c>
      <c r="C62" s="29">
        <f t="shared" si="0"/>
        <v>4.8279541210989763E-2</v>
      </c>
      <c r="D62" s="30">
        <f>IF(OR($A62="",$B62=""),"",A62*'MPTO_working_2-way'!$G61)</f>
        <v>2.4110429447852764</v>
      </c>
      <c r="E62" s="32">
        <f>IF(OR($A62="",$B62=""),"",B62*'MPTO_working_2-way'!$G61)</f>
        <v>1.7086956521739132</v>
      </c>
      <c r="F62" s="30">
        <f>IF(OR($A62="",$B62=""),"",'MPTO_working_2-way'!D61)</f>
        <v>2.4352062357908415</v>
      </c>
      <c r="G62" s="32">
        <f>IF(OR($A62="",$B62=""),"",'MPTO_working_2-way'!E61)</f>
        <v>1.6967639737497173</v>
      </c>
      <c r="H62" s="30">
        <f>IF(OR($A62="",$B62=""),"",'OddsRatio_working_2-way'!M61)</f>
        <v>2.4364860122855578</v>
      </c>
      <c r="I62" s="30">
        <f>IF(OR($A62="",$B62=""),"",'OddsRatio_working_2-way'!N61)</f>
        <v>1.6961432213383858</v>
      </c>
      <c r="J62" s="30">
        <f>IF('Log_working_2-way'!$D61="","",A62^('Log_working_2-way'!$D61))</f>
        <v>2.4478595145117024</v>
      </c>
      <c r="K62" s="32">
        <f>IF('Log_working_2-way'!$D61="","",B62^('Log_working_2-way'!$D61))</f>
        <v>1.6906747443214869</v>
      </c>
      <c r="L62" s="37">
        <f t="shared" si="9"/>
        <v>0.41475826972010171</v>
      </c>
      <c r="M62" s="37">
        <f t="shared" si="10"/>
        <v>0.58524173027989812</v>
      </c>
      <c r="N62" s="38">
        <v>158</v>
      </c>
      <c r="O62" s="38">
        <f t="shared" si="11"/>
        <v>89.304347826086953</v>
      </c>
      <c r="P62" s="38">
        <f t="shared" si="12"/>
        <v>61.067484662576668</v>
      </c>
      <c r="Q62" s="38">
        <f t="shared" si="13"/>
        <v>96.932515337423311</v>
      </c>
      <c r="R62" s="38">
        <f t="shared" si="14"/>
        <v>68.695652173913047</v>
      </c>
      <c r="S62" s="39">
        <f t="shared" si="15"/>
        <v>-7.6281675113363576</v>
      </c>
      <c r="T62" s="39">
        <f t="shared" si="16"/>
        <v>-7.6281675113363789</v>
      </c>
      <c r="U62" t="s">
        <v>141</v>
      </c>
      <c r="V62" t="s">
        <v>138</v>
      </c>
      <c r="W62" t="s">
        <v>72</v>
      </c>
      <c r="X62" s="48" t="s">
        <v>462</v>
      </c>
      <c r="Y62" s="41"/>
    </row>
    <row r="63" spans="1:25" ht="15" x14ac:dyDescent="0.25">
      <c r="A63">
        <v>1.8</v>
      </c>
      <c r="B63">
        <v>2.0099999999999998</v>
      </c>
      <c r="C63" s="29">
        <f t="shared" si="0"/>
        <v>5.3067993366501032E-2</v>
      </c>
      <c r="D63" s="30">
        <f>IF(OR($A63="",$B63=""),"",A63*'MPTO_working_2-way'!$G62)</f>
        <v>1.8955223880597019</v>
      </c>
      <c r="E63" s="32">
        <f>IF(OR($A63="",$B63=""),"",B63*'MPTO_working_2-way'!$G62)</f>
        <v>2.1166666666666667</v>
      </c>
      <c r="F63" s="30">
        <f>IF(OR($A63="",$B63=""),"",'MPTO_working_2-way'!D62)</f>
        <v>1.8902821316614424</v>
      </c>
      <c r="G63" s="32">
        <f>IF(OR($A63="",$B63=""),"",'MPTO_working_2-way'!E62)</f>
        <v>2.1232394366197185</v>
      </c>
      <c r="H63" s="30">
        <f>IF(OR($A63="",$B63=""),"",'OddsRatio_working_2-way'!M62)</f>
        <v>1.88998831897997</v>
      </c>
      <c r="I63" s="30">
        <f>IF(OR($A63="",$B63=""),"",'OddsRatio_working_2-way'!N62)</f>
        <v>2.1236102527122118</v>
      </c>
      <c r="J63" s="30">
        <f>IF('Log_working_2-way'!$D62="","",A63^('Log_working_2-way'!$D62))</f>
        <v>1.8875714220239754</v>
      </c>
      <c r="K63" s="32">
        <f>IF('Log_working_2-way'!$D62="","",B63^('Log_working_2-way'!$D62))</f>
        <v>2.1266698940329505</v>
      </c>
      <c r="L63" s="37">
        <f t="shared" si="9"/>
        <v>0.52755905511811019</v>
      </c>
      <c r="M63" s="37">
        <f t="shared" si="10"/>
        <v>0.47244094488188976</v>
      </c>
      <c r="N63" s="38">
        <v>159</v>
      </c>
      <c r="O63" s="38">
        <f t="shared" si="11"/>
        <v>70.666666666666657</v>
      </c>
      <c r="P63" s="38">
        <f t="shared" si="12"/>
        <v>79.895522388059703</v>
      </c>
      <c r="Q63" s="38">
        <f t="shared" si="13"/>
        <v>79.104477611940311</v>
      </c>
      <c r="R63" s="38">
        <f t="shared" si="14"/>
        <v>88.333333333333343</v>
      </c>
      <c r="S63" s="39">
        <f t="shared" si="15"/>
        <v>-8.4378109452736538</v>
      </c>
      <c r="T63" s="39">
        <f t="shared" si="16"/>
        <v>-8.4378109452736396</v>
      </c>
      <c r="U63" t="s">
        <v>227</v>
      </c>
      <c r="V63" t="s">
        <v>226</v>
      </c>
      <c r="W63" t="s">
        <v>73</v>
      </c>
      <c r="X63" s="48" t="s">
        <v>462</v>
      </c>
      <c r="Y63" s="41"/>
    </row>
    <row r="64" spans="1:25" ht="15" x14ac:dyDescent="0.25">
      <c r="A64">
        <v>1.81</v>
      </c>
      <c r="B64">
        <v>2</v>
      </c>
      <c r="C64" s="29">
        <f t="shared" si="0"/>
        <v>5.2486187845303789E-2</v>
      </c>
      <c r="D64" s="30">
        <f>IF(OR($A64="",$B64=""),"",A64*'MPTO_working_2-way'!$G63)</f>
        <v>1.9049999999999998</v>
      </c>
      <c r="E64" s="32">
        <f>IF(OR($A64="",$B64=""),"",B64*'MPTO_working_2-way'!$G63)</f>
        <v>2.1049723756906076</v>
      </c>
      <c r="F64" s="30">
        <f>IF(OR($A64="",$B64=""),"",'MPTO_working_2-way'!D63)</f>
        <v>1.9002624671916009</v>
      </c>
      <c r="G64" s="32">
        <f>IF(OR($A64="",$B64=""),"",'MPTO_working_2-way'!E63)</f>
        <v>2.1107871720116615</v>
      </c>
      <c r="H64" s="30">
        <f>IF(OR($A64="",$B64=""),"",'OddsRatio_working_2-way'!M63)</f>
        <v>1.8999999999999992</v>
      </c>
      <c r="I64" s="30">
        <f>IF(OR($A64="",$B64=""),"",'OddsRatio_working_2-way'!N63)</f>
        <v>2.1111111111111112</v>
      </c>
      <c r="J64" s="30">
        <f>IF('Log_working_2-way'!$D63="","",A64^('Log_working_2-way'!$D63))</f>
        <v>1.8978153207280555</v>
      </c>
      <c r="K64" s="32">
        <f>IF('Log_working_2-way'!$D63="","",B64^('Log_working_2-way'!$D63))</f>
        <v>2.1138148090273745</v>
      </c>
      <c r="L64" s="37">
        <f t="shared" si="9"/>
        <v>0.52493438320209984</v>
      </c>
      <c r="M64" s="37">
        <f t="shared" si="10"/>
        <v>0.47506561679790033</v>
      </c>
      <c r="N64" s="38">
        <v>160</v>
      </c>
      <c r="O64" s="38">
        <f t="shared" si="11"/>
        <v>71.602209944751394</v>
      </c>
      <c r="P64" s="38">
        <f t="shared" si="12"/>
        <v>80</v>
      </c>
      <c r="Q64" s="38">
        <f t="shared" si="13"/>
        <v>80</v>
      </c>
      <c r="R64" s="38">
        <f t="shared" si="14"/>
        <v>88.39779005524862</v>
      </c>
      <c r="S64" s="39">
        <f t="shared" si="15"/>
        <v>-8.3977900552486062</v>
      </c>
      <c r="T64" s="39">
        <f t="shared" si="16"/>
        <v>-8.3977900552486204</v>
      </c>
      <c r="U64" t="s">
        <v>450</v>
      </c>
      <c r="V64" t="s">
        <v>449</v>
      </c>
      <c r="W64" t="s">
        <v>73</v>
      </c>
      <c r="X64" s="48" t="s">
        <v>462</v>
      </c>
      <c r="Y64" s="41"/>
    </row>
    <row r="65" spans="1:25" ht="15" x14ac:dyDescent="0.25">
      <c r="A65">
        <v>1.74</v>
      </c>
      <c r="B65">
        <v>2.08</v>
      </c>
      <c r="C65" s="29">
        <f t="shared" si="0"/>
        <v>5.5481874447391721E-2</v>
      </c>
      <c r="D65" s="30">
        <f>IF(OR($A65="",$B65=""),"",A65*'MPTO_working_2-way'!$G64)</f>
        <v>1.8365384615384617</v>
      </c>
      <c r="E65" s="32">
        <f>IF(OR($A65="",$B65=""),"",B65*'MPTO_working_2-way'!$G64)</f>
        <v>2.195402298850575</v>
      </c>
      <c r="F65" s="30">
        <f>IF(OR($A65="",$B65=""),"",'MPTO_working_2-way'!D64)</f>
        <v>1.8282481309355427</v>
      </c>
      <c r="G65" s="32">
        <f>IF(OR($A65="",$B65=""),"",'MPTO_working_2-way'!E64)</f>
        <v>2.2073676506464994</v>
      </c>
      <c r="H65" s="30">
        <f>IF(OR($A65="",$B65=""),"",'OddsRatio_working_2-way'!M64)</f>
        <v>1.8277591347639637</v>
      </c>
      <c r="I65" s="30">
        <f>IF(OR($A65="",$B65=""),"",'OddsRatio_working_2-way'!N64)</f>
        <v>2.2080808993852443</v>
      </c>
      <c r="J65" s="30">
        <f>IF('Log_working_2-way'!$D64="","",A65^('Log_working_2-way'!$D64))</f>
        <v>1.823934898859128</v>
      </c>
      <c r="K65" s="32">
        <f>IF('Log_working_2-way'!$D64="","",B65^('Log_working_2-way'!$D64))</f>
        <v>2.2136881219405091</v>
      </c>
      <c r="L65" s="37">
        <f t="shared" si="9"/>
        <v>0.54450261780104703</v>
      </c>
      <c r="M65" s="37">
        <f t="shared" si="10"/>
        <v>0.4554973821989528</v>
      </c>
      <c r="N65" s="38">
        <v>161</v>
      </c>
      <c r="O65" s="38">
        <f t="shared" si="11"/>
        <v>68.471264367816076</v>
      </c>
      <c r="P65" s="38">
        <f t="shared" si="12"/>
        <v>83.59615384615384</v>
      </c>
      <c r="Q65" s="38">
        <f t="shared" si="13"/>
        <v>77.403846153846146</v>
      </c>
      <c r="R65" s="38">
        <f t="shared" si="14"/>
        <v>92.528735632183896</v>
      </c>
      <c r="S65" s="39">
        <f t="shared" si="15"/>
        <v>-8.9325817860300702</v>
      </c>
      <c r="T65" s="39">
        <f t="shared" si="16"/>
        <v>-8.932581786030056</v>
      </c>
      <c r="U65" t="s">
        <v>143</v>
      </c>
      <c r="V65" t="s">
        <v>225</v>
      </c>
      <c r="W65" t="s">
        <v>73</v>
      </c>
      <c r="X65" s="48" t="s">
        <v>462</v>
      </c>
      <c r="Y65" s="41"/>
    </row>
    <row r="66" spans="1:25" ht="15" x14ac:dyDescent="0.25">
      <c r="A66">
        <v>1.79</v>
      </c>
      <c r="B66">
        <v>2.0099999999999998</v>
      </c>
      <c r="C66" s="29">
        <f t="shared" si="0"/>
        <v>5.6171655688040278E-2</v>
      </c>
      <c r="D66" s="30">
        <f>IF(OR($A66="",$B66=""),"",A66*'MPTO_working_2-way'!$G65)</f>
        <v>1.8905472636815921</v>
      </c>
      <c r="E66" s="32">
        <f>IF(OR($A66="",$B66=""),"",B66*'MPTO_working_2-way'!$G65)</f>
        <v>2.1229050279329607</v>
      </c>
      <c r="F66" s="30">
        <f>IF(OR($A66="",$B66=""),"",'MPTO_working_2-way'!D65)</f>
        <v>1.8847533984651248</v>
      </c>
      <c r="G66" s="32">
        <f>IF(OR($A66="",$B66=""),"",'MPTO_working_2-way'!E65)</f>
        <v>2.1302584445957544</v>
      </c>
      <c r="H66" s="30">
        <f>IF(OR($A66="",$B66=""),"",'OddsRatio_working_2-way'!M65)</f>
        <v>1.884408399904582</v>
      </c>
      <c r="I66" s="30">
        <f>IF(OR($A66="",$B66=""),"",'OddsRatio_working_2-way'!N65)</f>
        <v>2.1306993467134521</v>
      </c>
      <c r="J66" s="30">
        <f>IF('Log_working_2-way'!$D65="","",A66^('Log_working_2-way'!$D65))</f>
        <v>1.8817300657088789</v>
      </c>
      <c r="K66" s="32">
        <f>IF('Log_working_2-way'!$D65="","",B66^('Log_working_2-way'!$D65))</f>
        <v>2.1341339474384169</v>
      </c>
      <c r="L66" s="37">
        <f t="shared" si="9"/>
        <v>0.52894736842105261</v>
      </c>
      <c r="M66" s="37">
        <f t="shared" si="10"/>
        <v>0.47105263157894744</v>
      </c>
      <c r="N66" s="38">
        <v>162</v>
      </c>
      <c r="O66" s="38">
        <f t="shared" si="11"/>
        <v>71.497206703910621</v>
      </c>
      <c r="P66" s="38">
        <f t="shared" si="12"/>
        <v>81.402985074626855</v>
      </c>
      <c r="Q66" s="38">
        <f t="shared" si="13"/>
        <v>80.597014925373145</v>
      </c>
      <c r="R66" s="38">
        <f t="shared" si="14"/>
        <v>90.502793296089379</v>
      </c>
      <c r="S66" s="39">
        <f t="shared" si="15"/>
        <v>-9.0998082214625242</v>
      </c>
      <c r="T66" s="39">
        <f t="shared" si="16"/>
        <v>-9.0998082214625242</v>
      </c>
      <c r="U66" t="s">
        <v>163</v>
      </c>
      <c r="V66" t="s">
        <v>228</v>
      </c>
      <c r="W66" t="s">
        <v>73</v>
      </c>
      <c r="X66" s="48" t="s">
        <v>462</v>
      </c>
      <c r="Y66" s="41"/>
    </row>
    <row r="67" spans="1:25" ht="15" x14ac:dyDescent="0.25">
      <c r="A67">
        <v>2</v>
      </c>
      <c r="B67">
        <v>1.81</v>
      </c>
      <c r="C67" s="29">
        <f t="shared" ref="C67:C130" si="17">IF(OR($A67="",$B67=""),"",(1/A67)+(1/B67)-1)</f>
        <v>5.2486187845303789E-2</v>
      </c>
      <c r="D67" s="30">
        <f>IF(OR($A67="",$B67=""),"",A67*'MPTO_working_2-way'!$G66)</f>
        <v>2.1049723756906076</v>
      </c>
      <c r="E67" s="32">
        <f>IF(OR($A67="",$B67=""),"",B67*'MPTO_working_2-way'!$G66)</f>
        <v>1.9049999999999998</v>
      </c>
      <c r="F67" s="30">
        <f>IF(OR($A67="",$B67=""),"",'MPTO_working_2-way'!D66)</f>
        <v>2.1107871720116615</v>
      </c>
      <c r="G67" s="32">
        <f>IF(OR($A67="",$B67=""),"",'MPTO_working_2-way'!E66)</f>
        <v>1.9002624671916009</v>
      </c>
      <c r="H67" s="30">
        <f>IF(OR($A67="",$B67=""),"",'OddsRatio_working_2-way'!M66)</f>
        <v>2.1111111111111112</v>
      </c>
      <c r="I67" s="30">
        <f>IF(OR($A67="",$B67=""),"",'OddsRatio_working_2-way'!N66)</f>
        <v>1.8999999999999992</v>
      </c>
      <c r="J67" s="30">
        <f>IF('Log_working_2-way'!$D66="","",A67^('Log_working_2-way'!$D66))</f>
        <v>2.1138148090273745</v>
      </c>
      <c r="K67" s="32">
        <f>IF('Log_working_2-way'!$D66="","",B67^('Log_working_2-way'!$D66))</f>
        <v>1.8978153207280555</v>
      </c>
      <c r="L67" s="37">
        <f t="shared" si="9"/>
        <v>0.47506561679790033</v>
      </c>
      <c r="M67" s="37">
        <f t="shared" si="10"/>
        <v>0.52493438320209984</v>
      </c>
      <c r="N67" s="38">
        <v>163</v>
      </c>
      <c r="O67" s="38">
        <f t="shared" si="11"/>
        <v>81.5</v>
      </c>
      <c r="P67" s="38">
        <f t="shared" si="12"/>
        <v>72.944751381215497</v>
      </c>
      <c r="Q67" s="38">
        <f t="shared" si="13"/>
        <v>90.055248618784532</v>
      </c>
      <c r="R67" s="38">
        <f t="shared" si="14"/>
        <v>81.5</v>
      </c>
      <c r="S67" s="39">
        <f t="shared" si="15"/>
        <v>-8.5552486187845318</v>
      </c>
      <c r="T67" s="39">
        <f t="shared" si="16"/>
        <v>-8.5552486187845034</v>
      </c>
      <c r="U67" t="s">
        <v>229</v>
      </c>
      <c r="V67" t="s">
        <v>437</v>
      </c>
      <c r="W67" t="s">
        <v>73</v>
      </c>
      <c r="X67" s="48" t="s">
        <v>462</v>
      </c>
      <c r="Y67" s="41"/>
    </row>
    <row r="68" spans="1:25" ht="15" x14ac:dyDescent="0.25">
      <c r="A68">
        <v>2.2400000000000002</v>
      </c>
      <c r="B68">
        <v>1.64</v>
      </c>
      <c r="C68" s="29">
        <f t="shared" si="17"/>
        <v>5.6184668989546882E-2</v>
      </c>
      <c r="D68" s="30">
        <f>IF(OR($A68="",$B68=""),"",A68*'MPTO_working_2-way'!$G67)</f>
        <v>2.3658536585365852</v>
      </c>
      <c r="E68" s="32">
        <f>IF(OR($A68="",$B68=""),"",B68*'MPTO_working_2-way'!$G67)</f>
        <v>1.7321428571428568</v>
      </c>
      <c r="F68" s="30">
        <f>IF(OR($A68="",$B68=""),"",'MPTO_working_2-way'!D67)</f>
        <v>2.3904216553878186</v>
      </c>
      <c r="G68" s="32">
        <f>IF(OR($A68="",$B68=""),"",'MPTO_working_2-way'!E67)</f>
        <v>1.7192062897791085</v>
      </c>
      <c r="H68" s="30">
        <f>IF(OR($A68="",$B68=""),"",'OddsRatio_working_2-way'!M67)</f>
        <v>2.3919410907075047</v>
      </c>
      <c r="I68" s="30">
        <f>IF(OR($A68="",$B68=""),"",'OddsRatio_working_2-way'!N67)</f>
        <v>1.7184212081070993</v>
      </c>
      <c r="J68" s="30">
        <f>IF('Log_working_2-way'!$D67="","",A68^('Log_working_2-way'!$D67))</f>
        <v>2.4035837279292371</v>
      </c>
      <c r="K68" s="32">
        <f>IF('Log_working_2-way'!$D67="","",B68^('Log_working_2-way'!$D67))</f>
        <v>1.7124619501479812</v>
      </c>
      <c r="L68" s="37">
        <f t="shared" si="9"/>
        <v>0.42268041237113402</v>
      </c>
      <c r="M68" s="37">
        <f t="shared" si="10"/>
        <v>0.57731958762886615</v>
      </c>
      <c r="N68" s="38">
        <v>164</v>
      </c>
      <c r="O68" s="38">
        <f t="shared" si="11"/>
        <v>90.785714285714292</v>
      </c>
      <c r="P68" s="38">
        <f t="shared" si="12"/>
        <v>63.999999999999986</v>
      </c>
      <c r="Q68" s="38">
        <f t="shared" si="13"/>
        <v>100</v>
      </c>
      <c r="R68" s="38">
        <f t="shared" si="14"/>
        <v>73.214285714285708</v>
      </c>
      <c r="S68" s="39">
        <f t="shared" si="15"/>
        <v>-9.2142857142857082</v>
      </c>
      <c r="T68" s="39">
        <f t="shared" si="16"/>
        <v>-9.2142857142857224</v>
      </c>
      <c r="U68" t="s">
        <v>91</v>
      </c>
      <c r="V68" t="s">
        <v>144</v>
      </c>
      <c r="W68" t="s">
        <v>73</v>
      </c>
      <c r="X68" s="48" t="s">
        <v>462</v>
      </c>
      <c r="Y68" s="41"/>
    </row>
    <row r="69" spans="1:25" ht="15" x14ac:dyDescent="0.25">
      <c r="A69">
        <v>2.42</v>
      </c>
      <c r="B69">
        <v>1.56</v>
      </c>
      <c r="C69" s="29">
        <f t="shared" si="17"/>
        <v>5.4248781521508693E-2</v>
      </c>
      <c r="D69" s="30">
        <f>IF(OR($A69="",$B69=""),"",A69*'MPTO_working_2-way'!$G68)</f>
        <v>2.5512820512820511</v>
      </c>
      <c r="E69" s="32">
        <f>IF(OR($A69="",$B69=""),"",B69*'MPTO_working_2-way'!$G68)</f>
        <v>1.6446280991735536</v>
      </c>
      <c r="F69" s="30">
        <f>IF(OR($A69="",$B69=""),"",'MPTO_working_2-way'!D68)</f>
        <v>2.5900109769484079</v>
      </c>
      <c r="G69" s="32">
        <f>IF(OR($A69="",$B69=""),"",'MPTO_working_2-way'!E68)</f>
        <v>1.6289264756644803</v>
      </c>
      <c r="H69" s="30">
        <f>IF(OR($A69="",$B69=""),"",'OddsRatio_working_2-way'!M68)</f>
        <v>2.5923926292577102</v>
      </c>
      <c r="I69" s="30">
        <f>IF(OR($A69="",$B69=""),"",'OddsRatio_working_2-way'!N68)</f>
        <v>1.6279858256227591</v>
      </c>
      <c r="J69" s="30">
        <f>IF('Log_working_2-way'!$D68="","",A69^('Log_working_2-way'!$D68))</f>
        <v>2.6109271347718477</v>
      </c>
      <c r="K69" s="32">
        <f>IF('Log_working_2-way'!$D68="","",B69^('Log_working_2-way'!$D68))</f>
        <v>1.6207605411883137</v>
      </c>
      <c r="L69" s="37">
        <f t="shared" ref="L69:L132" si="18">(1/D69)</f>
        <v>0.39195979899497491</v>
      </c>
      <c r="M69" s="37">
        <f t="shared" ref="M69:M132" si="19">(1/E69)</f>
        <v>0.6080402010050252</v>
      </c>
      <c r="N69" s="38">
        <v>165</v>
      </c>
      <c r="O69" s="38">
        <f t="shared" ref="O69:O132" si="20">(1/A69)*((N69*A69)-N69)</f>
        <v>96.818181818181827</v>
      </c>
      <c r="P69" s="38">
        <f t="shared" ref="P69:P132" si="21">(1/B69)*((N69*B69)-N69)</f>
        <v>59.230769230769248</v>
      </c>
      <c r="Q69" s="38">
        <f t="shared" ref="Q69:Q132" si="22">(1/B69)*N69</f>
        <v>105.76923076923076</v>
      </c>
      <c r="R69" s="38">
        <f t="shared" ref="R69:R132" si="23">(1/A69)*N69</f>
        <v>68.181818181818187</v>
      </c>
      <c r="S69" s="39">
        <f t="shared" ref="S69:S132" si="24">O69-Q69</f>
        <v>-8.9510489510489322</v>
      </c>
      <c r="T69" s="39">
        <f t="shared" ref="T69:T132" si="25">P69-R69</f>
        <v>-8.9510489510489393</v>
      </c>
      <c r="U69" t="s">
        <v>459</v>
      </c>
      <c r="V69" t="s">
        <v>142</v>
      </c>
      <c r="W69" t="s">
        <v>73</v>
      </c>
      <c r="X69" s="48" t="s">
        <v>462</v>
      </c>
      <c r="Y69" s="41"/>
    </row>
    <row r="70" spans="1:25" ht="15" x14ac:dyDescent="0.25">
      <c r="A70">
        <v>2</v>
      </c>
      <c r="B70">
        <v>1.91</v>
      </c>
      <c r="C70" s="29">
        <f t="shared" si="17"/>
        <v>2.3560209424083656E-2</v>
      </c>
      <c r="D70" s="30">
        <f>IF(OR($A70="",$B70=""),"",A70*'MPTO_working_2-way'!$G69)</f>
        <v>2.0471204188481673</v>
      </c>
      <c r="E70" s="32">
        <f>IF(OR($A70="",$B70=""),"",B70*'MPTO_working_2-way'!$G69)</f>
        <v>1.9549999999999996</v>
      </c>
      <c r="F70" s="30">
        <f>IF(OR($A70="",$B70=""),"",'MPTO_working_2-way'!D69)</f>
        <v>2.0482573726541551</v>
      </c>
      <c r="G70" s="32">
        <f>IF(OR($A70="",$B70=""),"",'MPTO_working_2-way'!E69)</f>
        <v>1.9539641943734012</v>
      </c>
      <c r="H70" s="30">
        <f>IF(OR($A70="",$B70=""),"",'OddsRatio_working_2-way'!M69)</f>
        <v>2.0482848367219182</v>
      </c>
      <c r="I70" s="30">
        <f>IF(OR($A70="",$B70=""),"",'OddsRatio_working_2-way'!N69)</f>
        <v>1.9539392014169454</v>
      </c>
      <c r="J70" s="30">
        <f>IF('Log_working_2-way'!$D69="","",A70^('Log_working_2-way'!$D69))</f>
        <v>2.0487985391091357</v>
      </c>
      <c r="K70" s="32">
        <f>IF('Log_working_2-way'!$D69="","",B70^('Log_working_2-way'!$D69))</f>
        <v>1.95347196121136</v>
      </c>
      <c r="L70" s="37">
        <f t="shared" si="18"/>
        <v>0.48849104859335046</v>
      </c>
      <c r="M70" s="37">
        <f t="shared" si="19"/>
        <v>0.51150895140664976</v>
      </c>
      <c r="N70" s="38">
        <v>166</v>
      </c>
      <c r="O70" s="38">
        <f t="shared" si="20"/>
        <v>83</v>
      </c>
      <c r="P70" s="38">
        <f t="shared" si="21"/>
        <v>79.089005235602102</v>
      </c>
      <c r="Q70" s="38">
        <f t="shared" si="22"/>
        <v>86.910994764397898</v>
      </c>
      <c r="R70" s="38">
        <f t="shared" si="23"/>
        <v>83</v>
      </c>
      <c r="S70" s="39">
        <f t="shared" si="24"/>
        <v>-3.9109947643978984</v>
      </c>
      <c r="T70" s="39">
        <f t="shared" si="25"/>
        <v>-3.9109947643978984</v>
      </c>
      <c r="U70" t="s">
        <v>230</v>
      </c>
      <c r="V70" t="s">
        <v>233</v>
      </c>
      <c r="W70" t="s">
        <v>427</v>
      </c>
      <c r="X70" s="48" t="s">
        <v>462</v>
      </c>
      <c r="Y70" s="41"/>
    </row>
    <row r="71" spans="1:25" ht="15" x14ac:dyDescent="0.25">
      <c r="A71">
        <v>2.42</v>
      </c>
      <c r="B71">
        <v>1.62</v>
      </c>
      <c r="C71" s="29">
        <f t="shared" si="17"/>
        <v>3.0507091113151752E-2</v>
      </c>
      <c r="D71" s="30">
        <f>IF(OR($A71="",$B71=""),"",A71*'MPTO_working_2-way'!$G70)</f>
        <v>2.4938271604938271</v>
      </c>
      <c r="E71" s="32">
        <f>IF(OR($A71="",$B71=""),"",B71*'MPTO_working_2-way'!$G70)</f>
        <v>1.669421487603306</v>
      </c>
      <c r="F71" s="30">
        <f>IF(OR($A71="",$B71=""),"",'MPTO_working_2-way'!D70)</f>
        <v>2.5127547750288426</v>
      </c>
      <c r="G71" s="32">
        <f>IF(OR($A71="",$B71=""),"",'MPTO_working_2-way'!E70)</f>
        <v>1.6610456740954158</v>
      </c>
      <c r="H71" s="30">
        <f>IF(OR($A71="",$B71=""),"",'OddsRatio_working_2-way'!M70)</f>
        <v>2.5133811749341808</v>
      </c>
      <c r="I71" s="30">
        <f>IF(OR($A71="",$B71=""),"",'OddsRatio_working_2-way'!N70)</f>
        <v>1.6607720622952058</v>
      </c>
      <c r="J71" s="30">
        <f>IF('Log_working_2-way'!$D70="","",A71^('Log_working_2-way'!$D70))</f>
        <v>2.5221353754941713</v>
      </c>
      <c r="K71" s="32">
        <f>IF('Log_working_2-way'!$D70="","",B71^('Log_working_2-way'!$D70))</f>
        <v>1.6569717885147401</v>
      </c>
      <c r="L71" s="37">
        <f t="shared" si="18"/>
        <v>0.40099009900990101</v>
      </c>
      <c r="M71" s="37">
        <f t="shared" si="19"/>
        <v>0.59900990099009899</v>
      </c>
      <c r="N71" s="38">
        <v>167</v>
      </c>
      <c r="O71" s="38">
        <f t="shared" si="20"/>
        <v>97.991735537190081</v>
      </c>
      <c r="P71" s="38">
        <f t="shared" si="21"/>
        <v>63.91358024691359</v>
      </c>
      <c r="Q71" s="38">
        <f t="shared" si="22"/>
        <v>103.08641975308642</v>
      </c>
      <c r="R71" s="38">
        <f t="shared" si="23"/>
        <v>69.008264462809919</v>
      </c>
      <c r="S71" s="39">
        <f t="shared" si="24"/>
        <v>-5.0946842158963364</v>
      </c>
      <c r="T71" s="39">
        <f t="shared" si="25"/>
        <v>-5.0946842158963292</v>
      </c>
      <c r="U71" t="s">
        <v>338</v>
      </c>
      <c r="V71" t="s">
        <v>341</v>
      </c>
      <c r="W71" t="s">
        <v>427</v>
      </c>
      <c r="X71" s="48" t="s">
        <v>462</v>
      </c>
      <c r="Y71" s="41"/>
    </row>
    <row r="72" spans="1:25" ht="15" x14ac:dyDescent="0.25">
      <c r="A72">
        <v>2.98</v>
      </c>
      <c r="B72">
        <v>1.4</v>
      </c>
      <c r="C72" s="29">
        <f t="shared" si="17"/>
        <v>4.985618408437209E-2</v>
      </c>
      <c r="D72" s="30">
        <f>IF(OR($A72="",$B72=""),"",A72*'MPTO_working_2-way'!$G71)</f>
        <v>3.128571428571429</v>
      </c>
      <c r="E72" s="32">
        <f>IF(OR($A72="",$B72=""),"",B72*'MPTO_working_2-way'!$G71)</f>
        <v>1.4697986577181208</v>
      </c>
      <c r="F72" s="30">
        <f>IF(OR($A72="",$B72=""),"",'MPTO_working_2-way'!D71)</f>
        <v>3.2191358024691361</v>
      </c>
      <c r="G72" s="32">
        <f>IF(OR($A72="",$B72=""),"",'MPTO_working_2-way'!E71)</f>
        <v>1.4506258692628651</v>
      </c>
      <c r="H72" s="30">
        <f>IF(OR($A72="",$B72=""),"",'OddsRatio_working_2-way'!M71)</f>
        <v>3.2248595461286986</v>
      </c>
      <c r="I72" s="30">
        <f>IF(OR($A72="",$B72=""),"",'OddsRatio_working_2-way'!N71)</f>
        <v>1.4494665749754947</v>
      </c>
      <c r="J72" s="30">
        <f>IF('Log_working_2-way'!$D71="","",A72^('Log_working_2-way'!$D71))</f>
        <v>3.2696566526620727</v>
      </c>
      <c r="K72" s="32">
        <f>IF('Log_working_2-way'!$D71="","",B72^('Log_working_2-way'!$D71))</f>
        <v>1.440595276302056</v>
      </c>
      <c r="L72" s="37">
        <f t="shared" si="18"/>
        <v>0.31963470319634701</v>
      </c>
      <c r="M72" s="37">
        <f t="shared" si="19"/>
        <v>0.68036529680365299</v>
      </c>
      <c r="N72" s="38">
        <v>168</v>
      </c>
      <c r="O72" s="38">
        <f t="shared" si="20"/>
        <v>111.6241610738255</v>
      </c>
      <c r="P72" s="38">
        <f t="shared" si="21"/>
        <v>47.999999999999993</v>
      </c>
      <c r="Q72" s="38">
        <f t="shared" si="22"/>
        <v>120</v>
      </c>
      <c r="R72" s="38">
        <f t="shared" si="23"/>
        <v>56.375838926174502</v>
      </c>
      <c r="S72" s="39">
        <f t="shared" si="24"/>
        <v>-8.3758389261744952</v>
      </c>
      <c r="T72" s="39">
        <f t="shared" si="25"/>
        <v>-8.3758389261745094</v>
      </c>
      <c r="U72" t="s">
        <v>236</v>
      </c>
      <c r="V72" t="s">
        <v>411</v>
      </c>
      <c r="W72" t="s">
        <v>434</v>
      </c>
      <c r="X72" s="48" t="s">
        <v>462</v>
      </c>
      <c r="Y72" s="41"/>
    </row>
    <row r="73" spans="1:25" ht="15" x14ac:dyDescent="0.25">
      <c r="A73">
        <v>2.38</v>
      </c>
      <c r="B73">
        <v>1.6</v>
      </c>
      <c r="C73" s="29">
        <f t="shared" si="17"/>
        <v>4.5168067226890818E-2</v>
      </c>
      <c r="D73" s="30">
        <f>IF(OR($A73="",$B73=""),"",A73*'MPTO_working_2-way'!$G72)</f>
        <v>2.4874999999999998</v>
      </c>
      <c r="E73" s="32">
        <f>IF(OR($A73="",$B73=""),"",B73*'MPTO_working_2-way'!$G72)</f>
        <v>1.6722689075630255</v>
      </c>
      <c r="F73" s="30">
        <f>IF(OR($A73="",$B73=""),"",'MPTO_working_2-way'!D72)</f>
        <v>2.5151915455746368</v>
      </c>
      <c r="G73" s="32">
        <f>IF(OR($A73="",$B73=""),"",'MPTO_working_2-way'!E72)</f>
        <v>1.65998256320837</v>
      </c>
      <c r="H73" s="30">
        <f>IF(OR($A73="",$B73=""),"",'OddsRatio_working_2-way'!M72)</f>
        <v>2.5165750888103107</v>
      </c>
      <c r="I73" s="30">
        <f>IF(OR($A73="",$B73=""),"",'OddsRatio_working_2-way'!N72)</f>
        <v>1.6593804733957871</v>
      </c>
      <c r="J73" s="30">
        <f>IF('Log_working_2-way'!$D72="","",A73^('Log_working_2-way'!$D72))</f>
        <v>2.5296171842695241</v>
      </c>
      <c r="K73" s="32">
        <f>IF('Log_working_2-way'!$D72="","",B73^('Log_working_2-way'!$D72))</f>
        <v>1.6537583457371505</v>
      </c>
      <c r="L73" s="37">
        <f t="shared" si="18"/>
        <v>0.4020100502512563</v>
      </c>
      <c r="M73" s="37">
        <f t="shared" si="19"/>
        <v>0.59798994974874364</v>
      </c>
      <c r="N73" s="38">
        <v>169</v>
      </c>
      <c r="O73" s="38">
        <f t="shared" si="20"/>
        <v>97.991596638655452</v>
      </c>
      <c r="P73" s="38">
        <f t="shared" si="21"/>
        <v>63.375000000000021</v>
      </c>
      <c r="Q73" s="38">
        <f t="shared" si="22"/>
        <v>105.625</v>
      </c>
      <c r="R73" s="38">
        <f t="shared" si="23"/>
        <v>71.008403361344534</v>
      </c>
      <c r="S73" s="39">
        <f t="shared" si="24"/>
        <v>-7.6334033613445484</v>
      </c>
      <c r="T73" s="39">
        <f t="shared" si="25"/>
        <v>-7.6334033613445129</v>
      </c>
      <c r="U73" t="s">
        <v>240</v>
      </c>
      <c r="V73" t="s">
        <v>249</v>
      </c>
      <c r="W73" t="s">
        <v>434</v>
      </c>
      <c r="X73" s="48" t="s">
        <v>462</v>
      </c>
      <c r="Y73" s="41"/>
    </row>
    <row r="74" spans="1:25" ht="15" x14ac:dyDescent="0.25">
      <c r="A74">
        <v>2.25</v>
      </c>
      <c r="B74">
        <v>1.66</v>
      </c>
      <c r="C74" s="29">
        <f t="shared" si="17"/>
        <v>4.685408299866145E-2</v>
      </c>
      <c r="D74" s="30">
        <f>IF(OR($A74="",$B74=""),"",A74*'MPTO_working_2-way'!$G73)</f>
        <v>2.3554216867469884</v>
      </c>
      <c r="E74" s="32">
        <f>IF(OR($A74="",$B74=""),"",B74*'MPTO_working_2-way'!$G73)</f>
        <v>1.7377777777777779</v>
      </c>
      <c r="F74" s="30">
        <f>IF(OR($A74="",$B74=""),"",'MPTO_working_2-way'!D73)</f>
        <v>2.375198728139905</v>
      </c>
      <c r="G74" s="32">
        <f>IF(OR($A74="",$B74=""),"",'MPTO_working_2-way'!E73)</f>
        <v>1.7271676300578036</v>
      </c>
      <c r="H74" s="30">
        <f>IF(OR($A74="",$B74=""),"",'OddsRatio_working_2-way'!M73)</f>
        <v>2.3762047064079508</v>
      </c>
      <c r="I74" s="30">
        <f>IF(OR($A74="",$B74=""),"",'OddsRatio_working_2-way'!N73)</f>
        <v>1.7266360849833982</v>
      </c>
      <c r="J74" s="30">
        <f>IF('Log_working_2-way'!$D73="","",A74^('Log_working_2-way'!$D73))</f>
        <v>2.3854680656592984</v>
      </c>
      <c r="K74" s="32">
        <f>IF('Log_working_2-way'!$D73="","",B74^('Log_working_2-way'!$D73))</f>
        <v>1.7217777333058093</v>
      </c>
      <c r="L74" s="37">
        <f t="shared" si="18"/>
        <v>0.4245524296675191</v>
      </c>
      <c r="M74" s="37">
        <f t="shared" si="19"/>
        <v>0.57544757033248084</v>
      </c>
      <c r="N74" s="38">
        <v>170</v>
      </c>
      <c r="O74" s="38">
        <f t="shared" si="20"/>
        <v>94.444444444444443</v>
      </c>
      <c r="P74" s="38">
        <f t="shared" si="21"/>
        <v>67.590361445783131</v>
      </c>
      <c r="Q74" s="38">
        <f t="shared" si="22"/>
        <v>102.40963855421688</v>
      </c>
      <c r="R74" s="38">
        <f t="shared" si="23"/>
        <v>75.555555555555557</v>
      </c>
      <c r="S74" s="39">
        <f t="shared" si="24"/>
        <v>-7.9651941097724404</v>
      </c>
      <c r="T74" s="39">
        <f t="shared" si="25"/>
        <v>-7.9651941097724261</v>
      </c>
      <c r="U74" t="s">
        <v>238</v>
      </c>
      <c r="V74" t="s">
        <v>241</v>
      </c>
      <c r="W74" t="s">
        <v>434</v>
      </c>
      <c r="X74" s="48" t="s">
        <v>462</v>
      </c>
      <c r="Y74" s="41"/>
    </row>
    <row r="75" spans="1:25" ht="15" x14ac:dyDescent="0.25">
      <c r="A75">
        <v>2.2400000000000002</v>
      </c>
      <c r="B75">
        <v>1.66</v>
      </c>
      <c r="C75" s="29">
        <f t="shared" si="17"/>
        <v>4.8838209982788428E-2</v>
      </c>
      <c r="D75" s="30">
        <f>IF(OR($A75="",$B75=""),"",A75*'MPTO_working_2-way'!$G74)</f>
        <v>2.3493975903614461</v>
      </c>
      <c r="E75" s="32">
        <f>IF(OR($A75="",$B75=""),"",B75*'MPTO_working_2-way'!$G74)</f>
        <v>1.7410714285714286</v>
      </c>
      <c r="F75" s="30">
        <f>IF(OR($A75="",$B75=""),"",'MPTO_working_2-way'!D74)</f>
        <v>2.3696150904919713</v>
      </c>
      <c r="G75" s="32">
        <f>IF(OR($A75="",$B75=""),"",'MPTO_working_2-way'!E74)</f>
        <v>1.7301321421924438</v>
      </c>
      <c r="H75" s="30">
        <f>IF(OR($A75="",$B75=""),"",'OddsRatio_working_2-way'!M74)</f>
        <v>2.3706888336846839</v>
      </c>
      <c r="I75" s="30">
        <f>IF(OR($A75="",$B75=""),"",'OddsRatio_working_2-way'!N74)</f>
        <v>1.7295601856708804</v>
      </c>
      <c r="J75" s="30">
        <f>IF('Log_working_2-way'!$D74="","",A75^('Log_working_2-way'!$D74))</f>
        <v>2.380177238993153</v>
      </c>
      <c r="K75" s="32">
        <f>IF('Log_working_2-way'!$D74="","",B75^('Log_working_2-way'!$D74))</f>
        <v>1.7245446249558118</v>
      </c>
      <c r="L75" s="37">
        <f t="shared" si="18"/>
        <v>0.42564102564102557</v>
      </c>
      <c r="M75" s="37">
        <f t="shared" si="19"/>
        <v>0.57435897435897432</v>
      </c>
      <c r="N75" s="38">
        <v>171</v>
      </c>
      <c r="O75" s="38">
        <f t="shared" si="20"/>
        <v>94.660714285714292</v>
      </c>
      <c r="P75" s="38">
        <f t="shared" si="21"/>
        <v>67.987951807228924</v>
      </c>
      <c r="Q75" s="38">
        <f t="shared" si="22"/>
        <v>103.01204819277109</v>
      </c>
      <c r="R75" s="38">
        <f t="shared" si="23"/>
        <v>76.339285714285708</v>
      </c>
      <c r="S75" s="39">
        <f t="shared" si="24"/>
        <v>-8.351333907056798</v>
      </c>
      <c r="T75" s="39">
        <f t="shared" si="25"/>
        <v>-8.3513339070567838</v>
      </c>
      <c r="U75" t="s">
        <v>242</v>
      </c>
      <c r="V75" t="s">
        <v>235</v>
      </c>
      <c r="W75" t="s">
        <v>434</v>
      </c>
      <c r="X75" s="48" t="s">
        <v>462</v>
      </c>
      <c r="Y75" s="41"/>
    </row>
    <row r="76" spans="1:25" ht="15" x14ac:dyDescent="0.25">
      <c r="A76">
        <v>2.64</v>
      </c>
      <c r="B76">
        <v>1.5</v>
      </c>
      <c r="C76" s="29">
        <f t="shared" si="17"/>
        <v>4.5454545454545414E-2</v>
      </c>
      <c r="D76" s="30">
        <f>IF(OR($A76="",$B76=""),"",A76*'MPTO_working_2-way'!$G75)</f>
        <v>2.7600000000000002</v>
      </c>
      <c r="E76" s="32">
        <f>IF(OR($A76="",$B76=""),"",B76*'MPTO_working_2-way'!$G75)</f>
        <v>1.5681818181818181</v>
      </c>
      <c r="F76" s="30">
        <f>IF(OR($A76="",$B76=""),"",'MPTO_working_2-way'!D75)</f>
        <v>2.8085106382978724</v>
      </c>
      <c r="G76" s="32">
        <f>IF(OR($A76="",$B76=""),"",'MPTO_working_2-way'!E75)</f>
        <v>1.5529411764705883</v>
      </c>
      <c r="H76" s="30">
        <f>IF(OR($A76="",$B76=""),"",'OddsRatio_working_2-way'!M75)</f>
        <v>2.811077027627483</v>
      </c>
      <c r="I76" s="30">
        <f>IF(OR($A76="",$B76=""),"",'OddsRatio_working_2-way'!N75)</f>
        <v>1.5521576303742324</v>
      </c>
      <c r="J76" s="30">
        <f>IF('Log_working_2-way'!$D75="","",A76^('Log_working_2-way'!$D75))</f>
        <v>2.8343166972166882</v>
      </c>
      <c r="K76" s="32">
        <f>IF('Log_working_2-way'!$D75="","",B76^('Log_working_2-way'!$D75))</f>
        <v>1.5451621312261112</v>
      </c>
      <c r="L76" s="37">
        <f t="shared" si="18"/>
        <v>0.36231884057971009</v>
      </c>
      <c r="M76" s="37">
        <f t="shared" si="19"/>
        <v>0.63768115942028991</v>
      </c>
      <c r="N76" s="38">
        <v>172</v>
      </c>
      <c r="O76" s="38">
        <f t="shared" si="20"/>
        <v>106.84848484848486</v>
      </c>
      <c r="P76" s="38">
        <f t="shared" si="21"/>
        <v>57.333333333333329</v>
      </c>
      <c r="Q76" s="38">
        <f t="shared" si="22"/>
        <v>114.66666666666666</v>
      </c>
      <c r="R76" s="38">
        <f t="shared" si="23"/>
        <v>65.151515151515156</v>
      </c>
      <c r="S76" s="39">
        <f t="shared" si="24"/>
        <v>-7.8181818181817988</v>
      </c>
      <c r="T76" s="39">
        <f t="shared" si="25"/>
        <v>-7.8181818181818272</v>
      </c>
      <c r="U76" t="s">
        <v>246</v>
      </c>
      <c r="V76" t="s">
        <v>245</v>
      </c>
      <c r="W76" t="s">
        <v>434</v>
      </c>
      <c r="X76" s="48" t="s">
        <v>462</v>
      </c>
      <c r="Y76" s="41"/>
    </row>
    <row r="77" spans="1:25" ht="15" x14ac:dyDescent="0.25">
      <c r="A77">
        <v>3.01</v>
      </c>
      <c r="B77">
        <v>1.39</v>
      </c>
      <c r="C77" s="29">
        <f t="shared" si="17"/>
        <v>5.1650374052917281E-2</v>
      </c>
      <c r="D77" s="30">
        <f>IF(OR($A77="",$B77=""),"",A77*'MPTO_working_2-way'!$G76)</f>
        <v>3.1654676258992809</v>
      </c>
      <c r="E77" s="32">
        <f>IF(OR($A77="",$B77=""),"",B77*'MPTO_working_2-way'!$G76)</f>
        <v>1.4617940199335548</v>
      </c>
      <c r="F77" s="30">
        <f>IF(OR($A77="",$B77=""),"",'MPTO_working_2-way'!D76)</f>
        <v>3.2636998322867514</v>
      </c>
      <c r="G77" s="32">
        <f>IF(OR($A77="",$B77=""),"",'MPTO_working_2-way'!E76)</f>
        <v>1.4417546821964542</v>
      </c>
      <c r="H77" s="30">
        <f>IF(OR($A77="",$B77=""),"",'OddsRatio_working_2-way'!M76)</f>
        <v>3.2702083943651865</v>
      </c>
      <c r="I77" s="30">
        <f>IF(OR($A77="",$B77=""),"",'OddsRatio_working_2-way'!N76)</f>
        <v>1.4404881959216029</v>
      </c>
      <c r="J77" s="30">
        <f>IF('Log_working_2-way'!$D76="","",A77^('Log_working_2-way'!$D76))</f>
        <v>3.319091165598389</v>
      </c>
      <c r="K77" s="32">
        <f>IF('Log_working_2-way'!$D76="","",B77^('Log_working_2-way'!$D76))</f>
        <v>1.4312034019274655</v>
      </c>
      <c r="L77" s="37">
        <f t="shared" si="18"/>
        <v>0.31590909090909086</v>
      </c>
      <c r="M77" s="37">
        <f t="shared" si="19"/>
        <v>0.68409090909090908</v>
      </c>
      <c r="N77" s="38">
        <v>173</v>
      </c>
      <c r="O77" s="38">
        <f t="shared" si="20"/>
        <v>115.5249169435216</v>
      </c>
      <c r="P77" s="38">
        <f t="shared" si="21"/>
        <v>48.539568345323723</v>
      </c>
      <c r="Q77" s="38">
        <f t="shared" si="22"/>
        <v>124.46043165467627</v>
      </c>
      <c r="R77" s="38">
        <f t="shared" si="23"/>
        <v>57.475083056478404</v>
      </c>
      <c r="S77" s="39">
        <f t="shared" si="24"/>
        <v>-8.9355147111546671</v>
      </c>
      <c r="T77" s="39">
        <f t="shared" si="25"/>
        <v>-8.9355147111546813</v>
      </c>
      <c r="U77" t="s">
        <v>248</v>
      </c>
      <c r="V77" t="s">
        <v>247</v>
      </c>
      <c r="W77" t="s">
        <v>434</v>
      </c>
      <c r="X77" s="48" t="s">
        <v>462</v>
      </c>
      <c r="Y77" s="41"/>
    </row>
    <row r="78" spans="1:25" ht="15" x14ac:dyDescent="0.25">
      <c r="A78">
        <v>2.27</v>
      </c>
      <c r="B78">
        <v>1.65</v>
      </c>
      <c r="C78" s="29">
        <f t="shared" si="17"/>
        <v>4.658924042183954E-2</v>
      </c>
      <c r="D78" s="30">
        <f>IF(OR($A78="",$B78=""),"",A78*'MPTO_working_2-way'!$G77)</f>
        <v>2.375757575757576</v>
      </c>
      <c r="E78" s="32">
        <f>IF(OR($A78="",$B78=""),"",B78*'MPTO_working_2-way'!$G77)</f>
        <v>1.7268722466960351</v>
      </c>
      <c r="F78" s="30">
        <f>IF(OR($A78="",$B78=""),"",'MPTO_working_2-way'!D77)</f>
        <v>2.3967365221564547</v>
      </c>
      <c r="G78" s="32">
        <f>IF(OR($A78="",$B78=""),"",'MPTO_working_2-way'!E77)</f>
        <v>1.7159546443706333</v>
      </c>
      <c r="H78" s="30">
        <f>IF(OR($A78="",$B78=""),"",'OddsRatio_working_2-way'!M77)</f>
        <v>2.3978004699692139</v>
      </c>
      <c r="I78" s="30">
        <f>IF(OR($A78="",$B78=""),"",'OddsRatio_working_2-way'!N77)</f>
        <v>1.715409689354322</v>
      </c>
      <c r="J78" s="30">
        <f>IF('Log_working_2-way'!$D77="","",A78^('Log_working_2-way'!$D77))</f>
        <v>2.4076349836585891</v>
      </c>
      <c r="K78" s="32">
        <f>IF('Log_working_2-way'!$D77="","",B78^('Log_working_2-way'!$D77))</f>
        <v>1.71041144302911</v>
      </c>
      <c r="L78" s="37">
        <f t="shared" si="18"/>
        <v>0.42091836734693872</v>
      </c>
      <c r="M78" s="37">
        <f t="shared" si="19"/>
        <v>0.57908163265306123</v>
      </c>
      <c r="N78" s="38">
        <v>174</v>
      </c>
      <c r="O78" s="38">
        <f t="shared" si="20"/>
        <v>97.348017621145374</v>
      </c>
      <c r="P78" s="38">
        <f t="shared" si="21"/>
        <v>68.545454545454533</v>
      </c>
      <c r="Q78" s="38">
        <f t="shared" si="22"/>
        <v>105.45454545454545</v>
      </c>
      <c r="R78" s="38">
        <f t="shared" si="23"/>
        <v>76.651982378854626</v>
      </c>
      <c r="S78" s="39">
        <f t="shared" si="24"/>
        <v>-8.1065278334000794</v>
      </c>
      <c r="T78" s="39">
        <f t="shared" si="25"/>
        <v>-8.1065278334000936</v>
      </c>
      <c r="U78" t="s">
        <v>237</v>
      </c>
      <c r="V78" t="s">
        <v>251</v>
      </c>
      <c r="W78" t="s">
        <v>434</v>
      </c>
      <c r="X78" s="48" t="s">
        <v>462</v>
      </c>
      <c r="Y78" s="41"/>
    </row>
    <row r="79" spans="1:25" ht="15" x14ac:dyDescent="0.25">
      <c r="A79">
        <v>2.35</v>
      </c>
      <c r="B79">
        <v>1.61</v>
      </c>
      <c r="C79" s="29">
        <f t="shared" si="17"/>
        <v>4.664992731597728E-2</v>
      </c>
      <c r="D79" s="30">
        <f>IF(OR($A79="",$B79=""),"",A79*'MPTO_working_2-way'!$G78)</f>
        <v>2.4596273291925468</v>
      </c>
      <c r="E79" s="32">
        <f>IF(OR($A79="",$B79=""),"",B79*'MPTO_working_2-way'!$G78)</f>
        <v>1.6851063829787236</v>
      </c>
      <c r="F79" s="30">
        <f>IF(OR($A79="",$B79=""),"",'MPTO_working_2-way'!D78)</f>
        <v>2.4862822408411369</v>
      </c>
      <c r="G79" s="32">
        <f>IF(OR($A79="",$B79=""),"",'MPTO_working_2-way'!E78)</f>
        <v>1.6728197192439485</v>
      </c>
      <c r="H79" s="30">
        <f>IF(OR($A79="",$B79=""),"",'OddsRatio_working_2-way'!M78)</f>
        <v>2.4876541110413939</v>
      </c>
      <c r="I79" s="30">
        <f>IF(OR($A79="",$B79=""),"",'OddsRatio_working_2-way'!N78)</f>
        <v>1.6721992649890747</v>
      </c>
      <c r="J79" s="30">
        <f>IF('Log_working_2-way'!$D78="","",A79^('Log_working_2-way'!$D78))</f>
        <v>2.5002110391672079</v>
      </c>
      <c r="K79" s="32">
        <f>IF('Log_working_2-way'!$D78="","",B79^('Log_working_2-way'!$D78))</f>
        <v>1.6665728846750132</v>
      </c>
      <c r="L79" s="37">
        <f t="shared" si="18"/>
        <v>0.40656565656565652</v>
      </c>
      <c r="M79" s="37">
        <f t="shared" si="19"/>
        <v>0.59343434343434331</v>
      </c>
      <c r="N79" s="38">
        <v>175</v>
      </c>
      <c r="O79" s="38">
        <f t="shared" si="20"/>
        <v>100.53191489361703</v>
      </c>
      <c r="P79" s="38">
        <f t="shared" si="21"/>
        <v>66.304347826086953</v>
      </c>
      <c r="Q79" s="38">
        <f t="shared" si="22"/>
        <v>108.69565217391303</v>
      </c>
      <c r="R79" s="38">
        <f t="shared" si="23"/>
        <v>74.468085106382986</v>
      </c>
      <c r="S79" s="39">
        <f t="shared" si="24"/>
        <v>-8.1637372802960044</v>
      </c>
      <c r="T79" s="39">
        <f t="shared" si="25"/>
        <v>-8.1637372802960328</v>
      </c>
      <c r="U79" t="s">
        <v>410</v>
      </c>
      <c r="V79" t="s">
        <v>243</v>
      </c>
      <c r="W79" t="s">
        <v>434</v>
      </c>
      <c r="X79" s="48" t="s">
        <v>462</v>
      </c>
      <c r="Y79" s="41"/>
    </row>
    <row r="80" spans="1:25" ht="15" x14ac:dyDescent="0.25">
      <c r="A80">
        <v>2.2799999999999998</v>
      </c>
      <c r="B80">
        <v>1.64</v>
      </c>
      <c r="C80" s="29">
        <f t="shared" si="17"/>
        <v>4.8352588789045914E-2</v>
      </c>
      <c r="D80" s="30">
        <f>IF(OR($A80="",$B80=""),"",A80*'MPTO_working_2-way'!$G79)</f>
        <v>2.3902439024390243</v>
      </c>
      <c r="E80" s="32">
        <f>IF(OR($A80="",$B80=""),"",B80*'MPTO_working_2-way'!$G79)</f>
        <v>1.7192982456140351</v>
      </c>
      <c r="F80" s="30">
        <f>IF(OR($A80="",$B80=""),"",'MPTO_working_2-way'!D79)</f>
        <v>2.4130098089829635</v>
      </c>
      <c r="G80" s="32">
        <f>IF(OR($A80="",$B80=""),"",'MPTO_working_2-way'!E79)</f>
        <v>1.7077091706247716</v>
      </c>
      <c r="H80" s="30">
        <f>IF(OR($A80="",$B80=""),"",'OddsRatio_working_2-way'!M79)</f>
        <v>2.4142135623730954</v>
      </c>
      <c r="I80" s="30">
        <f>IF(OR($A80="",$B80=""),"",'OddsRatio_working_2-way'!N79)</f>
        <v>1.7071067811865481</v>
      </c>
      <c r="J80" s="30">
        <f>IF('Log_working_2-way'!$D79="","",A80^('Log_working_2-way'!$D79))</f>
        <v>2.4249171815058794</v>
      </c>
      <c r="K80" s="32">
        <f>IF('Log_working_2-way'!$D79="","",B80^('Log_working_2-way'!$D79))</f>
        <v>1.7017951730654413</v>
      </c>
      <c r="L80" s="37">
        <f t="shared" si="18"/>
        <v>0.41836734693877553</v>
      </c>
      <c r="M80" s="37">
        <f t="shared" si="19"/>
        <v>0.58163265306122447</v>
      </c>
      <c r="N80" s="38">
        <v>176</v>
      </c>
      <c r="O80" s="38">
        <f t="shared" si="20"/>
        <v>98.807017543859644</v>
      </c>
      <c r="P80" s="38">
        <f t="shared" si="21"/>
        <v>68.682926829268283</v>
      </c>
      <c r="Q80" s="38">
        <f t="shared" si="22"/>
        <v>107.3170731707317</v>
      </c>
      <c r="R80" s="38">
        <f t="shared" si="23"/>
        <v>77.192982456140356</v>
      </c>
      <c r="S80" s="39">
        <f t="shared" si="24"/>
        <v>-8.5100556268720595</v>
      </c>
      <c r="T80" s="39">
        <f t="shared" si="25"/>
        <v>-8.5100556268720737</v>
      </c>
      <c r="U80" t="s">
        <v>250</v>
      </c>
      <c r="V80" t="s">
        <v>239</v>
      </c>
      <c r="W80" t="s">
        <v>434</v>
      </c>
      <c r="X80" s="48" t="s">
        <v>462</v>
      </c>
      <c r="Y80" s="41"/>
    </row>
    <row r="81" spans="1:25" ht="15" x14ac:dyDescent="0.25">
      <c r="A81">
        <v>2.2200000000000002</v>
      </c>
      <c r="B81">
        <v>1.68</v>
      </c>
      <c r="C81" s="29">
        <f t="shared" si="17"/>
        <v>4.5688545688545634E-2</v>
      </c>
      <c r="D81" s="30">
        <f>IF(OR($A81="",$B81=""),"",A81*'MPTO_working_2-way'!$G80)</f>
        <v>2.3214285714285716</v>
      </c>
      <c r="E81" s="32">
        <f>IF(OR($A81="",$B81=""),"",B81*'MPTO_working_2-way'!$G80)</f>
        <v>1.7567567567567566</v>
      </c>
      <c r="F81" s="30">
        <f>IF(OR($A81="",$B81=""),"",'MPTO_working_2-way'!D80)</f>
        <v>2.3386004514672689</v>
      </c>
      <c r="G81" s="32">
        <f>IF(OR($A81="",$B81=""),"",'MPTO_working_2-way'!E80)</f>
        <v>1.7470489038785832</v>
      </c>
      <c r="H81" s="30">
        <f>IF(OR($A81="",$B81=""),"",'OddsRatio_working_2-way'!M80)</f>
        <v>2.3394467690277296</v>
      </c>
      <c r="I81" s="30">
        <f>IF(OR($A81="",$B81=""),"",'OddsRatio_working_2-way'!N80)</f>
        <v>1.7465768876547993</v>
      </c>
      <c r="J81" s="30">
        <f>IF('Log_working_2-way'!$D80="","",A81^('Log_working_2-way'!$D80))</f>
        <v>2.3474640771287958</v>
      </c>
      <c r="K81" s="32">
        <f>IF('Log_working_2-way'!$D80="","",B81^('Log_working_2-way'!$D80))</f>
        <v>1.7421348123284788</v>
      </c>
      <c r="L81" s="37">
        <f t="shared" si="18"/>
        <v>0.43076923076923074</v>
      </c>
      <c r="M81" s="37">
        <f t="shared" si="19"/>
        <v>0.56923076923076932</v>
      </c>
      <c r="N81" s="38">
        <v>177</v>
      </c>
      <c r="O81" s="38">
        <f t="shared" si="20"/>
        <v>97.270270270270288</v>
      </c>
      <c r="P81" s="38">
        <f t="shared" si="21"/>
        <v>71.642857142857153</v>
      </c>
      <c r="Q81" s="38">
        <f t="shared" si="22"/>
        <v>105.35714285714286</v>
      </c>
      <c r="R81" s="38">
        <f t="shared" si="23"/>
        <v>79.729729729729726</v>
      </c>
      <c r="S81" s="39">
        <f t="shared" si="24"/>
        <v>-8.0868725868725733</v>
      </c>
      <c r="T81" s="39">
        <f t="shared" si="25"/>
        <v>-8.0868725868725733</v>
      </c>
      <c r="U81" t="s">
        <v>234</v>
      </c>
      <c r="V81" t="s">
        <v>244</v>
      </c>
      <c r="W81" t="s">
        <v>434</v>
      </c>
      <c r="X81" s="48" t="s">
        <v>462</v>
      </c>
      <c r="Y81" s="41"/>
    </row>
    <row r="82" spans="1:25" ht="15" x14ac:dyDescent="0.25">
      <c r="A82">
        <v>1.56</v>
      </c>
      <c r="B82">
        <v>2.57</v>
      </c>
      <c r="C82" s="29">
        <f t="shared" si="17"/>
        <v>3.0130699391399673E-2</v>
      </c>
      <c r="D82" s="30">
        <f>IF(OR($A82="",$B82=""),"",A82*'MPTO_working_2-way'!$G81)</f>
        <v>1.6070038910505835</v>
      </c>
      <c r="E82" s="32">
        <f>IF(OR($A82="",$B82=""),"",B82*'MPTO_working_2-way'!$G81)</f>
        <v>2.6474358974358969</v>
      </c>
      <c r="F82" s="30">
        <f>IF(OR($A82="",$B82=""),"",'MPTO_working_2-way'!D81)</f>
        <v>1.597545425565827</v>
      </c>
      <c r="G82" s="32">
        <f>IF(OR($A82="",$B82=""),"",'MPTO_working_2-way'!E81)</f>
        <v>2.6735129367831414</v>
      </c>
      <c r="H82" s="30">
        <f>IF(OR($A82="",$B82=""),"",'OddsRatio_working_2-way'!M81)</f>
        <v>1.5972335373111359</v>
      </c>
      <c r="I82" s="30">
        <f>IF(OR($A82="",$B82=""),"",'OddsRatio_working_2-way'!N81)</f>
        <v>2.6743868813901486</v>
      </c>
      <c r="J82" s="30">
        <f>IF('Log_working_2-way'!$D81="","",A82^('Log_working_2-way'!$D81))</f>
        <v>1.5929332708663844</v>
      </c>
      <c r="K82" s="32">
        <f>IF('Log_working_2-way'!$D81="","",B82^('Log_working_2-way'!$D81))</f>
        <v>2.6865304227890037</v>
      </c>
      <c r="L82" s="37">
        <f t="shared" si="18"/>
        <v>0.62227602905569013</v>
      </c>
      <c r="M82" s="37">
        <f t="shared" si="19"/>
        <v>0.37772397094430998</v>
      </c>
      <c r="N82" s="38">
        <v>178</v>
      </c>
      <c r="O82" s="38">
        <f t="shared" si="20"/>
        <v>63.897435897435898</v>
      </c>
      <c r="P82" s="38">
        <f t="shared" si="21"/>
        <v>108.73929961089493</v>
      </c>
      <c r="Q82" s="38">
        <f t="shared" si="22"/>
        <v>69.260700389105054</v>
      </c>
      <c r="R82" s="38">
        <f t="shared" si="23"/>
        <v>114.10256410256409</v>
      </c>
      <c r="S82" s="39">
        <f t="shared" si="24"/>
        <v>-5.3632644916691561</v>
      </c>
      <c r="T82" s="39">
        <f t="shared" si="25"/>
        <v>-5.3632644916691561</v>
      </c>
      <c r="U82" t="s">
        <v>356</v>
      </c>
      <c r="V82" t="s">
        <v>359</v>
      </c>
      <c r="W82" t="s">
        <v>435</v>
      </c>
      <c r="X82" s="48" t="s">
        <v>462</v>
      </c>
      <c r="Y82" s="41"/>
    </row>
    <row r="83" spans="1:25" ht="15" x14ac:dyDescent="0.25">
      <c r="A83">
        <v>2.0699999999999998</v>
      </c>
      <c r="B83">
        <v>1.85</v>
      </c>
      <c r="C83" s="29">
        <f t="shared" si="17"/>
        <v>2.3632327980154022E-2</v>
      </c>
      <c r="D83" s="30">
        <f>IF(OR($A83="",$B83=""),"",A83*'MPTO_working_2-way'!$G82)</f>
        <v>2.1189189189189186</v>
      </c>
      <c r="E83" s="32">
        <f>IF(OR($A83="",$B83=""),"",B83*'MPTO_working_2-way'!$G82)</f>
        <v>1.893719806763285</v>
      </c>
      <c r="F83" s="30">
        <f>IF(OR($A83="",$B83=""),"",'MPTO_working_2-way'!D82)</f>
        <v>2.1219005402410303</v>
      </c>
      <c r="G83" s="32">
        <f>IF(OR($A83="",$B83=""),"",'MPTO_working_2-way'!E82)</f>
        <v>1.8913446104457341</v>
      </c>
      <c r="H83" s="30">
        <f>IF(OR($A83="",$B83=""),"",'OddsRatio_working_2-way'!M82)</f>
        <v>2.1219730519989164</v>
      </c>
      <c r="I83" s="30">
        <f>IF(OR($A83="",$B83=""),"",'OddsRatio_working_2-way'!N82)</f>
        <v>1.8912870039243732</v>
      </c>
      <c r="J83" s="30">
        <f>IF('Log_working_2-way'!$D82="","",A83^('Log_working_2-way'!$D82))</f>
        <v>2.1233226399853709</v>
      </c>
      <c r="K83" s="32">
        <f>IF('Log_working_2-way'!$D82="","",B83^('Log_working_2-way'!$D82))</f>
        <v>1.8902161893692622</v>
      </c>
      <c r="L83" s="37">
        <f t="shared" si="18"/>
        <v>0.47193877551020413</v>
      </c>
      <c r="M83" s="37">
        <f t="shared" si="19"/>
        <v>0.52806122448979598</v>
      </c>
      <c r="N83" s="38">
        <v>179</v>
      </c>
      <c r="O83" s="38">
        <f t="shared" si="20"/>
        <v>92.526570048309168</v>
      </c>
      <c r="P83" s="38">
        <f t="shared" si="21"/>
        <v>82.243243243243256</v>
      </c>
      <c r="Q83" s="38">
        <f t="shared" si="22"/>
        <v>96.756756756756744</v>
      </c>
      <c r="R83" s="38">
        <f t="shared" si="23"/>
        <v>86.473429951690832</v>
      </c>
      <c r="S83" s="39">
        <f t="shared" si="24"/>
        <v>-4.2301867084475759</v>
      </c>
      <c r="T83" s="39">
        <f t="shared" si="25"/>
        <v>-4.2301867084475759</v>
      </c>
      <c r="U83" t="s">
        <v>414</v>
      </c>
      <c r="V83" t="s">
        <v>354</v>
      </c>
      <c r="W83" t="s">
        <v>435</v>
      </c>
      <c r="X83" s="48" t="s">
        <v>462</v>
      </c>
      <c r="Y83" s="41"/>
    </row>
    <row r="84" spans="1:25" ht="15" x14ac:dyDescent="0.25">
      <c r="A84">
        <v>1.95</v>
      </c>
      <c r="B84">
        <v>1.95</v>
      </c>
      <c r="C84" s="29">
        <f t="shared" si="17"/>
        <v>2.5641025641025772E-2</v>
      </c>
      <c r="D84" s="30">
        <f>IF(OR($A84="",$B84=""),"",A84*'MPTO_working_2-way'!$G83)</f>
        <v>2</v>
      </c>
      <c r="E84" s="32">
        <f>IF(OR($A84="",$B84=""),"",B84*'MPTO_working_2-way'!$G83)</f>
        <v>2</v>
      </c>
      <c r="F84" s="30">
        <f>IF(OR($A84="",$B84=""),"",'MPTO_working_2-way'!D83)</f>
        <v>2.0000000000000004</v>
      </c>
      <c r="G84" s="32">
        <f>IF(OR($A84="",$B84=""),"",'MPTO_working_2-way'!E83)</f>
        <v>2.0000000000000004</v>
      </c>
      <c r="H84" s="30">
        <f>IF(OR($A84="",$B84=""),"",'OddsRatio_working_2-way'!M83)</f>
        <v>2.0000000000000004</v>
      </c>
      <c r="I84" s="30">
        <f>IF(OR($A84="",$B84=""),"",'OddsRatio_working_2-way'!N83)</f>
        <v>2.0000000000000004</v>
      </c>
      <c r="J84" s="30">
        <f>IF('Log_working_2-way'!$D83="","",A84^('Log_working_2-way'!$D83))</f>
        <v>1.9999999999999976</v>
      </c>
      <c r="K84" s="32">
        <f>IF('Log_working_2-way'!$D83="","",B84^('Log_working_2-way'!$D83))</f>
        <v>1.9999999999999976</v>
      </c>
      <c r="L84" s="37">
        <f t="shared" si="18"/>
        <v>0.5</v>
      </c>
      <c r="M84" s="37">
        <f t="shared" si="19"/>
        <v>0.5</v>
      </c>
      <c r="N84" s="38">
        <v>180</v>
      </c>
      <c r="O84" s="38">
        <f t="shared" si="20"/>
        <v>87.692307692307708</v>
      </c>
      <c r="P84" s="38">
        <f t="shared" si="21"/>
        <v>87.692307692307708</v>
      </c>
      <c r="Q84" s="38">
        <f t="shared" si="22"/>
        <v>92.307692307692321</v>
      </c>
      <c r="R84" s="38">
        <f t="shared" si="23"/>
        <v>92.307692307692321</v>
      </c>
      <c r="S84" s="39">
        <f t="shared" si="24"/>
        <v>-4.6153846153846132</v>
      </c>
      <c r="T84" s="39">
        <f t="shared" si="25"/>
        <v>-4.6153846153846132</v>
      </c>
      <c r="U84" t="s">
        <v>352</v>
      </c>
      <c r="V84" t="s">
        <v>362</v>
      </c>
      <c r="W84" t="s">
        <v>435</v>
      </c>
      <c r="X84" s="48" t="s">
        <v>462</v>
      </c>
      <c r="Y84" s="41"/>
    </row>
    <row r="85" spans="1:25" ht="15" x14ac:dyDescent="0.25">
      <c r="A85">
        <v>1.57</v>
      </c>
      <c r="B85">
        <v>2.54</v>
      </c>
      <c r="C85" s="29">
        <f t="shared" si="17"/>
        <v>3.0643462560810519E-2</v>
      </c>
      <c r="D85" s="30">
        <f>IF(OR($A85="",$B85=""),"",A85*'MPTO_working_2-way'!$G84)</f>
        <v>1.6181102362204727</v>
      </c>
      <c r="E85" s="32">
        <f>IF(OR($A85="",$B85=""),"",B85*'MPTO_working_2-way'!$G84)</f>
        <v>2.6178343949044587</v>
      </c>
      <c r="F85" s="30">
        <f>IF(OR($A85="",$B85=""),"",'MPTO_working_2-way'!D84)</f>
        <v>1.6086974061075479</v>
      </c>
      <c r="G85" s="32">
        <f>IF(OR($A85="",$B85=""),"",'MPTO_working_2-way'!E84)</f>
        <v>2.6428524090396981</v>
      </c>
      <c r="H85" s="30">
        <f>IF(OR($A85="",$B85=""),"",'OddsRatio_working_2-way'!M84)</f>
        <v>1.608382996253076</v>
      </c>
      <c r="I85" s="30">
        <f>IF(OR($A85="",$B85=""),"",'OddsRatio_working_2-way'!N84)</f>
        <v>2.6437014284732223</v>
      </c>
      <c r="J85" s="30">
        <f>IF('Log_working_2-way'!$D84="","",A85^('Log_working_2-way'!$D84))</f>
        <v>1.6041043788046649</v>
      </c>
      <c r="K85" s="32">
        <f>IF('Log_working_2-way'!$D84="","",B85^('Log_working_2-way'!$D84))</f>
        <v>2.6553430749478024</v>
      </c>
      <c r="L85" s="37">
        <f t="shared" si="18"/>
        <v>0.61800486618004857</v>
      </c>
      <c r="M85" s="37">
        <f t="shared" si="19"/>
        <v>0.38199513381995132</v>
      </c>
      <c r="N85" s="38">
        <v>181</v>
      </c>
      <c r="O85" s="38">
        <f t="shared" si="20"/>
        <v>65.713375796178354</v>
      </c>
      <c r="P85" s="38">
        <f t="shared" si="21"/>
        <v>109.74015748031495</v>
      </c>
      <c r="Q85" s="38">
        <f t="shared" si="22"/>
        <v>71.259842519685037</v>
      </c>
      <c r="R85" s="38">
        <f t="shared" si="23"/>
        <v>115.28662420382165</v>
      </c>
      <c r="S85" s="39">
        <f t="shared" si="24"/>
        <v>-5.5464667235066827</v>
      </c>
      <c r="T85" s="39">
        <f t="shared" si="25"/>
        <v>-5.5464667235066969</v>
      </c>
      <c r="U85" t="s">
        <v>351</v>
      </c>
      <c r="V85" t="s">
        <v>353</v>
      </c>
      <c r="W85" t="s">
        <v>435</v>
      </c>
      <c r="X85" s="48" t="s">
        <v>462</v>
      </c>
      <c r="Y85" s="41"/>
    </row>
    <row r="86" spans="1:25" ht="15" x14ac:dyDescent="0.25">
      <c r="A86">
        <v>2.12</v>
      </c>
      <c r="B86">
        <v>1.78</v>
      </c>
      <c r="C86" s="29">
        <f t="shared" si="17"/>
        <v>3.3495866016535869E-2</v>
      </c>
      <c r="D86" s="30">
        <f>IF(OR($A86="",$B86=""),"",A86*'MPTO_working_2-way'!$G85)</f>
        <v>2.191011235955056</v>
      </c>
      <c r="E86" s="32">
        <f>IF(OR($A86="",$B86=""),"",B86*'MPTO_working_2-way'!$G85)</f>
        <v>1.8396226415094339</v>
      </c>
      <c r="F86" s="30">
        <f>IF(OR($A86="",$B86=""),"",'MPTO_working_2-way'!D85)</f>
        <v>2.1980428704566637</v>
      </c>
      <c r="G86" s="32">
        <f>IF(OR($A86="",$B86=""),"",'MPTO_working_2-way'!E85)</f>
        <v>1.8346946713341112</v>
      </c>
      <c r="H86" s="30">
        <f>IF(OR($A86="",$B86=""),"",'OddsRatio_working_2-way'!M85)</f>
        <v>2.1982893790305562</v>
      </c>
      <c r="I86" s="30">
        <f>IF(OR($A86="",$B86=""),"",'OddsRatio_working_2-way'!N85)</f>
        <v>1.83452296039628</v>
      </c>
      <c r="J86" s="30">
        <f>IF('Log_working_2-way'!$D85="","",A86^('Log_working_2-way'!$D85))</f>
        <v>2.2015102621380289</v>
      </c>
      <c r="K86" s="32">
        <f>IF('Log_working_2-way'!$D85="","",B86^('Log_working_2-way'!$D85))</f>
        <v>1.8322858584832242</v>
      </c>
      <c r="L86" s="37">
        <f t="shared" si="18"/>
        <v>0.45641025641025645</v>
      </c>
      <c r="M86" s="37">
        <f t="shared" si="19"/>
        <v>0.54358974358974366</v>
      </c>
      <c r="N86" s="38">
        <v>182</v>
      </c>
      <c r="O86" s="38">
        <f t="shared" si="20"/>
        <v>96.150943396226424</v>
      </c>
      <c r="P86" s="38">
        <f t="shared" si="21"/>
        <v>79.752808988764045</v>
      </c>
      <c r="Q86" s="38">
        <f t="shared" si="22"/>
        <v>102.24719101123597</v>
      </c>
      <c r="R86" s="38">
        <f t="shared" si="23"/>
        <v>85.849056603773576</v>
      </c>
      <c r="S86" s="39">
        <f t="shared" si="24"/>
        <v>-6.0962476150095455</v>
      </c>
      <c r="T86" s="39">
        <f t="shared" si="25"/>
        <v>-6.0962476150095313</v>
      </c>
      <c r="U86" t="s">
        <v>367</v>
      </c>
      <c r="V86" t="s">
        <v>365</v>
      </c>
      <c r="W86" t="s">
        <v>436</v>
      </c>
      <c r="X86" s="48" t="s">
        <v>462</v>
      </c>
      <c r="Y86" s="41"/>
    </row>
    <row r="87" spans="1:25" ht="15" x14ac:dyDescent="0.25">
      <c r="A87">
        <v>2.36</v>
      </c>
      <c r="B87">
        <v>1.64</v>
      </c>
      <c r="C87" s="29">
        <f t="shared" si="17"/>
        <v>3.3484911120297722E-2</v>
      </c>
      <c r="D87" s="30">
        <f>IF(OR($A87="",$B87=""),"",A87*'MPTO_working_2-way'!$G86)</f>
        <v>2.4390243902439024</v>
      </c>
      <c r="E87" s="32">
        <f>IF(OR($A87="",$B87=""),"",B87*'MPTO_working_2-way'!$G86)</f>
        <v>1.6949152542372881</v>
      </c>
      <c r="F87" s="30">
        <f>IF(OR($A87="",$B87=""),"",'MPTO_working_2-way'!D86)</f>
        <v>2.4570848146267141</v>
      </c>
      <c r="G87" s="32">
        <f>IF(OR($A87="",$B87=""),"",'MPTO_working_2-way'!E86)</f>
        <v>1.6863018473335656</v>
      </c>
      <c r="H87" s="30">
        <f>IF(OR($A87="",$B87=""),"",'OddsRatio_working_2-way'!M86)</f>
        <v>2.4577379737113252</v>
      </c>
      <c r="I87" s="30">
        <f>IF(OR($A87="",$B87=""),"",'OddsRatio_working_2-way'!N86)</f>
        <v>1.6859943405700353</v>
      </c>
      <c r="J87" s="30">
        <f>IF('Log_working_2-way'!$D86="","",A87^('Log_working_2-way'!$D86))</f>
        <v>2.4661000827478752</v>
      </c>
      <c r="K87" s="32">
        <f>IF('Log_working_2-way'!$D86="","",B87^('Log_working_2-way'!$D86))</f>
        <v>1.6820816748919711</v>
      </c>
      <c r="L87" s="37">
        <f t="shared" si="18"/>
        <v>0.41000000000000003</v>
      </c>
      <c r="M87" s="37">
        <f t="shared" si="19"/>
        <v>0.59000000000000008</v>
      </c>
      <c r="N87" s="38">
        <v>183</v>
      </c>
      <c r="O87" s="38">
        <f t="shared" si="20"/>
        <v>105.45762711864407</v>
      </c>
      <c r="P87" s="38">
        <f t="shared" si="21"/>
        <v>71.41463414634147</v>
      </c>
      <c r="Q87" s="38">
        <f t="shared" si="22"/>
        <v>111.58536585365853</v>
      </c>
      <c r="R87" s="38">
        <f t="shared" si="23"/>
        <v>77.542372881355945</v>
      </c>
      <c r="S87" s="39">
        <f t="shared" si="24"/>
        <v>-6.1277387350144608</v>
      </c>
      <c r="T87" s="39">
        <f t="shared" si="25"/>
        <v>-6.127738735014475</v>
      </c>
      <c r="U87" t="s">
        <v>270</v>
      </c>
      <c r="V87" t="s">
        <v>268</v>
      </c>
      <c r="W87" t="s">
        <v>436</v>
      </c>
      <c r="X87" s="48" t="s">
        <v>462</v>
      </c>
      <c r="Y87" s="41"/>
    </row>
    <row r="88" spans="1:25" ht="15" x14ac:dyDescent="0.25">
      <c r="A88">
        <v>2.09</v>
      </c>
      <c r="B88">
        <v>1.81</v>
      </c>
      <c r="C88" s="29">
        <f t="shared" si="17"/>
        <v>3.0955087366835166E-2</v>
      </c>
      <c r="D88" s="30">
        <f>IF(OR($A88="",$B88=""),"",A88*'MPTO_working_2-way'!$G87)</f>
        <v>2.1546961325966851</v>
      </c>
      <c r="E88" s="32">
        <f>IF(OR($A88="",$B88=""),"",B88*'MPTO_working_2-way'!$G87)</f>
        <v>1.8660287081339717</v>
      </c>
      <c r="F88" s="30">
        <f>IF(OR($A88="",$B88=""),"",'MPTO_working_2-way'!D87)</f>
        <v>2.159867538325388</v>
      </c>
      <c r="G88" s="32">
        <f>IF(OR($A88="",$B88=""),"",'MPTO_working_2-way'!E87)</f>
        <v>1.8621674173619833</v>
      </c>
      <c r="H88" s="30">
        <f>IF(OR($A88="",$B88=""),"",'OddsRatio_working_2-way'!M87)</f>
        <v>2.1600340565456171</v>
      </c>
      <c r="I88" s="30">
        <f>IF(OR($A88="",$B88=""),"",'OddsRatio_working_2-way'!N87)</f>
        <v>1.8620436566990362</v>
      </c>
      <c r="J88" s="30">
        <f>IF('Log_working_2-way'!$D87="","",A88^('Log_working_2-way'!$D87))</f>
        <v>2.1623937828196005</v>
      </c>
      <c r="K88" s="32">
        <f>IF('Log_working_2-way'!$D87="","",B88^('Log_working_2-way'!$D87))</f>
        <v>1.8602936584659731</v>
      </c>
      <c r="L88" s="37">
        <f t="shared" si="18"/>
        <v>0.46410256410256412</v>
      </c>
      <c r="M88" s="37">
        <f t="shared" si="19"/>
        <v>0.53589743589743577</v>
      </c>
      <c r="N88" s="38">
        <v>184</v>
      </c>
      <c r="O88" s="38">
        <f t="shared" si="20"/>
        <v>95.961722488038262</v>
      </c>
      <c r="P88" s="38">
        <f t="shared" si="21"/>
        <v>82.342541436464103</v>
      </c>
      <c r="Q88" s="38">
        <f t="shared" si="22"/>
        <v>101.65745856353591</v>
      </c>
      <c r="R88" s="38">
        <f t="shared" si="23"/>
        <v>88.038277511961738</v>
      </c>
      <c r="S88" s="39">
        <f t="shared" si="24"/>
        <v>-5.6957360754976492</v>
      </c>
      <c r="T88" s="39">
        <f t="shared" si="25"/>
        <v>-5.6957360754976349</v>
      </c>
      <c r="U88" t="s">
        <v>265</v>
      </c>
      <c r="V88" t="s">
        <v>267</v>
      </c>
      <c r="W88" t="s">
        <v>436</v>
      </c>
      <c r="X88" s="48" t="s">
        <v>462</v>
      </c>
      <c r="Y88" s="41"/>
    </row>
    <row r="89" spans="1:25" ht="15" x14ac:dyDescent="0.25">
      <c r="A89">
        <v>2.0499999999999998</v>
      </c>
      <c r="B89">
        <v>1.85</v>
      </c>
      <c r="C89" s="29">
        <f t="shared" si="17"/>
        <v>2.8345418589321048E-2</v>
      </c>
      <c r="D89" s="30">
        <f>IF(OR($A89="",$B89=""),"",A89*'MPTO_working_2-way'!$G88)</f>
        <v>2.1081081081081079</v>
      </c>
      <c r="E89" s="32">
        <f>IF(OR($A89="",$B89=""),"",B89*'MPTO_working_2-way'!$G88)</f>
        <v>1.902439024390244</v>
      </c>
      <c r="F89" s="30">
        <f>IF(OR($A89="",$B89=""),"",'MPTO_working_2-way'!D88)</f>
        <v>2.1113430758524703</v>
      </c>
      <c r="G89" s="32">
        <f>IF(OR($A89="",$B89=""),"",'MPTO_working_2-way'!E88)</f>
        <v>1.8998121477770822</v>
      </c>
      <c r="H89" s="30">
        <f>IF(OR($A89="",$B89=""),"",'OddsRatio_working_2-way'!M88)</f>
        <v>2.1114378604524222</v>
      </c>
      <c r="I89" s="30">
        <f>IF(OR($A89="",$B89=""),"",'OddsRatio_working_2-way'!N88)</f>
        <v>1.8997354108424378</v>
      </c>
      <c r="J89" s="30">
        <f>IF('Log_working_2-way'!$D88="","",A89^('Log_working_2-way'!$D88))</f>
        <v>2.1129081281913611</v>
      </c>
      <c r="K89" s="32">
        <f>IF('Log_working_2-way'!$D88="","",B89^('Log_working_2-way'!$D88))</f>
        <v>1.8985467665018629</v>
      </c>
      <c r="L89" s="37">
        <f t="shared" si="18"/>
        <v>0.47435897435897439</v>
      </c>
      <c r="M89" s="37">
        <f t="shared" si="19"/>
        <v>0.52564102564102555</v>
      </c>
      <c r="N89" s="38">
        <v>185</v>
      </c>
      <c r="O89" s="38">
        <f t="shared" si="20"/>
        <v>94.75609756097559</v>
      </c>
      <c r="P89" s="38">
        <f t="shared" si="21"/>
        <v>84.999999999999986</v>
      </c>
      <c r="Q89" s="38">
        <f t="shared" si="22"/>
        <v>99.999999999999986</v>
      </c>
      <c r="R89" s="38">
        <f t="shared" si="23"/>
        <v>90.243902439024396</v>
      </c>
      <c r="S89" s="39">
        <f t="shared" si="24"/>
        <v>-5.2439024390243958</v>
      </c>
      <c r="T89" s="39">
        <f t="shared" si="25"/>
        <v>-5.24390243902441</v>
      </c>
      <c r="U89" t="s">
        <v>368</v>
      </c>
      <c r="V89" t="s">
        <v>271</v>
      </c>
      <c r="W89" t="s">
        <v>436</v>
      </c>
      <c r="X89" s="48" t="s">
        <v>462</v>
      </c>
      <c r="Y89" s="41"/>
    </row>
    <row r="90" spans="1:25" ht="15" x14ac:dyDescent="0.25">
      <c r="A90">
        <v>2.0699999999999998</v>
      </c>
      <c r="B90">
        <v>1.83</v>
      </c>
      <c r="C90" s="29">
        <f t="shared" si="17"/>
        <v>2.9539874871307603E-2</v>
      </c>
      <c r="D90" s="30">
        <f>IF(OR($A90="",$B90=""),"",A90*'MPTO_working_2-way'!$G89)</f>
        <v>2.1311475409836067</v>
      </c>
      <c r="E90" s="32">
        <f>IF(OR($A90="",$B90=""),"",B90*'MPTO_working_2-way'!$G89)</f>
        <v>1.8840579710144929</v>
      </c>
      <c r="F90" s="30">
        <f>IF(OR($A90="",$B90=""),"",'MPTO_working_2-way'!D89)</f>
        <v>2.1352836729517204</v>
      </c>
      <c r="G90" s="32">
        <f>IF(OR($A90="",$B90=""),"",'MPTO_working_2-way'!E89)</f>
        <v>1.8808371192373576</v>
      </c>
      <c r="H90" s="30">
        <f>IF(OR($A90="",$B90=""),"",'OddsRatio_working_2-way'!M89)</f>
        <v>2.1354103339788768</v>
      </c>
      <c r="I90" s="30">
        <f>IF(OR($A90="",$B90=""),"",'OddsRatio_working_2-way'!N89)</f>
        <v>1.8807388571985679</v>
      </c>
      <c r="J90" s="30">
        <f>IF('Log_working_2-way'!$D89="","",A90^('Log_working_2-way'!$D89))</f>
        <v>2.137293622577233</v>
      </c>
      <c r="K90" s="32">
        <f>IF('Log_working_2-way'!$D89="","",B90^('Log_working_2-way'!$D89))</f>
        <v>1.8792804075818812</v>
      </c>
      <c r="L90" s="37">
        <f t="shared" si="18"/>
        <v>0.46923076923076917</v>
      </c>
      <c r="M90" s="37">
        <f t="shared" si="19"/>
        <v>0.53076923076923077</v>
      </c>
      <c r="N90" s="38">
        <v>186</v>
      </c>
      <c r="O90" s="38">
        <f t="shared" si="20"/>
        <v>96.144927536231876</v>
      </c>
      <c r="P90" s="38">
        <f t="shared" si="21"/>
        <v>84.360655737704903</v>
      </c>
      <c r="Q90" s="38">
        <f t="shared" si="22"/>
        <v>101.63934426229507</v>
      </c>
      <c r="R90" s="38">
        <f t="shared" si="23"/>
        <v>89.855072463768124</v>
      </c>
      <c r="S90" s="39">
        <f t="shared" si="24"/>
        <v>-5.4944167260631929</v>
      </c>
      <c r="T90" s="39">
        <f t="shared" si="25"/>
        <v>-5.4944167260632213</v>
      </c>
      <c r="U90" t="s">
        <v>269</v>
      </c>
      <c r="V90" t="s">
        <v>366</v>
      </c>
      <c r="W90" t="s">
        <v>436</v>
      </c>
      <c r="X90" s="48" t="s">
        <v>462</v>
      </c>
      <c r="Y90" s="41"/>
    </row>
    <row r="91" spans="1:25" ht="15" x14ac:dyDescent="0.25">
      <c r="A91">
        <v>1.93</v>
      </c>
      <c r="B91">
        <v>1.96</v>
      </c>
      <c r="C91" s="29">
        <f t="shared" si="17"/>
        <v>2.8338796658559762E-2</v>
      </c>
      <c r="D91" s="30">
        <f>IF(OR($A91="",$B91=""),"",A91*'MPTO_working_2-way'!$G90)</f>
        <v>1.9846938775510203</v>
      </c>
      <c r="E91" s="32">
        <f>IF(OR($A91="",$B91=""),"",B91*'MPTO_working_2-way'!$G90)</f>
        <v>2.0155440414507773</v>
      </c>
      <c r="F91" s="30">
        <f>IF(OR($A91="",$B91=""),"",'MPTO_working_2-way'!D90)</f>
        <v>1.9842635333613092</v>
      </c>
      <c r="G91" s="32">
        <f>IF(OR($A91="",$B91=""),"",'MPTO_working_2-way'!E90)</f>
        <v>2.0159880622468553</v>
      </c>
      <c r="H91" s="30">
        <f>IF(OR($A91="",$B91=""),"",'OddsRatio_working_2-way'!M90)</f>
        <v>1.9842509842514759</v>
      </c>
      <c r="I91" s="30">
        <f>IF(OR($A91="",$B91=""),"",'OddsRatio_working_2-way'!N90)</f>
        <v>2.0160010160015238</v>
      </c>
      <c r="J91" s="30">
        <f>IF('Log_working_2-way'!$D90="","",A91^('Log_working_2-way'!$D90))</f>
        <v>1.9840560014719333</v>
      </c>
      <c r="K91" s="32">
        <f>IF('Log_working_2-way'!$D90="","",B91^('Log_working_2-way'!$D90))</f>
        <v>2.0162023284286739</v>
      </c>
      <c r="L91" s="37">
        <f t="shared" si="18"/>
        <v>0.50385604113110538</v>
      </c>
      <c r="M91" s="37">
        <f t="shared" si="19"/>
        <v>0.49614395886889456</v>
      </c>
      <c r="N91" s="38">
        <v>187</v>
      </c>
      <c r="O91" s="38">
        <f t="shared" si="20"/>
        <v>90.108808290155437</v>
      </c>
      <c r="P91" s="38">
        <f t="shared" si="21"/>
        <v>91.591836734693871</v>
      </c>
      <c r="Q91" s="38">
        <f t="shared" si="22"/>
        <v>95.408163265306129</v>
      </c>
      <c r="R91" s="38">
        <f t="shared" si="23"/>
        <v>96.891191709844577</v>
      </c>
      <c r="S91" s="39">
        <f t="shared" si="24"/>
        <v>-5.2993549751506919</v>
      </c>
      <c r="T91" s="39">
        <f t="shared" si="25"/>
        <v>-5.2993549751507061</v>
      </c>
      <c r="U91" t="s">
        <v>260</v>
      </c>
      <c r="V91" t="s">
        <v>266</v>
      </c>
      <c r="W91" t="s">
        <v>436</v>
      </c>
      <c r="X91" s="48" t="s">
        <v>462</v>
      </c>
      <c r="Y91" s="41"/>
    </row>
    <row r="92" spans="1:25" ht="15" x14ac:dyDescent="0.25">
      <c r="A92">
        <v>2.1800000000000002</v>
      </c>
      <c r="B92">
        <v>1.74</v>
      </c>
      <c r="C92" s="29">
        <f t="shared" si="17"/>
        <v>3.3428240008436028E-2</v>
      </c>
      <c r="D92" s="30">
        <f>IF(OR($A92="",$B92=""),"",A92*'MPTO_working_2-way'!$G91)</f>
        <v>2.2528735632183907</v>
      </c>
      <c r="E92" s="32">
        <f>IF(OR($A92="",$B92=""),"",B92*'MPTO_working_2-way'!$G91)</f>
        <v>1.7981651376146788</v>
      </c>
      <c r="F92" s="30">
        <f>IF(OR($A92="",$B92=""),"",'MPTO_working_2-way'!D91)</f>
        <v>2.2624358821424311</v>
      </c>
      <c r="G92" s="32">
        <f>IF(OR($A92="",$B92=""),"",'MPTO_working_2-way'!E91)</f>
        <v>1.7921194368326561</v>
      </c>
      <c r="H92" s="30">
        <f>IF(OR($A92="",$B92=""),"",'OddsRatio_working_2-way'!M91)</f>
        <v>2.26277258229445</v>
      </c>
      <c r="I92" s="30">
        <f>IF(OR($A92="",$B92=""),"",'OddsRatio_working_2-way'!N91)</f>
        <v>1.7919082295744857</v>
      </c>
      <c r="J92" s="30">
        <f>IF('Log_working_2-way'!$D91="","",A92^('Log_working_2-way'!$D91))</f>
        <v>2.2671631499443738</v>
      </c>
      <c r="K92" s="32">
        <f>IF('Log_working_2-way'!$D91="","",B92^('Log_working_2-way'!$D91))</f>
        <v>1.7891643629660847</v>
      </c>
      <c r="L92" s="37">
        <f t="shared" si="18"/>
        <v>0.44387755102040816</v>
      </c>
      <c r="M92" s="37">
        <f t="shared" si="19"/>
        <v>0.55612244897959184</v>
      </c>
      <c r="N92" s="38">
        <v>188</v>
      </c>
      <c r="O92" s="38">
        <f t="shared" si="20"/>
        <v>101.76146788990826</v>
      </c>
      <c r="P92" s="38">
        <f t="shared" si="21"/>
        <v>79.954022988505741</v>
      </c>
      <c r="Q92" s="38">
        <f t="shared" si="22"/>
        <v>108.04597701149424</v>
      </c>
      <c r="R92" s="38">
        <f t="shared" si="23"/>
        <v>86.238532110091739</v>
      </c>
      <c r="S92" s="39">
        <f t="shared" si="24"/>
        <v>-6.2845091215859838</v>
      </c>
      <c r="T92" s="39">
        <f t="shared" si="25"/>
        <v>-6.2845091215859981</v>
      </c>
      <c r="U92" t="s">
        <v>263</v>
      </c>
      <c r="V92" t="s">
        <v>364</v>
      </c>
      <c r="W92" t="s">
        <v>436</v>
      </c>
      <c r="X92" s="48" t="s">
        <v>462</v>
      </c>
      <c r="Y92" s="41"/>
    </row>
    <row r="93" spans="1:25" ht="15" x14ac:dyDescent="0.25">
      <c r="A93">
        <v>2.19</v>
      </c>
      <c r="B93">
        <v>1.73</v>
      </c>
      <c r="C93" s="29">
        <f t="shared" si="17"/>
        <v>3.4655686647135031E-2</v>
      </c>
      <c r="D93" s="30">
        <f>IF(OR($A93="",$B93=""),"",A93*'MPTO_working_2-way'!$G92)</f>
        <v>2.2658959537572256</v>
      </c>
      <c r="E93" s="32">
        <f>IF(OR($A93="",$B93=""),"",B93*'MPTO_working_2-way'!$G92)</f>
        <v>1.7899543378995435</v>
      </c>
      <c r="F93" s="30">
        <f>IF(OR($A93="",$B93=""),"",'MPTO_working_2-way'!D92)</f>
        <v>2.2763841740018629</v>
      </c>
      <c r="G93" s="32">
        <f>IF(OR($A93="",$B93=""),"",'MPTO_working_2-way'!E92)</f>
        <v>1.7834631769717797</v>
      </c>
      <c r="H93" s="30">
        <f>IF(OR($A93="",$B93=""),"",'OddsRatio_working_2-way'!M92)</f>
        <v>2.2767681803292916</v>
      </c>
      <c r="I93" s="30">
        <f>IF(OR($A93="",$B93=""),"",'OddsRatio_working_2-way'!N92)</f>
        <v>1.7832275391935992</v>
      </c>
      <c r="J93" s="30">
        <f>IF('Log_working_2-way'!$D92="","",A93^('Log_working_2-way'!$D92))</f>
        <v>2.2815927958159761</v>
      </c>
      <c r="K93" s="32">
        <f>IF('Log_working_2-way'!$D92="","",B93^('Log_working_2-way'!$D92))</f>
        <v>1.7802790428165938</v>
      </c>
      <c r="L93" s="37">
        <f t="shared" si="18"/>
        <v>0.44132653061224486</v>
      </c>
      <c r="M93" s="37">
        <f t="shared" si="19"/>
        <v>0.55867346938775508</v>
      </c>
      <c r="N93" s="38">
        <v>189</v>
      </c>
      <c r="O93" s="38">
        <f t="shared" si="20"/>
        <v>102.6986301369863</v>
      </c>
      <c r="P93" s="38">
        <f t="shared" si="21"/>
        <v>79.751445086705189</v>
      </c>
      <c r="Q93" s="38">
        <f t="shared" si="22"/>
        <v>109.24855491329481</v>
      </c>
      <c r="R93" s="38">
        <f t="shared" si="23"/>
        <v>86.301369863013704</v>
      </c>
      <c r="S93" s="39">
        <f t="shared" si="24"/>
        <v>-6.5499247763085151</v>
      </c>
      <c r="T93" s="39">
        <f t="shared" si="25"/>
        <v>-6.5499247763085151</v>
      </c>
      <c r="U93" t="s">
        <v>261</v>
      </c>
      <c r="V93" t="s">
        <v>363</v>
      </c>
      <c r="W93" t="s">
        <v>436</v>
      </c>
      <c r="X93" s="48" t="s">
        <v>462</v>
      </c>
      <c r="Y93" s="41"/>
    </row>
    <row r="94" spans="1:25" ht="15" x14ac:dyDescent="0.25">
      <c r="A94">
        <v>2.16</v>
      </c>
      <c r="B94">
        <v>1.75</v>
      </c>
      <c r="C94" s="29">
        <f t="shared" si="17"/>
        <v>3.4391534391534417E-2</v>
      </c>
      <c r="D94" s="30">
        <f>IF(OR($A94="",$B94=""),"",A94*'MPTO_working_2-way'!$G93)</f>
        <v>2.2342857142857144</v>
      </c>
      <c r="E94" s="32">
        <f>IF(OR($A94="",$B94=""),"",B94*'MPTO_working_2-way'!$G93)</f>
        <v>1.8101851851851851</v>
      </c>
      <c r="F94" s="30">
        <f>IF(OR($A94="",$B94=""),"",'MPTO_working_2-way'!D93)</f>
        <v>2.2433234421364987</v>
      </c>
      <c r="G94" s="32">
        <f>IF(OR($A94="",$B94=""),"",'MPTO_working_2-way'!E93)</f>
        <v>1.8042959427207637</v>
      </c>
      <c r="H94" s="30">
        <f>IF(OR($A94="",$B94=""),"",'OddsRatio_working_2-way'!M93)</f>
        <v>2.2436505404118421</v>
      </c>
      <c r="I94" s="30">
        <f>IF(OR($A94="",$B94=""),"",'OddsRatio_working_2-way'!N93)</f>
        <v>1.8040844011283466</v>
      </c>
      <c r="J94" s="30">
        <f>IF('Log_working_2-way'!$D93="","",A94^('Log_working_2-way'!$D93))</f>
        <v>2.2478012615174499</v>
      </c>
      <c r="K94" s="32">
        <f>IF('Log_working_2-way'!$D93="","",B94^('Log_working_2-way'!$D93))</f>
        <v>1.8014096722292445</v>
      </c>
      <c r="L94" s="37">
        <f t="shared" si="18"/>
        <v>0.4475703324808184</v>
      </c>
      <c r="M94" s="37">
        <f t="shared" si="19"/>
        <v>0.55242966751918166</v>
      </c>
      <c r="N94" s="38">
        <v>190</v>
      </c>
      <c r="O94" s="38">
        <f t="shared" si="20"/>
        <v>102.03703703703704</v>
      </c>
      <c r="P94" s="38">
        <f t="shared" si="21"/>
        <v>81.428571428571431</v>
      </c>
      <c r="Q94" s="38">
        <f t="shared" si="22"/>
        <v>108.57142857142857</v>
      </c>
      <c r="R94" s="38">
        <f t="shared" si="23"/>
        <v>87.962962962962948</v>
      </c>
      <c r="S94" s="39">
        <f t="shared" si="24"/>
        <v>-6.5343915343915313</v>
      </c>
      <c r="T94" s="39">
        <f t="shared" si="25"/>
        <v>-6.5343915343915171</v>
      </c>
      <c r="U94" t="s">
        <v>454</v>
      </c>
      <c r="V94" t="s">
        <v>369</v>
      </c>
      <c r="W94" t="s">
        <v>428</v>
      </c>
      <c r="X94" s="48" t="s">
        <v>462</v>
      </c>
      <c r="Y94" s="41"/>
    </row>
    <row r="95" spans="1:25" ht="15" x14ac:dyDescent="0.25">
      <c r="A95">
        <v>2.15</v>
      </c>
      <c r="B95">
        <v>1.76</v>
      </c>
      <c r="C95" s="29">
        <f t="shared" si="17"/>
        <v>3.3298097251585723E-2</v>
      </c>
      <c r="D95" s="30">
        <f>IF(OR($A95="",$B95=""),"",A95*'MPTO_working_2-way'!$G94)</f>
        <v>2.2215909090909092</v>
      </c>
      <c r="E95" s="32">
        <f>IF(OR($A95="",$B95=""),"",B95*'MPTO_working_2-way'!$G94)</f>
        <v>1.8186046511627909</v>
      </c>
      <c r="F95" s="30">
        <f>IF(OR($A95="",$B95=""),"",'MPTO_working_2-way'!D94)</f>
        <v>2.2298173246906305</v>
      </c>
      <c r="G95" s="32">
        <f>IF(OR($A95="",$B95=""),"",'MPTO_working_2-way'!E94)</f>
        <v>1.8131288931480596</v>
      </c>
      <c r="H95" s="30">
        <f>IF(OR($A95="",$B95=""),"",'OddsRatio_working_2-way'!M94)</f>
        <v>2.2301048307916052</v>
      </c>
      <c r="I95" s="30">
        <f>IF(OR($A95="",$B95=""),"",'OddsRatio_working_2-way'!N94)</f>
        <v>1.8129388446970602</v>
      </c>
      <c r="J95" s="30">
        <f>IF('Log_working_2-way'!$D94="","",A95^('Log_working_2-way'!$D94))</f>
        <v>2.2338767288490446</v>
      </c>
      <c r="K95" s="32">
        <f>IF('Log_working_2-way'!$D94="","",B95^('Log_working_2-way'!$D94))</f>
        <v>1.8104537322239227</v>
      </c>
      <c r="L95" s="37">
        <f t="shared" si="18"/>
        <v>0.45012787723785164</v>
      </c>
      <c r="M95" s="37">
        <f t="shared" si="19"/>
        <v>0.54987212276214825</v>
      </c>
      <c r="N95" s="38">
        <v>191</v>
      </c>
      <c r="O95" s="38">
        <f t="shared" si="20"/>
        <v>102.16279069767441</v>
      </c>
      <c r="P95" s="38">
        <f t="shared" si="21"/>
        <v>82.477272727272748</v>
      </c>
      <c r="Q95" s="38">
        <f t="shared" si="22"/>
        <v>108.52272727272728</v>
      </c>
      <c r="R95" s="38">
        <f t="shared" si="23"/>
        <v>88.837209302325576</v>
      </c>
      <c r="S95" s="39">
        <f t="shared" si="24"/>
        <v>-6.3599365750528705</v>
      </c>
      <c r="T95" s="39">
        <f t="shared" si="25"/>
        <v>-6.3599365750528278</v>
      </c>
      <c r="U95" t="s">
        <v>274</v>
      </c>
      <c r="V95" t="s">
        <v>373</v>
      </c>
      <c r="W95" t="s">
        <v>428</v>
      </c>
      <c r="X95" s="48" t="s">
        <v>462</v>
      </c>
      <c r="Y95" s="41"/>
    </row>
    <row r="96" spans="1:25" ht="15" x14ac:dyDescent="0.25">
      <c r="A96">
        <v>2.0299999999999998</v>
      </c>
      <c r="B96">
        <v>1.86</v>
      </c>
      <c r="C96" s="29">
        <f t="shared" si="17"/>
        <v>3.0245246040574214E-2</v>
      </c>
      <c r="D96" s="30">
        <f>IF(OR($A96="",$B96=""),"",A96*'MPTO_working_2-way'!$G95)</f>
        <v>2.0913978494623655</v>
      </c>
      <c r="E96" s="32">
        <f>IF(OR($A96="",$B96=""),"",B96*'MPTO_working_2-way'!$G95)</f>
        <v>1.9162561576354682</v>
      </c>
      <c r="F96" s="30">
        <f>IF(OR($A96="",$B96=""),"",'MPTO_working_2-way'!D95)</f>
        <v>2.0942925287037548</v>
      </c>
      <c r="G96" s="32">
        <f>IF(OR($A96="",$B96=""),"",'MPTO_working_2-way'!E95)</f>
        <v>1.9138324294186226</v>
      </c>
      <c r="H96" s="30">
        <f>IF(OR($A96="",$B96=""),"",'OddsRatio_working_2-way'!M95)</f>
        <v>2.0943831224048783</v>
      </c>
      <c r="I96" s="30">
        <f>IF(OR($A96="",$B96=""),"",'OddsRatio_working_2-way'!N95)</f>
        <v>1.9137567818137824</v>
      </c>
      <c r="J96" s="30">
        <f>IF('Log_working_2-way'!$D95="","",A96^('Log_working_2-way'!$D95))</f>
        <v>2.0957003958101184</v>
      </c>
      <c r="K96" s="32">
        <f>IF('Log_working_2-way'!$D95="","",B96^('Log_working_2-way'!$D95))</f>
        <v>1.9126582447390832</v>
      </c>
      <c r="L96" s="37">
        <f t="shared" si="18"/>
        <v>0.47814910025706941</v>
      </c>
      <c r="M96" s="37">
        <f t="shared" si="19"/>
        <v>0.52185089974293053</v>
      </c>
      <c r="N96" s="38">
        <v>192</v>
      </c>
      <c r="O96" s="38">
        <f t="shared" si="20"/>
        <v>97.418719211822662</v>
      </c>
      <c r="P96" s="38">
        <f t="shared" si="21"/>
        <v>88.774193548387089</v>
      </c>
      <c r="Q96" s="38">
        <f t="shared" si="22"/>
        <v>103.2258064516129</v>
      </c>
      <c r="R96" s="38">
        <f t="shared" si="23"/>
        <v>94.581280788177352</v>
      </c>
      <c r="S96" s="39">
        <f t="shared" si="24"/>
        <v>-5.8070872397902349</v>
      </c>
      <c r="T96" s="39">
        <f t="shared" si="25"/>
        <v>-5.8070872397902633</v>
      </c>
      <c r="U96" t="s">
        <v>374</v>
      </c>
      <c r="V96" t="s">
        <v>372</v>
      </c>
      <c r="W96" t="s">
        <v>428</v>
      </c>
      <c r="X96" s="48" t="s">
        <v>462</v>
      </c>
      <c r="Y96" s="41"/>
    </row>
    <row r="97" spans="1:25" ht="15" x14ac:dyDescent="0.25">
      <c r="A97">
        <v>2.41</v>
      </c>
      <c r="B97">
        <v>1.62</v>
      </c>
      <c r="C97" s="29">
        <f t="shared" si="17"/>
        <v>3.2221709953383471E-2</v>
      </c>
      <c r="D97" s="30">
        <f>IF(OR($A97="",$B97=""),"",A97*'MPTO_working_2-way'!$G96)</f>
        <v>2.4876543209876543</v>
      </c>
      <c r="E97" s="32">
        <f>IF(OR($A97="",$B97=""),"",B97*'MPTO_working_2-way'!$G96)</f>
        <v>1.6721991701244814</v>
      </c>
      <c r="F97" s="30">
        <f>IF(OR($A97="",$B97=""),"",'MPTO_working_2-way'!D96)</f>
        <v>2.5073534133966988</v>
      </c>
      <c r="G97" s="32">
        <f>IF(OR($A97="",$B97=""),"",'MPTO_working_2-way'!E96)</f>
        <v>1.6634144263133228</v>
      </c>
      <c r="H97" s="30">
        <f>IF(OR($A97="",$B97=""),"",'OddsRatio_working_2-way'!M96)</f>
        <v>2.5080429530975232</v>
      </c>
      <c r="I97" s="30">
        <f>IF(OR($A97="",$B97=""),"",'OddsRatio_working_2-way'!N96)</f>
        <v>1.6631110857591944</v>
      </c>
      <c r="J97" s="30">
        <f>IF('Log_working_2-way'!$D96="","",A97^('Log_working_2-way'!$D96))</f>
        <v>2.5171707535955181</v>
      </c>
      <c r="K97" s="32">
        <f>IF('Log_working_2-way'!$D96="","",B97^('Log_working_2-way'!$D96))</f>
        <v>1.6591215903879362</v>
      </c>
      <c r="L97" s="37">
        <f t="shared" si="18"/>
        <v>0.40198511166253104</v>
      </c>
      <c r="M97" s="37">
        <f t="shared" si="19"/>
        <v>0.59801488833746896</v>
      </c>
      <c r="N97" s="38">
        <v>193</v>
      </c>
      <c r="O97" s="38">
        <f t="shared" si="20"/>
        <v>112.91701244813279</v>
      </c>
      <c r="P97" s="38">
        <f t="shared" si="21"/>
        <v>73.864197530864203</v>
      </c>
      <c r="Q97" s="38">
        <f t="shared" si="22"/>
        <v>119.1358024691358</v>
      </c>
      <c r="R97" s="38">
        <f t="shared" si="23"/>
        <v>80.08298755186722</v>
      </c>
      <c r="S97" s="39">
        <f t="shared" si="24"/>
        <v>-6.2187900210030023</v>
      </c>
      <c r="T97" s="39">
        <f t="shared" si="25"/>
        <v>-6.2187900210030165</v>
      </c>
      <c r="U97" t="s">
        <v>283</v>
      </c>
      <c r="V97" t="s">
        <v>281</v>
      </c>
      <c r="W97" t="s">
        <v>429</v>
      </c>
      <c r="X97" s="48" t="s">
        <v>462</v>
      </c>
      <c r="Y97" s="41"/>
    </row>
    <row r="98" spans="1:25" ht="15" x14ac:dyDescent="0.25">
      <c r="A98">
        <v>2.35</v>
      </c>
      <c r="B98">
        <v>1.65</v>
      </c>
      <c r="C98" s="29">
        <f t="shared" si="17"/>
        <v>3.1592520954223158E-2</v>
      </c>
      <c r="D98" s="30">
        <f>IF(OR($A98="",$B98=""),"",A98*'MPTO_working_2-way'!$G97)</f>
        <v>2.4242424242424243</v>
      </c>
      <c r="E98" s="32">
        <f>IF(OR($A98="",$B98=""),"",B98*'MPTO_working_2-way'!$G97)</f>
        <v>1.7021276595744681</v>
      </c>
      <c r="F98" s="30">
        <f>IF(OR($A98="",$B98=""),"",'MPTO_working_2-way'!D97)</f>
        <v>2.4405979543666407</v>
      </c>
      <c r="G98" s="32">
        <f>IF(OR($A98="",$B98=""),"",'MPTO_working_2-way'!E97)</f>
        <v>1.6941561987984708</v>
      </c>
      <c r="H98" s="30">
        <f>IF(OR($A98="",$B98=""),"",'OddsRatio_working_2-way'!M97)</f>
        <v>2.4411533842457849</v>
      </c>
      <c r="I98" s="30">
        <f>IF(OR($A98="",$B98=""),"",'OddsRatio_working_2-way'!N97)</f>
        <v>1.6938886664887112</v>
      </c>
      <c r="J98" s="30">
        <f>IF('Log_working_2-way'!$D97="","",A98^('Log_working_2-way'!$D97))</f>
        <v>2.4487037782009757</v>
      </c>
      <c r="K98" s="32">
        <f>IF('Log_working_2-way'!$D97="","",B98^('Log_working_2-way'!$D97))</f>
        <v>1.6902722385674813</v>
      </c>
      <c r="L98" s="37">
        <f t="shared" si="18"/>
        <v>0.41249999999999998</v>
      </c>
      <c r="M98" s="37">
        <f t="shared" si="19"/>
        <v>0.58750000000000002</v>
      </c>
      <c r="N98" s="38">
        <v>194</v>
      </c>
      <c r="O98" s="38">
        <f t="shared" si="20"/>
        <v>111.44680851063832</v>
      </c>
      <c r="P98" s="38">
        <f t="shared" si="21"/>
        <v>76.424242424242408</v>
      </c>
      <c r="Q98" s="38">
        <f t="shared" si="22"/>
        <v>117.57575757575758</v>
      </c>
      <c r="R98" s="38">
        <f t="shared" si="23"/>
        <v>82.553191489361708</v>
      </c>
      <c r="S98" s="39">
        <f t="shared" si="24"/>
        <v>-6.128949065119258</v>
      </c>
      <c r="T98" s="39">
        <f t="shared" si="25"/>
        <v>-6.1289490651193006</v>
      </c>
      <c r="U98" t="s">
        <v>378</v>
      </c>
      <c r="V98" t="s">
        <v>280</v>
      </c>
      <c r="W98" t="s">
        <v>429</v>
      </c>
      <c r="X98" s="48" t="s">
        <v>462</v>
      </c>
      <c r="Y98" s="41"/>
    </row>
    <row r="99" spans="1:25" ht="15" x14ac:dyDescent="0.25">
      <c r="A99">
        <v>2.42</v>
      </c>
      <c r="B99">
        <v>1.61</v>
      </c>
      <c r="C99" s="29">
        <f t="shared" si="17"/>
        <v>3.4341152918228035E-2</v>
      </c>
      <c r="D99" s="30">
        <f>IF(OR($A99="",$B99=""),"",A99*'MPTO_working_2-way'!$G98)</f>
        <v>2.5031055900621118</v>
      </c>
      <c r="E99" s="32">
        <f>IF(OR($A99="",$B99=""),"",B99*'MPTO_working_2-way'!$G98)</f>
        <v>1.6652892561983472</v>
      </c>
      <c r="F99" s="30">
        <f>IF(OR($A99="",$B99=""),"",'MPTO_working_2-way'!D98)</f>
        <v>2.5249173741170372</v>
      </c>
      <c r="G99" s="32">
        <f>IF(OR($A99="",$B99=""),"",'MPTO_working_2-way'!E98)</f>
        <v>1.655773235306617</v>
      </c>
      <c r="H99" s="30">
        <f>IF(OR($A99="",$B99=""),"",'OddsRatio_working_2-way'!M98)</f>
        <v>2.5257355119610394</v>
      </c>
      <c r="I99" s="30">
        <f>IF(OR($A99="",$B99=""),"",'OddsRatio_working_2-way'!N98)</f>
        <v>1.6554215931663621</v>
      </c>
      <c r="J99" s="30">
        <f>IF('Log_working_2-way'!$D98="","",A99^('Log_working_2-way'!$D98))</f>
        <v>2.5358767096666233</v>
      </c>
      <c r="K99" s="32">
        <f>IF('Log_working_2-way'!$D98="","",B99^('Log_working_2-way'!$D98))</f>
        <v>1.6510939281167687</v>
      </c>
      <c r="L99" s="37">
        <f t="shared" si="18"/>
        <v>0.39950372208436724</v>
      </c>
      <c r="M99" s="37">
        <f t="shared" si="19"/>
        <v>0.60049627791563276</v>
      </c>
      <c r="N99" s="38">
        <v>195</v>
      </c>
      <c r="O99" s="38">
        <f t="shared" si="20"/>
        <v>114.42148760330578</v>
      </c>
      <c r="P99" s="38">
        <f t="shared" si="21"/>
        <v>73.881987577639777</v>
      </c>
      <c r="Q99" s="38">
        <f t="shared" si="22"/>
        <v>121.11801242236024</v>
      </c>
      <c r="R99" s="38">
        <f t="shared" si="23"/>
        <v>80.578512396694222</v>
      </c>
      <c r="S99" s="39">
        <f t="shared" si="24"/>
        <v>-6.69652481905446</v>
      </c>
      <c r="T99" s="39">
        <f t="shared" si="25"/>
        <v>-6.6965248190544457</v>
      </c>
      <c r="U99" t="s">
        <v>416</v>
      </c>
      <c r="V99" t="s">
        <v>278</v>
      </c>
      <c r="W99" t="s">
        <v>429</v>
      </c>
      <c r="X99" s="48" t="s">
        <v>462</v>
      </c>
      <c r="Y99" s="41"/>
    </row>
    <row r="100" spans="1:25" ht="15" x14ac:dyDescent="0.25">
      <c r="A100">
        <v>2.35</v>
      </c>
      <c r="B100">
        <v>1.65</v>
      </c>
      <c r="C100" s="29">
        <f t="shared" si="17"/>
        <v>3.1592520954223158E-2</v>
      </c>
      <c r="D100" s="30">
        <f>IF(OR($A100="",$B100=""),"",A100*'MPTO_working_2-way'!$G99)</f>
        <v>2.4242424242424243</v>
      </c>
      <c r="E100" s="32">
        <f>IF(OR($A100="",$B100=""),"",B100*'MPTO_working_2-way'!$G99)</f>
        <v>1.7021276595744681</v>
      </c>
      <c r="F100" s="30">
        <f>IF(OR($A100="",$B100=""),"",'MPTO_working_2-way'!D99)</f>
        <v>2.4405979543666407</v>
      </c>
      <c r="G100" s="32">
        <f>IF(OR($A100="",$B100=""),"",'MPTO_working_2-way'!E99)</f>
        <v>1.6941561987984708</v>
      </c>
      <c r="H100" s="30">
        <f>IF(OR($A100="",$B100=""),"",'OddsRatio_working_2-way'!M99)</f>
        <v>2.4411533842457849</v>
      </c>
      <c r="I100" s="30">
        <f>IF(OR($A100="",$B100=""),"",'OddsRatio_working_2-way'!N99)</f>
        <v>1.6938886664887112</v>
      </c>
      <c r="J100" s="30">
        <f>IF('Log_working_2-way'!$D99="","",A100^('Log_working_2-way'!$D99))</f>
        <v>2.4487037782009757</v>
      </c>
      <c r="K100" s="32">
        <f>IF('Log_working_2-way'!$D99="","",B100^('Log_working_2-way'!$D99))</f>
        <v>1.6902722385674813</v>
      </c>
      <c r="L100" s="37">
        <f t="shared" si="18"/>
        <v>0.41249999999999998</v>
      </c>
      <c r="M100" s="37">
        <f t="shared" si="19"/>
        <v>0.58750000000000002</v>
      </c>
      <c r="N100" s="38">
        <v>196</v>
      </c>
      <c r="O100" s="38">
        <f t="shared" si="20"/>
        <v>112.59574468085107</v>
      </c>
      <c r="P100" s="38">
        <f t="shared" si="21"/>
        <v>77.212121212121204</v>
      </c>
      <c r="Q100" s="38">
        <f t="shared" si="22"/>
        <v>118.7878787878788</v>
      </c>
      <c r="R100" s="38">
        <f t="shared" si="23"/>
        <v>83.40425531914893</v>
      </c>
      <c r="S100" s="39">
        <f t="shared" si="24"/>
        <v>-6.1921341070277265</v>
      </c>
      <c r="T100" s="39">
        <f t="shared" si="25"/>
        <v>-6.1921341070277265</v>
      </c>
      <c r="U100" t="s">
        <v>380</v>
      </c>
      <c r="V100" t="s">
        <v>282</v>
      </c>
      <c r="W100" t="s">
        <v>429</v>
      </c>
      <c r="X100" s="48" t="s">
        <v>462</v>
      </c>
      <c r="Y100" s="41"/>
    </row>
    <row r="101" spans="1:25" s="35" customFormat="1" ht="15" x14ac:dyDescent="0.25">
      <c r="A101">
        <v>2.13</v>
      </c>
      <c r="B101">
        <v>1.7</v>
      </c>
      <c r="C101" s="29">
        <f t="shared" si="17"/>
        <v>5.7718862192764453E-2</v>
      </c>
      <c r="D101" s="30">
        <f>IF(OR($A101="",$B101=""),"",A101*'MPTO_working_2-way'!$G100)</f>
        <v>2.2529411764705882</v>
      </c>
      <c r="E101" s="32">
        <f>IF(OR($A101="",$B101=""),"",B101*'MPTO_working_2-way'!$G100)</f>
        <v>1.7981220657276995</v>
      </c>
      <c r="F101" s="30">
        <f>IF(OR($A101="",$B101=""),"",'MPTO_working_2-way'!D100)</f>
        <v>2.2695079912253213</v>
      </c>
      <c r="G101" s="32">
        <f>IF(OR($A101="",$B101=""),"",'MPTO_working_2-way'!E100)</f>
        <v>1.7877067390767711</v>
      </c>
      <c r="H101" s="30">
        <f>IF(OR($A101="",$B101=""),"",'OddsRatio_working_2-way'!M100)</f>
        <v>2.2705454396776665</v>
      </c>
      <c r="I101" s="30">
        <f>IF(OR($A101="",$B101=""),"",'OddsRatio_working_2-way'!N100)</f>
        <v>1.7870635467029794</v>
      </c>
      <c r="J101" s="30">
        <f>IF('Log_working_2-way'!$D100="","",A101^('Log_working_2-way'!$D100))</f>
        <v>2.2783543345010226</v>
      </c>
      <c r="K101" s="32">
        <f>IF('Log_working_2-way'!$D100="","",B101^('Log_working_2-way'!$D100))</f>
        <v>1.782255727545798</v>
      </c>
      <c r="L101" s="37">
        <f t="shared" si="18"/>
        <v>0.44386422976501305</v>
      </c>
      <c r="M101" s="37">
        <f t="shared" si="19"/>
        <v>0.55613577023498695</v>
      </c>
      <c r="N101" s="38">
        <v>197</v>
      </c>
      <c r="O101" s="38">
        <f t="shared" si="20"/>
        <v>104.51173708920186</v>
      </c>
      <c r="P101" s="38">
        <f t="shared" si="21"/>
        <v>81.117647058823522</v>
      </c>
      <c r="Q101" s="38">
        <f t="shared" si="22"/>
        <v>115.88235294117648</v>
      </c>
      <c r="R101" s="38">
        <f t="shared" si="23"/>
        <v>92.488262910798127</v>
      </c>
      <c r="S101" s="39">
        <f t="shared" si="24"/>
        <v>-11.37061585197462</v>
      </c>
      <c r="T101" s="39">
        <f t="shared" si="25"/>
        <v>-11.370615851974605</v>
      </c>
      <c r="U101" t="s">
        <v>440</v>
      </c>
      <c r="V101" t="s">
        <v>453</v>
      </c>
      <c r="W101" t="s">
        <v>74</v>
      </c>
      <c r="X101" s="48" t="s">
        <v>462</v>
      </c>
      <c r="Y101" s="41"/>
    </row>
    <row r="102" spans="1:25" ht="15" x14ac:dyDescent="0.25">
      <c r="A102">
        <v>2.4300000000000002</v>
      </c>
      <c r="B102">
        <v>1.55</v>
      </c>
      <c r="C102" s="29">
        <f t="shared" si="17"/>
        <v>5.6683924067436608E-2</v>
      </c>
      <c r="D102" s="30">
        <f>IF(OR($A102="",$B102=""),"",A102*'MPTO_working_2-way'!$G101)</f>
        <v>2.5677419354838711</v>
      </c>
      <c r="E102" s="32">
        <f>IF(OR($A102="",$B102=""),"",B102*'MPTO_working_2-way'!$G101)</f>
        <v>1.6378600823045268</v>
      </c>
      <c r="F102" s="30">
        <f>IF(OR($A102="",$B102=""),"",'MPTO_working_2-way'!D101)</f>
        <v>2.609734973150875</v>
      </c>
      <c r="G102" s="32">
        <f>IF(OR($A102="",$B102=""),"",'MPTO_working_2-way'!E101)</f>
        <v>1.6212202733240073</v>
      </c>
      <c r="H102" s="30">
        <f>IF(OR($A102="",$B102=""),"",'OddsRatio_working_2-way'!M101)</f>
        <v>2.6124515496597103</v>
      </c>
      <c r="I102" s="30">
        <f>IF(OR($A102="",$B102=""),"",'OddsRatio_working_2-way'!N101)</f>
        <v>1.6201736729460421</v>
      </c>
      <c r="J102" s="30">
        <f>IF('Log_working_2-way'!$D101="","",A102^('Log_working_2-way'!$D101))</f>
        <v>2.6326383018760486</v>
      </c>
      <c r="K102" s="32">
        <f>IF('Log_working_2-way'!$D101="","",B102^('Log_working_2-way'!$D101))</f>
        <v>1.6125055371081931</v>
      </c>
      <c r="L102" s="37">
        <f t="shared" si="18"/>
        <v>0.38944723618090449</v>
      </c>
      <c r="M102" s="37">
        <f t="shared" si="19"/>
        <v>0.6105527638190954</v>
      </c>
      <c r="N102" s="38">
        <v>198</v>
      </c>
      <c r="O102" s="38">
        <f t="shared" si="20"/>
        <v>116.51851851851852</v>
      </c>
      <c r="P102" s="38">
        <f t="shared" si="21"/>
        <v>70.258064516129053</v>
      </c>
      <c r="Q102" s="38">
        <f t="shared" si="22"/>
        <v>127.74193548387096</v>
      </c>
      <c r="R102" s="38">
        <f t="shared" si="23"/>
        <v>81.481481481481467</v>
      </c>
      <c r="S102" s="39">
        <f t="shared" si="24"/>
        <v>-11.223416965352442</v>
      </c>
      <c r="T102" s="39">
        <f t="shared" si="25"/>
        <v>-11.223416965352413</v>
      </c>
      <c r="U102" t="s">
        <v>441</v>
      </c>
      <c r="V102" t="s">
        <v>444</v>
      </c>
      <c r="W102" t="s">
        <v>74</v>
      </c>
      <c r="X102" s="48" t="s">
        <v>462</v>
      </c>
      <c r="Y102" s="41"/>
    </row>
    <row r="103" spans="1:25" ht="15" x14ac:dyDescent="0.25">
      <c r="A103">
        <v>2.27</v>
      </c>
      <c r="B103">
        <v>1.63</v>
      </c>
      <c r="C103" s="29">
        <f t="shared" si="17"/>
        <v>5.4025566876570785E-2</v>
      </c>
      <c r="D103" s="30">
        <f>IF(OR($A103="",$B103=""),"",A103*'MPTO_working_2-way'!$G102)</f>
        <v>2.3926380368098159</v>
      </c>
      <c r="E103" s="32">
        <f>IF(OR($A103="",$B103=""),"",B103*'MPTO_working_2-way'!$G102)</f>
        <v>1.7180616740088102</v>
      </c>
      <c r="F103" s="30">
        <f>IF(OR($A103="",$B103=""),"",'MPTO_working_2-way'!D102)</f>
        <v>2.418286984085487</v>
      </c>
      <c r="G103" s="32">
        <f>IF(OR($A103="",$B103=""),"",'MPTO_working_2-way'!E102)</f>
        <v>1.7050759199096792</v>
      </c>
      <c r="H103" s="30">
        <f>IF(OR($A103="",$B103=""),"",'OddsRatio_working_2-way'!M102)</f>
        <v>2.4198144300833877</v>
      </c>
      <c r="I103" s="30">
        <f>IF(OR($A103="",$B103=""),"",'OddsRatio_working_2-way'!N102)</f>
        <v>1.7043173944508145</v>
      </c>
      <c r="J103" s="30">
        <f>IF('Log_working_2-way'!$D102="","",A103^('Log_working_2-way'!$D102))</f>
        <v>2.4319584275419412</v>
      </c>
      <c r="K103" s="32">
        <f>IF('Log_working_2-way'!$D102="","",B103^('Log_working_2-way'!$D102))</f>
        <v>1.6983442960099051</v>
      </c>
      <c r="L103" s="37">
        <f t="shared" si="18"/>
        <v>0.41794871794871796</v>
      </c>
      <c r="M103" s="37">
        <f t="shared" si="19"/>
        <v>0.5820512820512822</v>
      </c>
      <c r="N103" s="38">
        <v>199</v>
      </c>
      <c r="O103" s="38">
        <f t="shared" si="20"/>
        <v>111.33480176211454</v>
      </c>
      <c r="P103" s="38">
        <f t="shared" si="21"/>
        <v>76.914110429447859</v>
      </c>
      <c r="Q103" s="38">
        <f t="shared" si="22"/>
        <v>122.08588957055215</v>
      </c>
      <c r="R103" s="38">
        <f t="shared" si="23"/>
        <v>87.665198237885463</v>
      </c>
      <c r="S103" s="39">
        <f t="shared" si="24"/>
        <v>-10.751087808437617</v>
      </c>
      <c r="T103" s="39">
        <f t="shared" si="25"/>
        <v>-10.751087808437603</v>
      </c>
      <c r="U103" t="s">
        <v>285</v>
      </c>
      <c r="V103" t="s">
        <v>451</v>
      </c>
      <c r="W103" t="s">
        <v>74</v>
      </c>
      <c r="X103" s="48" t="s">
        <v>462</v>
      </c>
      <c r="Y103" s="41"/>
    </row>
    <row r="104" spans="1:25" ht="15" x14ac:dyDescent="0.25">
      <c r="A104">
        <v>2</v>
      </c>
      <c r="B104">
        <v>1.81</v>
      </c>
      <c r="C104" s="29">
        <f t="shared" si="17"/>
        <v>5.2486187845303789E-2</v>
      </c>
      <c r="D104" s="30">
        <f>IF(OR($A104="",$B104=""),"",A104*'MPTO_working_2-way'!$G103)</f>
        <v>2.1049723756906076</v>
      </c>
      <c r="E104" s="32">
        <f>IF(OR($A104="",$B104=""),"",B104*'MPTO_working_2-way'!$G103)</f>
        <v>1.9049999999999998</v>
      </c>
      <c r="F104" s="30">
        <f>IF(OR($A104="",$B104=""),"",'MPTO_working_2-way'!D103)</f>
        <v>2.1107871720116615</v>
      </c>
      <c r="G104" s="32">
        <f>IF(OR($A104="",$B104=""),"",'MPTO_working_2-way'!E103)</f>
        <v>1.9002624671916009</v>
      </c>
      <c r="H104" s="30">
        <f>IF(OR($A104="",$B104=""),"",'OddsRatio_working_2-way'!M103)</f>
        <v>2.1111111111111112</v>
      </c>
      <c r="I104" s="30">
        <f>IF(OR($A104="",$B104=""),"",'OddsRatio_working_2-way'!N103)</f>
        <v>1.8999999999999992</v>
      </c>
      <c r="J104" s="30">
        <f>IF('Log_working_2-way'!$D103="","",A104^('Log_working_2-way'!$D103))</f>
        <v>2.1138148090273745</v>
      </c>
      <c r="K104" s="32">
        <f>IF('Log_working_2-way'!$D103="","",B104^('Log_working_2-way'!$D103))</f>
        <v>1.8978153207280555</v>
      </c>
      <c r="L104" s="37">
        <f t="shared" si="18"/>
        <v>0.47506561679790033</v>
      </c>
      <c r="M104" s="37">
        <f t="shared" si="19"/>
        <v>0.52493438320209984</v>
      </c>
      <c r="N104" s="38">
        <v>200</v>
      </c>
      <c r="O104" s="38">
        <f t="shared" si="20"/>
        <v>100</v>
      </c>
      <c r="P104" s="38">
        <f t="shared" si="21"/>
        <v>89.502762430939228</v>
      </c>
      <c r="Q104" s="38">
        <f t="shared" si="22"/>
        <v>110.49723756906079</v>
      </c>
      <c r="R104" s="38">
        <f t="shared" si="23"/>
        <v>100</v>
      </c>
      <c r="S104" s="39">
        <f t="shared" si="24"/>
        <v>-10.497237569060786</v>
      </c>
      <c r="T104" s="39">
        <f t="shared" si="25"/>
        <v>-10.497237569060772</v>
      </c>
      <c r="U104" t="s">
        <v>286</v>
      </c>
      <c r="V104" t="s">
        <v>443</v>
      </c>
      <c r="W104" t="s">
        <v>74</v>
      </c>
      <c r="X104" s="48" t="s">
        <v>462</v>
      </c>
      <c r="Y104" s="41"/>
    </row>
    <row r="105" spans="1:25" ht="15" x14ac:dyDescent="0.25">
      <c r="A105">
        <v>1.53</v>
      </c>
      <c r="B105">
        <v>2.42</v>
      </c>
      <c r="C105" s="29">
        <f t="shared" si="17"/>
        <v>6.681791173769791E-2</v>
      </c>
      <c r="D105" s="30">
        <f>IF(OR($A105="",$B105=""),"",A105*'MPTO_working_2-way'!$G104)</f>
        <v>1.6322314049586779</v>
      </c>
      <c r="E105" s="32">
        <f>IF(OR($A105="",$B105=""),"",B105*'MPTO_working_2-way'!$G104)</f>
        <v>2.5816993464052289</v>
      </c>
      <c r="F105" s="30">
        <f>IF(OR($A105="",$B105=""),"",'MPTO_working_2-way'!D104)</f>
        <v>1.6124199799677745</v>
      </c>
      <c r="G105" s="32">
        <f>IF(OR($A105="",$B105=""),"",'MPTO_working_2-way'!E104)</f>
        <v>2.6328663869729079</v>
      </c>
      <c r="H105" s="30">
        <f>IF(OR($A105="",$B105=""),"",'OddsRatio_working_2-way'!M104)</f>
        <v>1.610933250543559</v>
      </c>
      <c r="I105" s="30">
        <f>IF(OR($A105="",$B105=""),"",'OddsRatio_working_2-way'!N104)</f>
        <v>2.6368400297582135</v>
      </c>
      <c r="J105" s="30">
        <f>IF('Log_working_2-way'!$D104="","",A105^('Log_working_2-way'!$D104))</f>
        <v>1.601751324280456</v>
      </c>
      <c r="K105" s="32">
        <f>IF('Log_working_2-way'!$D104="","",B105^('Log_working_2-way'!$D104))</f>
        <v>2.6618160353418507</v>
      </c>
      <c r="L105" s="37">
        <f t="shared" si="18"/>
        <v>0.6126582278481012</v>
      </c>
      <c r="M105" s="37">
        <f t="shared" si="19"/>
        <v>0.38734177215189869</v>
      </c>
      <c r="N105" s="38">
        <v>201</v>
      </c>
      <c r="O105" s="38">
        <f t="shared" si="20"/>
        <v>69.627450980392183</v>
      </c>
      <c r="P105" s="38">
        <f t="shared" si="21"/>
        <v>117.94214876033057</v>
      </c>
      <c r="Q105" s="38">
        <f t="shared" si="22"/>
        <v>83.057851239669418</v>
      </c>
      <c r="R105" s="38">
        <f t="shared" si="23"/>
        <v>131.37254901960785</v>
      </c>
      <c r="S105" s="39">
        <f t="shared" si="24"/>
        <v>-13.430400259277235</v>
      </c>
      <c r="T105" s="39">
        <f t="shared" si="25"/>
        <v>-13.430400259277278</v>
      </c>
      <c r="U105" t="s">
        <v>291</v>
      </c>
      <c r="V105" t="s">
        <v>290</v>
      </c>
      <c r="W105" t="s">
        <v>152</v>
      </c>
      <c r="X105" s="48" t="s">
        <v>462</v>
      </c>
      <c r="Y105" s="41"/>
    </row>
    <row r="106" spans="1:25" ht="15" x14ac:dyDescent="0.25">
      <c r="A106">
        <v>1.69</v>
      </c>
      <c r="B106">
        <v>2.15</v>
      </c>
      <c r="C106" s="29">
        <f t="shared" si="17"/>
        <v>5.6832255401128462E-2</v>
      </c>
      <c r="D106" s="30">
        <f>IF(OR($A106="",$B106=""),"",A106*'MPTO_working_2-way'!$G105)</f>
        <v>1.786046511627907</v>
      </c>
      <c r="E106" s="32">
        <f>IF(OR($A106="",$B106=""),"",B106*'MPTO_working_2-way'!$G105)</f>
        <v>2.2721893491124261</v>
      </c>
      <c r="F106" s="30">
        <f>IF(OR($A106="",$B106=""),"",'MPTO_working_2-way'!D105)</f>
        <v>1.7752534505924025</v>
      </c>
      <c r="G106" s="32">
        <f>IF(OR($A106="",$B106=""),"",'MPTO_working_2-way'!E105)</f>
        <v>2.2899007405073264</v>
      </c>
      <c r="H106" s="30">
        <f>IF(OR($A106="",$B106=""),"",'OddsRatio_working_2-way'!M105)</f>
        <v>1.7745966692414838</v>
      </c>
      <c r="I106" s="30">
        <f>IF(OR($A106="",$B106=""),"",'OddsRatio_working_2-way'!N105)</f>
        <v>2.2909944487358058</v>
      </c>
      <c r="J106" s="30">
        <f>IF('Log_working_2-way'!$D105="","",A106^('Log_working_2-way'!$D105))</f>
        <v>1.7696188198841825</v>
      </c>
      <c r="K106" s="32">
        <f>IF('Log_working_2-way'!$D105="","",B106^('Log_working_2-way'!$D105))</f>
        <v>2.2993445250561972</v>
      </c>
      <c r="L106" s="37">
        <f t="shared" si="18"/>
        <v>0.55989583333333337</v>
      </c>
      <c r="M106" s="37">
        <f t="shared" si="19"/>
        <v>0.44010416666666663</v>
      </c>
      <c r="N106" s="38">
        <v>202</v>
      </c>
      <c r="O106" s="38">
        <f t="shared" si="20"/>
        <v>82.473372781065095</v>
      </c>
      <c r="P106" s="38">
        <f t="shared" si="21"/>
        <v>108.04651162790695</v>
      </c>
      <c r="Q106" s="38">
        <f t="shared" si="22"/>
        <v>93.95348837209302</v>
      </c>
      <c r="R106" s="38">
        <f t="shared" si="23"/>
        <v>119.52662721893492</v>
      </c>
      <c r="S106" s="39">
        <f t="shared" si="24"/>
        <v>-11.480115591027925</v>
      </c>
      <c r="T106" s="39">
        <f t="shared" si="25"/>
        <v>-11.480115591027968</v>
      </c>
      <c r="U106" t="s">
        <v>289</v>
      </c>
      <c r="V106" t="s">
        <v>146</v>
      </c>
      <c r="W106" t="s">
        <v>152</v>
      </c>
      <c r="X106" s="48" t="s">
        <v>462</v>
      </c>
      <c r="Y106" s="41"/>
    </row>
    <row r="107" spans="1:25" ht="15" x14ac:dyDescent="0.25">
      <c r="A107">
        <v>1.81</v>
      </c>
      <c r="B107">
        <v>2.02</v>
      </c>
      <c r="C107" s="29">
        <f t="shared" si="17"/>
        <v>4.7535692795798834E-2</v>
      </c>
      <c r="D107" s="30">
        <f>IF(OR($A107="",$B107=""),"",A107*'MPTO_working_2-way'!$G106)</f>
        <v>1.8960396039603959</v>
      </c>
      <c r="E107" s="32">
        <f>IF(OR($A107="",$B107=""),"",B107*'MPTO_working_2-way'!$G106)</f>
        <v>2.1160220994475138</v>
      </c>
      <c r="F107" s="30">
        <f>IF(OR($A107="",$B107=""),"",'MPTO_working_2-way'!D106)</f>
        <v>1.8913661993688893</v>
      </c>
      <c r="G107" s="32">
        <f>IF(OR($A107="",$B107=""),"",'MPTO_working_2-way'!E106)</f>
        <v>2.1218733677673955</v>
      </c>
      <c r="H107" s="30">
        <f>IF(OR($A107="",$B107=""),"",'OddsRatio_working_2-way'!M106)</f>
        <v>1.8911327886790064</v>
      </c>
      <c r="I107" s="30">
        <f>IF(OR($A107="",$B107=""),"",'OddsRatio_working_2-way'!N106)</f>
        <v>2.1221672153735645</v>
      </c>
      <c r="J107" s="30">
        <f>IF('Log_working_2-way'!$D106="","",A107^('Log_working_2-way'!$D106))</f>
        <v>1.8889866417645398</v>
      </c>
      <c r="K107" s="32">
        <f>IF('Log_working_2-way'!$D106="","",B107^('Log_working_2-way'!$D106))</f>
        <v>2.1248762951200719</v>
      </c>
      <c r="L107" s="37">
        <f t="shared" si="18"/>
        <v>0.52741514360313313</v>
      </c>
      <c r="M107" s="37">
        <f t="shared" si="19"/>
        <v>0.47258485639686681</v>
      </c>
      <c r="N107" s="38">
        <v>203</v>
      </c>
      <c r="O107" s="38">
        <f t="shared" si="20"/>
        <v>90.845303867403331</v>
      </c>
      <c r="P107" s="38">
        <f t="shared" si="21"/>
        <v>102.5049504950495</v>
      </c>
      <c r="Q107" s="38">
        <f t="shared" si="22"/>
        <v>100.4950495049505</v>
      </c>
      <c r="R107" s="38">
        <f t="shared" si="23"/>
        <v>112.1546961325967</v>
      </c>
      <c r="S107" s="39">
        <f t="shared" si="24"/>
        <v>-9.64974563754717</v>
      </c>
      <c r="T107" s="39">
        <f t="shared" si="25"/>
        <v>-9.6497456375471984</v>
      </c>
      <c r="U107" t="s">
        <v>445</v>
      </c>
      <c r="V107" t="s">
        <v>287</v>
      </c>
      <c r="W107" t="s">
        <v>152</v>
      </c>
      <c r="X107" s="48" t="s">
        <v>462</v>
      </c>
      <c r="Y107" s="41"/>
    </row>
    <row r="108" spans="1:25" ht="15" x14ac:dyDescent="0.25">
      <c r="A108">
        <v>1.81</v>
      </c>
      <c r="B108">
        <v>2.0299999999999998</v>
      </c>
      <c r="C108" s="29">
        <f t="shared" si="17"/>
        <v>4.5097025283727721E-2</v>
      </c>
      <c r="D108" s="30">
        <f>IF(OR($A108="",$B108=""),"",A108*'MPTO_working_2-way'!$G107)</f>
        <v>1.8916256157635472</v>
      </c>
      <c r="E108" s="32">
        <f>IF(OR($A108="",$B108=""),"",B108*'MPTO_working_2-way'!$G107)</f>
        <v>2.1215469613259672</v>
      </c>
      <c r="F108" s="30">
        <f>IF(OR($A108="",$B108=""),"",'MPTO_working_2-way'!D107)</f>
        <v>1.8870143543127138</v>
      </c>
      <c r="G108" s="32">
        <f>IF(OR($A108="",$B108=""),"",'MPTO_working_2-way'!E107)</f>
        <v>2.1273774715571898</v>
      </c>
      <c r="H108" s="30">
        <f>IF(OR($A108="",$B108=""),"",'OddsRatio_working_2-way'!M107)</f>
        <v>1.8867963503478642</v>
      </c>
      <c r="I108" s="30">
        <f>IF(OR($A108="",$B108=""),"",'OddsRatio_working_2-way'!N107)</f>
        <v>2.1276546183435801</v>
      </c>
      <c r="J108" s="30">
        <f>IF('Log_working_2-way'!$D107="","",A108^('Log_working_2-way'!$D107))</f>
        <v>1.8846829983767455</v>
      </c>
      <c r="K108" s="32">
        <f>IF('Log_working_2-way'!$D107="","",B108^('Log_working_2-way'!$D107))</f>
        <v>2.1303483867491475</v>
      </c>
      <c r="L108" s="37">
        <f t="shared" si="18"/>
        <v>0.52864583333333326</v>
      </c>
      <c r="M108" s="37">
        <f t="shared" si="19"/>
        <v>0.47135416666666657</v>
      </c>
      <c r="N108" s="38">
        <v>204</v>
      </c>
      <c r="O108" s="38">
        <f t="shared" si="20"/>
        <v>91.292817679558027</v>
      </c>
      <c r="P108" s="38">
        <f t="shared" si="21"/>
        <v>103.50738916256157</v>
      </c>
      <c r="Q108" s="38">
        <f t="shared" si="22"/>
        <v>100.49261083743843</v>
      </c>
      <c r="R108" s="38">
        <f t="shared" si="23"/>
        <v>112.707182320442</v>
      </c>
      <c r="S108" s="39">
        <f t="shared" si="24"/>
        <v>-9.1997931578804071</v>
      </c>
      <c r="T108" s="39">
        <f t="shared" si="25"/>
        <v>-9.1997931578804355</v>
      </c>
      <c r="U108" t="s">
        <v>446</v>
      </c>
      <c r="V108" t="s">
        <v>288</v>
      </c>
      <c r="W108" t="s">
        <v>152</v>
      </c>
      <c r="X108" s="48" t="s">
        <v>462</v>
      </c>
      <c r="Y108" s="41"/>
    </row>
    <row r="109" spans="1:25" ht="15" x14ac:dyDescent="0.25">
      <c r="A109">
        <v>1.75</v>
      </c>
      <c r="B109">
        <v>2.06</v>
      </c>
      <c r="C109" s="29">
        <f t="shared" si="17"/>
        <v>5.6865464632454898E-2</v>
      </c>
      <c r="D109" s="30">
        <f>IF(OR($A109="",$B109=""),"",A109*'MPTO_working_2-way'!$G108)</f>
        <v>1.849514563106796</v>
      </c>
      <c r="E109" s="32">
        <f>IF(OR($A109="",$B109=""),"",B109*'MPTO_working_2-way'!$G108)</f>
        <v>2.177142857142857</v>
      </c>
      <c r="F109" s="30">
        <f>IF(OR($A109="",$B109=""),"",'MPTO_working_2-way'!D108)</f>
        <v>1.8416347381864622</v>
      </c>
      <c r="G109" s="32">
        <f>IF(OR($A109="",$B109=""),"",'MPTO_working_2-way'!E108)</f>
        <v>2.1881638846737479</v>
      </c>
      <c r="H109" s="30">
        <f>IF(OR($A109="",$B109=""),"",'OddsRatio_working_2-way'!M108)</f>
        <v>1.8411582311380661</v>
      </c>
      <c r="I109" s="30">
        <f>IF(OR($A109="",$B109=""),"",'OddsRatio_working_2-way'!N108)</f>
        <v>2.1888369666751335</v>
      </c>
      <c r="J109" s="30">
        <f>IF('Log_working_2-way'!$D108="","",A109^('Log_working_2-way'!$D108))</f>
        <v>1.8375183228246377</v>
      </c>
      <c r="K109" s="32">
        <f>IF('Log_working_2-way'!$D108="","",B109^('Log_working_2-way'!$D108))</f>
        <v>2.1940037283297991</v>
      </c>
      <c r="L109" s="37">
        <f t="shared" si="18"/>
        <v>0.54068241469816281</v>
      </c>
      <c r="M109" s="37">
        <f t="shared" si="19"/>
        <v>0.45931758530183731</v>
      </c>
      <c r="N109" s="38">
        <v>205</v>
      </c>
      <c r="O109" s="38">
        <f t="shared" si="20"/>
        <v>87.857142857142847</v>
      </c>
      <c r="P109" s="38">
        <f t="shared" si="21"/>
        <v>105.4854368932039</v>
      </c>
      <c r="Q109" s="38">
        <f t="shared" si="22"/>
        <v>99.514563106796118</v>
      </c>
      <c r="R109" s="38">
        <f t="shared" si="23"/>
        <v>117.14285714285714</v>
      </c>
      <c r="S109" s="39">
        <f t="shared" si="24"/>
        <v>-11.657420249653271</v>
      </c>
      <c r="T109" s="39">
        <f t="shared" si="25"/>
        <v>-11.657420249653242</v>
      </c>
      <c r="U109" t="s">
        <v>145</v>
      </c>
      <c r="V109" t="s">
        <v>147</v>
      </c>
      <c r="W109" t="s">
        <v>152</v>
      </c>
      <c r="X109" s="48" t="s">
        <v>462</v>
      </c>
      <c r="Y109" s="41"/>
    </row>
    <row r="110" spans="1:25" ht="15" x14ac:dyDescent="0.25">
      <c r="A110">
        <v>1.85</v>
      </c>
      <c r="B110">
        <v>1.98</v>
      </c>
      <c r="C110" s="29">
        <f t="shared" si="17"/>
        <v>4.5591045591045543E-2</v>
      </c>
      <c r="D110" s="30">
        <f>IF(OR($A110="",$B110=""),"",A110*'MPTO_working_2-way'!$G109)</f>
        <v>1.9343434343434343</v>
      </c>
      <c r="E110" s="32">
        <f>IF(OR($A110="",$B110=""),"",B110*'MPTO_working_2-way'!$G109)</f>
        <v>2.07027027027027</v>
      </c>
      <c r="F110" s="30">
        <f>IF(OR($A110="",$B110=""),"",'MPTO_working_2-way'!D109)</f>
        <v>1.931452675982072</v>
      </c>
      <c r="G110" s="32">
        <f>IF(OR($A110="",$B110=""),"",'MPTO_working_2-way'!E109)</f>
        <v>2.0735918482875744</v>
      </c>
      <c r="H110" s="30">
        <f>IF(OR($A110="",$B110=""),"",'OddsRatio_working_2-way'!M109)</f>
        <v>1.9313146293146641</v>
      </c>
      <c r="I110" s="30">
        <f>IF(OR($A110="",$B110=""),"",'OddsRatio_working_2-way'!N109)</f>
        <v>2.0737509843863182</v>
      </c>
      <c r="J110" s="30">
        <f>IF('Log_working_2-way'!$D109="","",A110^('Log_working_2-way'!$D109))</f>
        <v>1.9299877590211039</v>
      </c>
      <c r="K110" s="32">
        <f>IF('Log_working_2-way'!$D109="","",B110^('Log_working_2-way'!$D109))</f>
        <v>2.0752829704469682</v>
      </c>
      <c r="L110" s="37">
        <f t="shared" si="18"/>
        <v>0.51697127937336818</v>
      </c>
      <c r="M110" s="37">
        <f t="shared" si="19"/>
        <v>0.48302872062663194</v>
      </c>
      <c r="N110" s="38">
        <v>206</v>
      </c>
      <c r="O110" s="38">
        <f t="shared" si="20"/>
        <v>94.648648648648646</v>
      </c>
      <c r="P110" s="38">
        <f t="shared" si="21"/>
        <v>101.95959595959596</v>
      </c>
      <c r="Q110" s="38">
        <f t="shared" si="22"/>
        <v>104.04040404040404</v>
      </c>
      <c r="R110" s="38">
        <f t="shared" si="23"/>
        <v>111.35135135135134</v>
      </c>
      <c r="S110" s="39">
        <f t="shared" si="24"/>
        <v>-9.391755391755396</v>
      </c>
      <c r="T110" s="39">
        <f t="shared" si="25"/>
        <v>-9.3917553917553818</v>
      </c>
      <c r="U110" t="s">
        <v>439</v>
      </c>
      <c r="V110" t="s">
        <v>294</v>
      </c>
      <c r="W110" t="s">
        <v>430</v>
      </c>
      <c r="X110" s="48" t="s">
        <v>462</v>
      </c>
      <c r="Y110" s="41"/>
    </row>
    <row r="111" spans="1:25" ht="15" x14ac:dyDescent="0.25">
      <c r="A111">
        <v>1.81</v>
      </c>
      <c r="B111">
        <v>2.02</v>
      </c>
      <c r="C111" s="29">
        <f t="shared" si="17"/>
        <v>4.7535692795798834E-2</v>
      </c>
      <c r="D111" s="30">
        <f>IF(OR($A111="",$B111=""),"",A111*'MPTO_working_2-way'!$G110)</f>
        <v>1.8960396039603959</v>
      </c>
      <c r="E111" s="32">
        <f>IF(OR($A111="",$B111=""),"",B111*'MPTO_working_2-way'!$G110)</f>
        <v>2.1160220994475138</v>
      </c>
      <c r="F111" s="30">
        <f>IF(OR($A111="",$B111=""),"",'MPTO_working_2-way'!D110)</f>
        <v>1.8913661993688893</v>
      </c>
      <c r="G111" s="32">
        <f>IF(OR($A111="",$B111=""),"",'MPTO_working_2-way'!E110)</f>
        <v>2.1218733677673955</v>
      </c>
      <c r="H111" s="30">
        <f>IF(OR($A111="",$B111=""),"",'OddsRatio_working_2-way'!M110)</f>
        <v>1.8911327886790064</v>
      </c>
      <c r="I111" s="30">
        <f>IF(OR($A111="",$B111=""),"",'OddsRatio_working_2-way'!N110)</f>
        <v>2.1221672153735645</v>
      </c>
      <c r="J111" s="30">
        <f>IF('Log_working_2-way'!$D110="","",A111^('Log_working_2-way'!$D110))</f>
        <v>1.8889866417645398</v>
      </c>
      <c r="K111" s="32">
        <f>IF('Log_working_2-way'!$D110="","",B111^('Log_working_2-way'!$D110))</f>
        <v>2.1248762951200719</v>
      </c>
      <c r="L111" s="37">
        <f t="shared" si="18"/>
        <v>0.52741514360313313</v>
      </c>
      <c r="M111" s="37">
        <f t="shared" si="19"/>
        <v>0.47258485639686681</v>
      </c>
      <c r="N111" s="38">
        <v>207</v>
      </c>
      <c r="O111" s="38">
        <f t="shared" si="20"/>
        <v>92.635359116022116</v>
      </c>
      <c r="P111" s="38">
        <f t="shared" si="21"/>
        <v>104.52475247524751</v>
      </c>
      <c r="Q111" s="38">
        <f t="shared" si="22"/>
        <v>102.47524752475248</v>
      </c>
      <c r="R111" s="38">
        <f t="shared" si="23"/>
        <v>114.36464088397791</v>
      </c>
      <c r="S111" s="39">
        <f t="shared" si="24"/>
        <v>-9.83988840873036</v>
      </c>
      <c r="T111" s="39">
        <f t="shared" si="25"/>
        <v>-9.8398884087304026</v>
      </c>
      <c r="U111" t="s">
        <v>293</v>
      </c>
      <c r="V111" t="s">
        <v>195</v>
      </c>
      <c r="W111" t="s">
        <v>430</v>
      </c>
      <c r="X111" s="48" t="s">
        <v>462</v>
      </c>
      <c r="Y111" s="41"/>
    </row>
    <row r="112" spans="1:25" ht="15" x14ac:dyDescent="0.25">
      <c r="A112">
        <v>1.53</v>
      </c>
      <c r="B112">
        <v>2.29</v>
      </c>
      <c r="C112" s="29">
        <f t="shared" si="17"/>
        <v>9.0275993949253674E-2</v>
      </c>
      <c r="D112" s="30">
        <f>IF(OR($A112="",$B112=""),"",A112*'MPTO_working_2-way'!$G111)</f>
        <v>1.6681222707423582</v>
      </c>
      <c r="E112" s="32">
        <f>IF(OR($A112="",$B112=""),"",B112*'MPTO_working_2-way'!$G111)</f>
        <v>2.4967320261437909</v>
      </c>
      <c r="F112" s="30">
        <f>IF(OR($A112="",$B112=""),"",'MPTO_working_2-way'!D111)</f>
        <v>1.6435021225695994</v>
      </c>
      <c r="G112" s="32">
        <f>IF(OR($A112="",$B112=""),"",'MPTO_working_2-way'!E111)</f>
        <v>2.5539964281809238</v>
      </c>
      <c r="H112" s="30">
        <f>IF(OR($A112="",$B112=""),"",'OddsRatio_working_2-way'!M111)</f>
        <v>1.6409779350167168</v>
      </c>
      <c r="I112" s="30">
        <f>IF(OR($A112="",$B112=""),"",'OddsRatio_working_2-way'!N111)</f>
        <v>2.5601161059840849</v>
      </c>
      <c r="J112" s="30">
        <f>IF('Log_working_2-way'!$D111="","",A112^('Log_working_2-way'!$D111))</f>
        <v>1.6294064083659576</v>
      </c>
      <c r="K112" s="32">
        <f>IF('Log_working_2-way'!$D111="","",B112^('Log_working_2-way'!$D111))</f>
        <v>2.5887985672196687</v>
      </c>
      <c r="L112" s="37">
        <f t="shared" si="18"/>
        <v>0.59947643979057585</v>
      </c>
      <c r="M112" s="37">
        <f t="shared" si="19"/>
        <v>0.40052356020942409</v>
      </c>
      <c r="N112" s="38">
        <v>208</v>
      </c>
      <c r="O112" s="38">
        <f t="shared" si="20"/>
        <v>72.05228758169936</v>
      </c>
      <c r="P112" s="38">
        <f t="shared" si="21"/>
        <v>117.1703056768559</v>
      </c>
      <c r="Q112" s="38">
        <f t="shared" si="22"/>
        <v>90.829694323144111</v>
      </c>
      <c r="R112" s="38">
        <f t="shared" si="23"/>
        <v>135.94771241830065</v>
      </c>
      <c r="S112" s="39">
        <f t="shared" si="24"/>
        <v>-18.77740674144475</v>
      </c>
      <c r="T112" s="39">
        <f t="shared" si="25"/>
        <v>-18.77740674144475</v>
      </c>
      <c r="U112" t="s">
        <v>447</v>
      </c>
      <c r="V112" t="s">
        <v>438</v>
      </c>
      <c r="W112" t="s">
        <v>430</v>
      </c>
      <c r="X112" s="48" t="s">
        <v>462</v>
      </c>
      <c r="Y112" s="41"/>
    </row>
    <row r="113" spans="1:25" s="35" customFormat="1" ht="15" x14ac:dyDescent="0.25">
      <c r="A113">
        <v>1.76</v>
      </c>
      <c r="B113">
        <v>2.0499999999999998</v>
      </c>
      <c r="C113" s="29">
        <f t="shared" si="17"/>
        <v>5.598669623059882E-2</v>
      </c>
      <c r="D113" s="30">
        <f>IF(OR($A113="",$B113=""),"",A113*'MPTO_working_2-way'!$G112)</f>
        <v>1.858536585365854</v>
      </c>
      <c r="E113" s="32">
        <f>IF(OR($A113="",$B113=""),"",B113*'MPTO_working_2-way'!$G112)</f>
        <v>2.1647727272727275</v>
      </c>
      <c r="F113" s="30">
        <f>IF(OR($A113="",$B113=""),"",'MPTO_working_2-way'!D112)</f>
        <v>1.8512057465366858</v>
      </c>
      <c r="G113" s="32">
        <f>IF(OR($A113="",$B113=""),"",'MPTO_working_2-way'!E112)</f>
        <v>2.1748040988547319</v>
      </c>
      <c r="H113" s="30">
        <f>IF(OR($A113="",$B113=""),"",'OddsRatio_working_2-way'!M112)</f>
        <v>1.8507699593953257</v>
      </c>
      <c r="I113" s="30">
        <f>IF(OR($A113="",$B113=""),"",'OddsRatio_working_2-way'!N112)</f>
        <v>2.1754058649540684</v>
      </c>
      <c r="J113" s="30">
        <f>IF('Log_working_2-way'!$D112="","",A113^('Log_working_2-way'!$D112))</f>
        <v>1.8473850029200891</v>
      </c>
      <c r="K113" s="32">
        <f>IF('Log_working_2-way'!$D112="","",B113^('Log_working_2-way'!$D112))</f>
        <v>2.1801011305976625</v>
      </c>
      <c r="L113" s="37">
        <f t="shared" si="18"/>
        <v>0.53805774278215213</v>
      </c>
      <c r="M113" s="37">
        <f t="shared" si="19"/>
        <v>0.46194225721784771</v>
      </c>
      <c r="N113" s="38">
        <v>209</v>
      </c>
      <c r="O113" s="38">
        <f t="shared" si="20"/>
        <v>90.25</v>
      </c>
      <c r="P113" s="38">
        <f t="shared" si="21"/>
        <v>107.04878048780488</v>
      </c>
      <c r="Q113" s="38">
        <f t="shared" si="22"/>
        <v>101.95121951219514</v>
      </c>
      <c r="R113" s="38">
        <f t="shared" si="23"/>
        <v>118.75000000000001</v>
      </c>
      <c r="S113" s="39">
        <f t="shared" si="24"/>
        <v>-11.701219512195138</v>
      </c>
      <c r="T113" s="39">
        <f t="shared" si="25"/>
        <v>-11.701219512195138</v>
      </c>
      <c r="U113" t="s">
        <v>448</v>
      </c>
      <c r="V113" t="s">
        <v>194</v>
      </c>
      <c r="W113" t="s">
        <v>430</v>
      </c>
      <c r="X113" s="48" t="s">
        <v>462</v>
      </c>
      <c r="Y113" s="41"/>
    </row>
    <row r="114" spans="1:25" ht="15" x14ac:dyDescent="0.25">
      <c r="A114">
        <v>2.02</v>
      </c>
      <c r="B114">
        <v>1.81</v>
      </c>
      <c r="C114" s="29">
        <f t="shared" si="17"/>
        <v>4.7535692795798834E-2</v>
      </c>
      <c r="D114" s="30">
        <f>IF(OR($A114="",$B114=""),"",A114*'MPTO_working_2-way'!$G113)</f>
        <v>2.1160220994475138</v>
      </c>
      <c r="E114" s="32">
        <f>IF(OR($A114="",$B114=""),"",B114*'MPTO_working_2-way'!$G113)</f>
        <v>1.8960396039603959</v>
      </c>
      <c r="F114" s="30">
        <f>IF(OR($A114="",$B114=""),"",'MPTO_working_2-way'!D113)</f>
        <v>2.1218733677673955</v>
      </c>
      <c r="G114" s="32">
        <f>IF(OR($A114="",$B114=""),"",'MPTO_working_2-way'!E113)</f>
        <v>1.8913661993688893</v>
      </c>
      <c r="H114" s="30">
        <f>IF(OR($A114="",$B114=""),"",'OddsRatio_working_2-way'!M113)</f>
        <v>2.1221672153735645</v>
      </c>
      <c r="I114" s="30">
        <f>IF(OR($A114="",$B114=""),"",'OddsRatio_working_2-way'!N113)</f>
        <v>1.8911327886790064</v>
      </c>
      <c r="J114" s="30">
        <f>IF('Log_working_2-way'!$D113="","",A114^('Log_working_2-way'!$D113))</f>
        <v>2.1248762951200719</v>
      </c>
      <c r="K114" s="32">
        <f>IF('Log_working_2-way'!$D113="","",B114^('Log_working_2-way'!$D113))</f>
        <v>1.8889866417645398</v>
      </c>
      <c r="L114" s="37">
        <f t="shared" si="18"/>
        <v>0.47258485639686681</v>
      </c>
      <c r="M114" s="37">
        <f t="shared" si="19"/>
        <v>0.52741514360313313</v>
      </c>
      <c r="N114" s="38">
        <v>210</v>
      </c>
      <c r="O114" s="38">
        <f t="shared" si="20"/>
        <v>106.03960396039604</v>
      </c>
      <c r="P114" s="38">
        <f t="shared" si="21"/>
        <v>93.977900552486204</v>
      </c>
      <c r="Q114" s="38">
        <f t="shared" si="22"/>
        <v>116.02209944751382</v>
      </c>
      <c r="R114" s="38">
        <f t="shared" si="23"/>
        <v>103.96039603960396</v>
      </c>
      <c r="S114" s="39">
        <f t="shared" si="24"/>
        <v>-9.982495487117788</v>
      </c>
      <c r="T114" s="39">
        <f t="shared" si="25"/>
        <v>-9.9824954871177596</v>
      </c>
      <c r="U114" t="s">
        <v>295</v>
      </c>
      <c r="V114" t="s">
        <v>292</v>
      </c>
      <c r="W114" t="s">
        <v>430</v>
      </c>
      <c r="X114" s="48" t="s">
        <v>462</v>
      </c>
      <c r="Y114" s="41"/>
    </row>
    <row r="115" spans="1:25" ht="15" x14ac:dyDescent="0.25">
      <c r="A115">
        <v>1.93</v>
      </c>
      <c r="B115">
        <v>1.98</v>
      </c>
      <c r="C115" s="29">
        <f t="shared" si="17"/>
        <v>2.3185220076411994E-2</v>
      </c>
      <c r="D115" s="30">
        <f>IF(OR($A115="",$B115=""),"",A115*'MPTO_working_2-way'!$G114)</f>
        <v>1.9747474747474751</v>
      </c>
      <c r="E115" s="32">
        <f>IF(OR($A115="",$B115=""),"",B115*'MPTO_working_2-way'!$G114)</f>
        <v>2.0259067357512959</v>
      </c>
      <c r="F115" s="30">
        <f>IF(OR($A115="",$B115=""),"",'MPTO_working_2-way'!D114)</f>
        <v>1.974169551066798</v>
      </c>
      <c r="G115" s="32">
        <f>IF(OR($A115="",$B115=""),"",'MPTO_working_2-way'!E114)</f>
        <v>2.0265153523890338</v>
      </c>
      <c r="H115" s="30">
        <f>IF(OR($A115="",$B115=""),"",'OddsRatio_working_2-way'!M114)</f>
        <v>1.9741558354989901</v>
      </c>
      <c r="I115" s="30">
        <f>IF(OR($A115="",$B115=""),"",'OddsRatio_working_2-way'!N114)</f>
        <v>2.0265298051494733</v>
      </c>
      <c r="J115" s="30">
        <f>IF('Log_working_2-way'!$D114="","",A115^('Log_working_2-way'!$D114))</f>
        <v>1.9738951466986834</v>
      </c>
      <c r="K115" s="32">
        <f>IF('Log_working_2-way'!$D114="","",B115^('Log_working_2-way'!$D114))</f>
        <v>2.0268045830085555</v>
      </c>
      <c r="L115" s="37">
        <f t="shared" si="18"/>
        <v>0.50639386189258306</v>
      </c>
      <c r="M115" s="37">
        <f t="shared" si="19"/>
        <v>0.49360613810741677</v>
      </c>
      <c r="N115" s="38">
        <v>211</v>
      </c>
      <c r="O115" s="38">
        <f t="shared" si="20"/>
        <v>101.67357512953367</v>
      </c>
      <c r="P115" s="38">
        <f t="shared" si="21"/>
        <v>104.43434343434343</v>
      </c>
      <c r="Q115" s="38">
        <f t="shared" si="22"/>
        <v>106.56565656565657</v>
      </c>
      <c r="R115" s="38">
        <f t="shared" si="23"/>
        <v>109.32642487046634</v>
      </c>
      <c r="S115" s="39">
        <f t="shared" si="24"/>
        <v>-4.8920814361228935</v>
      </c>
      <c r="T115" s="39">
        <f t="shared" si="25"/>
        <v>-4.8920814361229077</v>
      </c>
      <c r="U115" t="s">
        <v>386</v>
      </c>
      <c r="V115" t="s">
        <v>390</v>
      </c>
      <c r="W115" t="s">
        <v>431</v>
      </c>
      <c r="X115" s="48" t="s">
        <v>462</v>
      </c>
      <c r="Y115" s="41"/>
    </row>
    <row r="116" spans="1:25" ht="15" x14ac:dyDescent="0.25">
      <c r="A116">
        <v>2.3199999999999998</v>
      </c>
      <c r="B116">
        <v>1.67</v>
      </c>
      <c r="C116" s="29">
        <f t="shared" si="17"/>
        <v>2.9836877968201669E-2</v>
      </c>
      <c r="D116" s="30">
        <f>IF(OR($A116="",$B116=""),"",A116*'MPTO_working_2-way'!$G115)</f>
        <v>2.3892215568862278</v>
      </c>
      <c r="E116" s="32">
        <f>IF(OR($A116="",$B116=""),"",B116*'MPTO_working_2-way'!$G115)</f>
        <v>1.7198275862068968</v>
      </c>
      <c r="F116" s="30">
        <f>IF(OR($A116="",$B116=""),"",'MPTO_working_2-way'!D115)</f>
        <v>2.4031757846421042</v>
      </c>
      <c r="G116" s="32">
        <f>IF(OR($A116="",$B116=""),"",'MPTO_working_2-way'!E115)</f>
        <v>1.7126690831933518</v>
      </c>
      <c r="H116" s="30">
        <f>IF(OR($A116="",$B116=""),"",'OddsRatio_working_2-way'!M115)</f>
        <v>2.4036200531950747</v>
      </c>
      <c r="I116" s="30">
        <f>IF(OR($A116="",$B116=""),"",'OddsRatio_working_2-way'!N115)</f>
        <v>1.7124435118490151</v>
      </c>
      <c r="J116" s="30">
        <f>IF('Log_working_2-way'!$D115="","",A116^('Log_working_2-way'!$D115))</f>
        <v>2.4100386743042619</v>
      </c>
      <c r="K116" s="32">
        <f>IF('Log_working_2-way'!$D115="","",B116^('Log_working_2-way'!$D115))</f>
        <v>1.7092004057926933</v>
      </c>
      <c r="L116" s="37">
        <f t="shared" si="18"/>
        <v>0.41854636591478689</v>
      </c>
      <c r="M116" s="37">
        <f t="shared" si="19"/>
        <v>0.581453634085213</v>
      </c>
      <c r="N116" s="38">
        <v>212</v>
      </c>
      <c r="O116" s="38">
        <f t="shared" si="20"/>
        <v>120.62068965517241</v>
      </c>
      <c r="P116" s="38">
        <f t="shared" si="21"/>
        <v>85.053892215568851</v>
      </c>
      <c r="Q116" s="38">
        <f t="shared" si="22"/>
        <v>126.94610778443115</v>
      </c>
      <c r="R116" s="38">
        <f t="shared" si="23"/>
        <v>91.379310344827587</v>
      </c>
      <c r="S116" s="39">
        <f t="shared" si="24"/>
        <v>-6.3254181292587361</v>
      </c>
      <c r="T116" s="39">
        <f t="shared" si="25"/>
        <v>-6.3254181292587361</v>
      </c>
      <c r="U116" t="s">
        <v>389</v>
      </c>
      <c r="V116" t="s">
        <v>197</v>
      </c>
      <c r="W116" t="s">
        <v>431</v>
      </c>
      <c r="X116" s="48" t="s">
        <v>462</v>
      </c>
      <c r="Y116" s="41"/>
    </row>
    <row r="117" spans="1:25" ht="15" x14ac:dyDescent="0.25">
      <c r="A117">
        <v>1.82</v>
      </c>
      <c r="B117">
        <v>2.08</v>
      </c>
      <c r="C117" s="29">
        <f t="shared" si="17"/>
        <v>3.0219780219780112E-2</v>
      </c>
      <c r="D117" s="30">
        <f>IF(OR($A117="",$B117=""),"",A117*'MPTO_working_2-way'!$G116)</f>
        <v>1.8749999999999998</v>
      </c>
      <c r="E117" s="32">
        <f>IF(OR($A117="",$B117=""),"",B117*'MPTO_working_2-way'!$G116)</f>
        <v>2.1428571428571428</v>
      </c>
      <c r="F117" s="30">
        <f>IF(OR($A117="",$B117=""),"",'MPTO_working_2-way'!D116)</f>
        <v>1.8714652956298199</v>
      </c>
      <c r="G117" s="32">
        <f>IF(OR($A117="",$B117=""),"",'MPTO_working_2-way'!E116)</f>
        <v>2.1474926253687316</v>
      </c>
      <c r="H117" s="30">
        <f>IF(OR($A117="",$B117=""),"",'OddsRatio_working_2-way'!M116)</f>
        <v>1.8713548411865626</v>
      </c>
      <c r="I117" s="30">
        <f>IF(OR($A117="",$B117=""),"",'OddsRatio_working_2-way'!N116)</f>
        <v>2.1476380835140083</v>
      </c>
      <c r="J117" s="30">
        <f>IF('Log_working_2-way'!$D116="","",A117^('Log_working_2-way'!$D116))</f>
        <v>1.8697536002386808</v>
      </c>
      <c r="K117" s="32">
        <f>IF('Log_working_2-way'!$D116="","",B117^('Log_working_2-way'!$D116))</f>
        <v>2.1497509176455911</v>
      </c>
      <c r="L117" s="37">
        <f t="shared" si="18"/>
        <v>0.53333333333333344</v>
      </c>
      <c r="M117" s="37">
        <f t="shared" si="19"/>
        <v>0.46666666666666667</v>
      </c>
      <c r="N117" s="38">
        <v>213</v>
      </c>
      <c r="O117" s="38">
        <f t="shared" si="20"/>
        <v>95.967032967032964</v>
      </c>
      <c r="P117" s="38">
        <f t="shared" si="21"/>
        <v>110.59615384615384</v>
      </c>
      <c r="Q117" s="38">
        <f t="shared" si="22"/>
        <v>102.40384615384615</v>
      </c>
      <c r="R117" s="38">
        <f t="shared" si="23"/>
        <v>117.03296703296702</v>
      </c>
      <c r="S117" s="39">
        <f t="shared" si="24"/>
        <v>-6.4368131868131826</v>
      </c>
      <c r="T117" s="39">
        <f t="shared" si="25"/>
        <v>-6.4368131868131826</v>
      </c>
      <c r="U117" t="s">
        <v>298</v>
      </c>
      <c r="V117" t="s">
        <v>297</v>
      </c>
      <c r="W117" t="s">
        <v>431</v>
      </c>
      <c r="X117" s="48" t="s">
        <v>462</v>
      </c>
      <c r="Y117" s="41"/>
    </row>
    <row r="118" spans="1:25" ht="15" x14ac:dyDescent="0.25">
      <c r="A118">
        <v>2.52</v>
      </c>
      <c r="B118">
        <v>1.58</v>
      </c>
      <c r="C118" s="29">
        <f t="shared" si="17"/>
        <v>2.9736789230460081E-2</v>
      </c>
      <c r="D118" s="30">
        <f>IF(OR($A118="",$B118=""),"",A118*'MPTO_working_2-way'!$G117)</f>
        <v>2.5949367088607596</v>
      </c>
      <c r="E118" s="32">
        <f>IF(OR($A118="",$B118=""),"",B118*'MPTO_working_2-way'!$G117)</f>
        <v>1.626984126984127</v>
      </c>
      <c r="F118" s="30">
        <f>IF(OR($A118="",$B118=""),"",'MPTO_working_2-way'!D117)</f>
        <v>2.618095739084692</v>
      </c>
      <c r="G118" s="32">
        <f>IF(OR($A118="",$B118=""),"",'MPTO_working_2-way'!E117)</f>
        <v>1.6180104031209364</v>
      </c>
      <c r="H118" s="30">
        <f>IF(OR($A118="",$B118=""),"",'OddsRatio_working_2-way'!M117)</f>
        <v>2.618854426800759</v>
      </c>
      <c r="I118" s="30">
        <f>IF(OR($A118="",$B118=""),"",'OddsRatio_working_2-way'!N117)</f>
        <v>1.6177207681213428</v>
      </c>
      <c r="J118" s="30">
        <f>IF('Log_working_2-way'!$D117="","",A118^('Log_working_2-way'!$D117))</f>
        <v>2.6296061462010867</v>
      </c>
      <c r="K118" s="32">
        <f>IF('Log_working_2-way'!$D117="","",B118^('Log_working_2-way'!$D117))</f>
        <v>1.6136452064390807</v>
      </c>
      <c r="L118" s="37">
        <f t="shared" si="18"/>
        <v>0.38536585365853659</v>
      </c>
      <c r="M118" s="37">
        <f t="shared" si="19"/>
        <v>0.61463414634146341</v>
      </c>
      <c r="N118" s="38">
        <v>214</v>
      </c>
      <c r="O118" s="38">
        <f t="shared" si="20"/>
        <v>129.07936507936506</v>
      </c>
      <c r="P118" s="38">
        <f t="shared" si="21"/>
        <v>78.556962025316452</v>
      </c>
      <c r="Q118" s="38">
        <f t="shared" si="22"/>
        <v>135.44303797468353</v>
      </c>
      <c r="R118" s="38">
        <f t="shared" si="23"/>
        <v>84.92063492063491</v>
      </c>
      <c r="S118" s="39">
        <f t="shared" si="24"/>
        <v>-6.3636728953184729</v>
      </c>
      <c r="T118" s="39">
        <f t="shared" si="25"/>
        <v>-6.3636728953184587</v>
      </c>
      <c r="U118" t="s">
        <v>303</v>
      </c>
      <c r="V118" t="s">
        <v>385</v>
      </c>
      <c r="W118" t="s">
        <v>431</v>
      </c>
      <c r="X118" s="48" t="s">
        <v>462</v>
      </c>
      <c r="Y118" s="41"/>
    </row>
    <row r="119" spans="1:25" ht="15" x14ac:dyDescent="0.25">
      <c r="A119">
        <v>2.27</v>
      </c>
      <c r="B119">
        <v>1.66</v>
      </c>
      <c r="C119" s="29">
        <f t="shared" si="17"/>
        <v>4.2938272915450382E-2</v>
      </c>
      <c r="D119" s="30">
        <f>IF(OR($A119="",$B119=""),"",A119*'MPTO_working_2-way'!$G118)</f>
        <v>2.3674698795180724</v>
      </c>
      <c r="E119" s="32">
        <f>IF(OR($A119="",$B119=""),"",B119*'MPTO_working_2-way'!$G118)</f>
        <v>1.7312775330396475</v>
      </c>
      <c r="F119" s="30">
        <f>IF(OR($A119="",$B119=""),"",'MPTO_working_2-way'!D118)</f>
        <v>2.3862959913874993</v>
      </c>
      <c r="G119" s="32">
        <f>IF(OR($A119="",$B119=""),"",'MPTO_working_2-way'!E118)</f>
        <v>1.7213466721483714</v>
      </c>
      <c r="H119" s="30">
        <f>IF(OR($A119="",$B119=""),"",'OddsRatio_working_2-way'!M118)</f>
        <v>2.387170654332921</v>
      </c>
      <c r="I119" s="30">
        <f>IF(OR($A119="",$B119=""),"",'OddsRatio_working_2-way'!N118)</f>
        <v>1.7208918361100216</v>
      </c>
      <c r="J119" s="30">
        <f>IF('Log_working_2-way'!$D118="","",A119^('Log_working_2-way'!$D118))</f>
        <v>2.3959540887220943</v>
      </c>
      <c r="K119" s="32">
        <f>IF('Log_working_2-way'!$D118="","",B119^('Log_working_2-way'!$D118))</f>
        <v>1.7163559375473425</v>
      </c>
      <c r="L119" s="37">
        <f t="shared" si="18"/>
        <v>0.42239185750636132</v>
      </c>
      <c r="M119" s="37">
        <f t="shared" si="19"/>
        <v>0.57760814249363868</v>
      </c>
      <c r="N119" s="38">
        <v>215</v>
      </c>
      <c r="O119" s="38">
        <f t="shared" si="20"/>
        <v>120.2863436123348</v>
      </c>
      <c r="P119" s="38">
        <f t="shared" si="21"/>
        <v>85.481927710843365</v>
      </c>
      <c r="Q119" s="38">
        <f t="shared" si="22"/>
        <v>129.51807228915663</v>
      </c>
      <c r="R119" s="38">
        <f t="shared" si="23"/>
        <v>94.713656387665196</v>
      </c>
      <c r="S119" s="39">
        <f t="shared" si="24"/>
        <v>-9.231728676821831</v>
      </c>
      <c r="T119" s="39">
        <f t="shared" si="25"/>
        <v>-9.231728676821831</v>
      </c>
      <c r="U119" t="s">
        <v>306</v>
      </c>
      <c r="V119" t="s">
        <v>198</v>
      </c>
      <c r="W119" t="s">
        <v>432</v>
      </c>
      <c r="X119" s="48" t="s">
        <v>462</v>
      </c>
      <c r="Y119" s="41"/>
    </row>
    <row r="120" spans="1:25" ht="15" x14ac:dyDescent="0.25">
      <c r="A120">
        <v>1.92</v>
      </c>
      <c r="B120">
        <v>1.97</v>
      </c>
      <c r="C120" s="29">
        <f t="shared" si="17"/>
        <v>2.844754653130277E-2</v>
      </c>
      <c r="D120" s="30">
        <f>IF(OR($A120="",$B120=""),"",A120*'MPTO_working_2-way'!$G119)</f>
        <v>1.9746192893401013</v>
      </c>
      <c r="E120" s="32">
        <f>IF(OR($A120="",$B120=""),"",B120*'MPTO_working_2-way'!$G119)</f>
        <v>2.0260416666666665</v>
      </c>
      <c r="F120" s="30">
        <f>IF(OR($A120="",$B120=""),"",'MPTO_working_2-way'!D119)</f>
        <v>1.9739066903246005</v>
      </c>
      <c r="G120" s="32">
        <f>IF(OR($A120="",$B120=""),"",'MPTO_working_2-way'!E119)</f>
        <v>2.0267924123888115</v>
      </c>
      <c r="H120" s="30">
        <f>IF(OR($A120="",$B120=""),"",'OddsRatio_working_2-way'!M119)</f>
        <v>1.9738858291644976</v>
      </c>
      <c r="I120" s="30">
        <f>IF(OR($A120="",$B120=""),"",'OddsRatio_working_2-way'!N119)</f>
        <v>2.0268144068364817</v>
      </c>
      <c r="J120" s="30">
        <f>IF('Log_working_2-way'!$D119="","",A120^('Log_working_2-way'!$D119))</f>
        <v>1.9735629954505829</v>
      </c>
      <c r="K120" s="32">
        <f>IF('Log_working_2-way'!$D119="","",B120^('Log_working_2-way'!$D119))</f>
        <v>2.0271548987306875</v>
      </c>
      <c r="L120" s="37">
        <f t="shared" si="18"/>
        <v>0.50642673521850901</v>
      </c>
      <c r="M120" s="37">
        <f t="shared" si="19"/>
        <v>0.49357326478149105</v>
      </c>
      <c r="N120" s="38">
        <v>216</v>
      </c>
      <c r="O120" s="38">
        <f t="shared" si="20"/>
        <v>103.49999999999999</v>
      </c>
      <c r="P120" s="38">
        <f t="shared" si="21"/>
        <v>106.35532994923857</v>
      </c>
      <c r="Q120" s="38">
        <f t="shared" si="22"/>
        <v>109.64467005076142</v>
      </c>
      <c r="R120" s="38">
        <f t="shared" si="23"/>
        <v>112.50000000000001</v>
      </c>
      <c r="S120" s="39">
        <f t="shared" si="24"/>
        <v>-6.1446700507614338</v>
      </c>
      <c r="T120" s="39">
        <f t="shared" si="25"/>
        <v>-6.144670050761448</v>
      </c>
      <c r="U120" t="s">
        <v>304</v>
      </c>
      <c r="V120" t="s">
        <v>307</v>
      </c>
      <c r="W120" t="s">
        <v>432</v>
      </c>
      <c r="X120" s="48" t="s">
        <v>462</v>
      </c>
      <c r="Y120" s="41"/>
    </row>
    <row r="121" spans="1:25" ht="15" x14ac:dyDescent="0.25">
      <c r="A121">
        <v>1.98</v>
      </c>
      <c r="B121">
        <v>1.87</v>
      </c>
      <c r="C121" s="29">
        <f t="shared" si="17"/>
        <v>3.9809863339275164E-2</v>
      </c>
      <c r="D121" s="30">
        <f>IF(OR($A121="",$B121=""),"",A121*'MPTO_working_2-way'!$G120)</f>
        <v>2.0588235294117649</v>
      </c>
      <c r="E121" s="32">
        <f>IF(OR($A121="",$B121=""),"",B121*'MPTO_working_2-way'!$G120)</f>
        <v>1.9444444444444446</v>
      </c>
      <c r="F121" s="30">
        <f>IF(OR($A121="",$B121=""),"",'MPTO_working_2-way'!D120)</f>
        <v>2.0612369871402327</v>
      </c>
      <c r="G121" s="32">
        <f>IF(OR($A121="",$B121=""),"",'MPTO_working_2-way'!E120)</f>
        <v>1.9422965954991347</v>
      </c>
      <c r="H121" s="30">
        <f>IF(OR($A121="",$B121=""),"",'OddsRatio_working_2-way'!M120)</f>
        <v>2.0613372610104652</v>
      </c>
      <c r="I121" s="30">
        <f>IF(OR($A121="",$B121=""),"",'OddsRatio_working_2-way'!N120)</f>
        <v>1.9422075684480664</v>
      </c>
      <c r="J121" s="30">
        <f>IF('Log_working_2-way'!$D120="","",A121^('Log_working_2-way'!$D120))</f>
        <v>2.0624440275290437</v>
      </c>
      <c r="K121" s="32">
        <f>IF('Log_working_2-way'!$D120="","",B121^('Log_working_2-way'!$D120))</f>
        <v>1.9412260543508966</v>
      </c>
      <c r="L121" s="37">
        <f t="shared" si="18"/>
        <v>0.48571428571428565</v>
      </c>
      <c r="M121" s="37">
        <f t="shared" si="19"/>
        <v>0.51428571428571423</v>
      </c>
      <c r="N121" s="38">
        <v>217</v>
      </c>
      <c r="O121" s="38">
        <f t="shared" si="20"/>
        <v>107.4040404040404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109.5959595959596</v>
      </c>
      <c r="S121" s="39">
        <f t="shared" si="24"/>
        <v>-8.6387403446226756</v>
      </c>
      <c r="T121" s="39">
        <f t="shared" si="25"/>
        <v>-8.638740344622704</v>
      </c>
      <c r="U121" t="s">
        <v>311</v>
      </c>
      <c r="V121" t="s">
        <v>398</v>
      </c>
      <c r="W121" t="s">
        <v>432</v>
      </c>
      <c r="X121" s="48" t="s">
        <v>462</v>
      </c>
      <c r="Y121" s="41"/>
    </row>
    <row r="122" spans="1:25" ht="15" x14ac:dyDescent="0.25">
      <c r="A122">
        <v>2.08</v>
      </c>
      <c r="B122">
        <v>1.78</v>
      </c>
      <c r="C122" s="29">
        <f t="shared" si="17"/>
        <v>4.2566983578219642E-2</v>
      </c>
      <c r="D122" s="30">
        <f>IF(OR($A122="",$B122=""),"",A122*'MPTO_working_2-way'!$G121)</f>
        <v>2.1685393258426968</v>
      </c>
      <c r="E122" s="32">
        <f>IF(OR($A122="",$B122=""),"",B122*'MPTO_working_2-way'!$G121)</f>
        <v>1.8557692307692311</v>
      </c>
      <c r="F122" s="30">
        <f>IF(OR($A122="",$B122=""),"",'MPTO_working_2-way'!D121)</f>
        <v>2.1763461086292031</v>
      </c>
      <c r="G122" s="32">
        <f>IF(OR($A122="",$B122=""),"",'MPTO_working_2-way'!E121)</f>
        <v>1.8500899460323807</v>
      </c>
      <c r="H122" s="30">
        <f>IF(OR($A122="",$B122=""),"",'OddsRatio_working_2-way'!M121)</f>
        <v>2.1766968108291049</v>
      </c>
      <c r="I122" s="30">
        <f>IF(OR($A122="",$B122=""),"",'OddsRatio_working_2-way'!N121)</f>
        <v>1.8498365855987975</v>
      </c>
      <c r="J122" s="30">
        <f>IF('Log_working_2-way'!$D121="","",A122^('Log_working_2-way'!$D121))</f>
        <v>2.180302148833781</v>
      </c>
      <c r="K122" s="32">
        <f>IF('Log_working_2-way'!$D121="","",B122^('Log_working_2-way'!$D121))</f>
        <v>1.8472406840805713</v>
      </c>
      <c r="L122" s="37">
        <f t="shared" si="18"/>
        <v>0.46113989637305697</v>
      </c>
      <c r="M122" s="37">
        <f t="shared" si="19"/>
        <v>0.53886010362694292</v>
      </c>
      <c r="N122" s="38">
        <v>218</v>
      </c>
      <c r="O122" s="38">
        <f t="shared" si="20"/>
        <v>113.19230769230768</v>
      </c>
      <c r="P122" s="38">
        <f t="shared" si="21"/>
        <v>95.528089887640462</v>
      </c>
      <c r="Q122" s="38">
        <f t="shared" si="22"/>
        <v>122.47191011235955</v>
      </c>
      <c r="R122" s="38">
        <f t="shared" si="23"/>
        <v>104.80769230769229</v>
      </c>
      <c r="S122" s="39">
        <f t="shared" si="24"/>
        <v>-9.279602420051873</v>
      </c>
      <c r="T122" s="39">
        <f t="shared" si="25"/>
        <v>-9.2796024200518303</v>
      </c>
      <c r="U122" t="s">
        <v>400</v>
      </c>
      <c r="V122" t="s">
        <v>309</v>
      </c>
      <c r="W122" t="s">
        <v>432</v>
      </c>
      <c r="X122" s="48" t="s">
        <v>462</v>
      </c>
      <c r="Y122" s="41"/>
    </row>
    <row r="123" spans="1:25" ht="15" x14ac:dyDescent="0.25">
      <c r="A123">
        <v>2.62</v>
      </c>
      <c r="B123">
        <v>1.51</v>
      </c>
      <c r="C123" s="29">
        <f t="shared" si="17"/>
        <v>4.3931044942116193E-2</v>
      </c>
      <c r="D123" s="30">
        <f>IF(OR($A123="",$B123=""),"",A123*'MPTO_working_2-way'!$G122)</f>
        <v>2.7350993377483444</v>
      </c>
      <c r="E123" s="32">
        <f>IF(OR($A123="",$B123=""),"",B123*'MPTO_working_2-way'!$G122)</f>
        <v>1.5763358778625955</v>
      </c>
      <c r="F123" s="30">
        <f>IF(OR($A123="",$B123=""),"",'MPTO_working_2-way'!D122)</f>
        <v>2.7799873515564615</v>
      </c>
      <c r="G123" s="32">
        <f>IF(OR($A123="",$B123=""),"",'MPTO_working_2-way'!E122)</f>
        <v>1.5618017448975565</v>
      </c>
      <c r="H123" s="30">
        <f>IF(OR($A123="",$B123=""),"",'OddsRatio_working_2-way'!M122)</f>
        <v>2.7822655773580136</v>
      </c>
      <c r="I123" s="30">
        <f>IF(OR($A123="",$B123=""),"",'OddsRatio_working_2-way'!N122)</f>
        <v>1.561083607686782</v>
      </c>
      <c r="J123" s="30">
        <f>IF('Log_working_2-way'!$D122="","",A123^('Log_working_2-way'!$D122))</f>
        <v>2.8036873963783813</v>
      </c>
      <c r="K123" s="32">
        <f>IF('Log_working_2-way'!$D122="","",B123^('Log_working_2-way'!$D122))</f>
        <v>1.5544197969152937</v>
      </c>
      <c r="L123" s="37">
        <f t="shared" si="18"/>
        <v>0.36561743341404357</v>
      </c>
      <c r="M123" s="37">
        <f t="shared" si="19"/>
        <v>0.63438256658595638</v>
      </c>
      <c r="N123" s="38">
        <v>219</v>
      </c>
      <c r="O123" s="38">
        <f t="shared" si="20"/>
        <v>135.41221374045799</v>
      </c>
      <c r="P123" s="38">
        <f t="shared" si="21"/>
        <v>73.966887417218544</v>
      </c>
      <c r="Q123" s="38">
        <f t="shared" si="22"/>
        <v>145.03311258278146</v>
      </c>
      <c r="R123" s="38">
        <f t="shared" si="23"/>
        <v>83.587786259541971</v>
      </c>
      <c r="S123" s="39">
        <f t="shared" si="24"/>
        <v>-9.62089884232347</v>
      </c>
      <c r="T123" s="39">
        <f t="shared" si="25"/>
        <v>-9.6208988423234274</v>
      </c>
      <c r="U123" t="s">
        <v>310</v>
      </c>
      <c r="V123" t="s">
        <v>420</v>
      </c>
      <c r="W123" t="s">
        <v>432</v>
      </c>
      <c r="X123" s="48" t="s">
        <v>462</v>
      </c>
      <c r="Y123" s="41"/>
    </row>
    <row r="124" spans="1:25" ht="15" x14ac:dyDescent="0.25">
      <c r="A124">
        <v>1.83</v>
      </c>
      <c r="B124">
        <v>2.06</v>
      </c>
      <c r="C124" s="29">
        <f t="shared" si="17"/>
        <v>3.1884980635577431E-2</v>
      </c>
      <c r="D124" s="30">
        <f>IF(OR($A124="",$B124=""),"",A124*'MPTO_working_2-way'!$G123)</f>
        <v>1.8883495145631068</v>
      </c>
      <c r="E124" s="32">
        <f>IF(OR($A124="",$B124=""),"",B124*'MPTO_working_2-way'!$G123)</f>
        <v>2.1256830601092895</v>
      </c>
      <c r="F124" s="30">
        <f>IF(OR($A124="",$B124=""),"",'MPTO_working_2-way'!D123)</f>
        <v>1.8849942497124856</v>
      </c>
      <c r="G124" s="32">
        <f>IF(OR($A124="",$B124=""),"",'MPTO_working_2-way'!E123)</f>
        <v>2.1299508446804905</v>
      </c>
      <c r="H124" s="30">
        <f>IF(OR($A124="",$B124=""),"",'OddsRatio_working_2-way'!M123)</f>
        <v>1.8848835335367746</v>
      </c>
      <c r="I124" s="30">
        <f>IF(OR($A124="",$B124=""),"",'OddsRatio_working_2-way'!N123)</f>
        <v>2.1300922235529893</v>
      </c>
      <c r="J124" s="30">
        <f>IF('Log_working_2-way'!$D123="","",A124^('Log_working_2-way'!$D123))</f>
        <v>1.8833614398916756</v>
      </c>
      <c r="K124" s="32">
        <f>IF('Log_working_2-way'!$D123="","",B124^('Log_working_2-way'!$D123))</f>
        <v>2.1320394516231058</v>
      </c>
      <c r="L124" s="37">
        <f t="shared" si="18"/>
        <v>0.5295629820051414</v>
      </c>
      <c r="M124" s="37">
        <f t="shared" si="19"/>
        <v>0.47043701799485865</v>
      </c>
      <c r="N124" s="38">
        <v>220</v>
      </c>
      <c r="O124" s="38">
        <f t="shared" si="20"/>
        <v>99.78142076502732</v>
      </c>
      <c r="P124" s="38">
        <f t="shared" si="21"/>
        <v>113.20388349514563</v>
      </c>
      <c r="Q124" s="38">
        <f t="shared" si="22"/>
        <v>106.79611650485437</v>
      </c>
      <c r="R124" s="38">
        <f t="shared" si="23"/>
        <v>120.21857923497267</v>
      </c>
      <c r="S124" s="39">
        <f t="shared" si="24"/>
        <v>-7.0146957398270473</v>
      </c>
      <c r="T124" s="39">
        <f t="shared" si="25"/>
        <v>-7.0146957398270331</v>
      </c>
      <c r="U124" t="s">
        <v>424</v>
      </c>
      <c r="V124" t="s">
        <v>405</v>
      </c>
      <c r="W124" t="s">
        <v>433</v>
      </c>
      <c r="X124" s="48" t="s">
        <v>462</v>
      </c>
      <c r="Y124" s="41"/>
    </row>
    <row r="125" spans="1:25" ht="15" x14ac:dyDescent="0.25">
      <c r="A125">
        <v>1.98</v>
      </c>
      <c r="B125">
        <v>1.91</v>
      </c>
      <c r="C125" s="29">
        <f t="shared" si="17"/>
        <v>2.861071447458885E-2</v>
      </c>
      <c r="D125" s="30">
        <f>IF(OR($A125="",$B125=""),"",A125*'MPTO_working_2-way'!$G124)</f>
        <v>2.0366492146596857</v>
      </c>
      <c r="E125" s="32">
        <f>IF(OR($A125="",$B125=""),"",B125*'MPTO_working_2-way'!$G124)</f>
        <v>1.9646464646464645</v>
      </c>
      <c r="F125" s="30">
        <f>IF(OR($A125="",$B125=""),"",'MPTO_working_2-way'!D124)</f>
        <v>2.0377175494369308</v>
      </c>
      <c r="G125" s="32">
        <f>IF(OR($A125="",$B125=""),"",'MPTO_working_2-way'!E124)</f>
        <v>1.9636533568721115</v>
      </c>
      <c r="H125" s="30">
        <f>IF(OR($A125="",$B125=""),"",'OddsRatio_working_2-way'!M124)</f>
        <v>2.0377490433255412</v>
      </c>
      <c r="I125" s="30">
        <f>IF(OR($A125="",$B125=""),"",'OddsRatio_working_2-way'!N124)</f>
        <v>1.9636241116594322</v>
      </c>
      <c r="J125" s="30">
        <f>IF('Log_working_2-way'!$D124="","",A125^('Log_working_2-way'!$D124))</f>
        <v>2.0382337672504618</v>
      </c>
      <c r="K125" s="32">
        <f>IF('Log_working_2-way'!$D124="","",B125^('Log_working_2-way'!$D124))</f>
        <v>1.9631742210121639</v>
      </c>
      <c r="L125" s="37">
        <f t="shared" si="18"/>
        <v>0.49100257069408743</v>
      </c>
      <c r="M125" s="37">
        <f t="shared" si="19"/>
        <v>0.50899742930591263</v>
      </c>
      <c r="N125" s="38">
        <v>221</v>
      </c>
      <c r="O125" s="38">
        <f t="shared" si="20"/>
        <v>109.38383838383838</v>
      </c>
      <c r="P125" s="38">
        <f t="shared" si="21"/>
        <v>105.29319371727746</v>
      </c>
      <c r="Q125" s="38">
        <f t="shared" si="22"/>
        <v>115.70680628272251</v>
      </c>
      <c r="R125" s="38">
        <f t="shared" si="23"/>
        <v>111.61616161616162</v>
      </c>
      <c r="S125" s="39">
        <f t="shared" si="24"/>
        <v>-6.32296789888413</v>
      </c>
      <c r="T125" s="39">
        <f t="shared" si="25"/>
        <v>-6.3229678988841584</v>
      </c>
      <c r="U125" t="s">
        <v>200</v>
      </c>
      <c r="V125" t="s">
        <v>403</v>
      </c>
      <c r="W125" t="s">
        <v>433</v>
      </c>
      <c r="X125" s="48" t="s">
        <v>462</v>
      </c>
      <c r="Y125" s="41"/>
    </row>
    <row r="126" spans="1:25" ht="15" x14ac:dyDescent="0.25">
      <c r="A126">
        <v>1.68</v>
      </c>
      <c r="B126">
        <v>2.27</v>
      </c>
      <c r="C126" s="29">
        <f t="shared" si="17"/>
        <v>3.5766729599328695E-2</v>
      </c>
      <c r="D126" s="30">
        <f>IF(OR($A126="",$B126=""),"",A126*'MPTO_working_2-way'!$G125)</f>
        <v>1.7400881057268722</v>
      </c>
      <c r="E126" s="32">
        <f>IF(OR($A126="",$B126=""),"",B126*'MPTO_working_2-way'!$G125)</f>
        <v>2.3511904761904763</v>
      </c>
      <c r="F126" s="30">
        <f>IF(OR($A126="",$B126=""),"",'MPTO_working_2-way'!D125)</f>
        <v>1.7320374239258789</v>
      </c>
      <c r="G126" s="32">
        <f>IF(OR($A126="",$B126=""),"",'MPTO_working_2-way'!E125)</f>
        <v>2.3660503784588656</v>
      </c>
      <c r="H126" s="30">
        <f>IF(OR($A126="",$B126=""),"",'OddsRatio_working_2-way'!M125)</f>
        <v>1.7317329231804059</v>
      </c>
      <c r="I126" s="30">
        <f>IF(OR($A126="",$B126=""),"",'OddsRatio_working_2-way'!N125)</f>
        <v>2.3666188418222287</v>
      </c>
      <c r="J126" s="30">
        <f>IF('Log_working_2-way'!$D125="","",A126^('Log_working_2-way'!$D125))</f>
        <v>1.72807279838637</v>
      </c>
      <c r="K126" s="32">
        <f>IF('Log_working_2-way'!$D125="","",B126^('Log_working_2-way'!$D125))</f>
        <v>2.37348902776783</v>
      </c>
      <c r="L126" s="37">
        <f t="shared" si="18"/>
        <v>0.57468354430379742</v>
      </c>
      <c r="M126" s="37">
        <f t="shared" si="19"/>
        <v>0.42531645569620252</v>
      </c>
      <c r="N126" s="38">
        <v>222</v>
      </c>
      <c r="O126" s="38">
        <f t="shared" si="20"/>
        <v>89.857142857142847</v>
      </c>
      <c r="P126" s="38">
        <f t="shared" si="21"/>
        <v>124.20264317180616</v>
      </c>
      <c r="Q126" s="38">
        <f t="shared" si="22"/>
        <v>97.797356828193827</v>
      </c>
      <c r="R126" s="38">
        <f t="shared" si="23"/>
        <v>132.14285714285714</v>
      </c>
      <c r="S126" s="39">
        <f t="shared" si="24"/>
        <v>-7.94021397105098</v>
      </c>
      <c r="T126" s="39">
        <f t="shared" si="25"/>
        <v>-7.94021397105098</v>
      </c>
      <c r="U126" t="s">
        <v>406</v>
      </c>
      <c r="V126" t="s">
        <v>201</v>
      </c>
      <c r="W126" t="s">
        <v>433</v>
      </c>
      <c r="X126" s="48" t="s">
        <v>462</v>
      </c>
      <c r="Y126" s="41"/>
    </row>
    <row r="127" spans="1:25" ht="15" x14ac:dyDescent="0.25">
      <c r="A127">
        <v>1.75</v>
      </c>
      <c r="B127">
        <v>2.17</v>
      </c>
      <c r="C127" s="29">
        <f t="shared" si="17"/>
        <v>3.2258064516129004E-2</v>
      </c>
      <c r="D127" s="30">
        <f>IF(OR($A127="",$B127=""),"",A127*'MPTO_working_2-way'!$G126)</f>
        <v>1.8064516129032258</v>
      </c>
      <c r="E127" s="32">
        <f>IF(OR($A127="",$B127=""),"",B127*'MPTO_working_2-way'!$G126)</f>
        <v>2.2399999999999998</v>
      </c>
      <c r="F127" s="30">
        <f>IF(OR($A127="",$B127=""),"",'MPTO_working_2-way'!D126)</f>
        <v>1.8008298755186722</v>
      </c>
      <c r="G127" s="32">
        <f>IF(OR($A127="",$B127=""),"",'MPTO_working_2-way'!E126)</f>
        <v>2.2487046632124348</v>
      </c>
      <c r="H127" s="30">
        <f>IF(OR($A127="",$B127=""),"",'OddsRatio_working_2-way'!M126)</f>
        <v>1.8006407690254356</v>
      </c>
      <c r="I127" s="30">
        <f>IF(OR($A127="",$B127=""),"",'OddsRatio_working_2-way'!N126)</f>
        <v>2.2489995996796797</v>
      </c>
      <c r="J127" s="30">
        <f>IF('Log_working_2-way'!$D126="","",A127^('Log_working_2-way'!$D126))</f>
        <v>1.798091355138193</v>
      </c>
      <c r="K127" s="32">
        <f>IF('Log_working_2-way'!$D126="","",B127^('Log_working_2-way'!$D126))</f>
        <v>2.2529893897006406</v>
      </c>
      <c r="L127" s="37">
        <f t="shared" si="18"/>
        <v>0.5535714285714286</v>
      </c>
      <c r="M127" s="37">
        <f t="shared" si="19"/>
        <v>0.44642857142857145</v>
      </c>
      <c r="N127" s="38">
        <v>223</v>
      </c>
      <c r="O127" s="38">
        <f t="shared" si="20"/>
        <v>95.571428571428569</v>
      </c>
      <c r="P127" s="38">
        <f t="shared" si="21"/>
        <v>120.23502304147463</v>
      </c>
      <c r="Q127" s="38">
        <f t="shared" si="22"/>
        <v>102.76497695852535</v>
      </c>
      <c r="R127" s="38">
        <f t="shared" si="23"/>
        <v>127.42857142857142</v>
      </c>
      <c r="S127" s="39">
        <f t="shared" si="24"/>
        <v>-7.1935483870967829</v>
      </c>
      <c r="T127" s="39">
        <f t="shared" si="25"/>
        <v>-7.1935483870967829</v>
      </c>
      <c r="U127" t="s">
        <v>408</v>
      </c>
      <c r="V127" t="s">
        <v>425</v>
      </c>
      <c r="W127" t="s">
        <v>433</v>
      </c>
      <c r="X127" s="48" t="s">
        <v>462</v>
      </c>
      <c r="Y127" s="41"/>
    </row>
    <row r="128" spans="1:25" ht="15" x14ac:dyDescent="0.25">
      <c r="A128">
        <v>1.62</v>
      </c>
      <c r="B128">
        <v>2.3199999999999998</v>
      </c>
      <c r="C128" s="29">
        <f t="shared" si="17"/>
        <v>4.8318433375904579E-2</v>
      </c>
      <c r="D128" s="30">
        <f>IF(OR($A128="",$B128=""),"",A128*'MPTO_working_2-way'!$G127)</f>
        <v>1.6982758620689655</v>
      </c>
      <c r="E128" s="32">
        <f>IF(OR($A128="",$B128=""),"",B128*'MPTO_working_2-way'!$G127)</f>
        <v>2.4320987654320985</v>
      </c>
      <c r="F128" s="30">
        <f>IF(OR($A128="",$B128=""),"",'MPTO_working_2-way'!D127)</f>
        <v>1.6859860039476045</v>
      </c>
      <c r="G128" s="32">
        <f>IF(OR($A128="",$B128=""),"",'MPTO_working_2-way'!E127)</f>
        <v>2.4577556892492805</v>
      </c>
      <c r="H128" s="30">
        <f>IF(OR($A128="",$B128=""),"",'OddsRatio_working_2-way'!M127)</f>
        <v>1.6853444168423422</v>
      </c>
      <c r="I128" s="30">
        <f>IF(OR($A128="",$B128=""),"",'OddsRatio_working_2-way'!N127)</f>
        <v>2.45912037134176</v>
      </c>
      <c r="J128" s="30">
        <f>IF('Log_working_2-way'!$D127="","",A128^('Log_working_2-way'!$D127))</f>
        <v>1.6797114176021053</v>
      </c>
      <c r="K128" s="32">
        <f>IF('Log_working_2-way'!$D127="","",B128^('Log_working_2-way'!$D127))</f>
        <v>2.4712125971438774</v>
      </c>
      <c r="L128" s="37">
        <f t="shared" si="18"/>
        <v>0.58883248730964466</v>
      </c>
      <c r="M128" s="37">
        <f t="shared" si="19"/>
        <v>0.4111675126903554</v>
      </c>
      <c r="N128" s="38">
        <v>224</v>
      </c>
      <c r="O128" s="38">
        <f t="shared" si="20"/>
        <v>85.728395061728392</v>
      </c>
      <c r="P128" s="38">
        <f t="shared" si="21"/>
        <v>127.44827586206895</v>
      </c>
      <c r="Q128" s="38">
        <f t="shared" si="22"/>
        <v>96.551724137931046</v>
      </c>
      <c r="R128" s="38">
        <f t="shared" si="23"/>
        <v>138.27160493827159</v>
      </c>
      <c r="S128" s="39">
        <f t="shared" si="24"/>
        <v>-10.823329076202654</v>
      </c>
      <c r="T128" s="39">
        <f t="shared" si="25"/>
        <v>-10.82332907620264</v>
      </c>
      <c r="U128" t="s">
        <v>206</v>
      </c>
      <c r="V128" t="s">
        <v>181</v>
      </c>
      <c r="W128" t="s">
        <v>109</v>
      </c>
      <c r="X128" t="s">
        <v>463</v>
      </c>
      <c r="Y128" s="41"/>
    </row>
    <row r="129" spans="1:25" s="35" customFormat="1" ht="15" x14ac:dyDescent="0.25">
      <c r="A129">
        <v>1.67</v>
      </c>
      <c r="B129">
        <v>2.23</v>
      </c>
      <c r="C129" s="29">
        <f t="shared" si="17"/>
        <v>4.7232888483123459E-2</v>
      </c>
      <c r="D129" s="30">
        <f>IF(OR($A129="",$B129=""),"",A129*'MPTO_working_2-way'!$G128)</f>
        <v>1.7488789237668161</v>
      </c>
      <c r="E129" s="32">
        <f>IF(OR($A129="",$B129=""),"",B129*'MPTO_working_2-way'!$G128)</f>
        <v>2.3353293413173652</v>
      </c>
      <c r="F129" s="30">
        <f>IF(OR($A129="",$B129=""),"",'MPTO_working_2-way'!D128)</f>
        <v>1.7385681940197473</v>
      </c>
      <c r="G129" s="32">
        <f>IF(OR($A129="",$B129=""),"",'MPTO_working_2-way'!E128)</f>
        <v>2.3539711134287793</v>
      </c>
      <c r="H129" s="30">
        <f>IF(OR($A129="",$B129=""),"",'OddsRatio_working_2-way'!M128)</f>
        <v>1.7380484043438287</v>
      </c>
      <c r="I129" s="30">
        <f>IF(OR($A129="",$B129=""),"",'OddsRatio_working_2-way'!N128)</f>
        <v>2.3549246826013568</v>
      </c>
      <c r="J129" s="30">
        <f>IF('Log_working_2-way'!$D128="","",A129^('Log_working_2-way'!$D128))</f>
        <v>1.7333258264811959</v>
      </c>
      <c r="K129" s="32">
        <f>IF('Log_working_2-way'!$D128="","",B129^('Log_working_2-way'!$D128))</f>
        <v>2.3636503228006438</v>
      </c>
      <c r="L129" s="37">
        <f t="shared" si="18"/>
        <v>0.57179487179487176</v>
      </c>
      <c r="M129" s="37">
        <f t="shared" si="19"/>
        <v>0.42820512820512818</v>
      </c>
      <c r="N129" s="38">
        <v>225</v>
      </c>
      <c r="O129" s="38">
        <f t="shared" si="20"/>
        <v>90.269461077844326</v>
      </c>
      <c r="P129" s="38">
        <f t="shared" si="21"/>
        <v>124.10313901345292</v>
      </c>
      <c r="Q129" s="38">
        <f t="shared" si="22"/>
        <v>100.89686098654708</v>
      </c>
      <c r="R129" s="38">
        <f t="shared" si="23"/>
        <v>134.73053892215569</v>
      </c>
      <c r="S129" s="39">
        <f t="shared" si="24"/>
        <v>-10.627399908702756</v>
      </c>
      <c r="T129" s="39">
        <f t="shared" si="25"/>
        <v>-10.62739990870277</v>
      </c>
      <c r="U129" t="s">
        <v>148</v>
      </c>
      <c r="V129" t="s">
        <v>320</v>
      </c>
      <c r="W129" t="s">
        <v>109</v>
      </c>
      <c r="X129" t="s">
        <v>463</v>
      </c>
      <c r="Y129" s="41"/>
    </row>
    <row r="130" spans="1:25" ht="15" x14ac:dyDescent="0.25">
      <c r="A130">
        <v>1.69</v>
      </c>
      <c r="B130">
        <v>2.1800000000000002</v>
      </c>
      <c r="C130" s="29">
        <f t="shared" si="17"/>
        <v>5.0431572661636226E-2</v>
      </c>
      <c r="D130" s="30">
        <f>IF(OR($A130="",$B130=""),"",A130*'MPTO_working_2-way'!$G129)</f>
        <v>1.7752293577981653</v>
      </c>
      <c r="E130" s="32">
        <f>IF(OR($A130="",$B130=""),"",B130*'MPTO_working_2-way'!$G129)</f>
        <v>2.2899408284023672</v>
      </c>
      <c r="F130" s="30">
        <f>IF(OR($A130="",$B130=""),"",'MPTO_working_2-way'!D129)</f>
        <v>1.7652244741507357</v>
      </c>
      <c r="G130" s="32">
        <f>IF(OR($A130="",$B130=""),"",'MPTO_working_2-way'!E129)</f>
        <v>2.3068060860309316</v>
      </c>
      <c r="H130" s="30">
        <f>IF(OR($A130="",$B130=""),"",'OddsRatio_working_2-way'!M129)</f>
        <v>1.7646867088630902</v>
      </c>
      <c r="I130" s="30">
        <f>IF(OR($A130="",$B130=""),"",'OddsRatio_working_2-way'!N129)</f>
        <v>2.3077250963165894</v>
      </c>
      <c r="J130" s="30">
        <f>IF('Log_working_2-way'!$D129="","",A130^('Log_working_2-way'!$D129))</f>
        <v>1.7600934217112194</v>
      </c>
      <c r="K130" s="32">
        <f>IF('Log_working_2-way'!$D129="","",B130^('Log_working_2-way'!$D129))</f>
        <v>2.3156277523719879</v>
      </c>
      <c r="L130" s="37">
        <f t="shared" si="18"/>
        <v>0.56330749354005161</v>
      </c>
      <c r="M130" s="37">
        <f t="shared" si="19"/>
        <v>0.43669250645994823</v>
      </c>
      <c r="N130" s="38">
        <v>226</v>
      </c>
      <c r="O130" s="38">
        <f t="shared" si="20"/>
        <v>92.272189349112423</v>
      </c>
      <c r="P130" s="38">
        <f t="shared" si="21"/>
        <v>122.33027522935782</v>
      </c>
      <c r="Q130" s="38">
        <f t="shared" si="22"/>
        <v>103.66972477064219</v>
      </c>
      <c r="R130" s="38">
        <f t="shared" si="23"/>
        <v>133.72781065088759</v>
      </c>
      <c r="S130" s="39">
        <f t="shared" si="24"/>
        <v>-11.397535421529767</v>
      </c>
      <c r="T130" s="39">
        <f t="shared" si="25"/>
        <v>-11.397535421529767</v>
      </c>
      <c r="U130" t="s">
        <v>323</v>
      </c>
      <c r="V130" t="s">
        <v>203</v>
      </c>
      <c r="W130" t="s">
        <v>109</v>
      </c>
      <c r="X130" t="s">
        <v>463</v>
      </c>
      <c r="Y130" s="41"/>
    </row>
    <row r="131" spans="1:25" ht="15" x14ac:dyDescent="0.25">
      <c r="A131">
        <v>1.84</v>
      </c>
      <c r="B131">
        <v>2</v>
      </c>
      <c r="C131" s="29">
        <f t="shared" ref="C131:C188" si="26">IF(OR($A131="",$B131=""),"",(1/A131)+(1/B131)-1)</f>
        <v>4.3478260869565188E-2</v>
      </c>
      <c r="D131" s="30">
        <f>IF(OR($A131="",$B131=""),"",A131*'MPTO_working_2-way'!$G130)</f>
        <v>1.92</v>
      </c>
      <c r="E131" s="32">
        <f>IF(OR($A131="",$B131=""),"",B131*'MPTO_working_2-way'!$G130)</f>
        <v>2.0869565217391304</v>
      </c>
      <c r="F131" s="30">
        <f>IF(OR($A131="",$B131=""),"",'MPTO_working_2-way'!D130)</f>
        <v>1.9166666666666665</v>
      </c>
      <c r="G131" s="32">
        <f>IF(OR($A131="",$B131=""),"",'MPTO_working_2-way'!E130)</f>
        <v>2.0909090909090908</v>
      </c>
      <c r="H131" s="30">
        <f>IF(OR($A131="",$B131=""),"",'OddsRatio_working_2-way'!M130)</f>
        <v>1.9165151389911681</v>
      </c>
      <c r="I131" s="30">
        <f>IF(OR($A131="",$B131=""),"",'OddsRatio_working_2-way'!N130)</f>
        <v>2.091089451179962</v>
      </c>
      <c r="J131" s="30">
        <f>IF('Log_working_2-way'!$D130="","",A131^('Log_working_2-way'!$D130))</f>
        <v>1.9149883303671131</v>
      </c>
      <c r="K131" s="32">
        <f>IF('Log_working_2-way'!$D130="","",B131^('Log_working_2-way'!$D130))</f>
        <v>2.0929101135076231</v>
      </c>
      <c r="L131" s="37">
        <f t="shared" si="18"/>
        <v>0.52083333333333337</v>
      </c>
      <c r="M131" s="37">
        <f t="shared" si="19"/>
        <v>0.47916666666666669</v>
      </c>
      <c r="N131" s="38">
        <v>227</v>
      </c>
      <c r="O131" s="38">
        <f t="shared" si="20"/>
        <v>103.63043478260869</v>
      </c>
      <c r="P131" s="38">
        <f t="shared" si="21"/>
        <v>113.5</v>
      </c>
      <c r="Q131" s="38">
        <f t="shared" si="22"/>
        <v>113.5</v>
      </c>
      <c r="R131" s="38">
        <f t="shared" si="23"/>
        <v>123.3695652173913</v>
      </c>
      <c r="S131" s="39">
        <f t="shared" si="24"/>
        <v>-9.8695652173913118</v>
      </c>
      <c r="T131" s="39">
        <f t="shared" si="25"/>
        <v>-9.8695652173912976</v>
      </c>
      <c r="U131" t="s">
        <v>318</v>
      </c>
      <c r="V131" t="s">
        <v>180</v>
      </c>
      <c r="W131" t="s">
        <v>109</v>
      </c>
      <c r="X131" t="s">
        <v>463</v>
      </c>
      <c r="Y131" s="41"/>
    </row>
    <row r="132" spans="1:25" ht="15" x14ac:dyDescent="0.25">
      <c r="A132">
        <v>1.49</v>
      </c>
      <c r="B132">
        <v>2.77</v>
      </c>
      <c r="C132" s="29">
        <f t="shared" si="26"/>
        <v>3.2151769922225348E-2</v>
      </c>
      <c r="D132" s="30">
        <f>IF(OR($A132="",$B132=""),"",A132*'MPTO_working_2-way'!$G131)</f>
        <v>1.5379061371841158</v>
      </c>
      <c r="E132" s="32">
        <f>IF(OR($A132="",$B132=""),"",B132*'MPTO_working_2-way'!$G131)</f>
        <v>2.8590604026845643</v>
      </c>
      <c r="F132" s="30">
        <f>IF(OR($A132="",$B132=""),"",'MPTO_working_2-way'!D131)</f>
        <v>1.5265659386385075</v>
      </c>
      <c r="G132" s="32">
        <f>IF(OR($A132="",$B132=""),"",'MPTO_working_2-way'!E131)</f>
        <v>2.8990973905103088</v>
      </c>
      <c r="H132" s="30">
        <f>IF(OR($A132="",$B132=""),"",'OddsRatio_working_2-way'!M131)</f>
        <v>1.5261522196019803</v>
      </c>
      <c r="I132" s="30">
        <f>IF(OR($A132="",$B132=""),"",'OddsRatio_working_2-way'!N131)</f>
        <v>2.9005906708071532</v>
      </c>
      <c r="J132" s="30">
        <f>IF('Log_working_2-way'!$D131="","",A132^('Log_working_2-way'!$D131))</f>
        <v>1.5209710949322983</v>
      </c>
      <c r="K132" s="32">
        <f>IF('Log_working_2-way'!$D131="","",B132^('Log_working_2-way'!$D131))</f>
        <v>2.9194922899317728</v>
      </c>
      <c r="L132" s="37">
        <f t="shared" si="18"/>
        <v>0.6502347417840374</v>
      </c>
      <c r="M132" s="37">
        <f t="shared" si="19"/>
        <v>0.34976525821596238</v>
      </c>
      <c r="N132" s="38">
        <v>228</v>
      </c>
      <c r="O132" s="38">
        <f t="shared" si="20"/>
        <v>74.979865771812058</v>
      </c>
      <c r="P132" s="38">
        <f t="shared" si="21"/>
        <v>145.6895306859206</v>
      </c>
      <c r="Q132" s="38">
        <f t="shared" si="22"/>
        <v>82.310469314079427</v>
      </c>
      <c r="R132" s="38">
        <f t="shared" si="23"/>
        <v>153.02013422818791</v>
      </c>
      <c r="S132" s="39">
        <f t="shared" si="24"/>
        <v>-7.3306035422673688</v>
      </c>
      <c r="T132" s="39">
        <f t="shared" si="25"/>
        <v>-7.3306035422673119</v>
      </c>
      <c r="U132" t="s">
        <v>215</v>
      </c>
      <c r="V132" t="s">
        <v>183</v>
      </c>
      <c r="W132" t="s">
        <v>426</v>
      </c>
      <c r="X132" t="s">
        <v>463</v>
      </c>
      <c r="Y132" s="41"/>
    </row>
    <row r="133" spans="1:25" ht="15" x14ac:dyDescent="0.25">
      <c r="A133">
        <v>1.45</v>
      </c>
      <c r="B133">
        <v>2.86</v>
      </c>
      <c r="C133" s="29">
        <f t="shared" si="26"/>
        <v>3.9305522064142728E-2</v>
      </c>
      <c r="D133" s="30">
        <f>IF(OR($A133="",$B133=""),"",A133*'MPTO_working_2-way'!$G132)</f>
        <v>1.5069930069930069</v>
      </c>
      <c r="E133" s="32">
        <f>IF(OR($A133="",$B133=""),"",B133*'MPTO_working_2-way'!$G132)</f>
        <v>2.9724137931034482</v>
      </c>
      <c r="F133" s="30">
        <f>IF(OR($A133="",$B133=""),"",'MPTO_working_2-way'!D132)</f>
        <v>1.4925319416951592</v>
      </c>
      <c r="G133" s="32">
        <f>IF(OR($A133="",$B133=""),"",'MPTO_working_2-way'!E132)</f>
        <v>3.0303251735476797</v>
      </c>
      <c r="H133" s="30">
        <f>IF(OR($A133="",$B133=""),"",'OddsRatio_working_2-way'!M132)</f>
        <v>1.4918693768379645</v>
      </c>
      <c r="I133" s="30">
        <f>IF(OR($A133="",$B133=""),"",'OddsRatio_working_2-way'!N132)</f>
        <v>3.0330600909302539</v>
      </c>
      <c r="J133" s="30">
        <f>IF('Log_working_2-way'!$D132="","",A133^('Log_working_2-way'!$D132))</f>
        <v>1.4852265073316331</v>
      </c>
      <c r="K133" s="32">
        <f>IF('Log_working_2-way'!$D132="","",B133^('Log_working_2-way'!$D132))</f>
        <v>3.0608931805854613</v>
      </c>
      <c r="L133" s="37">
        <f t="shared" ref="L133:L188" si="27">(1/D133)</f>
        <v>0.66357308584686781</v>
      </c>
      <c r="M133" s="37">
        <f t="shared" ref="M133:M188" si="28">(1/E133)</f>
        <v>0.33642691415313225</v>
      </c>
      <c r="N133" s="38">
        <v>229</v>
      </c>
      <c r="O133" s="38">
        <f t="shared" ref="O133:O188" si="29">(1/A133)*((N133*A133)-N133)</f>
        <v>71.068965517241395</v>
      </c>
      <c r="P133" s="38">
        <f t="shared" ref="P133:P188" si="30">(1/B133)*((N133*B133)-N133)</f>
        <v>148.93006993006992</v>
      </c>
      <c r="Q133" s="38">
        <f t="shared" ref="Q133:Q188" si="31">(1/B133)*N133</f>
        <v>80.069930069930081</v>
      </c>
      <c r="R133" s="38">
        <f t="shared" ref="R133:R188" si="32">(1/A133)*N133</f>
        <v>157.93103448275863</v>
      </c>
      <c r="S133" s="39">
        <f t="shared" ref="S133:S188" si="33">O133-Q133</f>
        <v>-9.0009645526886857</v>
      </c>
      <c r="T133" s="39">
        <f t="shared" ref="T133:T188" si="34">P133-R133</f>
        <v>-9.0009645526887141</v>
      </c>
      <c r="U133" t="s">
        <v>460</v>
      </c>
      <c r="V133" t="s">
        <v>327</v>
      </c>
      <c r="W133" t="s">
        <v>426</v>
      </c>
      <c r="X133" t="s">
        <v>463</v>
      </c>
      <c r="Y133" s="41"/>
    </row>
    <row r="134" spans="1:25" s="35" customFormat="1" ht="15" x14ac:dyDescent="0.25">
      <c r="A134">
        <v>1.87</v>
      </c>
      <c r="B134">
        <v>2.04</v>
      </c>
      <c r="C134" s="29">
        <f t="shared" si="26"/>
        <v>2.4955436720142554E-2</v>
      </c>
      <c r="D134" s="30">
        <f>IF(OR($A134="",$B134=""),"",A134*'MPTO_working_2-way'!$G133)</f>
        <v>1.9166666666666667</v>
      </c>
      <c r="E134" s="32">
        <f>IF(OR($A134="",$B134=""),"",B134*'MPTO_working_2-way'!$G133)</f>
        <v>2.0909090909090908</v>
      </c>
      <c r="F134" s="30">
        <f>IF(OR($A134="",$B134=""),"",'MPTO_working_2-way'!D133)</f>
        <v>1.9146757679180888</v>
      </c>
      <c r="G134" s="32">
        <f>IF(OR($A134="",$B134=""),"",'MPTO_working_2-way'!E133)</f>
        <v>2.0932835820895521</v>
      </c>
      <c r="H134" s="30">
        <f>IF(OR($A134="",$B134=""),"",'OddsRatio_working_2-way'!M133)</f>
        <v>1.9146247654303168</v>
      </c>
      <c r="I134" s="30">
        <f>IF(OR($A134="",$B134=""),"",'OddsRatio_working_2-way'!N133)</f>
        <v>2.0933445471810685</v>
      </c>
      <c r="J134" s="30">
        <f>IF('Log_working_2-way'!$D133="","",A134^('Log_working_2-way'!$D133))</f>
        <v>1.9137261145840778</v>
      </c>
      <c r="K134" s="32">
        <f>IF('Log_working_2-way'!$D133="","",B134^('Log_working_2-way'!$D133))</f>
        <v>2.0944198529941209</v>
      </c>
      <c r="L134" s="37">
        <f t="shared" si="27"/>
        <v>0.52173913043478259</v>
      </c>
      <c r="M134" s="37">
        <f t="shared" si="28"/>
        <v>0.47826086956521741</v>
      </c>
      <c r="N134" s="38">
        <v>230</v>
      </c>
      <c r="O134" s="38">
        <f t="shared" si="29"/>
        <v>107.00534759358288</v>
      </c>
      <c r="P134" s="38">
        <f t="shared" si="30"/>
        <v>117.25490196078431</v>
      </c>
      <c r="Q134" s="38">
        <f t="shared" si="31"/>
        <v>112.74509803921568</v>
      </c>
      <c r="R134" s="38">
        <f t="shared" si="32"/>
        <v>122.99465240641709</v>
      </c>
      <c r="S134" s="39">
        <f t="shared" si="33"/>
        <v>-5.7397504456327937</v>
      </c>
      <c r="T134" s="39">
        <f t="shared" si="34"/>
        <v>-5.7397504456327795</v>
      </c>
      <c r="U134" t="s">
        <v>209</v>
      </c>
      <c r="V134" t="s">
        <v>207</v>
      </c>
      <c r="W134" t="s">
        <v>426</v>
      </c>
      <c r="X134" t="s">
        <v>463</v>
      </c>
      <c r="Y134" s="41"/>
    </row>
    <row r="135" spans="1:25" s="35" customFormat="1" ht="15" x14ac:dyDescent="0.25">
      <c r="A135">
        <v>1.59</v>
      </c>
      <c r="B135">
        <v>2.5</v>
      </c>
      <c r="C135" s="29">
        <f t="shared" si="26"/>
        <v>2.8930817610062887E-2</v>
      </c>
      <c r="D135" s="30">
        <f>IF(OR($A135="",$B135=""),"",A135*'MPTO_working_2-way'!$G134)</f>
        <v>1.6360000000000001</v>
      </c>
      <c r="E135" s="32">
        <f>IF(OR($A135="",$B135=""),"",B135*'MPTO_working_2-way'!$G134)</f>
        <v>2.5723270440251573</v>
      </c>
      <c r="F135" s="30">
        <f>IF(OR($A135="",$B135=""),"",'MPTO_working_2-way'!D134)</f>
        <v>1.6274309109518936</v>
      </c>
      <c r="G135" s="32">
        <f>IF(OR($A135="",$B135=""),"",'MPTO_working_2-way'!E134)</f>
        <v>2.5938009787928222</v>
      </c>
      <c r="H135" s="30">
        <f>IF(OR($A135="",$B135=""),"",'OddsRatio_working_2-way'!M134)</f>
        <v>1.6271629240742262</v>
      </c>
      <c r="I135" s="30">
        <f>IF(OR($A135="",$B135=""),"",'OddsRatio_working_2-way'!N134)</f>
        <v>2.594482010358202</v>
      </c>
      <c r="J135" s="30">
        <f>IF('Log_working_2-way'!$D134="","",A135^('Log_working_2-way'!$D134))</f>
        <v>1.6232742032249983</v>
      </c>
      <c r="K135" s="32">
        <f>IF('Log_working_2-way'!$D134="","",B135^('Log_working_2-way'!$D134))</f>
        <v>2.6044302729451743</v>
      </c>
      <c r="L135" s="37">
        <f t="shared" si="27"/>
        <v>0.6112469437652811</v>
      </c>
      <c r="M135" s="37">
        <f t="shared" si="28"/>
        <v>0.38875305623471879</v>
      </c>
      <c r="N135" s="38">
        <v>231</v>
      </c>
      <c r="O135" s="38">
        <f t="shared" si="29"/>
        <v>85.716981132075475</v>
      </c>
      <c r="P135" s="38">
        <f t="shared" si="30"/>
        <v>138.6</v>
      </c>
      <c r="Q135" s="38">
        <f t="shared" si="31"/>
        <v>92.4</v>
      </c>
      <c r="R135" s="38">
        <f t="shared" si="32"/>
        <v>145.28301886792451</v>
      </c>
      <c r="S135" s="39">
        <f t="shared" si="33"/>
        <v>-6.683018867924531</v>
      </c>
      <c r="T135" s="39">
        <f t="shared" si="34"/>
        <v>-6.6830188679245168</v>
      </c>
      <c r="U135" t="s">
        <v>212</v>
      </c>
      <c r="V135" t="s">
        <v>182</v>
      </c>
      <c r="W135" t="s">
        <v>426</v>
      </c>
      <c r="X135" t="s">
        <v>463</v>
      </c>
      <c r="Y135" s="41"/>
    </row>
    <row r="136" spans="1:25" ht="15" x14ac:dyDescent="0.25">
      <c r="A136">
        <v>1.88</v>
      </c>
      <c r="B136">
        <v>2.02</v>
      </c>
      <c r="C136" s="29">
        <f t="shared" si="26"/>
        <v>2.6964398567516312E-2</v>
      </c>
      <c r="D136" s="30">
        <f>IF(OR($A136="",$B136=""),"",A136*'MPTO_working_2-way'!$G135)</f>
        <v>1.9306930693069306</v>
      </c>
      <c r="E136" s="32">
        <f>IF(OR($A136="",$B136=""),"",B136*'MPTO_working_2-way'!$G135)</f>
        <v>2.0744680851063828</v>
      </c>
      <c r="F136" s="30">
        <f>IF(OR($A136="",$B136=""),"",'MPTO_working_2-way'!D135)</f>
        <v>1.9288906948394962</v>
      </c>
      <c r="G136" s="32">
        <f>IF(OR($A136="",$B136=""),"",'MPTO_working_2-way'!E135)</f>
        <v>2.0765529308836395</v>
      </c>
      <c r="H136" s="30">
        <f>IF(OR($A136="",$B136=""),"",'OddsRatio_working_2-way'!M135)</f>
        <v>1.9288407280256479</v>
      </c>
      <c r="I136" s="30">
        <f>IF(OR($A136="",$B136=""),"",'OddsRatio_working_2-way'!N135)</f>
        <v>2.0766108438479098</v>
      </c>
      <c r="J136" s="30">
        <f>IF('Log_working_2-way'!$D135="","",A136^('Log_working_2-way'!$D135))</f>
        <v>1.9280257534933587</v>
      </c>
      <c r="K136" s="32">
        <f>IF('Log_working_2-way'!$D135="","",B136^('Log_working_2-way'!$D135))</f>
        <v>2.0775563029751076</v>
      </c>
      <c r="L136" s="37">
        <f t="shared" si="27"/>
        <v>0.517948717948718</v>
      </c>
      <c r="M136" s="37">
        <f t="shared" si="28"/>
        <v>0.48205128205128212</v>
      </c>
      <c r="N136" s="38">
        <v>232</v>
      </c>
      <c r="O136" s="38">
        <f t="shared" si="29"/>
        <v>108.59574468085104</v>
      </c>
      <c r="P136" s="38">
        <f t="shared" si="30"/>
        <v>117.14851485148515</v>
      </c>
      <c r="Q136" s="38">
        <f t="shared" si="31"/>
        <v>114.85148514851485</v>
      </c>
      <c r="R136" s="38">
        <f t="shared" si="32"/>
        <v>123.40425531914893</v>
      </c>
      <c r="S136" s="39">
        <f t="shared" si="33"/>
        <v>-6.2557404676638129</v>
      </c>
      <c r="T136" s="39">
        <f t="shared" si="34"/>
        <v>-6.2557404676637844</v>
      </c>
      <c r="U136" t="s">
        <v>330</v>
      </c>
      <c r="V136" t="s">
        <v>219</v>
      </c>
      <c r="W136" t="s">
        <v>150</v>
      </c>
      <c r="X136" t="s">
        <v>463</v>
      </c>
      <c r="Y136" s="41"/>
    </row>
    <row r="137" spans="1:25" s="35" customFormat="1" ht="15" x14ac:dyDescent="0.25">
      <c r="A137">
        <v>1.7</v>
      </c>
      <c r="B137">
        <v>2.2400000000000002</v>
      </c>
      <c r="C137" s="29">
        <f t="shared" si="26"/>
        <v>3.4663865546218364E-2</v>
      </c>
      <c r="D137" s="30">
        <f>IF(OR($A137="",$B137=""),"",A137*'MPTO_working_2-way'!$G136)</f>
        <v>1.7589285714285712</v>
      </c>
      <c r="E137" s="32">
        <f>IF(OR($A137="",$B137=""),"",B137*'MPTO_working_2-way'!$G136)</f>
        <v>2.3176470588235292</v>
      </c>
      <c r="F137" s="30">
        <f>IF(OR($A137="",$B137=""),"",'MPTO_working_2-way'!D136)</f>
        <v>1.7516099356025756</v>
      </c>
      <c r="G137" s="32">
        <f>IF(OR($A137="",$B137=""),"",'MPTO_working_2-way'!E136)</f>
        <v>2.3304773561811505</v>
      </c>
      <c r="H137" s="30">
        <f>IF(OR($A137="",$B137=""),"",'OddsRatio_working_2-way'!M136)</f>
        <v>1.7513428837969105</v>
      </c>
      <c r="I137" s="30">
        <f>IF(OR($A137="",$B137=""),"",'OddsRatio_working_2-way'!N136)</f>
        <v>2.3309502512973848</v>
      </c>
      <c r="J137" s="30">
        <f>IF('Log_working_2-way'!$D136="","",A137^('Log_working_2-way'!$D136))</f>
        <v>1.7480183212340654</v>
      </c>
      <c r="K137" s="32">
        <f>IF('Log_working_2-way'!$D136="","",B137^('Log_working_2-way'!$D136))</f>
        <v>2.3368656510313084</v>
      </c>
      <c r="L137" s="37">
        <f t="shared" si="27"/>
        <v>0.56852791878172593</v>
      </c>
      <c r="M137" s="37">
        <f t="shared" si="28"/>
        <v>0.43147208121827418</v>
      </c>
      <c r="N137" s="38">
        <v>233</v>
      </c>
      <c r="O137" s="38">
        <f t="shared" si="29"/>
        <v>95.941176470588218</v>
      </c>
      <c r="P137" s="38">
        <f t="shared" si="30"/>
        <v>128.98214285714289</v>
      </c>
      <c r="Q137" s="38">
        <f t="shared" si="31"/>
        <v>104.01785714285714</v>
      </c>
      <c r="R137" s="38">
        <f t="shared" si="32"/>
        <v>137.05882352941177</v>
      </c>
      <c r="S137" s="39">
        <f t="shared" si="33"/>
        <v>-8.0766806722689211</v>
      </c>
      <c r="T137" s="39">
        <f t="shared" si="34"/>
        <v>-8.0766806722688784</v>
      </c>
      <c r="U137" t="s">
        <v>332</v>
      </c>
      <c r="V137" t="s">
        <v>329</v>
      </c>
      <c r="W137" t="s">
        <v>150</v>
      </c>
      <c r="X137" t="s">
        <v>463</v>
      </c>
      <c r="Y137" s="41"/>
    </row>
    <row r="138" spans="1:25" ht="15" x14ac:dyDescent="0.25">
      <c r="A138">
        <v>1.76</v>
      </c>
      <c r="B138">
        <v>2.15</v>
      </c>
      <c r="C138" s="29">
        <f t="shared" si="26"/>
        <v>3.3298097251585723E-2</v>
      </c>
      <c r="D138" s="30">
        <f>IF(OR($A138="",$B138=""),"",A138*'MPTO_working_2-way'!$G137)</f>
        <v>1.8186046511627909</v>
      </c>
      <c r="E138" s="32">
        <f>IF(OR($A138="",$B138=""),"",B138*'MPTO_working_2-way'!$G137)</f>
        <v>2.2215909090909092</v>
      </c>
      <c r="F138" s="30">
        <f>IF(OR($A138="",$B138=""),"",'MPTO_working_2-way'!D137)</f>
        <v>1.8131288931480596</v>
      </c>
      <c r="G138" s="32">
        <f>IF(OR($A138="",$B138=""),"",'MPTO_working_2-way'!E137)</f>
        <v>2.2298173246906305</v>
      </c>
      <c r="H138" s="30">
        <f>IF(OR($A138="",$B138=""),"",'OddsRatio_working_2-way'!M137)</f>
        <v>1.8129388446970602</v>
      </c>
      <c r="I138" s="30">
        <f>IF(OR($A138="",$B138=""),"",'OddsRatio_working_2-way'!N137)</f>
        <v>2.2301048307916052</v>
      </c>
      <c r="J138" s="30">
        <f>IF('Log_working_2-way'!$D137="","",A138^('Log_working_2-way'!$D137))</f>
        <v>1.8104537322239227</v>
      </c>
      <c r="K138" s="32">
        <f>IF('Log_working_2-way'!$D137="","",B138^('Log_working_2-way'!$D137))</f>
        <v>2.2338767288490446</v>
      </c>
      <c r="L138" s="37">
        <f t="shared" si="27"/>
        <v>0.54987212276214825</v>
      </c>
      <c r="M138" s="37">
        <f t="shared" si="28"/>
        <v>0.45012787723785164</v>
      </c>
      <c r="N138" s="38">
        <v>234</v>
      </c>
      <c r="O138" s="38">
        <f t="shared" si="29"/>
        <v>101.04545454545455</v>
      </c>
      <c r="P138" s="38">
        <f t="shared" si="30"/>
        <v>125.1627906976744</v>
      </c>
      <c r="Q138" s="38">
        <f t="shared" si="31"/>
        <v>108.83720930232558</v>
      </c>
      <c r="R138" s="38">
        <f t="shared" si="32"/>
        <v>132.95454545454547</v>
      </c>
      <c r="S138" s="39">
        <f t="shared" si="33"/>
        <v>-7.791754756871029</v>
      </c>
      <c r="T138" s="39">
        <f t="shared" si="34"/>
        <v>-7.7917547568710717</v>
      </c>
      <c r="U138" t="s">
        <v>118</v>
      </c>
      <c r="V138" t="s">
        <v>222</v>
      </c>
      <c r="W138" t="s">
        <v>150</v>
      </c>
      <c r="X138" t="s">
        <v>463</v>
      </c>
      <c r="Y138" s="41"/>
    </row>
    <row r="139" spans="1:25" ht="15" x14ac:dyDescent="0.25">
      <c r="A139">
        <v>1.75</v>
      </c>
      <c r="B139">
        <v>2.14</v>
      </c>
      <c r="C139" s="29">
        <f t="shared" si="26"/>
        <v>3.8718291054739673E-2</v>
      </c>
      <c r="D139" s="30">
        <f>IF(OR($A139="",$B139=""),"",A139*'MPTO_working_2-way'!$G138)</f>
        <v>1.8177570093457944</v>
      </c>
      <c r="E139" s="32">
        <f>IF(OR($A139="",$B139=""),"",B139*'MPTO_working_2-way'!$G138)</f>
        <v>2.2228571428571429</v>
      </c>
      <c r="F139" s="30">
        <f>IF(OR($A139="",$B139=""),"",'MPTO_working_2-way'!D138)</f>
        <v>1.81136638452237</v>
      </c>
      <c r="G139" s="32">
        <f>IF(OR($A139="",$B139=""),"",'MPTO_working_2-way'!E138)</f>
        <v>2.2324888226527575</v>
      </c>
      <c r="H139" s="30">
        <f>IF(OR($A139="",$B139=""),"",'OddsRatio_working_2-way'!M138)</f>
        <v>1.8111071056538131</v>
      </c>
      <c r="I139" s="30">
        <f>IF(OR($A139="",$B139=""),"",'OddsRatio_working_2-way'!N138)</f>
        <v>2.2328828005937953</v>
      </c>
      <c r="J139" s="30">
        <f>IF('Log_working_2-way'!$D138="","",A139^('Log_working_2-way'!$D138))</f>
        <v>1.8081956651086979</v>
      </c>
      <c r="K139" s="32">
        <f>IF('Log_working_2-way'!$D138="","",B139^('Log_working_2-way'!$D138))</f>
        <v>2.2373241322265098</v>
      </c>
      <c r="L139" s="37">
        <f t="shared" si="27"/>
        <v>0.55012853470437018</v>
      </c>
      <c r="M139" s="37">
        <f t="shared" si="28"/>
        <v>0.44987146529562982</v>
      </c>
      <c r="N139" s="38">
        <v>235</v>
      </c>
      <c r="O139" s="38">
        <f t="shared" si="29"/>
        <v>100.71428571428571</v>
      </c>
      <c r="P139" s="38">
        <f t="shared" si="30"/>
        <v>125.18691588785049</v>
      </c>
      <c r="Q139" s="38">
        <f t="shared" si="31"/>
        <v>109.81308411214953</v>
      </c>
      <c r="R139" s="38">
        <f t="shared" si="32"/>
        <v>134.28571428571428</v>
      </c>
      <c r="S139" s="39">
        <f t="shared" si="33"/>
        <v>-9.0987983978638169</v>
      </c>
      <c r="T139" s="39">
        <f t="shared" si="34"/>
        <v>-9.0987983978637885</v>
      </c>
      <c r="U139" t="s">
        <v>456</v>
      </c>
      <c r="V139" t="s">
        <v>153</v>
      </c>
      <c r="W139" t="s">
        <v>151</v>
      </c>
      <c r="X139" t="s">
        <v>463</v>
      </c>
      <c r="Y139" s="41"/>
    </row>
    <row r="140" spans="1:25" ht="15" x14ac:dyDescent="0.25">
      <c r="A140">
        <v>2.4</v>
      </c>
      <c r="B140">
        <v>1.64</v>
      </c>
      <c r="C140" s="29">
        <f t="shared" si="26"/>
        <v>2.6422764227642226E-2</v>
      </c>
      <c r="D140" s="30">
        <f>IF(OR($A140="",$B140=""),"",A140*'MPTO_working_2-way'!$G139)</f>
        <v>2.4634146341463414</v>
      </c>
      <c r="E140" s="32">
        <f>IF(OR($A140="",$B140=""),"",B140*'MPTO_working_2-way'!$G139)</f>
        <v>1.6833333333333331</v>
      </c>
      <c r="F140" s="30">
        <f>IF(OR($A140="",$B140=""),"",'MPTO_working_2-way'!D139)</f>
        <v>2.4785894206549117</v>
      </c>
      <c r="G140" s="32">
        <f>IF(OR($A140="",$B140=""),"",'MPTO_working_2-way'!E139)</f>
        <v>1.6763202725724018</v>
      </c>
      <c r="H140" s="30">
        <f>IF(OR($A140="",$B140=""),"",'OddsRatio_working_2-way'!M139)</f>
        <v>2.4790199457749038</v>
      </c>
      <c r="I140" s="30">
        <f>IF(OR($A140="",$B140=""),"",'OddsRatio_working_2-way'!N139)</f>
        <v>1.6761234037828128</v>
      </c>
      <c r="J140" s="30">
        <f>IF('Log_working_2-way'!$D139="","",A140^('Log_working_2-way'!$D139))</f>
        <v>2.4859939802104547</v>
      </c>
      <c r="K140" s="32">
        <f>IF('Log_working_2-way'!$D139="","",B140^('Log_working_2-way'!$D139))</f>
        <v>1.6729502362172175</v>
      </c>
      <c r="L140" s="37">
        <f t="shared" si="27"/>
        <v>0.40594059405940597</v>
      </c>
      <c r="M140" s="37">
        <f t="shared" si="28"/>
        <v>0.59405940594059414</v>
      </c>
      <c r="N140" s="38">
        <v>236</v>
      </c>
      <c r="O140" s="38">
        <f t="shared" si="29"/>
        <v>137.66666666666666</v>
      </c>
      <c r="P140" s="38">
        <f t="shared" si="30"/>
        <v>92.097560975609738</v>
      </c>
      <c r="Q140" s="38">
        <f t="shared" si="31"/>
        <v>143.90243902439025</v>
      </c>
      <c r="R140" s="38">
        <f t="shared" si="32"/>
        <v>98.333333333333343</v>
      </c>
      <c r="S140" s="39">
        <f t="shared" si="33"/>
        <v>-6.2357723577235902</v>
      </c>
      <c r="T140" s="39">
        <f t="shared" si="34"/>
        <v>-6.2357723577236044</v>
      </c>
      <c r="U140" t="s">
        <v>154</v>
      </c>
      <c r="V140" t="s">
        <v>179</v>
      </c>
      <c r="W140" t="s">
        <v>151</v>
      </c>
      <c r="X140" t="s">
        <v>463</v>
      </c>
      <c r="Y140" s="41"/>
    </row>
    <row r="141" spans="1:25" ht="15" x14ac:dyDescent="0.25">
      <c r="A141">
        <v>1.72</v>
      </c>
      <c r="B141">
        <v>2.2200000000000002</v>
      </c>
      <c r="C141" s="29">
        <f t="shared" si="26"/>
        <v>3.1845799287659737E-2</v>
      </c>
      <c r="D141" s="30">
        <f>IF(OR($A141="",$B141=""),"",A141*'MPTO_working_2-way'!$G140)</f>
        <v>1.7747747747747746</v>
      </c>
      <c r="E141" s="32">
        <f>IF(OR($A141="",$B141=""),"",B141*'MPTO_working_2-way'!$G140)</f>
        <v>2.2906976744186047</v>
      </c>
      <c r="F141" s="30">
        <f>IF(OR($A141="",$B141=""),"",'MPTO_working_2-way'!D140)</f>
        <v>1.7684327528714336</v>
      </c>
      <c r="G141" s="32">
        <f>IF(OR($A141="",$B141=""),"",'MPTO_working_2-way'!E140)</f>
        <v>2.3013500482160079</v>
      </c>
      <c r="H141" s="30">
        <f>IF(OR($A141="",$B141=""),"",'OddsRatio_working_2-way'!M140)</f>
        <v>1.768221279597376</v>
      </c>
      <c r="I141" s="30">
        <f>IF(OR($A141="",$B141=""),"",'OddsRatio_working_2-way'!N140)</f>
        <v>2.3017082793177757</v>
      </c>
      <c r="J141" s="30">
        <f>IF('Log_working_2-way'!$D140="","",A141^('Log_working_2-way'!$D140))</f>
        <v>1.7653459246637417</v>
      </c>
      <c r="K141" s="32">
        <f>IF('Log_working_2-way'!$D140="","",B141^('Log_working_2-way'!$D140))</f>
        <v>2.3065987127837881</v>
      </c>
      <c r="L141" s="37">
        <f t="shared" si="27"/>
        <v>0.56345177664974622</v>
      </c>
      <c r="M141" s="37">
        <f t="shared" si="28"/>
        <v>0.43654822335025378</v>
      </c>
      <c r="N141" s="38">
        <v>237</v>
      </c>
      <c r="O141" s="38">
        <f t="shared" si="29"/>
        <v>99.20930232558139</v>
      </c>
      <c r="P141" s="38">
        <f t="shared" si="30"/>
        <v>130.24324324324328</v>
      </c>
      <c r="Q141" s="38">
        <f t="shared" si="31"/>
        <v>106.75675675675674</v>
      </c>
      <c r="R141" s="38">
        <f t="shared" si="32"/>
        <v>137.79069767441862</v>
      </c>
      <c r="S141" s="39">
        <f t="shared" si="33"/>
        <v>-7.5474544311753533</v>
      </c>
      <c r="T141" s="39">
        <f t="shared" si="34"/>
        <v>-7.5474544311753391</v>
      </c>
      <c r="U141" t="s">
        <v>171</v>
      </c>
      <c r="V141" t="s">
        <v>166</v>
      </c>
      <c r="W141" t="s">
        <v>151</v>
      </c>
      <c r="X141" t="s">
        <v>463</v>
      </c>
      <c r="Y141" s="41"/>
    </row>
    <row r="142" spans="1:25" ht="15" x14ac:dyDescent="0.25">
      <c r="A142">
        <v>1.82</v>
      </c>
      <c r="B142">
        <v>2.08</v>
      </c>
      <c r="C142" s="29">
        <f t="shared" si="26"/>
        <v>3.0219780219780112E-2</v>
      </c>
      <c r="D142" s="30">
        <f>IF(OR($A142="",$B142=""),"",A142*'MPTO_working_2-way'!$G141)</f>
        <v>1.8749999999999998</v>
      </c>
      <c r="E142" s="32">
        <f>IF(OR($A142="",$B142=""),"",B142*'MPTO_working_2-way'!$G141)</f>
        <v>2.1428571428571428</v>
      </c>
      <c r="F142" s="30">
        <f>IF(OR($A142="",$B142=""),"",'MPTO_working_2-way'!D141)</f>
        <v>1.8714652956298199</v>
      </c>
      <c r="G142" s="32">
        <f>IF(OR($A142="",$B142=""),"",'MPTO_working_2-way'!E141)</f>
        <v>2.1474926253687316</v>
      </c>
      <c r="H142" s="30">
        <f>IF(OR($A142="",$B142=""),"",'OddsRatio_working_2-way'!M141)</f>
        <v>1.8713548411865626</v>
      </c>
      <c r="I142" s="30">
        <f>IF(OR($A142="",$B142=""),"",'OddsRatio_working_2-way'!N141)</f>
        <v>2.1476380835140083</v>
      </c>
      <c r="J142" s="30">
        <f>IF('Log_working_2-way'!$D141="","",A142^('Log_working_2-way'!$D141))</f>
        <v>1.8697536002386808</v>
      </c>
      <c r="K142" s="32">
        <f>IF('Log_working_2-way'!$D141="","",B142^('Log_working_2-way'!$D141))</f>
        <v>2.1497509176455911</v>
      </c>
      <c r="L142" s="37">
        <f t="shared" si="27"/>
        <v>0.53333333333333344</v>
      </c>
      <c r="M142" s="37">
        <f t="shared" si="28"/>
        <v>0.46666666666666667</v>
      </c>
      <c r="N142" s="38">
        <v>238</v>
      </c>
      <c r="O142" s="38">
        <f t="shared" si="29"/>
        <v>107.23076923076923</v>
      </c>
      <c r="P142" s="38">
        <f t="shared" si="30"/>
        <v>123.57692307692308</v>
      </c>
      <c r="Q142" s="38">
        <f t="shared" si="31"/>
        <v>114.42307692307692</v>
      </c>
      <c r="R142" s="38">
        <f t="shared" si="32"/>
        <v>130.76923076923075</v>
      </c>
      <c r="S142" s="39">
        <f t="shared" si="33"/>
        <v>-7.1923076923076934</v>
      </c>
      <c r="T142" s="39">
        <f t="shared" si="34"/>
        <v>-7.192307692307665</v>
      </c>
      <c r="U142" t="s">
        <v>169</v>
      </c>
      <c r="V142" t="s">
        <v>120</v>
      </c>
      <c r="W142" t="s">
        <v>151</v>
      </c>
      <c r="X142" t="s">
        <v>463</v>
      </c>
      <c r="Y142" s="41"/>
    </row>
    <row r="143" spans="1:25" ht="15" x14ac:dyDescent="0.25">
      <c r="A143">
        <v>2.04</v>
      </c>
      <c r="B143">
        <v>1.88</v>
      </c>
      <c r="C143" s="29">
        <f t="shared" si="26"/>
        <v>2.2110972048393851E-2</v>
      </c>
      <c r="D143" s="30">
        <f>IF(OR($A143="",$B143=""),"",A143*'MPTO_working_2-way'!$G142)</f>
        <v>2.0851063829787235</v>
      </c>
      <c r="E143" s="32">
        <f>IF(OR($A143="",$B143=""),"",B143*'MPTO_working_2-way'!$G142)</f>
        <v>1.9215686274509802</v>
      </c>
      <c r="F143" s="30">
        <f>IF(OR($A143="",$B143=""),"",'MPTO_working_2-way'!D142)</f>
        <v>2.087070091423596</v>
      </c>
      <c r="G143" s="32">
        <f>IF(OR($A143="",$B143=""),"",'MPTO_working_2-way'!E142)</f>
        <v>1.9199038846615937</v>
      </c>
      <c r="H143" s="30">
        <f>IF(OR($A143="",$B143=""),"",'OddsRatio_working_2-way'!M142)</f>
        <v>2.0871146130092182</v>
      </c>
      <c r="I143" s="30">
        <f>IF(OR($A143="",$B143=""),"",'OddsRatio_working_2-way'!N142)</f>
        <v>1.9198662110077995</v>
      </c>
      <c r="J143" s="30">
        <f>IF('Log_working_2-way'!$D142="","",A143^('Log_working_2-way'!$D142))</f>
        <v>2.0880014698245399</v>
      </c>
      <c r="K143" s="32">
        <f>IF('Log_working_2-way'!$D142="","",B143^('Log_working_2-way'!$D142))</f>
        <v>1.9191164053861676</v>
      </c>
      <c r="L143" s="37">
        <f t="shared" si="27"/>
        <v>0.47959183673469385</v>
      </c>
      <c r="M143" s="37">
        <f t="shared" si="28"/>
        <v>0.52040816326530615</v>
      </c>
      <c r="N143" s="38">
        <v>239</v>
      </c>
      <c r="O143" s="38">
        <f t="shared" si="29"/>
        <v>121.84313725490196</v>
      </c>
      <c r="P143" s="38">
        <f t="shared" si="30"/>
        <v>111.8723404255319</v>
      </c>
      <c r="Q143" s="38">
        <f t="shared" si="31"/>
        <v>127.12765957446808</v>
      </c>
      <c r="R143" s="38">
        <f t="shared" si="32"/>
        <v>117.15686274509804</v>
      </c>
      <c r="S143" s="39">
        <f t="shared" si="33"/>
        <v>-5.284522319566122</v>
      </c>
      <c r="T143" s="39">
        <f t="shared" si="34"/>
        <v>-5.2845223195661362</v>
      </c>
      <c r="U143" t="s">
        <v>155</v>
      </c>
      <c r="V143" t="s">
        <v>170</v>
      </c>
      <c r="W143" t="s">
        <v>151</v>
      </c>
      <c r="X143" t="s">
        <v>463</v>
      </c>
      <c r="Y143" s="41"/>
    </row>
    <row r="144" spans="1:25" ht="15" x14ac:dyDescent="0.25">
      <c r="A144">
        <v>1.64</v>
      </c>
      <c r="B144">
        <v>2.38</v>
      </c>
      <c r="C144" s="29">
        <f t="shared" si="26"/>
        <v>2.9924164787866303E-2</v>
      </c>
      <c r="D144" s="30">
        <f>IF(OR($A144="",$B144=""),"",A144*'MPTO_working_2-way'!$G143)</f>
        <v>1.6890756302521006</v>
      </c>
      <c r="E144" s="32">
        <f>IF(OR($A144="",$B144=""),"",B144*'MPTO_working_2-way'!$G143)</f>
        <v>2.4512195121951219</v>
      </c>
      <c r="F144" s="30">
        <f>IF(OR($A144="",$B144=""),"",'MPTO_working_2-way'!D143)</f>
        <v>1.6812543073742245</v>
      </c>
      <c r="G144" s="32">
        <f>IF(OR($A144="",$B144=""),"",'MPTO_working_2-way'!E143)</f>
        <v>2.4678806272129488</v>
      </c>
      <c r="H144" s="30">
        <f>IF(OR($A144="",$B144=""),"",'OddsRatio_working_2-way'!M143)</f>
        <v>1.6810052246069986</v>
      </c>
      <c r="I144" s="30">
        <f>IF(OR($A144="",$B144=""),"",'OddsRatio_working_2-way'!N143)</f>
        <v>2.468417515558841</v>
      </c>
      <c r="J144" s="30">
        <f>IF('Log_working_2-way'!$D143="","",A144^('Log_working_2-way'!$D143))</f>
        <v>1.6774595064065265</v>
      </c>
      <c r="K144" s="32">
        <f>IF('Log_working_2-way'!$D143="","",B144^('Log_working_2-way'!$D143))</f>
        <v>2.4761029855560022</v>
      </c>
      <c r="L144" s="37">
        <f t="shared" si="27"/>
        <v>0.59203980099502496</v>
      </c>
      <c r="M144" s="37">
        <f t="shared" si="28"/>
        <v>0.40796019900497515</v>
      </c>
      <c r="N144" s="38">
        <v>240</v>
      </c>
      <c r="O144" s="38">
        <f t="shared" si="29"/>
        <v>93.658536585365837</v>
      </c>
      <c r="P144" s="38">
        <f t="shared" si="30"/>
        <v>139.15966386554618</v>
      </c>
      <c r="Q144" s="38">
        <f t="shared" si="31"/>
        <v>100.84033613445378</v>
      </c>
      <c r="R144" s="38">
        <f t="shared" si="32"/>
        <v>146.34146341463415</v>
      </c>
      <c r="S144" s="39">
        <f t="shared" si="33"/>
        <v>-7.1817995490879412</v>
      </c>
      <c r="T144" s="39">
        <f t="shared" si="34"/>
        <v>-7.1817995490879696</v>
      </c>
      <c r="U144" t="s">
        <v>458</v>
      </c>
      <c r="V144" t="s">
        <v>455</v>
      </c>
      <c r="W144" t="s">
        <v>151</v>
      </c>
      <c r="X144" t="s">
        <v>463</v>
      </c>
      <c r="Y144" s="41"/>
    </row>
    <row r="145" spans="1:25" ht="15" x14ac:dyDescent="0.25">
      <c r="A145">
        <v>2.2400000000000002</v>
      </c>
      <c r="B145">
        <v>1.7</v>
      </c>
      <c r="C145" s="29">
        <f t="shared" si="26"/>
        <v>3.4663865546218364E-2</v>
      </c>
      <c r="D145" s="30">
        <f>IF(OR($A145="",$B145=""),"",A145*'MPTO_working_2-way'!$G144)</f>
        <v>2.3176470588235292</v>
      </c>
      <c r="E145" s="32">
        <f>IF(OR($A145="",$B145=""),"",B145*'MPTO_working_2-way'!$G144)</f>
        <v>1.7589285714285712</v>
      </c>
      <c r="F145" s="30">
        <f>IF(OR($A145="",$B145=""),"",'MPTO_working_2-way'!D144)</f>
        <v>2.3304773561811505</v>
      </c>
      <c r="G145" s="32">
        <f>IF(OR($A145="",$B145=""),"",'MPTO_working_2-way'!E144)</f>
        <v>1.7516099356025756</v>
      </c>
      <c r="H145" s="30">
        <f>IF(OR($A145="",$B145=""),"",'OddsRatio_working_2-way'!M144)</f>
        <v>2.3309502512973848</v>
      </c>
      <c r="I145" s="30">
        <f>IF(OR($A145="",$B145=""),"",'OddsRatio_working_2-way'!N144)</f>
        <v>1.7513428837969105</v>
      </c>
      <c r="J145" s="30">
        <f>IF('Log_working_2-way'!$D144="","",A145^('Log_working_2-way'!$D144))</f>
        <v>2.3368656510313084</v>
      </c>
      <c r="K145" s="32">
        <f>IF('Log_working_2-way'!$D144="","",B145^('Log_working_2-way'!$D144))</f>
        <v>1.7480183212340654</v>
      </c>
      <c r="L145" s="37">
        <f t="shared" si="27"/>
        <v>0.43147208121827418</v>
      </c>
      <c r="M145" s="37">
        <f t="shared" si="28"/>
        <v>0.56852791878172593</v>
      </c>
      <c r="N145" s="38">
        <v>241</v>
      </c>
      <c r="O145" s="38">
        <f t="shared" si="29"/>
        <v>133.41071428571428</v>
      </c>
      <c r="P145" s="38">
        <f t="shared" si="30"/>
        <v>99.235294117647058</v>
      </c>
      <c r="Q145" s="38">
        <f t="shared" si="31"/>
        <v>141.76470588235296</v>
      </c>
      <c r="R145" s="38">
        <f t="shared" si="32"/>
        <v>107.58928571428571</v>
      </c>
      <c r="S145" s="39">
        <f t="shared" si="33"/>
        <v>-8.3539915966386786</v>
      </c>
      <c r="T145" s="39">
        <f t="shared" si="34"/>
        <v>-8.3539915966386502</v>
      </c>
      <c r="U145" t="s">
        <v>95</v>
      </c>
      <c r="V145" t="s">
        <v>176</v>
      </c>
      <c r="W145" t="s">
        <v>93</v>
      </c>
      <c r="X145" t="s">
        <v>463</v>
      </c>
      <c r="Y145" s="41"/>
    </row>
    <row r="146" spans="1:25" s="35" customFormat="1" ht="15" x14ac:dyDescent="0.25">
      <c r="A146">
        <v>1.39</v>
      </c>
      <c r="B146">
        <v>3.14</v>
      </c>
      <c r="C146" s="29">
        <f t="shared" si="26"/>
        <v>3.789579801127263E-2</v>
      </c>
      <c r="D146" s="30">
        <f>IF(OR($A146="",$B146=""),"",A146*'MPTO_working_2-way'!$G145)</f>
        <v>1.4426751592356688</v>
      </c>
      <c r="E146" s="32">
        <f>IF(OR($A146="",$B146=""),"",B146*'MPTO_working_2-way'!$G145)</f>
        <v>3.2589928057553963</v>
      </c>
      <c r="F146" s="30">
        <f>IF(OR($A146="",$B146=""),"",'MPTO_working_2-way'!D145)</f>
        <v>1.4275995159127335</v>
      </c>
      <c r="G146" s="32">
        <f>IF(OR($A146="",$B146=""),"",'MPTO_working_2-way'!E145)</f>
        <v>3.3386368851832029</v>
      </c>
      <c r="H146" s="30">
        <f>IF(OR($A146="",$B146=""),"",'OddsRatio_working_2-way'!M145)</f>
        <v>1.426899274600234</v>
      </c>
      <c r="I146" s="30">
        <f>IF(OR($A146="",$B146=""),"",'OddsRatio_working_2-way'!N145)</f>
        <v>3.342472942678206</v>
      </c>
      <c r="J146" s="30">
        <f>IF('Log_working_2-way'!$D145="","",A146^('Log_working_2-way'!$D145))</f>
        <v>1.4199368356929001</v>
      </c>
      <c r="K146" s="32">
        <f>IF('Log_working_2-way'!$D145="","",B146^('Log_working_2-way'!$D145))</f>
        <v>3.3813105091114579</v>
      </c>
      <c r="L146" s="37">
        <f t="shared" si="27"/>
        <v>0.69315673289183222</v>
      </c>
      <c r="M146" s="37">
        <f t="shared" si="28"/>
        <v>0.30684326710816773</v>
      </c>
      <c r="N146" s="38">
        <v>242</v>
      </c>
      <c r="O146" s="38">
        <f t="shared" si="29"/>
        <v>67.899280575539578</v>
      </c>
      <c r="P146" s="38">
        <f t="shared" si="30"/>
        <v>164.92993630573247</v>
      </c>
      <c r="Q146" s="38">
        <f t="shared" si="31"/>
        <v>77.070063694267517</v>
      </c>
      <c r="R146" s="38">
        <f t="shared" si="32"/>
        <v>174.10071942446046</v>
      </c>
      <c r="S146" s="39">
        <f t="shared" si="33"/>
        <v>-9.1707831187279396</v>
      </c>
      <c r="T146" s="39">
        <f t="shared" si="34"/>
        <v>-9.1707831187279965</v>
      </c>
      <c r="U146" t="s">
        <v>188</v>
      </c>
      <c r="V146" t="s">
        <v>344</v>
      </c>
      <c r="W146" t="s">
        <v>427</v>
      </c>
      <c r="X146" t="s">
        <v>463</v>
      </c>
      <c r="Y146" s="41"/>
    </row>
    <row r="147" spans="1:25" ht="15" x14ac:dyDescent="0.25">
      <c r="A147">
        <v>2.59</v>
      </c>
      <c r="B147">
        <v>1.56</v>
      </c>
      <c r="C147" s="29">
        <f t="shared" si="26"/>
        <v>2.7126027126027186E-2</v>
      </c>
      <c r="D147" s="30">
        <f>IF(OR($A147="",$B147=""),"",A147*'MPTO_working_2-way'!$G146)</f>
        <v>2.6602564102564101</v>
      </c>
      <c r="E147" s="32">
        <f>IF(OR($A147="",$B147=""),"",B147*'MPTO_working_2-way'!$G146)</f>
        <v>1.6023166023166024</v>
      </c>
      <c r="F147" s="30">
        <f>IF(OR($A147="",$B147=""),"",'MPTO_working_2-way'!D146)</f>
        <v>2.6842944459208082</v>
      </c>
      <c r="G147" s="32">
        <f>IF(OR($A147="",$B147=""),"",'MPTO_working_2-way'!E146)</f>
        <v>1.5937204165351848</v>
      </c>
      <c r="H147" s="30">
        <f>IF(OR($A147="",$B147=""),"",'OddsRatio_working_2-way'!M146)</f>
        <v>2.685018016012207</v>
      </c>
      <c r="I147" s="30">
        <f>IF(OR($A147="",$B147=""),"",'OddsRatio_working_2-way'!N146)</f>
        <v>1.5934654647590165</v>
      </c>
      <c r="J147" s="30">
        <f>IF('Log_working_2-way'!$D146="","",A147^('Log_working_2-way'!$D146))</f>
        <v>2.6961730185132402</v>
      </c>
      <c r="K147" s="32">
        <f>IF('Log_working_2-way'!$D146="","",B147^('Log_working_2-way'!$D146))</f>
        <v>1.5895624969182185</v>
      </c>
      <c r="L147" s="37">
        <f t="shared" si="27"/>
        <v>0.37590361445783133</v>
      </c>
      <c r="M147" s="37">
        <f t="shared" si="28"/>
        <v>0.62409638554216862</v>
      </c>
      <c r="N147" s="38">
        <v>243</v>
      </c>
      <c r="O147" s="38">
        <f t="shared" si="29"/>
        <v>149.17760617760618</v>
      </c>
      <c r="P147" s="38">
        <f t="shared" si="30"/>
        <v>87.230769230769255</v>
      </c>
      <c r="Q147" s="38">
        <f t="shared" si="31"/>
        <v>155.76923076923075</v>
      </c>
      <c r="R147" s="38">
        <f t="shared" si="32"/>
        <v>93.822393822393821</v>
      </c>
      <c r="S147" s="39">
        <f t="shared" si="33"/>
        <v>-6.5916245916245657</v>
      </c>
      <c r="T147" s="39">
        <f t="shared" si="34"/>
        <v>-6.5916245916245657</v>
      </c>
      <c r="U147" t="s">
        <v>335</v>
      </c>
      <c r="V147" t="s">
        <v>342</v>
      </c>
      <c r="W147" t="s">
        <v>427</v>
      </c>
      <c r="X147" t="s">
        <v>463</v>
      </c>
      <c r="Y147" s="41"/>
    </row>
    <row r="148" spans="1:25" ht="15" x14ac:dyDescent="0.25">
      <c r="A148">
        <v>2.34</v>
      </c>
      <c r="B148">
        <v>1.66</v>
      </c>
      <c r="C148" s="29">
        <f t="shared" si="26"/>
        <v>2.9760065904644417E-2</v>
      </c>
      <c r="D148" s="30">
        <f>IF(OR($A148="",$B148=""),"",A148*'MPTO_working_2-way'!$G147)</f>
        <v>2.4096385542168677</v>
      </c>
      <c r="E148" s="32">
        <f>IF(OR($A148="",$B148=""),"",B148*'MPTO_working_2-way'!$G147)</f>
        <v>1.7094017094017095</v>
      </c>
      <c r="F148" s="30">
        <f>IF(OR($A148="",$B148=""),"",'MPTO_working_2-way'!D147)</f>
        <v>2.4244164274123086</v>
      </c>
      <c r="G148" s="32">
        <f>IF(OR($A148="",$B148=""),"",'MPTO_working_2-way'!E147)</f>
        <v>1.7020418894049603</v>
      </c>
      <c r="H148" s="30">
        <f>IF(OR($A148="",$B148=""),"",'OddsRatio_working_2-way'!M147)</f>
        <v>2.4248870236980302</v>
      </c>
      <c r="I148" s="30">
        <f>IF(OR($A148="",$B148=""),"",'OddsRatio_working_2-way'!N147)</f>
        <v>1.7018100265975373</v>
      </c>
      <c r="J148" s="30">
        <f>IF('Log_working_2-way'!$D147="","",A148^('Log_working_2-way'!$D147))</f>
        <v>2.4316899199135542</v>
      </c>
      <c r="K148" s="32">
        <f>IF('Log_working_2-way'!$D147="","",B148^('Log_working_2-way'!$D147))</f>
        <v>1.6984752676475883</v>
      </c>
      <c r="L148" s="37">
        <f t="shared" si="27"/>
        <v>0.41499999999999998</v>
      </c>
      <c r="M148" s="37">
        <f t="shared" si="28"/>
        <v>0.58499999999999996</v>
      </c>
      <c r="N148" s="38">
        <v>244</v>
      </c>
      <c r="O148" s="38">
        <f t="shared" si="29"/>
        <v>139.7264957264957</v>
      </c>
      <c r="P148" s="38">
        <f t="shared" si="30"/>
        <v>97.012048192771076</v>
      </c>
      <c r="Q148" s="38">
        <f t="shared" si="31"/>
        <v>146.98795180722894</v>
      </c>
      <c r="R148" s="38">
        <f t="shared" si="32"/>
        <v>104.27350427350429</v>
      </c>
      <c r="S148" s="39">
        <f t="shared" si="33"/>
        <v>-7.2614560807332396</v>
      </c>
      <c r="T148" s="39">
        <f t="shared" si="34"/>
        <v>-7.2614560807332111</v>
      </c>
      <c r="U148" t="s">
        <v>339</v>
      </c>
      <c r="V148" t="s">
        <v>334</v>
      </c>
      <c r="W148" t="s">
        <v>427</v>
      </c>
      <c r="X148" t="s">
        <v>463</v>
      </c>
      <c r="Y148" s="41"/>
    </row>
    <row r="149" spans="1:25" ht="15" x14ac:dyDescent="0.25">
      <c r="A149">
        <v>2.2400000000000002</v>
      </c>
      <c r="B149">
        <v>1.72</v>
      </c>
      <c r="C149" s="29">
        <f t="shared" si="26"/>
        <v>2.7823920265780622E-2</v>
      </c>
      <c r="D149" s="30">
        <f>IF(OR($A149="",$B149=""),"",A149*'MPTO_working_2-way'!$G148)</f>
        <v>2.3023255813953489</v>
      </c>
      <c r="E149" s="32">
        <f>IF(OR($A149="",$B149=""),"",B149*'MPTO_working_2-way'!$G148)</f>
        <v>1.7678571428571426</v>
      </c>
      <c r="F149" s="30">
        <f>IF(OR($A149="",$B149=""),"",'MPTO_working_2-way'!D148)</f>
        <v>2.3120499279884781</v>
      </c>
      <c r="G149" s="32">
        <f>IF(OR($A149="",$B149=""),"",'MPTO_working_2-way'!E148)</f>
        <v>1.762166117819246</v>
      </c>
      <c r="H149" s="30">
        <f>IF(OR($A149="",$B149=""),"",'OddsRatio_working_2-way'!M148)</f>
        <v>2.3123346456686344</v>
      </c>
      <c r="I149" s="30">
        <f>IF(OR($A149="",$B149=""),"",'OddsRatio_working_2-way'!N148)</f>
        <v>1.7620007620011424</v>
      </c>
      <c r="J149" s="30">
        <f>IF('Log_working_2-way'!$D148="","",A149^('Log_working_2-way'!$D148))</f>
        <v>2.3167816840015738</v>
      </c>
      <c r="K149" s="32">
        <f>IF('Log_working_2-way'!$D148="","",B149^('Log_working_2-way'!$D148))</f>
        <v>1.7594273311587105</v>
      </c>
      <c r="L149" s="37">
        <f t="shared" si="27"/>
        <v>0.43434343434343431</v>
      </c>
      <c r="M149" s="37">
        <f t="shared" si="28"/>
        <v>0.56565656565656575</v>
      </c>
      <c r="N149" s="38">
        <v>245</v>
      </c>
      <c r="O149" s="38">
        <f t="shared" si="29"/>
        <v>135.62500000000003</v>
      </c>
      <c r="P149" s="38">
        <f t="shared" si="30"/>
        <v>102.55813953488371</v>
      </c>
      <c r="Q149" s="38">
        <f t="shared" si="31"/>
        <v>142.44186046511629</v>
      </c>
      <c r="R149" s="38">
        <f t="shared" si="32"/>
        <v>109.37499999999999</v>
      </c>
      <c r="S149" s="39">
        <f t="shared" si="33"/>
        <v>-6.8168604651162639</v>
      </c>
      <c r="T149" s="39">
        <f t="shared" si="34"/>
        <v>-6.8168604651162781</v>
      </c>
      <c r="U149" t="s">
        <v>345</v>
      </c>
      <c r="V149" t="s">
        <v>343</v>
      </c>
      <c r="W149" t="s">
        <v>427</v>
      </c>
      <c r="X149" t="s">
        <v>463</v>
      </c>
      <c r="Y149" s="41"/>
    </row>
    <row r="150" spans="1:25" ht="15" x14ac:dyDescent="0.25">
      <c r="A150">
        <v>2.09</v>
      </c>
      <c r="B150">
        <v>1.81</v>
      </c>
      <c r="C150" s="29">
        <f t="shared" si="26"/>
        <v>3.0955087366835166E-2</v>
      </c>
      <c r="D150" s="30">
        <f>IF(OR($A150="",$B150=""),"",A150*'MPTO_working_2-way'!$G149)</f>
        <v>2.1546961325966851</v>
      </c>
      <c r="E150" s="32">
        <f>IF(OR($A150="",$B150=""),"",B150*'MPTO_working_2-way'!$G149)</f>
        <v>1.8660287081339717</v>
      </c>
      <c r="F150" s="30">
        <f>IF(OR($A150="",$B150=""),"",'MPTO_working_2-way'!D149)</f>
        <v>2.159867538325388</v>
      </c>
      <c r="G150" s="32">
        <f>IF(OR($A150="",$B150=""),"",'MPTO_working_2-way'!E149)</f>
        <v>1.8621674173619833</v>
      </c>
      <c r="H150" s="30">
        <f>IF(OR($A150="",$B150=""),"",'OddsRatio_working_2-way'!M149)</f>
        <v>2.1600340565456171</v>
      </c>
      <c r="I150" s="30">
        <f>IF(OR($A150="",$B150=""),"",'OddsRatio_working_2-way'!N149)</f>
        <v>1.8620436566990362</v>
      </c>
      <c r="J150" s="30">
        <f>IF('Log_working_2-way'!$D149="","",A150^('Log_working_2-way'!$D149))</f>
        <v>2.1623937828196005</v>
      </c>
      <c r="K150" s="32">
        <f>IF('Log_working_2-way'!$D149="","",B150^('Log_working_2-way'!$D149))</f>
        <v>1.8602936584659731</v>
      </c>
      <c r="L150" s="37">
        <f t="shared" si="27"/>
        <v>0.46410256410256412</v>
      </c>
      <c r="M150" s="37">
        <f t="shared" si="28"/>
        <v>0.53589743589743577</v>
      </c>
      <c r="N150" s="38">
        <v>246</v>
      </c>
      <c r="O150" s="38">
        <f t="shared" si="29"/>
        <v>128.29665071770336</v>
      </c>
      <c r="P150" s="38">
        <f t="shared" si="30"/>
        <v>110.08839779005525</v>
      </c>
      <c r="Q150" s="38">
        <f t="shared" si="31"/>
        <v>135.91160220994476</v>
      </c>
      <c r="R150" s="38">
        <f t="shared" si="32"/>
        <v>117.70334928229667</v>
      </c>
      <c r="S150" s="39">
        <f t="shared" si="33"/>
        <v>-7.6149514922414028</v>
      </c>
      <c r="T150" s="39">
        <f t="shared" si="34"/>
        <v>-7.614951492241417</v>
      </c>
      <c r="U150" t="s">
        <v>336</v>
      </c>
      <c r="V150" t="s">
        <v>333</v>
      </c>
      <c r="W150" t="s">
        <v>427</v>
      </c>
      <c r="X150" t="s">
        <v>463</v>
      </c>
      <c r="Y150" s="41"/>
    </row>
    <row r="151" spans="1:25" ht="15" x14ac:dyDescent="0.25">
      <c r="A151">
        <v>1.79</v>
      </c>
      <c r="B151">
        <v>2.12</v>
      </c>
      <c r="C151" s="29">
        <f t="shared" si="26"/>
        <v>3.0357331084642114E-2</v>
      </c>
      <c r="D151" s="30">
        <f>IF(OR($A151="",$B151=""),"",A151*'MPTO_working_2-way'!$G150)</f>
        <v>1.8443396226415094</v>
      </c>
      <c r="E151" s="32">
        <f>IF(OR($A151="",$B151=""),"",B151*'MPTO_working_2-way'!$G150)</f>
        <v>2.1843575418994412</v>
      </c>
      <c r="F151" s="30">
        <f>IF(OR($A151="",$B151=""),"",'MPTO_working_2-way'!D150)</f>
        <v>1.8399922420480992</v>
      </c>
      <c r="G151" s="32">
        <f>IF(OR($A151="",$B151=""),"",'MPTO_working_2-way'!E150)</f>
        <v>2.1904871854075272</v>
      </c>
      <c r="H151" s="30">
        <f>IF(OR($A151="",$B151=""),"",'OddsRatio_working_2-way'!M150)</f>
        <v>1.8398554297360612</v>
      </c>
      <c r="I151" s="30">
        <f>IF(OR($A151="",$B151=""),"",'OddsRatio_working_2-way'!N150)</f>
        <v>2.1906811155751749</v>
      </c>
      <c r="J151" s="30">
        <f>IF('Log_working_2-way'!$D150="","",A151^('Log_working_2-way'!$D150))</f>
        <v>1.8378863083703576</v>
      </c>
      <c r="K151" s="32">
        <f>IF('Log_working_2-way'!$D150="","",B151^('Log_working_2-way'!$D150))</f>
        <v>2.1934793420182777</v>
      </c>
      <c r="L151" s="37">
        <f t="shared" si="27"/>
        <v>0.5421994884910486</v>
      </c>
      <c r="M151" s="37">
        <f t="shared" si="28"/>
        <v>0.45780051150895146</v>
      </c>
      <c r="N151" s="38">
        <v>247</v>
      </c>
      <c r="O151" s="38">
        <f t="shared" si="29"/>
        <v>109.01117318435753</v>
      </c>
      <c r="P151" s="38">
        <f t="shared" si="30"/>
        <v>130.49056603773582</v>
      </c>
      <c r="Q151" s="38">
        <f t="shared" si="31"/>
        <v>116.50943396226414</v>
      </c>
      <c r="R151" s="38">
        <f t="shared" si="32"/>
        <v>137.98882681564245</v>
      </c>
      <c r="S151" s="39">
        <f t="shared" si="33"/>
        <v>-7.4982607779066086</v>
      </c>
      <c r="T151" s="39">
        <f t="shared" si="34"/>
        <v>-7.498260777906637</v>
      </c>
      <c r="U151" t="s">
        <v>232</v>
      </c>
      <c r="V151" t="s">
        <v>189</v>
      </c>
      <c r="W151" t="s">
        <v>427</v>
      </c>
      <c r="X151" t="s">
        <v>463</v>
      </c>
      <c r="Y151" s="41"/>
    </row>
    <row r="152" spans="1:25" ht="15" x14ac:dyDescent="0.25">
      <c r="A152">
        <v>1.91</v>
      </c>
      <c r="B152">
        <v>2</v>
      </c>
      <c r="C152" s="29">
        <f t="shared" si="26"/>
        <v>2.3560209424083656E-2</v>
      </c>
      <c r="D152" s="30">
        <f>IF(OR($A152="",$B152=""),"",A152*'MPTO_working_2-way'!$G151)</f>
        <v>1.9549999999999996</v>
      </c>
      <c r="E152" s="32">
        <f>IF(OR($A152="",$B152=""),"",B152*'MPTO_working_2-way'!$G151)</f>
        <v>2.0471204188481673</v>
      </c>
      <c r="F152" s="30">
        <f>IF(OR($A152="",$B152=""),"",'MPTO_working_2-way'!D151)</f>
        <v>1.9539641943734012</v>
      </c>
      <c r="G152" s="32">
        <f>IF(OR($A152="",$B152=""),"",'MPTO_working_2-way'!E151)</f>
        <v>2.0482573726541551</v>
      </c>
      <c r="H152" s="30">
        <f>IF(OR($A152="",$B152=""),"",'OddsRatio_working_2-way'!M151)</f>
        <v>1.9539392014169454</v>
      </c>
      <c r="I152" s="30">
        <f>IF(OR($A152="",$B152=""),"",'OddsRatio_working_2-way'!N151)</f>
        <v>2.0482848367219182</v>
      </c>
      <c r="J152" s="30">
        <f>IF('Log_working_2-way'!$D151="","",A152^('Log_working_2-way'!$D151))</f>
        <v>1.95347196121136</v>
      </c>
      <c r="K152" s="32">
        <f>IF('Log_working_2-way'!$D151="","",B152^('Log_working_2-way'!$D151))</f>
        <v>2.0487985391091357</v>
      </c>
      <c r="L152" s="37">
        <f t="shared" si="27"/>
        <v>0.51150895140664976</v>
      </c>
      <c r="M152" s="37">
        <f t="shared" si="28"/>
        <v>0.48849104859335046</v>
      </c>
      <c r="N152" s="38">
        <v>248</v>
      </c>
      <c r="O152" s="38">
        <f t="shared" si="29"/>
        <v>118.15706806282722</v>
      </c>
      <c r="P152" s="38">
        <f t="shared" si="30"/>
        <v>124</v>
      </c>
      <c r="Q152" s="38">
        <f t="shared" si="31"/>
        <v>124</v>
      </c>
      <c r="R152" s="38">
        <f t="shared" si="32"/>
        <v>129.84293193717278</v>
      </c>
      <c r="S152" s="39">
        <f t="shared" si="33"/>
        <v>-5.8429319371727786</v>
      </c>
      <c r="T152" s="39">
        <f t="shared" si="34"/>
        <v>-5.8429319371727786</v>
      </c>
      <c r="U152" t="s">
        <v>337</v>
      </c>
      <c r="V152" t="s">
        <v>346</v>
      </c>
      <c r="W152" t="s">
        <v>427</v>
      </c>
      <c r="X152" t="s">
        <v>463</v>
      </c>
      <c r="Y152" s="41"/>
    </row>
    <row r="153" spans="1:25" ht="15" x14ac:dyDescent="0.25">
      <c r="A153">
        <v>2.2599999999999998</v>
      </c>
      <c r="B153">
        <v>1.63</v>
      </c>
      <c r="C153" s="29">
        <f t="shared" si="26"/>
        <v>5.5974808621532146E-2</v>
      </c>
      <c r="D153" s="30">
        <f>IF(OR($A153="",$B153=""),"",A153*'MPTO_working_2-way'!$G152)</f>
        <v>2.3865030674846626</v>
      </c>
      <c r="E153" s="32">
        <f>IF(OR($A153="",$B153=""),"",B153*'MPTO_working_2-way'!$G152)</f>
        <v>1.7212389380530972</v>
      </c>
      <c r="F153" s="30">
        <f>IF(OR($A153="",$B153=""),"",'MPTO_working_2-way'!D152)</f>
        <v>2.4126006942170406</v>
      </c>
      <c r="G153" s="32">
        <f>IF(OR($A153="",$B153=""),"",'MPTO_working_2-way'!E152)</f>
        <v>1.7079141360285595</v>
      </c>
      <c r="H153" s="30">
        <f>IF(OR($A153="",$B153=""),"",'OddsRatio_working_2-way'!M152)</f>
        <v>2.4142135623730949</v>
      </c>
      <c r="I153" s="30">
        <f>IF(OR($A153="",$B153=""),"",'OddsRatio_working_2-way'!N152)</f>
        <v>1.7071067811865475</v>
      </c>
      <c r="J153" s="30">
        <f>IF('Log_working_2-way'!$D152="","",A153^('Log_working_2-way'!$D152))</f>
        <v>2.4265944999233642</v>
      </c>
      <c r="K153" s="32">
        <f>IF('Log_working_2-way'!$D152="","",B153^('Log_working_2-way'!$D152))</f>
        <v>1.7009700374213639</v>
      </c>
      <c r="L153" s="37">
        <f t="shared" si="27"/>
        <v>0.41902313624678661</v>
      </c>
      <c r="M153" s="37">
        <f t="shared" si="28"/>
        <v>0.58097686375321345</v>
      </c>
      <c r="N153" s="38">
        <v>249</v>
      </c>
      <c r="O153" s="38">
        <f t="shared" si="29"/>
        <v>138.82300884955748</v>
      </c>
      <c r="P153" s="38">
        <f t="shared" si="30"/>
        <v>96.239263803680956</v>
      </c>
      <c r="Q153" s="38">
        <f t="shared" si="31"/>
        <v>152.76073619631902</v>
      </c>
      <c r="R153" s="38">
        <f t="shared" si="32"/>
        <v>110.17699115044249</v>
      </c>
      <c r="S153" s="39">
        <f t="shared" si="33"/>
        <v>-13.937727346761534</v>
      </c>
      <c r="T153" s="39">
        <f t="shared" si="34"/>
        <v>-13.937727346761534</v>
      </c>
      <c r="U153" t="s">
        <v>349</v>
      </c>
      <c r="V153" t="s">
        <v>413</v>
      </c>
      <c r="W153" t="s">
        <v>85</v>
      </c>
      <c r="X153" t="s">
        <v>463</v>
      </c>
      <c r="Y153" s="41"/>
    </row>
    <row r="154" spans="1:25" s="35" customFormat="1" ht="15" x14ac:dyDescent="0.25">
      <c r="A154">
        <v>2.2400000000000002</v>
      </c>
      <c r="B154">
        <v>1.64</v>
      </c>
      <c r="C154" s="29">
        <f t="shared" si="26"/>
        <v>5.6184668989546882E-2</v>
      </c>
      <c r="D154" s="30">
        <f>IF(OR($A154="",$B154=""),"",A154*'MPTO_working_2-way'!$G153)</f>
        <v>2.3658536585365852</v>
      </c>
      <c r="E154" s="32">
        <f>IF(OR($A154="",$B154=""),"",B154*'MPTO_working_2-way'!$G153)</f>
        <v>1.7321428571428568</v>
      </c>
      <c r="F154" s="30">
        <f>IF(OR($A154="",$B154=""),"",'MPTO_working_2-way'!D153)</f>
        <v>2.3904216553878186</v>
      </c>
      <c r="G154" s="32">
        <f>IF(OR($A154="",$B154=""),"",'MPTO_working_2-way'!E153)</f>
        <v>1.7192062897791085</v>
      </c>
      <c r="H154" s="30">
        <f>IF(OR($A154="",$B154=""),"",'OddsRatio_working_2-way'!M153)</f>
        <v>2.3919410907075047</v>
      </c>
      <c r="I154" s="30">
        <f>IF(OR($A154="",$B154=""),"",'OddsRatio_working_2-way'!N153)</f>
        <v>1.7184212081070993</v>
      </c>
      <c r="J154" s="30">
        <f>IF('Log_working_2-way'!$D153="","",A154^('Log_working_2-way'!$D153))</f>
        <v>2.4035837279292371</v>
      </c>
      <c r="K154" s="32">
        <f>IF('Log_working_2-way'!$D153="","",B154^('Log_working_2-way'!$D153))</f>
        <v>1.7124619501479812</v>
      </c>
      <c r="L154" s="37">
        <f t="shared" si="27"/>
        <v>0.42268041237113402</v>
      </c>
      <c r="M154" s="37">
        <f t="shared" si="28"/>
        <v>0.57731958762886615</v>
      </c>
      <c r="N154" s="38">
        <v>250</v>
      </c>
      <c r="O154" s="38">
        <f t="shared" si="29"/>
        <v>138.39285714285714</v>
      </c>
      <c r="P154" s="38">
        <f t="shared" si="30"/>
        <v>97.560975609756099</v>
      </c>
      <c r="Q154" s="38">
        <f t="shared" si="31"/>
        <v>152.4390243902439</v>
      </c>
      <c r="R154" s="38">
        <f t="shared" si="32"/>
        <v>111.60714285714285</v>
      </c>
      <c r="S154" s="39">
        <f t="shared" si="33"/>
        <v>-14.046167247386762</v>
      </c>
      <c r="T154" s="39">
        <f t="shared" si="34"/>
        <v>-14.046167247386748</v>
      </c>
      <c r="U154" t="s">
        <v>347</v>
      </c>
      <c r="V154" t="s">
        <v>350</v>
      </c>
      <c r="W154" t="s">
        <v>85</v>
      </c>
      <c r="X154" t="s">
        <v>463</v>
      </c>
      <c r="Y154" s="41"/>
    </row>
    <row r="155" spans="1:25" ht="15" x14ac:dyDescent="0.25">
      <c r="A155">
        <v>1.86</v>
      </c>
      <c r="B155">
        <v>1.94</v>
      </c>
      <c r="C155" s="29">
        <f t="shared" si="26"/>
        <v>5.3098326127923645E-2</v>
      </c>
      <c r="D155" s="30">
        <f>IF(OR($A155="",$B155=""),"",A155*'MPTO_working_2-way'!$G154)</f>
        <v>1.9587628865979381</v>
      </c>
      <c r="E155" s="32">
        <f>IF(OR($A155="",$B155=""),"",B155*'MPTO_working_2-way'!$G154)</f>
        <v>2.043010752688172</v>
      </c>
      <c r="F155" s="30">
        <f>IF(OR($A155="",$B155=""),"",'MPTO_working_2-way'!D154)</f>
        <v>1.9566207569677909</v>
      </c>
      <c r="G155" s="32">
        <f>IF(OR($A155="",$B155=""),"",'MPTO_working_2-way'!E154)</f>
        <v>2.0453463326153494</v>
      </c>
      <c r="H155" s="30">
        <f>IF(OR($A155="",$B155=""),"",'OddsRatio_working_2-way'!M154)</f>
        <v>1.9565007145952771</v>
      </c>
      <c r="I155" s="30">
        <f>IF(OR($A155="",$B155=""),"",'OddsRatio_working_2-way'!N154)</f>
        <v>2.0454775252553028</v>
      </c>
      <c r="J155" s="30">
        <f>IF('Log_working_2-way'!$D154="","",A155^('Log_working_2-way'!$D154))</f>
        <v>1.9555105302101192</v>
      </c>
      <c r="K155" s="32">
        <f>IF('Log_working_2-way'!$D154="","",B155^('Log_working_2-way'!$D154))</f>
        <v>2.0465609413834396</v>
      </c>
      <c r="L155" s="37">
        <f t="shared" si="27"/>
        <v>0.51052631578947372</v>
      </c>
      <c r="M155" s="37">
        <f t="shared" si="28"/>
        <v>0.48947368421052634</v>
      </c>
      <c r="N155" s="38">
        <v>251</v>
      </c>
      <c r="O155" s="38">
        <f t="shared" si="29"/>
        <v>116.05376344086021</v>
      </c>
      <c r="P155" s="38">
        <f t="shared" si="30"/>
        <v>121.61855670103094</v>
      </c>
      <c r="Q155" s="38">
        <f t="shared" si="31"/>
        <v>129.38144329896909</v>
      </c>
      <c r="R155" s="38">
        <f t="shared" si="32"/>
        <v>134.94623655913978</v>
      </c>
      <c r="S155" s="39">
        <f t="shared" si="33"/>
        <v>-13.32767985810888</v>
      </c>
      <c r="T155" s="39">
        <f t="shared" si="34"/>
        <v>-13.327679858108837</v>
      </c>
      <c r="U155" t="s">
        <v>348</v>
      </c>
      <c r="V155" t="s">
        <v>412</v>
      </c>
      <c r="W155" t="s">
        <v>85</v>
      </c>
      <c r="X155" t="s">
        <v>463</v>
      </c>
      <c r="Y155" s="41"/>
    </row>
    <row r="156" spans="1:25" ht="15" x14ac:dyDescent="0.25">
      <c r="A156">
        <v>1.8</v>
      </c>
      <c r="B156">
        <v>2.11</v>
      </c>
      <c r="C156" s="29">
        <f t="shared" si="26"/>
        <v>2.9489204844655115E-2</v>
      </c>
      <c r="D156" s="30">
        <f>IF(OR($A156="",$B156=""),"",A156*'MPTO_working_2-way'!$G155)</f>
        <v>1.8530805687203793</v>
      </c>
      <c r="E156" s="32">
        <f>IF(OR($A156="",$B156=""),"",B156*'MPTO_working_2-way'!$G155)</f>
        <v>2.1722222222222221</v>
      </c>
      <c r="F156" s="30">
        <f>IF(OR($A156="",$B156=""),"",'MPTO_working_2-way'!D155)</f>
        <v>1.8490749756572542</v>
      </c>
      <c r="G156" s="32">
        <f>IF(OR($A156="",$B156=""),"",'MPTO_working_2-way'!E155)</f>
        <v>2.1777522935779814</v>
      </c>
      <c r="H156" s="30">
        <f>IF(OR($A156="",$B156=""),"",'OddsRatio_working_2-way'!M155)</f>
        <v>1.8489527199560174</v>
      </c>
      <c r="I156" s="30">
        <f>IF(OR($A156="",$B156=""),"",'OddsRatio_working_2-way'!N155)</f>
        <v>2.1779218989389744</v>
      </c>
      <c r="J156" s="30">
        <f>IF('Log_working_2-way'!$D155="","",A156^('Log_working_2-way'!$D155))</f>
        <v>1.847139460573918</v>
      </c>
      <c r="K156" s="32">
        <f>IF('Log_working_2-way'!$D155="","",B156^('Log_working_2-way'!$D155))</f>
        <v>2.1804431814833727</v>
      </c>
      <c r="L156" s="37">
        <f t="shared" si="27"/>
        <v>0.53964194373401531</v>
      </c>
      <c r="M156" s="37">
        <f t="shared" si="28"/>
        <v>0.46035805626598469</v>
      </c>
      <c r="N156" s="38">
        <v>252</v>
      </c>
      <c r="O156" s="38">
        <f t="shared" si="29"/>
        <v>112.00000000000001</v>
      </c>
      <c r="P156" s="38">
        <f t="shared" si="30"/>
        <v>132.56872037914687</v>
      </c>
      <c r="Q156" s="38">
        <f t="shared" si="31"/>
        <v>119.43127962085308</v>
      </c>
      <c r="R156" s="38">
        <f t="shared" si="32"/>
        <v>140</v>
      </c>
      <c r="S156" s="39">
        <f t="shared" si="33"/>
        <v>-7.4312796208530614</v>
      </c>
      <c r="T156" s="39">
        <f t="shared" si="34"/>
        <v>-7.4312796208531324</v>
      </c>
      <c r="U156" t="s">
        <v>415</v>
      </c>
      <c r="V156" t="s">
        <v>253</v>
      </c>
      <c r="W156" t="s">
        <v>435</v>
      </c>
      <c r="X156" t="s">
        <v>463</v>
      </c>
      <c r="Y156" s="41"/>
    </row>
    <row r="157" spans="1:25" ht="15" x14ac:dyDescent="0.25">
      <c r="A157">
        <v>1.89</v>
      </c>
      <c r="B157">
        <v>2.02</v>
      </c>
      <c r="C157" s="29">
        <f t="shared" si="26"/>
        <v>2.4150034051024338E-2</v>
      </c>
      <c r="D157" s="30">
        <f>IF(OR($A157="",$B157=""),"",A157*'MPTO_working_2-way'!$G156)</f>
        <v>1.9356435643564358</v>
      </c>
      <c r="E157" s="32">
        <f>IF(OR($A157="",$B157=""),"",B157*'MPTO_working_2-way'!$G156)</f>
        <v>2.0687830687830693</v>
      </c>
      <c r="F157" s="30">
        <f>IF(OR($A157="",$B157=""),"",'MPTO_working_2-way'!D156)</f>
        <v>1.9341405339682862</v>
      </c>
      <c r="G157" s="32">
        <f>IF(OR($A157="",$B157=""),"",'MPTO_working_2-way'!E156)</f>
        <v>2.0705027387602368</v>
      </c>
      <c r="H157" s="30">
        <f>IF(OR($A157="",$B157=""),"",'OddsRatio_working_2-way'!M156)</f>
        <v>1.9341033238394147</v>
      </c>
      <c r="I157" s="30">
        <f>IF(OR($A157="",$B157=""),"",'OddsRatio_working_2-way'!N156)</f>
        <v>2.0705453823777571</v>
      </c>
      <c r="J157" s="30">
        <f>IF('Log_working_2-way'!$D156="","",A157^('Log_working_2-way'!$D156))</f>
        <v>1.9334251710029571</v>
      </c>
      <c r="K157" s="32">
        <f>IF('Log_working_2-way'!$D156="","",B157^('Log_working_2-way'!$D156))</f>
        <v>2.0713231559049405</v>
      </c>
      <c r="L157" s="37">
        <f t="shared" si="27"/>
        <v>0.51662404092071612</v>
      </c>
      <c r="M157" s="37">
        <f t="shared" si="28"/>
        <v>0.48337595907928377</v>
      </c>
      <c r="N157" s="38">
        <v>253</v>
      </c>
      <c r="O157" s="38">
        <f t="shared" si="29"/>
        <v>119.13756613756614</v>
      </c>
      <c r="P157" s="38">
        <f t="shared" si="30"/>
        <v>127.75247524752476</v>
      </c>
      <c r="Q157" s="38">
        <f t="shared" si="31"/>
        <v>125.24752475247524</v>
      </c>
      <c r="R157" s="38">
        <f t="shared" si="32"/>
        <v>133.86243386243387</v>
      </c>
      <c r="S157" s="39">
        <f t="shared" si="33"/>
        <v>-6.1099586149091039</v>
      </c>
      <c r="T157" s="39">
        <f t="shared" si="34"/>
        <v>-6.1099586149091181</v>
      </c>
      <c r="U157" t="s">
        <v>357</v>
      </c>
      <c r="V157" t="s">
        <v>254</v>
      </c>
      <c r="W157" t="s">
        <v>435</v>
      </c>
      <c r="X157" t="s">
        <v>463</v>
      </c>
      <c r="Y157" s="41"/>
    </row>
    <row r="158" spans="1:25" ht="15" x14ac:dyDescent="0.25">
      <c r="A158">
        <v>1.82</v>
      </c>
      <c r="B158">
        <v>2.09</v>
      </c>
      <c r="C158" s="29">
        <f t="shared" si="26"/>
        <v>2.7919448972080652E-2</v>
      </c>
      <c r="D158" s="30">
        <f>IF(OR($A158="",$B158=""),"",A158*'MPTO_working_2-way'!$G157)</f>
        <v>1.8708133971291869</v>
      </c>
      <c r="E158" s="32">
        <f>IF(OR($A158="",$B158=""),"",B158*'MPTO_working_2-way'!$G157)</f>
        <v>2.1483516483516483</v>
      </c>
      <c r="F158" s="30">
        <f>IF(OR($A158="",$B158=""),"",'MPTO_working_2-way'!D157)</f>
        <v>1.8674456281604401</v>
      </c>
      <c r="G158" s="32">
        <f>IF(OR($A158="",$B158=""),"",'MPTO_working_2-way'!E157)</f>
        <v>2.152810006225593</v>
      </c>
      <c r="H158" s="30">
        <f>IF(OR($A158="",$B158=""),"",'OddsRatio_working_2-way'!M157)</f>
        <v>1.8673485908108987</v>
      </c>
      <c r="I158" s="30">
        <f>IF(OR($A158="",$B158=""),"",'OddsRatio_working_2-way'!N157)</f>
        <v>2.1529389804681456</v>
      </c>
      <c r="J158" s="30">
        <f>IF('Log_working_2-way'!$D157="","",A158^('Log_working_2-way'!$D157))</f>
        <v>1.8658256434588982</v>
      </c>
      <c r="K158" s="32">
        <f>IF('Log_working_2-way'!$D157="","",B158^('Log_working_2-way'!$D157))</f>
        <v>2.1549669469306498</v>
      </c>
      <c r="L158" s="37">
        <f t="shared" si="27"/>
        <v>0.53452685421994872</v>
      </c>
      <c r="M158" s="37">
        <f t="shared" si="28"/>
        <v>0.46547314578005117</v>
      </c>
      <c r="N158" s="38">
        <v>254</v>
      </c>
      <c r="O158" s="38">
        <f t="shared" si="29"/>
        <v>114.43956043956044</v>
      </c>
      <c r="P158" s="38">
        <f t="shared" si="30"/>
        <v>132.46889952153111</v>
      </c>
      <c r="Q158" s="38">
        <f t="shared" si="31"/>
        <v>121.53110047846891</v>
      </c>
      <c r="R158" s="38">
        <f t="shared" si="32"/>
        <v>139.56043956043953</v>
      </c>
      <c r="S158" s="39">
        <f t="shared" si="33"/>
        <v>-7.0915400389084766</v>
      </c>
      <c r="T158" s="39">
        <f t="shared" si="34"/>
        <v>-7.0915400389084198</v>
      </c>
      <c r="U158" t="s">
        <v>361</v>
      </c>
      <c r="V158" t="s">
        <v>355</v>
      </c>
      <c r="W158" t="s">
        <v>435</v>
      </c>
      <c r="X158" t="s">
        <v>463</v>
      </c>
      <c r="Y158" s="41"/>
    </row>
    <row r="159" spans="1:25" ht="15" x14ac:dyDescent="0.25">
      <c r="A159">
        <v>2.06</v>
      </c>
      <c r="B159">
        <v>1.85</v>
      </c>
      <c r="C159" s="29">
        <f t="shared" si="26"/>
        <v>2.5977433744424072E-2</v>
      </c>
      <c r="D159" s="30">
        <f>IF(OR($A159="",$B159=""),"",A159*'MPTO_working_2-way'!$G158)</f>
        <v>2.1135135135135137</v>
      </c>
      <c r="E159" s="32">
        <f>IF(OR($A159="",$B159=""),"",B159*'MPTO_working_2-way'!$G158)</f>
        <v>1.8980582524271847</v>
      </c>
      <c r="F159" s="30">
        <f>IF(OR($A159="",$B159=""),"",'MPTO_working_2-way'!D158)</f>
        <v>2.1166342682588173</v>
      </c>
      <c r="G159" s="32">
        <f>IF(OR($A159="",$B159=""),"",'MPTO_working_2-way'!E158)</f>
        <v>1.8955483710519774</v>
      </c>
      <c r="H159" s="30">
        <f>IF(OR($A159="",$B159=""),"",'OddsRatio_working_2-way'!M158)</f>
        <v>2.1167178800079327</v>
      </c>
      <c r="I159" s="30">
        <f>IF(OR($A159="",$B159=""),"",'OddsRatio_working_2-way'!N158)</f>
        <v>1.8954813188742858</v>
      </c>
      <c r="J159" s="30">
        <f>IF('Log_working_2-way'!$D158="","",A159^('Log_working_2-way'!$D158))</f>
        <v>2.1181333306010104</v>
      </c>
      <c r="K159" s="32">
        <f>IF('Log_working_2-way'!$D158="","",B159^('Log_working_2-way'!$D158))</f>
        <v>1.8943477245799318</v>
      </c>
      <c r="L159" s="37">
        <f t="shared" si="27"/>
        <v>0.47314578005115088</v>
      </c>
      <c r="M159" s="37">
        <f t="shared" si="28"/>
        <v>0.52685421994884907</v>
      </c>
      <c r="N159" s="38">
        <v>255</v>
      </c>
      <c r="O159" s="38">
        <f t="shared" si="29"/>
        <v>131.21359223300973</v>
      </c>
      <c r="P159" s="38">
        <f t="shared" si="30"/>
        <v>117.16216216216215</v>
      </c>
      <c r="Q159" s="38">
        <f t="shared" si="31"/>
        <v>137.83783783783781</v>
      </c>
      <c r="R159" s="38">
        <f t="shared" si="32"/>
        <v>123.78640776699029</v>
      </c>
      <c r="S159" s="39">
        <f t="shared" si="33"/>
        <v>-6.6242456048280758</v>
      </c>
      <c r="T159" s="39">
        <f t="shared" si="34"/>
        <v>-6.6242456048281468</v>
      </c>
      <c r="U159" t="s">
        <v>358</v>
      </c>
      <c r="V159" t="s">
        <v>360</v>
      </c>
      <c r="W159" t="s">
        <v>435</v>
      </c>
      <c r="X159" t="s">
        <v>463</v>
      </c>
      <c r="Y159" s="41"/>
    </row>
    <row r="160" spans="1:25" ht="15" x14ac:dyDescent="0.25">
      <c r="A160">
        <v>1.87</v>
      </c>
      <c r="B160">
        <v>2.0499999999999998</v>
      </c>
      <c r="C160" s="29">
        <f t="shared" si="26"/>
        <v>2.2564236337550447E-2</v>
      </c>
      <c r="D160" s="30">
        <f>IF(OR($A160="",$B160=""),"",A160*'MPTO_working_2-way'!$G159)</f>
        <v>1.9121951219512194</v>
      </c>
      <c r="E160" s="32">
        <f>IF(OR($A160="",$B160=""),"",B160*'MPTO_working_2-way'!$G159)</f>
        <v>2.0962566844919781</v>
      </c>
      <c r="F160" s="30">
        <f>IF(OR($A160="",$B160=""),"",'MPTO_working_2-way'!D159)</f>
        <v>1.9103027282920144</v>
      </c>
      <c r="G160" s="32">
        <f>IF(OR($A160="",$B160=""),"",'MPTO_working_2-way'!E159)</f>
        <v>2.0985356507458599</v>
      </c>
      <c r="H160" s="30">
        <f>IF(OR($A160="",$B160=""),"",'OddsRatio_working_2-way'!M159)</f>
        <v>1.9102589898327997</v>
      </c>
      <c r="I160" s="30">
        <f>IF(OR($A160="",$B160=""),"",'OddsRatio_working_2-way'!N159)</f>
        <v>2.0985884360051026</v>
      </c>
      <c r="J160" s="30">
        <f>IF('Log_working_2-way'!$D159="","",A160^('Log_working_2-way'!$D159))</f>
        <v>1.9094064175923491</v>
      </c>
      <c r="K160" s="32">
        <f>IF('Log_working_2-way'!$D159="","",B160^('Log_working_2-way'!$D159))</f>
        <v>2.0996183671625008</v>
      </c>
      <c r="L160" s="37">
        <f t="shared" si="27"/>
        <v>0.52295918367346939</v>
      </c>
      <c r="M160" s="37">
        <f t="shared" si="28"/>
        <v>0.47704081632653073</v>
      </c>
      <c r="N160" s="38">
        <v>256</v>
      </c>
      <c r="O160" s="38">
        <f t="shared" si="29"/>
        <v>119.10160427807486</v>
      </c>
      <c r="P160" s="38">
        <f t="shared" si="30"/>
        <v>131.1219512195122</v>
      </c>
      <c r="Q160" s="38">
        <f t="shared" si="31"/>
        <v>124.87804878048782</v>
      </c>
      <c r="R160" s="38">
        <f t="shared" si="32"/>
        <v>136.89839572192511</v>
      </c>
      <c r="S160" s="39">
        <f t="shared" si="33"/>
        <v>-5.7764445024129571</v>
      </c>
      <c r="T160" s="39">
        <f t="shared" si="34"/>
        <v>-5.7764445024129145</v>
      </c>
      <c r="U160" t="s">
        <v>256</v>
      </c>
      <c r="V160" t="s">
        <v>255</v>
      </c>
      <c r="W160" t="s">
        <v>435</v>
      </c>
      <c r="X160" t="s">
        <v>463</v>
      </c>
      <c r="Y160" s="41"/>
    </row>
    <row r="161" spans="1:25" ht="15" x14ac:dyDescent="0.25">
      <c r="A161">
        <v>2.37</v>
      </c>
      <c r="B161">
        <v>1.63</v>
      </c>
      <c r="C161" s="29">
        <f t="shared" si="26"/>
        <v>3.5437860785379582E-2</v>
      </c>
      <c r="D161" s="30">
        <f>IF(OR($A161="",$B161=""),"",A161*'MPTO_working_2-way'!$G160)</f>
        <v>2.4539877300613497</v>
      </c>
      <c r="E161" s="32">
        <f>IF(OR($A161="",$B161=""),"",B161*'MPTO_working_2-way'!$G160)</f>
        <v>1.6877637130801686</v>
      </c>
      <c r="F161" s="30">
        <f>IF(OR($A161="",$B161=""),"",'MPTO_working_2-way'!D160)</f>
        <v>2.4738881239793793</v>
      </c>
      <c r="G161" s="32">
        <f>IF(OR($A161="",$B161=""),"",'MPTO_working_2-way'!E160)</f>
        <v>1.6784775477395666</v>
      </c>
      <c r="H161" s="30">
        <f>IF(OR($A161="",$B161=""),"",'OddsRatio_working_2-way'!M160)</f>
        <v>2.4746535778287639</v>
      </c>
      <c r="I161" s="30">
        <f>IF(OR($A161="",$B161=""),"",'OddsRatio_working_2-way'!N160)</f>
        <v>1.6781253679066579</v>
      </c>
      <c r="J161" s="30">
        <f>IF('Log_working_2-way'!$D160="","",A161^('Log_working_2-way'!$D160))</f>
        <v>2.4838961866439853</v>
      </c>
      <c r="K161" s="32">
        <f>IF('Log_working_2-way'!$D160="","",B161^('Log_working_2-way'!$D160))</f>
        <v>1.6739015902867895</v>
      </c>
      <c r="L161" s="37">
        <f t="shared" si="27"/>
        <v>0.40749999999999997</v>
      </c>
      <c r="M161" s="37">
        <f t="shared" si="28"/>
        <v>0.59250000000000003</v>
      </c>
      <c r="N161" s="38">
        <v>257</v>
      </c>
      <c r="O161" s="38">
        <f t="shared" si="29"/>
        <v>148.56118143459915</v>
      </c>
      <c r="P161" s="38">
        <f t="shared" si="30"/>
        <v>99.331288343558271</v>
      </c>
      <c r="Q161" s="38">
        <f t="shared" si="31"/>
        <v>157.66871165644173</v>
      </c>
      <c r="R161" s="38">
        <f t="shared" si="32"/>
        <v>108.43881856540084</v>
      </c>
      <c r="S161" s="39">
        <f t="shared" si="33"/>
        <v>-9.1075302218425804</v>
      </c>
      <c r="T161" s="39">
        <f t="shared" si="34"/>
        <v>-9.1075302218425662</v>
      </c>
      <c r="U161" t="s">
        <v>264</v>
      </c>
      <c r="V161" t="s">
        <v>259</v>
      </c>
      <c r="W161" t="s">
        <v>436</v>
      </c>
      <c r="X161" t="s">
        <v>463</v>
      </c>
      <c r="Y161" s="41"/>
    </row>
    <row r="162" spans="1:25" ht="15" x14ac:dyDescent="0.25">
      <c r="A162">
        <v>2.0299999999999998</v>
      </c>
      <c r="B162">
        <v>1.87</v>
      </c>
      <c r="C162" s="29">
        <f t="shared" si="26"/>
        <v>2.737019572719368E-2</v>
      </c>
      <c r="D162" s="30">
        <f>IF(OR($A162="",$B162=""),"",A162*'MPTO_working_2-way'!$G161)</f>
        <v>2.0855614973262031</v>
      </c>
      <c r="E162" s="32">
        <f>IF(OR($A162="",$B162=""),"",B162*'MPTO_working_2-way'!$G161)</f>
        <v>1.9211822660098523</v>
      </c>
      <c r="F162" s="30">
        <f>IF(OR($A162="",$B162=""),"",'MPTO_working_2-way'!D161)</f>
        <v>2.0880063804625832</v>
      </c>
      <c r="G162" s="32">
        <f>IF(OR($A162="",$B162=""),"",'MPTO_working_2-way'!E161)</f>
        <v>1.9191122570208035</v>
      </c>
      <c r="H162" s="30">
        <f>IF(OR($A162="",$B162=""),"",'OddsRatio_working_2-way'!M161)</f>
        <v>2.0880753861644932</v>
      </c>
      <c r="I162" s="30">
        <f>IF(OR($A162="",$B162=""),"",'OddsRatio_working_2-way'!N161)</f>
        <v>1.9190539669544755</v>
      </c>
      <c r="J162" s="30">
        <f>IF('Log_working_2-way'!$D161="","",A162^('Log_working_2-way'!$D161))</f>
        <v>2.0891848566626599</v>
      </c>
      <c r="K162" s="32">
        <f>IF('Log_working_2-way'!$D161="","",B162^('Log_working_2-way'!$D161))</f>
        <v>1.9181177959672178</v>
      </c>
      <c r="L162" s="37">
        <f t="shared" si="27"/>
        <v>0.4794871794871795</v>
      </c>
      <c r="M162" s="37">
        <f t="shared" si="28"/>
        <v>0.52051282051282044</v>
      </c>
      <c r="N162" s="38">
        <v>258</v>
      </c>
      <c r="O162" s="38">
        <f t="shared" si="29"/>
        <v>130.90640394088666</v>
      </c>
      <c r="P162" s="38">
        <f t="shared" si="30"/>
        <v>120.03208556149733</v>
      </c>
      <c r="Q162" s="38">
        <f t="shared" si="31"/>
        <v>137.96791443850265</v>
      </c>
      <c r="R162" s="38">
        <f t="shared" si="32"/>
        <v>127.09359605911332</v>
      </c>
      <c r="S162" s="39">
        <f t="shared" si="33"/>
        <v>-7.0615104976159841</v>
      </c>
      <c r="T162" s="39">
        <f t="shared" si="34"/>
        <v>-7.0615104976159984</v>
      </c>
      <c r="U162" t="s">
        <v>452</v>
      </c>
      <c r="V162" t="s">
        <v>371</v>
      </c>
      <c r="W162" t="s">
        <v>428</v>
      </c>
      <c r="X162" t="s">
        <v>463</v>
      </c>
      <c r="Y162" s="41"/>
    </row>
    <row r="163" spans="1:25" ht="15" x14ac:dyDescent="0.25">
      <c r="A163">
        <v>2.0099999999999998</v>
      </c>
      <c r="B163">
        <v>1.88</v>
      </c>
      <c r="C163" s="29">
        <f t="shared" si="26"/>
        <v>2.9427331427966497E-2</v>
      </c>
      <c r="D163" s="30">
        <f>IF(OR($A163="",$B163=""),"",A163*'MPTO_working_2-way'!$G162)</f>
        <v>2.0691489361702122</v>
      </c>
      <c r="E163" s="32">
        <f>IF(OR($A163="",$B163=""),"",B163*'MPTO_working_2-way'!$G162)</f>
        <v>1.9353233830845769</v>
      </c>
      <c r="F163" s="30">
        <f>IF(OR($A163="",$B163=""),"",'MPTO_working_2-way'!D162)</f>
        <v>2.0712563034422273</v>
      </c>
      <c r="G163" s="32">
        <f>IF(OR($A163="",$B163=""),"",'MPTO_working_2-way'!E162)</f>
        <v>1.9334834220221038</v>
      </c>
      <c r="H163" s="30">
        <f>IF(OR($A163="",$B163=""),"",'OddsRatio_working_2-way'!M162)</f>
        <v>2.0713203408538785</v>
      </c>
      <c r="I163" s="30">
        <f>IF(OR($A163="",$B163=""),"",'OddsRatio_working_2-way'!N162)</f>
        <v>1.9334276237142709</v>
      </c>
      <c r="J163" s="30">
        <f>IF('Log_working_2-way'!$D162="","",A163^('Log_working_2-way'!$D162))</f>
        <v>2.0722780043286777</v>
      </c>
      <c r="K163" s="32">
        <f>IF('Log_working_2-way'!$D162="","",B163^('Log_working_2-way'!$D162))</f>
        <v>1.9325939690668699</v>
      </c>
      <c r="L163" s="37">
        <f t="shared" si="27"/>
        <v>0.48329048843187672</v>
      </c>
      <c r="M163" s="37">
        <f t="shared" si="28"/>
        <v>0.5167095115681235</v>
      </c>
      <c r="N163" s="38">
        <v>259</v>
      </c>
      <c r="O163" s="38">
        <f t="shared" si="29"/>
        <v>130.14427860696514</v>
      </c>
      <c r="P163" s="38">
        <f t="shared" si="30"/>
        <v>121.23404255319147</v>
      </c>
      <c r="Q163" s="38">
        <f t="shared" si="31"/>
        <v>137.7659574468085</v>
      </c>
      <c r="R163" s="38">
        <f t="shared" si="32"/>
        <v>128.85572139303486</v>
      </c>
      <c r="S163" s="39">
        <f t="shared" si="33"/>
        <v>-7.621678839843355</v>
      </c>
      <c r="T163" s="39">
        <f t="shared" si="34"/>
        <v>-7.6216788398433835</v>
      </c>
      <c r="U163" t="s">
        <v>190</v>
      </c>
      <c r="V163" t="s">
        <v>275</v>
      </c>
      <c r="W163" t="s">
        <v>428</v>
      </c>
      <c r="X163" t="s">
        <v>463</v>
      </c>
      <c r="Y163" s="41"/>
    </row>
    <row r="164" spans="1:25" ht="15" x14ac:dyDescent="0.25">
      <c r="A164">
        <v>1.75</v>
      </c>
      <c r="B164">
        <v>2.16</v>
      </c>
      <c r="C164" s="29">
        <f t="shared" si="26"/>
        <v>3.4391534391534417E-2</v>
      </c>
      <c r="D164" s="30">
        <f>IF(OR($A164="",$B164=""),"",A164*'MPTO_working_2-way'!$G163)</f>
        <v>1.8101851851851851</v>
      </c>
      <c r="E164" s="32">
        <f>IF(OR($A164="",$B164=""),"",B164*'MPTO_working_2-way'!$G163)</f>
        <v>2.2342857142857144</v>
      </c>
      <c r="F164" s="30">
        <f>IF(OR($A164="",$B164=""),"",'MPTO_working_2-way'!D163)</f>
        <v>1.8042959427207637</v>
      </c>
      <c r="G164" s="32">
        <f>IF(OR($A164="",$B164=""),"",'MPTO_working_2-way'!E163)</f>
        <v>2.2433234421364987</v>
      </c>
      <c r="H164" s="30">
        <f>IF(OR($A164="",$B164=""),"",'OddsRatio_working_2-way'!M163)</f>
        <v>1.8040844011283466</v>
      </c>
      <c r="I164" s="30">
        <f>IF(OR($A164="",$B164=""),"",'OddsRatio_working_2-way'!N163)</f>
        <v>2.2436505404118421</v>
      </c>
      <c r="J164" s="30">
        <f>IF('Log_working_2-way'!$D163="","",A164^('Log_working_2-way'!$D163))</f>
        <v>1.8014096722292445</v>
      </c>
      <c r="K164" s="32">
        <f>IF('Log_working_2-way'!$D163="","",B164^('Log_working_2-way'!$D163))</f>
        <v>2.2478012615174499</v>
      </c>
      <c r="L164" s="37">
        <f t="shared" si="27"/>
        <v>0.55242966751918166</v>
      </c>
      <c r="M164" s="37">
        <f t="shared" si="28"/>
        <v>0.4475703324808184</v>
      </c>
      <c r="N164" s="38">
        <v>260</v>
      </c>
      <c r="O164" s="38">
        <f t="shared" si="29"/>
        <v>111.42857142857142</v>
      </c>
      <c r="P164" s="38">
        <f t="shared" si="30"/>
        <v>139.62962962962962</v>
      </c>
      <c r="Q164" s="38">
        <f t="shared" si="31"/>
        <v>120.37037037037035</v>
      </c>
      <c r="R164" s="38">
        <f t="shared" si="32"/>
        <v>148.57142857142856</v>
      </c>
      <c r="S164" s="39">
        <f t="shared" si="33"/>
        <v>-8.9417989417989361</v>
      </c>
      <c r="T164" s="39">
        <f t="shared" si="34"/>
        <v>-8.9417989417989361</v>
      </c>
      <c r="U164" t="s">
        <v>191</v>
      </c>
      <c r="V164" t="s">
        <v>276</v>
      </c>
      <c r="W164" t="s">
        <v>428</v>
      </c>
      <c r="X164" t="s">
        <v>463</v>
      </c>
      <c r="Y164" s="41"/>
    </row>
    <row r="165" spans="1:25" ht="15" x14ac:dyDescent="0.25">
      <c r="A165">
        <v>1.74</v>
      </c>
      <c r="B165">
        <v>2.1800000000000002</v>
      </c>
      <c r="C165" s="29">
        <f t="shared" si="26"/>
        <v>3.3428240008436028E-2</v>
      </c>
      <c r="D165" s="30">
        <f>IF(OR($A165="",$B165=""),"",A165*'MPTO_working_2-way'!$G164)</f>
        <v>1.7981651376146788</v>
      </c>
      <c r="E165" s="32">
        <f>IF(OR($A165="",$B165=""),"",B165*'MPTO_working_2-way'!$G164)</f>
        <v>2.2528735632183907</v>
      </c>
      <c r="F165" s="30">
        <f>IF(OR($A165="",$B165=""),"",'MPTO_working_2-way'!D164)</f>
        <v>1.7921194368326561</v>
      </c>
      <c r="G165" s="32">
        <f>IF(OR($A165="",$B165=""),"",'MPTO_working_2-way'!E164)</f>
        <v>2.2624358821424311</v>
      </c>
      <c r="H165" s="30">
        <f>IF(OR($A165="",$B165=""),"",'OddsRatio_working_2-way'!M164)</f>
        <v>1.7919082295744857</v>
      </c>
      <c r="I165" s="30">
        <f>IF(OR($A165="",$B165=""),"",'OddsRatio_working_2-way'!N164)</f>
        <v>2.26277258229445</v>
      </c>
      <c r="J165" s="30">
        <f>IF('Log_working_2-way'!$D164="","",A165^('Log_working_2-way'!$D164))</f>
        <v>1.7891643629660847</v>
      </c>
      <c r="K165" s="32">
        <f>IF('Log_working_2-way'!$D164="","",B165^('Log_working_2-way'!$D164))</f>
        <v>2.2671631499443738</v>
      </c>
      <c r="L165" s="37">
        <f t="shared" si="27"/>
        <v>0.55612244897959184</v>
      </c>
      <c r="M165" s="37">
        <f t="shared" si="28"/>
        <v>0.44387755102040816</v>
      </c>
      <c r="N165" s="38">
        <v>261</v>
      </c>
      <c r="O165" s="38">
        <f t="shared" si="29"/>
        <v>110.99999999999999</v>
      </c>
      <c r="P165" s="38">
        <f t="shared" si="30"/>
        <v>141.27522935779817</v>
      </c>
      <c r="Q165" s="38">
        <f t="shared" si="31"/>
        <v>119.72477064220183</v>
      </c>
      <c r="R165" s="38">
        <f t="shared" si="32"/>
        <v>150</v>
      </c>
      <c r="S165" s="39">
        <f t="shared" si="33"/>
        <v>-8.7247706422018467</v>
      </c>
      <c r="T165" s="39">
        <f t="shared" si="34"/>
        <v>-8.7247706422018325</v>
      </c>
      <c r="U165" t="s">
        <v>273</v>
      </c>
      <c r="V165" t="s">
        <v>375</v>
      </c>
      <c r="W165" t="s">
        <v>428</v>
      </c>
      <c r="X165" t="s">
        <v>463</v>
      </c>
      <c r="Y165" s="41"/>
    </row>
    <row r="166" spans="1:25" ht="15" x14ac:dyDescent="0.25">
      <c r="A166">
        <v>1.85</v>
      </c>
      <c r="B166">
        <v>2.0499999999999998</v>
      </c>
      <c r="C166" s="29">
        <f t="shared" si="26"/>
        <v>2.8345418589321048E-2</v>
      </c>
      <c r="D166" s="30">
        <f>IF(OR($A166="",$B166=""),"",A166*'MPTO_working_2-way'!$G165)</f>
        <v>1.902439024390244</v>
      </c>
      <c r="E166" s="32">
        <f>IF(OR($A166="",$B166=""),"",B166*'MPTO_working_2-way'!$G165)</f>
        <v>2.1081081081081079</v>
      </c>
      <c r="F166" s="30">
        <f>IF(OR($A166="",$B166=""),"",'MPTO_working_2-way'!D165)</f>
        <v>1.8998121477770822</v>
      </c>
      <c r="G166" s="32">
        <f>IF(OR($A166="",$B166=""),"",'MPTO_working_2-way'!E165)</f>
        <v>2.1113430758524703</v>
      </c>
      <c r="H166" s="30">
        <f>IF(OR($A166="",$B166=""),"",'OddsRatio_working_2-way'!M165)</f>
        <v>1.8997354108424378</v>
      </c>
      <c r="I166" s="30">
        <f>IF(OR($A166="",$B166=""),"",'OddsRatio_working_2-way'!N165)</f>
        <v>2.1114378604524222</v>
      </c>
      <c r="J166" s="30">
        <f>IF('Log_working_2-way'!$D165="","",A166^('Log_working_2-way'!$D165))</f>
        <v>1.8985467665018629</v>
      </c>
      <c r="K166" s="32">
        <f>IF('Log_working_2-way'!$D165="","",B166^('Log_working_2-way'!$D165))</f>
        <v>2.1129081281913611</v>
      </c>
      <c r="L166" s="37">
        <f t="shared" si="27"/>
        <v>0.52564102564102555</v>
      </c>
      <c r="M166" s="37">
        <f t="shared" si="28"/>
        <v>0.47435897435897439</v>
      </c>
      <c r="N166" s="38">
        <v>262</v>
      </c>
      <c r="O166" s="38">
        <f t="shared" si="29"/>
        <v>120.37837837837839</v>
      </c>
      <c r="P166" s="38">
        <f t="shared" si="30"/>
        <v>134.19512195121948</v>
      </c>
      <c r="Q166" s="38">
        <f t="shared" si="31"/>
        <v>127.80487804878049</v>
      </c>
      <c r="R166" s="38">
        <f t="shared" si="32"/>
        <v>141.62162162162161</v>
      </c>
      <c r="S166" s="39">
        <f t="shared" si="33"/>
        <v>-7.4264996704021087</v>
      </c>
      <c r="T166" s="39">
        <f t="shared" si="34"/>
        <v>-7.4264996704021371</v>
      </c>
      <c r="U166" t="s">
        <v>370</v>
      </c>
      <c r="V166" t="s">
        <v>377</v>
      </c>
      <c r="W166" t="s">
        <v>428</v>
      </c>
      <c r="X166" t="s">
        <v>463</v>
      </c>
      <c r="Y166" s="41"/>
    </row>
    <row r="167" spans="1:25" s="35" customFormat="1" ht="15" x14ac:dyDescent="0.25">
      <c r="A167">
        <v>2.04</v>
      </c>
      <c r="B167">
        <v>1.85</v>
      </c>
      <c r="C167" s="29">
        <f t="shared" si="26"/>
        <v>3.0736618971912932E-2</v>
      </c>
      <c r="D167" s="30">
        <f>IF(OR($A167="",$B167=""),"",A167*'MPTO_working_2-way'!$G166)</f>
        <v>2.1027027027027025</v>
      </c>
      <c r="E167" s="32">
        <f>IF(OR($A167="",$B167=""),"",B167*'MPTO_working_2-way'!$G166)</f>
        <v>1.9068627450980391</v>
      </c>
      <c r="F167" s="30">
        <f>IF(OR($A167="",$B167=""),"",'MPTO_working_2-way'!D166)</f>
        <v>2.1060267857142851</v>
      </c>
      <c r="G167" s="32">
        <f>IF(OR($A167="",$B167=""),"",'MPTO_working_2-way'!E166)</f>
        <v>1.9041372351160444</v>
      </c>
      <c r="H167" s="30">
        <f>IF(OR($A167="",$B167=""),"",'OddsRatio_working_2-way'!M166)</f>
        <v>2.1061326375099441</v>
      </c>
      <c r="I167" s="30">
        <f>IF(OR($A167="",$B167=""),"",'OddsRatio_working_2-way'!N166)</f>
        <v>1.904050713349474</v>
      </c>
      <c r="J167" s="30">
        <f>IF('Log_working_2-way'!$D166="","",A167^('Log_working_2-way'!$D166))</f>
        <v>2.1076465292124213</v>
      </c>
      <c r="K167" s="32">
        <f>IF('Log_working_2-way'!$D166="","",B167^('Log_working_2-way'!$D166))</f>
        <v>1.9028150891340896</v>
      </c>
      <c r="L167" s="37">
        <f t="shared" si="27"/>
        <v>0.47557840616966585</v>
      </c>
      <c r="M167" s="37">
        <f t="shared" si="28"/>
        <v>0.52442159383033427</v>
      </c>
      <c r="N167" s="38">
        <v>263</v>
      </c>
      <c r="O167" s="38">
        <f t="shared" si="29"/>
        <v>134.07843137254901</v>
      </c>
      <c r="P167" s="38">
        <f t="shared" si="30"/>
        <v>120.83783783783782</v>
      </c>
      <c r="Q167" s="38">
        <f t="shared" si="31"/>
        <v>142.16216216216213</v>
      </c>
      <c r="R167" s="38">
        <f t="shared" si="32"/>
        <v>128.92156862745097</v>
      </c>
      <c r="S167" s="39">
        <f t="shared" si="33"/>
        <v>-8.0837307896131279</v>
      </c>
      <c r="T167" s="39">
        <f t="shared" si="34"/>
        <v>-8.0837307896131421</v>
      </c>
      <c r="U167" t="s">
        <v>417</v>
      </c>
      <c r="V167" t="s">
        <v>381</v>
      </c>
      <c r="W167" t="s">
        <v>429</v>
      </c>
      <c r="X167" t="s">
        <v>463</v>
      </c>
      <c r="Y167" s="41"/>
    </row>
    <row r="168" spans="1:25" ht="15" x14ac:dyDescent="0.25">
      <c r="A168">
        <v>1.43</v>
      </c>
      <c r="B168">
        <v>2.93</v>
      </c>
      <c r="C168" s="29">
        <f t="shared" si="26"/>
        <v>4.0597627628344402E-2</v>
      </c>
      <c r="D168" s="30">
        <f>IF(OR($A168="",$B168=""),"",A168*'MPTO_working_2-way'!$G167)</f>
        <v>1.4880546075085324</v>
      </c>
      <c r="E168" s="32">
        <f>IF(OR($A168="",$B168=""),"",B168*'MPTO_working_2-way'!$G167)</f>
        <v>3.0489510489510492</v>
      </c>
      <c r="F168" s="30">
        <f>IF(OR($A168="",$B168=""),"",'MPTO_working_2-way'!D167)</f>
        <v>1.4727499604562471</v>
      </c>
      <c r="G168" s="32">
        <f>IF(OR($A168="",$B168=""),"",'MPTO_working_2-way'!E167)</f>
        <v>3.1152830960258751</v>
      </c>
      <c r="H168" s="30">
        <f>IF(OR($A168="",$B168=""),"",'OddsRatio_working_2-way'!M167)</f>
        <v>1.4720147534358856</v>
      </c>
      <c r="I168" s="30">
        <f>IF(OR($A168="",$B168=""),"",'OddsRatio_working_2-way'!N167)</f>
        <v>3.1185778468168821</v>
      </c>
      <c r="J168" s="30">
        <f>IF('Log_working_2-way'!$D167="","",A168^('Log_working_2-way'!$D167))</f>
        <v>1.4649700250636637</v>
      </c>
      <c r="K168" s="32">
        <f>IF('Log_working_2-way'!$D167="","",B168^('Log_working_2-way'!$D167))</f>
        <v>3.150676271791061</v>
      </c>
      <c r="L168" s="37">
        <f t="shared" si="27"/>
        <v>0.67201834862385323</v>
      </c>
      <c r="M168" s="37">
        <f t="shared" si="28"/>
        <v>0.32798165137614677</v>
      </c>
      <c r="N168" s="38">
        <v>264</v>
      </c>
      <c r="O168" s="38">
        <f t="shared" si="29"/>
        <v>79.384615384615387</v>
      </c>
      <c r="P168" s="38">
        <f t="shared" si="30"/>
        <v>173.89761092150172</v>
      </c>
      <c r="Q168" s="38">
        <f t="shared" si="31"/>
        <v>90.102389078498291</v>
      </c>
      <c r="R168" s="38">
        <f t="shared" si="32"/>
        <v>184.61538461538464</v>
      </c>
      <c r="S168" s="39">
        <f t="shared" si="33"/>
        <v>-10.717773693882904</v>
      </c>
      <c r="T168" s="39">
        <f t="shared" si="34"/>
        <v>-10.717773693882918</v>
      </c>
      <c r="U168" t="s">
        <v>192</v>
      </c>
      <c r="V168" t="s">
        <v>284</v>
      </c>
      <c r="W168" t="s">
        <v>429</v>
      </c>
      <c r="X168" t="s">
        <v>463</v>
      </c>
      <c r="Y168" s="41"/>
    </row>
    <row r="169" spans="1:25" ht="15" x14ac:dyDescent="0.25">
      <c r="A169">
        <v>2.09</v>
      </c>
      <c r="B169">
        <v>1.8</v>
      </c>
      <c r="C169" s="29">
        <f t="shared" si="26"/>
        <v>3.4024455077086735E-2</v>
      </c>
      <c r="D169" s="30">
        <f>IF(OR($A169="",$B169=""),"",A169*'MPTO_working_2-way'!$G168)</f>
        <v>2.161111111111111</v>
      </c>
      <c r="E169" s="32">
        <f>IF(OR($A169="",$B169=""),"",B169*'MPTO_working_2-way'!$G168)</f>
        <v>1.8612440191387563</v>
      </c>
      <c r="F169" s="30">
        <f>IF(OR($A169="",$B169=""),"",'MPTO_working_2-way'!D168)</f>
        <v>2.1670506912442398</v>
      </c>
      <c r="G169" s="32">
        <f>IF(OR($A169="",$B169=""),"",'MPTO_working_2-way'!E168)</f>
        <v>1.8568608094768018</v>
      </c>
      <c r="H169" s="30">
        <f>IF(OR($A169="",$B169=""),"",'OddsRatio_working_2-way'!M168)</f>
        <v>2.1672617529928755</v>
      </c>
      <c r="I169" s="30">
        <f>IF(OR($A169="",$B169=""),"",'OddsRatio_working_2-way'!N168)</f>
        <v>1.8567058737562385</v>
      </c>
      <c r="J169" s="30">
        <f>IF('Log_working_2-way'!$D168="","",A169^('Log_working_2-way'!$D168))</f>
        <v>2.1699807722915003</v>
      </c>
      <c r="K169" s="32">
        <f>IF('Log_working_2-way'!$D168="","",B169^('Log_working_2-way'!$D168))</f>
        <v>1.8547149010332622</v>
      </c>
      <c r="L169" s="37">
        <f t="shared" si="27"/>
        <v>0.46272493573264784</v>
      </c>
      <c r="M169" s="37">
        <f t="shared" si="28"/>
        <v>0.53727506426735205</v>
      </c>
      <c r="N169" s="38">
        <v>265</v>
      </c>
      <c r="O169" s="38">
        <f t="shared" si="29"/>
        <v>138.20574162679424</v>
      </c>
      <c r="P169" s="38">
        <f t="shared" si="30"/>
        <v>117.77777777777779</v>
      </c>
      <c r="Q169" s="38">
        <f t="shared" si="31"/>
        <v>147.22222222222223</v>
      </c>
      <c r="R169" s="38">
        <f t="shared" si="32"/>
        <v>126.79425837320575</v>
      </c>
      <c r="S169" s="39">
        <f t="shared" si="33"/>
        <v>-9.0164805954279927</v>
      </c>
      <c r="T169" s="39">
        <f t="shared" si="34"/>
        <v>-9.0164805954279643</v>
      </c>
      <c r="U169" t="s">
        <v>277</v>
      </c>
      <c r="V169" t="s">
        <v>383</v>
      </c>
      <c r="W169" t="s">
        <v>429</v>
      </c>
      <c r="X169" t="s">
        <v>463</v>
      </c>
      <c r="Y169" s="41"/>
    </row>
    <row r="170" spans="1:25" ht="15" x14ac:dyDescent="0.25">
      <c r="A170">
        <v>2.5099999999999998</v>
      </c>
      <c r="B170">
        <v>1.58</v>
      </c>
      <c r="C170" s="29">
        <f t="shared" si="26"/>
        <v>3.1317766907055233E-2</v>
      </c>
      <c r="D170" s="30">
        <f>IF(OR($A170="",$B170=""),"",A170*'MPTO_working_2-way'!$G169)</f>
        <v>2.5886075949367084</v>
      </c>
      <c r="E170" s="32">
        <f>IF(OR($A170="",$B170=""),"",B170*'MPTO_working_2-way'!$G169)</f>
        <v>1.6294820717131473</v>
      </c>
      <c r="F170" s="30">
        <f>IF(OR($A170="",$B170=""),"",'MPTO_working_2-way'!D169)</f>
        <v>2.6126885829105997</v>
      </c>
      <c r="G170" s="32">
        <f>IF(OR($A170="",$B170=""),"",'MPTO_working_2-way'!E169)</f>
        <v>1.6200825197107724</v>
      </c>
      <c r="H170" s="30">
        <f>IF(OR($A170="",$B170=""),"",'OddsRatio_working_2-way'!M169)</f>
        <v>2.61352046031715</v>
      </c>
      <c r="I170" s="30">
        <f>IF(OR($A170="",$B170=""),"",'OddsRatio_working_2-way'!N169)</f>
        <v>1.6197628258171834</v>
      </c>
      <c r="J170" s="30">
        <f>IF('Log_working_2-way'!$D169="","",A170^('Log_working_2-way'!$D169))</f>
        <v>2.6247201658670791</v>
      </c>
      <c r="K170" s="32">
        <f>IF('Log_working_2-way'!$D169="","",B170^('Log_working_2-way'!$D169))</f>
        <v>1.6154906063262049</v>
      </c>
      <c r="L170" s="37">
        <f t="shared" si="27"/>
        <v>0.38630806845965776</v>
      </c>
      <c r="M170" s="37">
        <f t="shared" si="28"/>
        <v>0.61369193154034229</v>
      </c>
      <c r="N170" s="38">
        <v>266</v>
      </c>
      <c r="O170" s="38">
        <f t="shared" si="29"/>
        <v>160.02390438247011</v>
      </c>
      <c r="P170" s="38">
        <f t="shared" si="30"/>
        <v>97.64556962025317</v>
      </c>
      <c r="Q170" s="38">
        <f t="shared" si="31"/>
        <v>168.35443037974682</v>
      </c>
      <c r="R170" s="38">
        <f t="shared" si="32"/>
        <v>105.97609561752989</v>
      </c>
      <c r="S170" s="39">
        <f t="shared" si="33"/>
        <v>-8.3305259972767089</v>
      </c>
      <c r="T170" s="39">
        <f t="shared" si="34"/>
        <v>-8.3305259972767232</v>
      </c>
      <c r="U170" t="s">
        <v>300</v>
      </c>
      <c r="V170" t="s">
        <v>196</v>
      </c>
      <c r="W170" t="s">
        <v>431</v>
      </c>
      <c r="X170" t="s">
        <v>463</v>
      </c>
      <c r="Y170" s="41"/>
    </row>
    <row r="171" spans="1:25" ht="15" x14ac:dyDescent="0.25">
      <c r="A171">
        <v>2.0299999999999998</v>
      </c>
      <c r="B171">
        <v>1.88</v>
      </c>
      <c r="C171" s="29">
        <f t="shared" si="26"/>
        <v>2.4525731055444977E-2</v>
      </c>
      <c r="D171" s="30">
        <f>IF(OR($A171="",$B171=""),"",A171*'MPTO_working_2-way'!$G170)</f>
        <v>2.0797872340425529</v>
      </c>
      <c r="E171" s="32">
        <f>IF(OR($A171="",$B171=""),"",B171*'MPTO_working_2-way'!$G170)</f>
        <v>1.9261083743842364</v>
      </c>
      <c r="F171" s="30">
        <f>IF(OR($A171="",$B171=""),"",'MPTO_working_2-way'!D170)</f>
        <v>2.0818241326641935</v>
      </c>
      <c r="G171" s="32">
        <f>IF(OR($A171="",$B171=""),"",'MPTO_working_2-way'!E170)</f>
        <v>1.9243646631706333</v>
      </c>
      <c r="H171" s="30">
        <f>IF(OR($A171="",$B171=""),"",'OddsRatio_working_2-way'!M170)</f>
        <v>2.081875475946537</v>
      </c>
      <c r="I171" s="30">
        <f>IF(OR($A171="",$B171=""),"",'OddsRatio_working_2-way'!N170)</f>
        <v>1.9243207949834495</v>
      </c>
      <c r="J171" s="30">
        <f>IF('Log_working_2-way'!$D170="","",A171^('Log_working_2-way'!$D170))</f>
        <v>2.0827972819225606</v>
      </c>
      <c r="K171" s="32">
        <f>IF('Log_working_2-way'!$D170="","",B171^('Log_working_2-way'!$D170))</f>
        <v>1.9235339030630429</v>
      </c>
      <c r="L171" s="37">
        <f t="shared" si="27"/>
        <v>0.4808184143222507</v>
      </c>
      <c r="M171" s="37">
        <f t="shared" si="28"/>
        <v>0.51918158567774941</v>
      </c>
      <c r="N171" s="38">
        <v>267</v>
      </c>
      <c r="O171" s="38">
        <f t="shared" si="29"/>
        <v>135.4729064039409</v>
      </c>
      <c r="P171" s="38">
        <f t="shared" si="30"/>
        <v>124.97872340425531</v>
      </c>
      <c r="Q171" s="38">
        <f t="shared" si="31"/>
        <v>142.02127659574467</v>
      </c>
      <c r="R171" s="38">
        <f t="shared" si="32"/>
        <v>131.52709359605913</v>
      </c>
      <c r="S171" s="39">
        <f t="shared" si="33"/>
        <v>-6.5483701918037696</v>
      </c>
      <c r="T171" s="39">
        <f t="shared" si="34"/>
        <v>-6.5483701918038264</v>
      </c>
      <c r="U171" t="s">
        <v>387</v>
      </c>
      <c r="V171" t="s">
        <v>419</v>
      </c>
      <c r="W171" t="s">
        <v>431</v>
      </c>
      <c r="X171" t="s">
        <v>463</v>
      </c>
      <c r="Y171" s="41"/>
    </row>
    <row r="172" spans="1:25" ht="15" x14ac:dyDescent="0.25">
      <c r="A172">
        <v>2.08</v>
      </c>
      <c r="B172">
        <v>1.84</v>
      </c>
      <c r="C172" s="29">
        <f t="shared" si="26"/>
        <v>2.4247491638795804E-2</v>
      </c>
      <c r="D172" s="30">
        <f>IF(OR($A172="",$B172=""),"",A172*'MPTO_working_2-way'!$G171)</f>
        <v>2.1304347826086953</v>
      </c>
      <c r="E172" s="32">
        <f>IF(OR($A172="",$B172=""),"",B172*'MPTO_working_2-way'!$G171)</f>
        <v>1.8846153846153844</v>
      </c>
      <c r="F172" s="30">
        <f>IF(OR($A172="",$B172=""),"",'MPTO_working_2-way'!D171)</f>
        <v>2.1338090990187331</v>
      </c>
      <c r="G172" s="32">
        <f>IF(OR($A172="",$B172=""),"",'MPTO_working_2-way'!E171)</f>
        <v>1.8819826907946497</v>
      </c>
      <c r="H172" s="30">
        <f>IF(OR($A172="",$B172=""),"",'OddsRatio_working_2-way'!M171)</f>
        <v>2.1338934190276815</v>
      </c>
      <c r="I172" s="30">
        <f>IF(OR($A172="",$B172=""),"",'OddsRatio_working_2-way'!N171)</f>
        <v>1.8819171036881968</v>
      </c>
      <c r="J172" s="30">
        <f>IF('Log_working_2-way'!$D171="","",A172^('Log_working_2-way'!$D171))</f>
        <v>2.1354221138982008</v>
      </c>
      <c r="K172" s="32">
        <f>IF('Log_working_2-way'!$D171="","",B172^('Log_working_2-way'!$D171))</f>
        <v>1.8807297195989381</v>
      </c>
      <c r="L172" s="37">
        <f t="shared" si="27"/>
        <v>0.46938775510204089</v>
      </c>
      <c r="M172" s="37">
        <f t="shared" si="28"/>
        <v>0.53061224489795922</v>
      </c>
      <c r="N172" s="38">
        <v>268</v>
      </c>
      <c r="O172" s="38">
        <f t="shared" si="29"/>
        <v>139.15384615384616</v>
      </c>
      <c r="P172" s="38">
        <f t="shared" si="30"/>
        <v>122.34782608695652</v>
      </c>
      <c r="Q172" s="38">
        <f t="shared" si="31"/>
        <v>145.65217391304347</v>
      </c>
      <c r="R172" s="38">
        <f t="shared" si="32"/>
        <v>128.84615384615384</v>
      </c>
      <c r="S172" s="39">
        <f t="shared" si="33"/>
        <v>-6.4983277591973092</v>
      </c>
      <c r="T172" s="39">
        <f t="shared" si="34"/>
        <v>-6.4983277591973234</v>
      </c>
      <c r="U172" t="s">
        <v>388</v>
      </c>
      <c r="V172" t="s">
        <v>384</v>
      </c>
      <c r="W172" t="s">
        <v>431</v>
      </c>
      <c r="X172" t="s">
        <v>463</v>
      </c>
      <c r="Y172" s="41"/>
    </row>
    <row r="173" spans="1:25" ht="15" x14ac:dyDescent="0.25">
      <c r="A173">
        <v>1.72</v>
      </c>
      <c r="B173">
        <v>2.2400000000000002</v>
      </c>
      <c r="C173" s="29">
        <f t="shared" si="26"/>
        <v>2.7823920265780622E-2</v>
      </c>
      <c r="D173" s="30">
        <f>IF(OR($A173="",$B173=""),"",A173*'MPTO_working_2-way'!$G172)</f>
        <v>1.7678571428571426</v>
      </c>
      <c r="E173" s="32">
        <f>IF(OR($A173="",$B173=""),"",B173*'MPTO_working_2-way'!$G172)</f>
        <v>2.3023255813953489</v>
      </c>
      <c r="F173" s="30">
        <f>IF(OR($A173="",$B173=""),"",'MPTO_working_2-way'!D172)</f>
        <v>1.762166117819246</v>
      </c>
      <c r="G173" s="32">
        <f>IF(OR($A173="",$B173=""),"",'MPTO_working_2-way'!E172)</f>
        <v>2.3120499279884781</v>
      </c>
      <c r="H173" s="30">
        <f>IF(OR($A173="",$B173=""),"",'OddsRatio_working_2-way'!M172)</f>
        <v>1.7620007620011424</v>
      </c>
      <c r="I173" s="30">
        <f>IF(OR($A173="",$B173=""),"",'OddsRatio_working_2-way'!N172)</f>
        <v>2.3123346456686344</v>
      </c>
      <c r="J173" s="30">
        <f>IF('Log_working_2-way'!$D172="","",A173^('Log_working_2-way'!$D172))</f>
        <v>1.7594273311587105</v>
      </c>
      <c r="K173" s="32">
        <f>IF('Log_working_2-way'!$D172="","",B173^('Log_working_2-way'!$D172))</f>
        <v>2.3167816840015738</v>
      </c>
      <c r="L173" s="37">
        <f t="shared" si="27"/>
        <v>0.56565656565656575</v>
      </c>
      <c r="M173" s="37">
        <f t="shared" si="28"/>
        <v>0.43434343434343431</v>
      </c>
      <c r="N173" s="38">
        <v>269</v>
      </c>
      <c r="O173" s="38">
        <f t="shared" si="29"/>
        <v>112.6046511627907</v>
      </c>
      <c r="P173" s="38">
        <f t="shared" si="30"/>
        <v>148.91071428571431</v>
      </c>
      <c r="Q173" s="38">
        <f t="shared" si="31"/>
        <v>120.08928571428571</v>
      </c>
      <c r="R173" s="38">
        <f t="shared" si="32"/>
        <v>156.3953488372093</v>
      </c>
      <c r="S173" s="39">
        <f t="shared" si="33"/>
        <v>-7.4846345514950059</v>
      </c>
      <c r="T173" s="39">
        <f t="shared" si="34"/>
        <v>-7.4846345514949917</v>
      </c>
      <c r="U173" t="s">
        <v>391</v>
      </c>
      <c r="V173" t="s">
        <v>301</v>
      </c>
      <c r="W173" t="s">
        <v>431</v>
      </c>
      <c r="X173" t="s">
        <v>463</v>
      </c>
      <c r="Y173" s="41"/>
    </row>
    <row r="174" spans="1:25" ht="15" x14ac:dyDescent="0.25">
      <c r="A174">
        <v>2.4300000000000002</v>
      </c>
      <c r="B174">
        <v>1.58</v>
      </c>
      <c r="C174" s="29">
        <f t="shared" si="26"/>
        <v>4.4434026149919204E-2</v>
      </c>
      <c r="D174" s="30">
        <f>IF(OR($A174="",$B174=""),"",A174*'MPTO_working_2-way'!$G173)</f>
        <v>2.537974683544304</v>
      </c>
      <c r="E174" s="32">
        <f>IF(OR($A174="",$B174=""),"",B174*'MPTO_working_2-way'!$G173)</f>
        <v>1.6502057613168724</v>
      </c>
      <c r="F174" s="30">
        <f>IF(OR($A174="",$B174=""),"",'MPTO_working_2-way'!D173)</f>
        <v>2.5686759884926742</v>
      </c>
      <c r="G174" s="32">
        <f>IF(OR($A174="",$B174=""),"",'MPTO_working_2-way'!E173)</f>
        <v>1.6374802746620036</v>
      </c>
      <c r="H174" s="30">
        <f>IF(OR($A174="",$B174=""),"",'OddsRatio_working_2-way'!M173)</f>
        <v>2.5701965613830993</v>
      </c>
      <c r="I174" s="30">
        <f>IF(OR($A174="",$B174=""),"",'OddsRatio_working_2-way'!N173)</f>
        <v>1.636862940980558</v>
      </c>
      <c r="J174" s="30">
        <f>IF('Log_working_2-way'!$D173="","",A174^('Log_working_2-way'!$D173))</f>
        <v>2.5846851995954396</v>
      </c>
      <c r="K174" s="32">
        <f>IF('Log_working_2-way'!$D173="","",B174^('Log_working_2-way'!$D173))</f>
        <v>1.6310401587990264</v>
      </c>
      <c r="L174" s="37">
        <f t="shared" si="27"/>
        <v>0.3940149625935162</v>
      </c>
      <c r="M174" s="37">
        <f t="shared" si="28"/>
        <v>0.6059850374064838</v>
      </c>
      <c r="N174" s="38">
        <v>270</v>
      </c>
      <c r="O174" s="38">
        <f t="shared" si="29"/>
        <v>158.88888888888889</v>
      </c>
      <c r="P174" s="38">
        <f t="shared" si="30"/>
        <v>99.113924050632917</v>
      </c>
      <c r="Q174" s="38">
        <f t="shared" si="31"/>
        <v>170.88607594936707</v>
      </c>
      <c r="R174" s="38">
        <f t="shared" si="32"/>
        <v>111.1111111111111</v>
      </c>
      <c r="S174" s="39">
        <f t="shared" si="33"/>
        <v>-11.997187060478183</v>
      </c>
      <c r="T174" s="39">
        <f t="shared" si="34"/>
        <v>-11.997187060478183</v>
      </c>
      <c r="U174" t="s">
        <v>401</v>
      </c>
      <c r="V174" t="s">
        <v>421</v>
      </c>
      <c r="W174" t="s">
        <v>432</v>
      </c>
      <c r="X174" t="s">
        <v>463</v>
      </c>
      <c r="Y174" s="41"/>
    </row>
    <row r="175" spans="1:25" ht="15" x14ac:dyDescent="0.25">
      <c r="A175">
        <v>2.34</v>
      </c>
      <c r="B175">
        <v>1.63</v>
      </c>
      <c r="C175" s="29">
        <f t="shared" si="26"/>
        <v>4.0847359865764821E-2</v>
      </c>
      <c r="D175" s="30">
        <f>IF(OR($A175="",$B175=""),"",A175*'MPTO_working_2-way'!$G174)</f>
        <v>2.4355828220858897</v>
      </c>
      <c r="E175" s="32">
        <f>IF(OR($A175="",$B175=""),"",B175*'MPTO_working_2-way'!$G174)</f>
        <v>1.6965811965811965</v>
      </c>
      <c r="F175" s="30">
        <f>IF(OR($A175="",$B175=""),"",'MPTO_working_2-way'!D174)</f>
        <v>2.4574447522711167</v>
      </c>
      <c r="G175" s="32">
        <f>IF(OR($A175="",$B175=""),"",'MPTO_working_2-way'!E174)</f>
        <v>1.6861323548914724</v>
      </c>
      <c r="H175" s="30">
        <f>IF(OR($A175="",$B175=""),"",'OddsRatio_working_2-way'!M174)</f>
        <v>2.4584183648679576</v>
      </c>
      <c r="I175" s="30">
        <f>IF(OR($A175="",$B175=""),"",'OddsRatio_working_2-way'!N174)</f>
        <v>1.6856743058707564</v>
      </c>
      <c r="J175" s="30">
        <f>IF('Log_working_2-way'!$D174="","",A175^('Log_working_2-way'!$D174))</f>
        <v>2.4686297213280377</v>
      </c>
      <c r="K175" s="32">
        <f>IF('Log_working_2-way'!$D174="","",B175^('Log_working_2-way'!$D174))</f>
        <v>1.6809068245571044</v>
      </c>
      <c r="L175" s="37">
        <f t="shared" si="27"/>
        <v>0.41057934508816119</v>
      </c>
      <c r="M175" s="37">
        <f t="shared" si="28"/>
        <v>0.58942065491183881</v>
      </c>
      <c r="N175" s="38">
        <v>271</v>
      </c>
      <c r="O175" s="38">
        <f t="shared" si="29"/>
        <v>155.18803418803421</v>
      </c>
      <c r="P175" s="38">
        <f t="shared" si="30"/>
        <v>104.74233128834354</v>
      </c>
      <c r="Q175" s="38">
        <f t="shared" si="31"/>
        <v>166.25766871165644</v>
      </c>
      <c r="R175" s="38">
        <f t="shared" si="32"/>
        <v>115.81196581196582</v>
      </c>
      <c r="S175" s="39">
        <f t="shared" si="33"/>
        <v>-11.069634523622227</v>
      </c>
      <c r="T175" s="39">
        <f t="shared" si="34"/>
        <v>-11.069634523622284</v>
      </c>
      <c r="U175" t="s">
        <v>392</v>
      </c>
      <c r="V175" t="s">
        <v>399</v>
      </c>
      <c r="W175" t="s">
        <v>432</v>
      </c>
      <c r="X175" t="s">
        <v>463</v>
      </c>
      <c r="Y175" s="41"/>
    </row>
    <row r="176" spans="1:25" ht="15" x14ac:dyDescent="0.25">
      <c r="A176">
        <v>2.5</v>
      </c>
      <c r="B176">
        <v>1.56</v>
      </c>
      <c r="C176" s="29">
        <f t="shared" si="26"/>
        <v>4.102564102564088E-2</v>
      </c>
      <c r="D176" s="30">
        <f>IF(OR($A176="",$B176=""),"",A176*'MPTO_working_2-way'!$G175)</f>
        <v>2.6025641025641022</v>
      </c>
      <c r="E176" s="32">
        <f>IF(OR($A176="",$B176=""),"",B176*'MPTO_working_2-way'!$G175)</f>
        <v>1.6239999999999999</v>
      </c>
      <c r="F176" s="30">
        <f>IF(OR($A176="",$B176=""),"",'MPTO_working_2-way'!D175)</f>
        <v>2.6351351351351346</v>
      </c>
      <c r="G176" s="32">
        <f>IF(OR($A176="",$B176=""),"",'MPTO_working_2-way'!E175)</f>
        <v>1.6115702479338843</v>
      </c>
      <c r="H176" s="30">
        <f>IF(OR($A176="",$B176=""),"",'OddsRatio_working_2-way'!M175)</f>
        <v>2.6366341767699417</v>
      </c>
      <c r="I176" s="30">
        <f>IF(OR($A176="",$B176=""),"",'OddsRatio_working_2-way'!N175)</f>
        <v>1.6110100926607782</v>
      </c>
      <c r="J176" s="30">
        <f>IF('Log_working_2-way'!$D175="","",A176^('Log_working_2-way'!$D175))</f>
        <v>2.6519924845520593</v>
      </c>
      <c r="K176" s="32">
        <f>IF('Log_working_2-way'!$D175="","",B176^('Log_working_2-way'!$D175))</f>
        <v>1.6053296303406839</v>
      </c>
      <c r="L176" s="37">
        <f t="shared" si="27"/>
        <v>0.38423645320197047</v>
      </c>
      <c r="M176" s="37">
        <f t="shared" si="28"/>
        <v>0.61576354679802958</v>
      </c>
      <c r="N176" s="38">
        <v>272</v>
      </c>
      <c r="O176" s="38">
        <f t="shared" si="29"/>
        <v>163.20000000000002</v>
      </c>
      <c r="P176" s="38">
        <f t="shared" si="30"/>
        <v>97.641025641025621</v>
      </c>
      <c r="Q176" s="38">
        <f t="shared" si="31"/>
        <v>174.35897435897434</v>
      </c>
      <c r="R176" s="38">
        <f t="shared" si="32"/>
        <v>108.80000000000001</v>
      </c>
      <c r="S176" s="39">
        <f t="shared" si="33"/>
        <v>-11.158974358974319</v>
      </c>
      <c r="T176" s="39">
        <f t="shared" si="34"/>
        <v>-11.15897435897439</v>
      </c>
      <c r="U176" t="s">
        <v>305</v>
      </c>
      <c r="V176" t="s">
        <v>397</v>
      </c>
      <c r="W176" t="s">
        <v>432</v>
      </c>
      <c r="X176" t="s">
        <v>463</v>
      </c>
      <c r="Y176" s="41"/>
    </row>
    <row r="177" spans="1:25" ht="15" x14ac:dyDescent="0.25">
      <c r="A177">
        <v>2.31</v>
      </c>
      <c r="B177">
        <v>1.64</v>
      </c>
      <c r="C177" s="29">
        <f t="shared" si="26"/>
        <v>4.2656530461408604E-2</v>
      </c>
      <c r="D177" s="30">
        <f>IF(OR($A177="",$B177=""),"",A177*'MPTO_working_2-way'!$G176)</f>
        <v>2.4085365853658538</v>
      </c>
      <c r="E177" s="32">
        <f>IF(OR($A177="",$B177=""),"",B177*'MPTO_working_2-way'!$G176)</f>
        <v>1.7099567099567101</v>
      </c>
      <c r="F177" s="30">
        <f>IF(OR($A177="",$B177=""),"",'MPTO_working_2-way'!D176)</f>
        <v>2.4297075423294001</v>
      </c>
      <c r="G177" s="32">
        <f>IF(OR($A177="",$B177=""),"",'MPTO_working_2-way'!E176)</f>
        <v>1.6994437466355645</v>
      </c>
      <c r="H177" s="30">
        <f>IF(OR($A177="",$B177=""),"",'OddsRatio_working_2-way'!M176)</f>
        <v>2.4306903927824499</v>
      </c>
      <c r="I177" s="30">
        <f>IF(OR($A177="",$B177=""),"",'OddsRatio_working_2-way'!N176)</f>
        <v>1.6989632453288304</v>
      </c>
      <c r="J177" s="30">
        <f>IF('Log_working_2-way'!$D176="","",A177^('Log_working_2-way'!$D176))</f>
        <v>2.4405863243940802</v>
      </c>
      <c r="K177" s="32">
        <f>IF('Log_working_2-way'!$D176="","",B177^('Log_working_2-way'!$D176))</f>
        <v>1.694161802778569</v>
      </c>
      <c r="L177" s="37">
        <f t="shared" si="27"/>
        <v>0.41518987341772151</v>
      </c>
      <c r="M177" s="37">
        <f t="shared" si="28"/>
        <v>0.58481012658227838</v>
      </c>
      <c r="N177" s="38">
        <v>273</v>
      </c>
      <c r="O177" s="38">
        <f t="shared" si="29"/>
        <v>154.81818181818181</v>
      </c>
      <c r="P177" s="38">
        <f t="shared" si="30"/>
        <v>106.53658536585364</v>
      </c>
      <c r="Q177" s="38">
        <f t="shared" si="31"/>
        <v>166.46341463414635</v>
      </c>
      <c r="R177" s="38">
        <f t="shared" si="32"/>
        <v>118.18181818181819</v>
      </c>
      <c r="S177" s="39">
        <f t="shared" si="33"/>
        <v>-11.645232815964533</v>
      </c>
      <c r="T177" s="39">
        <f t="shared" si="34"/>
        <v>-11.645232815964548</v>
      </c>
      <c r="U177" t="s">
        <v>396</v>
      </c>
      <c r="V177" t="s">
        <v>395</v>
      </c>
      <c r="W177" t="s">
        <v>432</v>
      </c>
      <c r="X177" t="s">
        <v>463</v>
      </c>
      <c r="Y177" s="41"/>
    </row>
    <row r="178" spans="1:25" s="35" customFormat="1" ht="15" x14ac:dyDescent="0.25">
      <c r="A178">
        <v>2.19</v>
      </c>
      <c r="B178">
        <v>1.71</v>
      </c>
      <c r="C178" s="29">
        <f t="shared" si="26"/>
        <v>4.1416326203636888E-2</v>
      </c>
      <c r="D178" s="30">
        <f>IF(OR($A178="",$B178=""),"",A178*'MPTO_working_2-way'!$G177)</f>
        <v>2.2807017543859649</v>
      </c>
      <c r="E178" s="32">
        <f>IF(OR($A178="",$B178=""),"",B178*'MPTO_working_2-way'!$G177)</f>
        <v>1.780821917808219</v>
      </c>
      <c r="F178" s="30">
        <f>IF(OR($A178="",$B178=""),"",'MPTO_working_2-way'!D177)</f>
        <v>2.2940365707984927</v>
      </c>
      <c r="G178" s="32">
        <f>IF(OR($A178="",$B178=""),"",'MPTO_working_2-way'!E177)</f>
        <v>1.7727756869985087</v>
      </c>
      <c r="H178" s="30">
        <f>IF(OR($A178="",$B178=""),"",'OddsRatio_working_2-way'!M177)</f>
        <v>2.2946259452166746</v>
      </c>
      <c r="I178" s="30">
        <f>IF(OR($A178="",$B178=""),"",'OddsRatio_working_2-way'!N177)</f>
        <v>1.7724238832805375</v>
      </c>
      <c r="J178" s="30">
        <f>IF('Log_working_2-way'!$D177="","",A178^('Log_working_2-way'!$D177))</f>
        <v>2.300809210627615</v>
      </c>
      <c r="K178" s="32">
        <f>IF('Log_working_2-way'!$D177="","",B178^('Log_working_2-way'!$D177))</f>
        <v>1.7687522442412873</v>
      </c>
      <c r="L178" s="37">
        <f t="shared" si="27"/>
        <v>0.43846153846153846</v>
      </c>
      <c r="M178" s="37">
        <f t="shared" si="28"/>
        <v>0.56153846153846165</v>
      </c>
      <c r="N178" s="38">
        <v>274</v>
      </c>
      <c r="O178" s="38">
        <f t="shared" si="29"/>
        <v>148.88584474885843</v>
      </c>
      <c r="P178" s="38">
        <f t="shared" si="30"/>
        <v>113.76608187134501</v>
      </c>
      <c r="Q178" s="38">
        <f t="shared" si="31"/>
        <v>160.23391812865495</v>
      </c>
      <c r="R178" s="38">
        <f t="shared" si="32"/>
        <v>125.11415525114155</v>
      </c>
      <c r="S178" s="39">
        <f t="shared" si="33"/>
        <v>-11.348073379796517</v>
      </c>
      <c r="T178" s="39">
        <f t="shared" si="34"/>
        <v>-11.348073379796546</v>
      </c>
      <c r="U178" t="s">
        <v>394</v>
      </c>
      <c r="V178" t="s">
        <v>308</v>
      </c>
      <c r="W178" t="s">
        <v>432</v>
      </c>
      <c r="X178" t="s">
        <v>463</v>
      </c>
      <c r="Y178" s="41"/>
    </row>
    <row r="179" spans="1:25" ht="15" x14ac:dyDescent="0.25">
      <c r="A179">
        <v>1.98</v>
      </c>
      <c r="B179">
        <v>1.91</v>
      </c>
      <c r="C179" s="29">
        <f t="shared" si="26"/>
        <v>2.861071447458885E-2</v>
      </c>
      <c r="D179" s="30">
        <f>IF(OR($A179="",$B179=""),"",A179*'MPTO_working_2-way'!$G178)</f>
        <v>2.0366492146596857</v>
      </c>
      <c r="E179" s="32">
        <f>IF(OR($A179="",$B179=""),"",B179*'MPTO_working_2-way'!$G178)</f>
        <v>1.9646464646464645</v>
      </c>
      <c r="F179" s="30">
        <f>IF(OR($A179="",$B179=""),"",'MPTO_working_2-way'!D178)</f>
        <v>2.0377175494369308</v>
      </c>
      <c r="G179" s="32">
        <f>IF(OR($A179="",$B179=""),"",'MPTO_working_2-way'!E178)</f>
        <v>1.9636533568721115</v>
      </c>
      <c r="H179" s="30">
        <f>IF(OR($A179="",$B179=""),"",'OddsRatio_working_2-way'!M178)</f>
        <v>2.0377490433255412</v>
      </c>
      <c r="I179" s="30">
        <f>IF(OR($A179="",$B179=""),"",'OddsRatio_working_2-way'!N178)</f>
        <v>1.9636241116594322</v>
      </c>
      <c r="J179" s="30">
        <f>IF('Log_working_2-way'!$D178="","",A179^('Log_working_2-way'!$D178))</f>
        <v>2.0382337672504618</v>
      </c>
      <c r="K179" s="32">
        <f>IF('Log_working_2-way'!$D178="","",B179^('Log_working_2-way'!$D178))</f>
        <v>1.9631742210121639</v>
      </c>
      <c r="L179" s="37">
        <f t="shared" si="27"/>
        <v>0.49100257069408743</v>
      </c>
      <c r="M179" s="37">
        <f t="shared" si="28"/>
        <v>0.50899742930591263</v>
      </c>
      <c r="N179" s="38">
        <v>275</v>
      </c>
      <c r="O179" s="38">
        <f t="shared" si="29"/>
        <v>136.11111111111111</v>
      </c>
      <c r="P179" s="38">
        <f t="shared" si="30"/>
        <v>131.02094240837695</v>
      </c>
      <c r="Q179" s="38">
        <f t="shared" si="31"/>
        <v>143.97905759162305</v>
      </c>
      <c r="R179" s="38">
        <f t="shared" si="32"/>
        <v>138.88888888888889</v>
      </c>
      <c r="S179" s="39">
        <f t="shared" si="33"/>
        <v>-7.8679464805119324</v>
      </c>
      <c r="T179" s="39">
        <f t="shared" si="34"/>
        <v>-7.8679464805119324</v>
      </c>
      <c r="U179" t="s">
        <v>317</v>
      </c>
      <c r="V179" t="s">
        <v>409</v>
      </c>
      <c r="W179" t="s">
        <v>433</v>
      </c>
      <c r="X179" t="s">
        <v>463</v>
      </c>
      <c r="Y179" s="41"/>
    </row>
    <row r="180" spans="1:25" ht="15" x14ac:dyDescent="0.25">
      <c r="A180">
        <v>2.0099999999999998</v>
      </c>
      <c r="B180">
        <v>1.88</v>
      </c>
      <c r="C180" s="29">
        <f t="shared" si="26"/>
        <v>2.9427331427966497E-2</v>
      </c>
      <c r="D180" s="30">
        <f>IF(OR($A180="",$B180=""),"",A180*'MPTO_working_2-way'!$G179)</f>
        <v>2.0691489361702122</v>
      </c>
      <c r="E180" s="32">
        <f>IF(OR($A180="",$B180=""),"",B180*'MPTO_working_2-way'!$G179)</f>
        <v>1.9353233830845769</v>
      </c>
      <c r="F180" s="30">
        <f>IF(OR($A180="",$B180=""),"",'MPTO_working_2-way'!D179)</f>
        <v>2.0712563034422273</v>
      </c>
      <c r="G180" s="32">
        <f>IF(OR($A180="",$B180=""),"",'MPTO_working_2-way'!E179)</f>
        <v>1.9334834220221038</v>
      </c>
      <c r="H180" s="30">
        <f>IF(OR($A180="",$B180=""),"",'OddsRatio_working_2-way'!M179)</f>
        <v>2.0713203408538785</v>
      </c>
      <c r="I180" s="30">
        <f>IF(OR($A180="",$B180=""),"",'OddsRatio_working_2-way'!N179)</f>
        <v>1.9334276237142709</v>
      </c>
      <c r="J180" s="30">
        <f>IF('Log_working_2-way'!$D179="","",A180^('Log_working_2-way'!$D179))</f>
        <v>2.0722780043286777</v>
      </c>
      <c r="K180" s="32">
        <f>IF('Log_working_2-way'!$D179="","",B180^('Log_working_2-way'!$D179))</f>
        <v>1.9325939690668699</v>
      </c>
      <c r="L180" s="37">
        <f t="shared" si="27"/>
        <v>0.48329048843187672</v>
      </c>
      <c r="M180" s="37">
        <f t="shared" si="28"/>
        <v>0.5167095115681235</v>
      </c>
      <c r="N180" s="38">
        <v>276</v>
      </c>
      <c r="O180" s="38">
        <f t="shared" si="29"/>
        <v>138.68656716417911</v>
      </c>
      <c r="P180" s="38">
        <f t="shared" si="30"/>
        <v>129.19148936170211</v>
      </c>
      <c r="Q180" s="38">
        <f t="shared" si="31"/>
        <v>146.80851063829786</v>
      </c>
      <c r="R180" s="38">
        <f t="shared" si="32"/>
        <v>137.31343283582092</v>
      </c>
      <c r="S180" s="39">
        <f t="shared" si="33"/>
        <v>-8.1219434741187513</v>
      </c>
      <c r="T180" s="39">
        <f t="shared" si="34"/>
        <v>-8.1219434741188081</v>
      </c>
      <c r="U180" t="s">
        <v>422</v>
      </c>
      <c r="V180" t="s">
        <v>402</v>
      </c>
      <c r="W180" t="s">
        <v>433</v>
      </c>
      <c r="X180" t="s">
        <v>463</v>
      </c>
      <c r="Y180" s="41"/>
    </row>
    <row r="181" spans="1:25" s="35" customFormat="1" ht="15" x14ac:dyDescent="0.25">
      <c r="A181">
        <v>2.11</v>
      </c>
      <c r="B181">
        <v>1.79</v>
      </c>
      <c r="C181" s="29">
        <f t="shared" si="26"/>
        <v>3.2592867166194583E-2</v>
      </c>
      <c r="D181" s="30">
        <f>IF(OR($A181="",$B181=""),"",A181*'MPTO_working_2-way'!$G180)</f>
        <v>2.1787709497206706</v>
      </c>
      <c r="E181" s="32">
        <f>IF(OR($A181="",$B181=""),"",B181*'MPTO_working_2-way'!$G180)</f>
        <v>1.8483412322274884</v>
      </c>
      <c r="F181" s="30">
        <f>IF(OR($A181="",$B181=""),"",'MPTO_working_2-way'!D180)</f>
        <v>2.1851369724319478</v>
      </c>
      <c r="G181" s="32">
        <f>IF(OR($A181="",$B181=""),"",'MPTO_working_2-way'!E180)</f>
        <v>1.8437843247333352</v>
      </c>
      <c r="H181" s="30">
        <f>IF(OR($A181="",$B181=""),"",'OddsRatio_working_2-way'!M180)</f>
        <v>2.1853536565680476</v>
      </c>
      <c r="I181" s="30">
        <f>IF(OR($A181="",$B181=""),"",'OddsRatio_working_2-way'!N180)</f>
        <v>1.8436300798997822</v>
      </c>
      <c r="J181" s="30">
        <f>IF('Log_working_2-way'!$D180="","",A181^('Log_working_2-way'!$D180))</f>
        <v>2.1882656756587764</v>
      </c>
      <c r="K181" s="32">
        <f>IF('Log_working_2-way'!$D180="","",B181^('Log_working_2-way'!$D180))</f>
        <v>1.8415626408173078</v>
      </c>
      <c r="L181" s="37">
        <f t="shared" si="27"/>
        <v>0.4589743589743589</v>
      </c>
      <c r="M181" s="37">
        <f t="shared" si="28"/>
        <v>0.54102564102564099</v>
      </c>
      <c r="N181" s="38">
        <v>277</v>
      </c>
      <c r="O181" s="38">
        <f t="shared" si="29"/>
        <v>145.72037914691938</v>
      </c>
      <c r="P181" s="38">
        <f t="shared" si="30"/>
        <v>122.25139664804468</v>
      </c>
      <c r="Q181" s="38">
        <f t="shared" si="31"/>
        <v>154.7486033519553</v>
      </c>
      <c r="R181" s="38">
        <f t="shared" si="32"/>
        <v>131.27962085308056</v>
      </c>
      <c r="S181" s="39">
        <f t="shared" si="33"/>
        <v>-9.0282242050359116</v>
      </c>
      <c r="T181" s="39">
        <f t="shared" si="34"/>
        <v>-9.0282242050358832</v>
      </c>
      <c r="U181" t="s">
        <v>312</v>
      </c>
      <c r="V181" t="s">
        <v>404</v>
      </c>
      <c r="W181" t="s">
        <v>433</v>
      </c>
      <c r="X181" t="s">
        <v>463</v>
      </c>
      <c r="Y181" s="41"/>
    </row>
    <row r="182" spans="1:25" s="50" customFormat="1" ht="15" x14ac:dyDescent="0.25">
      <c r="A182">
        <v>1.79</v>
      </c>
      <c r="B182">
        <v>2.1</v>
      </c>
      <c r="C182" s="29">
        <f t="shared" si="26"/>
        <v>3.4849694067571102E-2</v>
      </c>
      <c r="D182" s="30">
        <f>IF(OR($A182="",$B182=""),"",A182*'MPTO_working_2-way'!$G181)</f>
        <v>1.8523809523809522</v>
      </c>
      <c r="E182" s="32">
        <f>IF(OR($A182="",$B182=""),"",B182*'MPTO_working_2-way'!$G181)</f>
        <v>2.1731843575418992</v>
      </c>
      <c r="F182" s="30">
        <f>IF(OR($A182="",$B182=""),"",'MPTO_working_2-way'!D181)</f>
        <v>1.8476284099287292</v>
      </c>
      <c r="G182" s="32">
        <f>IF(OR($A182="",$B182=""),"",'MPTO_working_2-way'!E181)</f>
        <v>2.1797622499275153</v>
      </c>
      <c r="H182" s="30">
        <f>IF(OR($A182="",$B182=""),"",'OddsRatio_working_2-way'!M181)</f>
        <v>1.8474560862851939</v>
      </c>
      <c r="I182" s="30">
        <f>IF(OR($A182="",$B182=""),"",'OddsRatio_working_2-way'!N181)</f>
        <v>2.1800021454603971</v>
      </c>
      <c r="J182" s="30">
        <f>IF('Log_working_2-way'!$D181="","",A182^('Log_working_2-way'!$D181))</f>
        <v>1.8452962428833544</v>
      </c>
      <c r="K182" s="32">
        <f>IF('Log_working_2-way'!$D181="","",B182^('Log_working_2-way'!$D181))</f>
        <v>2.1830172065936067</v>
      </c>
      <c r="L182" s="37">
        <f t="shared" si="27"/>
        <v>0.53984575835475579</v>
      </c>
      <c r="M182" s="37">
        <f t="shared" si="28"/>
        <v>0.46015424164524427</v>
      </c>
      <c r="N182" s="38">
        <v>278</v>
      </c>
      <c r="O182" s="38">
        <f t="shared" si="29"/>
        <v>122.6927374301676</v>
      </c>
      <c r="P182" s="38">
        <f t="shared" si="30"/>
        <v>145.61904761904765</v>
      </c>
      <c r="Q182" s="38">
        <f t="shared" si="31"/>
        <v>132.38095238095238</v>
      </c>
      <c r="R182" s="38">
        <f t="shared" si="32"/>
        <v>155.3072625698324</v>
      </c>
      <c r="S182" s="39">
        <f t="shared" si="33"/>
        <v>-9.6882149507847828</v>
      </c>
      <c r="T182" s="39">
        <f t="shared" si="34"/>
        <v>-9.6882149507847544</v>
      </c>
      <c r="U182" t="s">
        <v>407</v>
      </c>
      <c r="V182" t="s">
        <v>315</v>
      </c>
      <c r="W182" t="s">
        <v>433</v>
      </c>
      <c r="X182" t="s">
        <v>463</v>
      </c>
      <c r="Y182" s="52"/>
    </row>
    <row r="183" spans="1:25" ht="15" x14ac:dyDescent="0.25">
      <c r="A183">
        <v>1.73</v>
      </c>
      <c r="B183">
        <v>2.2200000000000002</v>
      </c>
      <c r="C183" s="29">
        <f t="shared" si="26"/>
        <v>2.8485132531375301E-2</v>
      </c>
      <c r="D183" s="30">
        <f>IF(OR($A183="",$B183=""),"",A183*'MPTO_working_2-way'!$G182)</f>
        <v>1.7792792792792793</v>
      </c>
      <c r="E183" s="32">
        <f>IF(OR($A183="",$B183=""),"",B183*'MPTO_working_2-way'!$G182)</f>
        <v>2.2832369942196533</v>
      </c>
      <c r="F183" s="30">
        <f>IF(OR($A183="",$B183=""),"",'MPTO_working_2-way'!D182)</f>
        <v>1.7737034129219971</v>
      </c>
      <c r="G183" s="32">
        <f>IF(OR($A183="",$B183=""),"",'MPTO_working_2-way'!E182)</f>
        <v>2.2924849280725841</v>
      </c>
      <c r="H183" s="30">
        <f>IF(OR($A183="",$B183=""),"",'OddsRatio_working_2-way'!M182)</f>
        <v>1.7735377532723946</v>
      </c>
      <c r="I183" s="30">
        <f>IF(OR($A183="",$B183=""),"",'OddsRatio_working_2-way'!N182)</f>
        <v>2.2927617246470167</v>
      </c>
      <c r="J183" s="30">
        <f>IF('Log_working_2-way'!$D182="","",A183^('Log_working_2-way'!$D182))</f>
        <v>1.771015496161394</v>
      </c>
      <c r="K183" s="32">
        <f>IF('Log_working_2-way'!$D182="","",B183^('Log_working_2-way'!$D182))</f>
        <v>2.2969907932831721</v>
      </c>
      <c r="L183" s="37">
        <f t="shared" si="27"/>
        <v>0.5620253164556962</v>
      </c>
      <c r="M183" s="37">
        <f t="shared" si="28"/>
        <v>0.43797468354430374</v>
      </c>
      <c r="N183" s="38">
        <v>279</v>
      </c>
      <c r="O183" s="38">
        <f t="shared" si="29"/>
        <v>117.72832369942198</v>
      </c>
      <c r="P183" s="38">
        <f t="shared" si="30"/>
        <v>153.32432432432435</v>
      </c>
      <c r="Q183" s="38">
        <f t="shared" si="31"/>
        <v>125.67567567567566</v>
      </c>
      <c r="R183" s="38">
        <f t="shared" si="32"/>
        <v>161.27167630057804</v>
      </c>
      <c r="S183" s="39">
        <f t="shared" si="33"/>
        <v>-7.9473519762536853</v>
      </c>
      <c r="T183" s="39">
        <f t="shared" si="34"/>
        <v>-7.9473519762536853</v>
      </c>
      <c r="U183" t="s">
        <v>167</v>
      </c>
      <c r="V183" t="s">
        <v>164</v>
      </c>
      <c r="W183" t="s">
        <v>151</v>
      </c>
      <c r="X183" t="s">
        <v>464</v>
      </c>
      <c r="Y183" s="41"/>
    </row>
    <row r="184" spans="1:25" ht="15" x14ac:dyDescent="0.25">
      <c r="A184">
        <v>1.59</v>
      </c>
      <c r="B184">
        <v>2.5</v>
      </c>
      <c r="C184" s="29">
        <f t="shared" si="26"/>
        <v>2.8930817610062887E-2</v>
      </c>
      <c r="D184" s="30">
        <f>IF(OR($A184="",$B184=""),"",A184*'MPTO_working_2-way'!$G183)</f>
        <v>1.6360000000000001</v>
      </c>
      <c r="E184" s="32">
        <f>IF(OR($A184="",$B184=""),"",B184*'MPTO_working_2-way'!$G183)</f>
        <v>2.5723270440251573</v>
      </c>
      <c r="F184" s="30">
        <f>IF(OR($A184="",$B184=""),"",'MPTO_working_2-way'!D183)</f>
        <v>1.6274309109518936</v>
      </c>
      <c r="G184" s="32">
        <f>IF(OR($A184="",$B184=""),"",'MPTO_working_2-way'!E183)</f>
        <v>2.5938009787928222</v>
      </c>
      <c r="H184" s="30">
        <f>IF(OR($A184="",$B184=""),"",'OddsRatio_working_2-way'!M183)</f>
        <v>1.6271629240742262</v>
      </c>
      <c r="I184" s="30">
        <f>IF(OR($A184="",$B184=""),"",'OddsRatio_working_2-way'!N183)</f>
        <v>2.594482010358202</v>
      </c>
      <c r="J184" s="30">
        <f>IF('Log_working_2-way'!$D183="","",A184^('Log_working_2-way'!$D183))</f>
        <v>1.6232742032249983</v>
      </c>
      <c r="K184" s="32">
        <f>IF('Log_working_2-way'!$D183="","",B184^('Log_working_2-way'!$D183))</f>
        <v>2.6044302729451743</v>
      </c>
      <c r="L184" s="37">
        <f t="shared" si="27"/>
        <v>0.6112469437652811</v>
      </c>
      <c r="M184" s="37">
        <f t="shared" si="28"/>
        <v>0.38875305623471879</v>
      </c>
      <c r="N184" s="38">
        <v>280</v>
      </c>
      <c r="O184" s="38">
        <f t="shared" si="29"/>
        <v>103.89937106918241</v>
      </c>
      <c r="P184" s="38">
        <f t="shared" si="30"/>
        <v>168</v>
      </c>
      <c r="Q184" s="38">
        <f t="shared" si="31"/>
        <v>112</v>
      </c>
      <c r="R184" s="38">
        <f t="shared" si="32"/>
        <v>176.10062893081761</v>
      </c>
      <c r="S184" s="39">
        <f t="shared" si="33"/>
        <v>-8.1006289308175923</v>
      </c>
      <c r="T184" s="39">
        <f t="shared" si="34"/>
        <v>-8.1006289308176065</v>
      </c>
      <c r="U184" t="s">
        <v>252</v>
      </c>
      <c r="V184" t="s">
        <v>257</v>
      </c>
      <c r="W184" t="s">
        <v>435</v>
      </c>
      <c r="X184" t="s">
        <v>464</v>
      </c>
      <c r="Y184" s="41"/>
    </row>
    <row r="185" spans="1:25" ht="15" x14ac:dyDescent="0.25">
      <c r="A185">
        <v>1.88</v>
      </c>
      <c r="B185">
        <v>2</v>
      </c>
      <c r="C185" s="29">
        <f t="shared" si="26"/>
        <v>3.1914893617021267E-2</v>
      </c>
      <c r="D185" s="30">
        <f>IF(OR($A185="",$B185=""),"",A185*'MPTO_working_2-way'!$G184)</f>
        <v>1.94</v>
      </c>
      <c r="E185" s="32">
        <f>IF(OR($A185="",$B185=""),"",B185*'MPTO_working_2-way'!$G184)</f>
        <v>2.0638297872340425</v>
      </c>
      <c r="F185" s="30">
        <f>IF(OR($A185="",$B185=""),"",'MPTO_working_2-way'!D184)</f>
        <v>1.9381443298969072</v>
      </c>
      <c r="G185" s="32">
        <f>IF(OR($A185="",$B185=""),"",'MPTO_working_2-way'!E184)</f>
        <v>2.0659340659340657</v>
      </c>
      <c r="H185" s="30">
        <f>IF(OR($A185="",$B185=""),"",'OddsRatio_working_2-way'!M184)</f>
        <v>1.9380831519646857</v>
      </c>
      <c r="I185" s="30">
        <f>IF(OR($A185="",$B185=""),"",'OddsRatio_working_2-way'!N184)</f>
        <v>2.0660035817780522</v>
      </c>
      <c r="J185" s="30">
        <f>IF('Log_working_2-way'!$D184="","",A185^('Log_working_2-way'!$D184))</f>
        <v>1.9372406373367297</v>
      </c>
      <c r="K185" s="32">
        <f>IF('Log_working_2-way'!$D184="","",B185^('Log_working_2-way'!$D184))</f>
        <v>2.0669618454035223</v>
      </c>
      <c r="L185" s="37">
        <f t="shared" si="27"/>
        <v>0.51546391752577325</v>
      </c>
      <c r="M185" s="37">
        <f t="shared" si="28"/>
        <v>0.4845360824742268</v>
      </c>
      <c r="N185" s="38">
        <v>281</v>
      </c>
      <c r="O185" s="38">
        <f t="shared" si="29"/>
        <v>131.531914893617</v>
      </c>
      <c r="P185" s="38">
        <f t="shared" si="30"/>
        <v>140.5</v>
      </c>
      <c r="Q185" s="38">
        <f t="shared" si="31"/>
        <v>140.5</v>
      </c>
      <c r="R185" s="38">
        <f t="shared" si="32"/>
        <v>149.46808510638297</v>
      </c>
      <c r="S185" s="39">
        <f t="shared" si="33"/>
        <v>-8.9680851063830005</v>
      </c>
      <c r="T185" s="39">
        <f t="shared" si="34"/>
        <v>-8.9680851063829721</v>
      </c>
      <c r="U185" t="s">
        <v>379</v>
      </c>
      <c r="V185" t="s">
        <v>193</v>
      </c>
      <c r="W185" t="s">
        <v>429</v>
      </c>
      <c r="X185" t="s">
        <v>464</v>
      </c>
      <c r="Y185" s="41"/>
    </row>
    <row r="186" spans="1:25" s="50" customFormat="1" ht="15" x14ac:dyDescent="0.25">
      <c r="A186">
        <v>1.78</v>
      </c>
      <c r="B186">
        <v>2.14</v>
      </c>
      <c r="C186" s="29">
        <f t="shared" si="26"/>
        <v>2.908747243515708E-2</v>
      </c>
      <c r="D186" s="30">
        <f>IF(OR($A186="",$B186=""),"",A186*'MPTO_working_2-way'!$G185)</f>
        <v>1.8317757009345796</v>
      </c>
      <c r="E186" s="32">
        <f>IF(OR($A186="",$B186=""),"",B186*'MPTO_working_2-way'!$G185)</f>
        <v>2.2022471910112364</v>
      </c>
      <c r="F186" s="30">
        <f>IF(OR($A186="",$B186=""),"",'MPTO_working_2-way'!D185)</f>
        <v>1.8273049985608751</v>
      </c>
      <c r="G186" s="32">
        <f>IF(OR($A186="",$B186=""),"",'MPTO_working_2-way'!E185)</f>
        <v>2.2087440565928333</v>
      </c>
      <c r="H186" s="30">
        <f>IF(OR($A186="",$B186=""),"",'OddsRatio_working_2-way'!M185)</f>
        <v>1.8271701918685113</v>
      </c>
      <c r="I186" s="30">
        <f>IF(OR($A186="",$B186=""),"",'OddsRatio_working_2-way'!N185)</f>
        <v>2.2089410496539781</v>
      </c>
      <c r="J186" s="30">
        <f>IF('Log_working_2-way'!$D185="","",A186^('Log_working_2-way'!$D185))</f>
        <v>1.8251471689098502</v>
      </c>
      <c r="K186" s="32">
        <f>IF('Log_working_2-way'!$D185="","",B186^('Log_working_2-way'!$D185))</f>
        <v>2.2119050245559748</v>
      </c>
      <c r="L186" s="37">
        <f t="shared" si="27"/>
        <v>0.54591836734693866</v>
      </c>
      <c r="M186" s="37">
        <f t="shared" si="28"/>
        <v>0.45408163265306112</v>
      </c>
      <c r="N186" s="38">
        <v>282</v>
      </c>
      <c r="O186" s="38">
        <f t="shared" si="29"/>
        <v>123.57303370786516</v>
      </c>
      <c r="P186" s="38">
        <f t="shared" si="30"/>
        <v>150.22429906542058</v>
      </c>
      <c r="Q186" s="38">
        <f t="shared" si="31"/>
        <v>131.77570093457945</v>
      </c>
      <c r="R186" s="38">
        <f t="shared" si="32"/>
        <v>158.42696629213484</v>
      </c>
      <c r="S186" s="39">
        <f t="shared" si="33"/>
        <v>-8.2026672267142828</v>
      </c>
      <c r="T186" s="39">
        <f t="shared" si="34"/>
        <v>-8.2026672267142544</v>
      </c>
      <c r="U186" t="s">
        <v>418</v>
      </c>
      <c r="V186" t="s">
        <v>299</v>
      </c>
      <c r="W186" t="s">
        <v>431</v>
      </c>
      <c r="X186" t="s">
        <v>464</v>
      </c>
      <c r="Y186" s="52"/>
    </row>
    <row r="187" spans="1:25" ht="15" x14ac:dyDescent="0.25">
      <c r="A187">
        <v>1.78</v>
      </c>
      <c r="B187">
        <v>2.11</v>
      </c>
      <c r="C187" s="29">
        <f t="shared" si="26"/>
        <v>3.5731402098088338E-2</v>
      </c>
      <c r="D187" s="30">
        <f>IF(OR($A187="",$B187=""),"",A187*'MPTO_working_2-way'!$G186)</f>
        <v>1.8436018957345972</v>
      </c>
      <c r="E187" s="32">
        <f>IF(OR($A187="",$B187=""),"",B187*'MPTO_working_2-way'!$G186)</f>
        <v>2.1853932584269664</v>
      </c>
      <c r="F187" s="30">
        <f>IF(OR($A187="",$B187=""),"",'MPTO_working_2-way'!D186)</f>
        <v>1.8384649273092173</v>
      </c>
      <c r="G187" s="32">
        <f>IF(OR($A187="",$B187=""),"",'MPTO_working_2-way'!E186)</f>
        <v>2.1926557300484557</v>
      </c>
      <c r="H187" s="30">
        <f>IF(OR($A187="",$B187=""),"",'OddsRatio_working_2-way'!M186)</f>
        <v>1.838273644284909</v>
      </c>
      <c r="I187" s="30">
        <f>IF(OR($A187="",$B187=""),"",'OddsRatio_working_2-way'!N186)</f>
        <v>2.192927878405448</v>
      </c>
      <c r="J187" s="30">
        <f>IF('Log_working_2-way'!$D186="","",A187^('Log_working_2-way'!$D186))</f>
        <v>1.8359377980310738</v>
      </c>
      <c r="K187" s="32">
        <f>IF('Log_working_2-way'!$D186="","",B187^('Log_working_2-way'!$D186))</f>
        <v>2.1962612557480616</v>
      </c>
      <c r="L187" s="37">
        <f t="shared" si="27"/>
        <v>0.54241645244215941</v>
      </c>
      <c r="M187" s="37">
        <f t="shared" si="28"/>
        <v>0.45758354755784059</v>
      </c>
      <c r="N187" s="38">
        <v>283</v>
      </c>
      <c r="O187" s="38">
        <f t="shared" si="29"/>
        <v>124.01123595505619</v>
      </c>
      <c r="P187" s="38">
        <f t="shared" si="30"/>
        <v>148.87677725118485</v>
      </c>
      <c r="Q187" s="38">
        <f t="shared" si="31"/>
        <v>134.12322274881518</v>
      </c>
      <c r="R187" s="38">
        <f t="shared" si="32"/>
        <v>158.98876404494382</v>
      </c>
      <c r="S187" s="39">
        <f t="shared" si="33"/>
        <v>-10.111986793758987</v>
      </c>
      <c r="T187" s="39">
        <f t="shared" si="34"/>
        <v>-10.111986793758973</v>
      </c>
      <c r="U187" t="s">
        <v>316</v>
      </c>
      <c r="V187" t="s">
        <v>423</v>
      </c>
      <c r="W187" t="s">
        <v>433</v>
      </c>
      <c r="X187" t="s">
        <v>464</v>
      </c>
      <c r="Y187" s="41"/>
    </row>
    <row r="188" spans="1:25" s="35" customFormat="1" ht="15" x14ac:dyDescent="0.25">
      <c r="A188">
        <v>2.06</v>
      </c>
      <c r="B188">
        <v>1.82</v>
      </c>
      <c r="C188" s="29">
        <f t="shared" si="26"/>
        <v>3.4887442654432999E-2</v>
      </c>
      <c r="D188" s="30">
        <f>IF(OR($A188="",$B188=""),"",A188*'MPTO_working_2-way'!$G187)</f>
        <v>2.1318681318681318</v>
      </c>
      <c r="E188" s="32">
        <f>IF(OR($A188="",$B188=""),"",B188*'MPTO_working_2-way'!$G187)</f>
        <v>1.883495145631068</v>
      </c>
      <c r="F188" s="30">
        <f>IF(OR($A188="",$B188=""),"",'MPTO_working_2-way'!D187)</f>
        <v>2.1367833124358828</v>
      </c>
      <c r="G188" s="32">
        <f>IF(OR($A188="",$B188=""),"",'MPTO_working_2-way'!E187)</f>
        <v>1.8796751228316457</v>
      </c>
      <c r="H188" s="30">
        <f>IF(OR($A188="",$B188=""),"",'OddsRatio_working_2-way'!M187)</f>
        <v>2.1369621483713819</v>
      </c>
      <c r="I188" s="30">
        <f>IF(OR($A188="",$B188=""),"",'OddsRatio_working_2-way'!N187)</f>
        <v>1.8795367562872962</v>
      </c>
      <c r="J188" s="30">
        <f>IF('Log_working_2-way'!$D187="","",A188^('Log_working_2-way'!$D187))</f>
        <v>2.139211690905316</v>
      </c>
      <c r="K188" s="32">
        <f>IF('Log_working_2-way'!$D187="","",B188^('Log_working_2-way'!$D187))</f>
        <v>1.8777999804454721</v>
      </c>
      <c r="L188" s="37">
        <f t="shared" si="27"/>
        <v>0.46907216494845361</v>
      </c>
      <c r="M188" s="37">
        <f t="shared" si="28"/>
        <v>0.53092783505154639</v>
      </c>
      <c r="N188" s="38">
        <v>284</v>
      </c>
      <c r="O188" s="38">
        <f t="shared" si="29"/>
        <v>146.13592233009706</v>
      </c>
      <c r="P188" s="38">
        <f t="shared" si="30"/>
        <v>127.95604395604394</v>
      </c>
      <c r="Q188" s="38">
        <f t="shared" si="31"/>
        <v>156.04395604395603</v>
      </c>
      <c r="R188" s="38">
        <f t="shared" si="32"/>
        <v>137.86407766990291</v>
      </c>
      <c r="S188" s="39">
        <f t="shared" si="33"/>
        <v>-9.9080337138589698</v>
      </c>
      <c r="T188" s="39">
        <f t="shared" si="34"/>
        <v>-9.9080337138589698</v>
      </c>
      <c r="U188" t="s">
        <v>314</v>
      </c>
      <c r="V188" t="s">
        <v>313</v>
      </c>
      <c r="W188" t="s">
        <v>433</v>
      </c>
      <c r="X188" t="s">
        <v>464</v>
      </c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50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52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1"/>
      <c r="M201" s="61"/>
      <c r="N201" s="62"/>
      <c r="O201" s="62"/>
      <c r="P201" s="62"/>
      <c r="Q201" s="62"/>
      <c r="R201" s="62"/>
      <c r="S201" s="63"/>
      <c r="T201" s="63"/>
      <c r="U201" s="53"/>
      <c r="V201" s="53"/>
      <c r="W201" s="53"/>
      <c r="X201" s="60"/>
      <c r="Y201" s="52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63" activePane="bottomLeft" state="frozen"/>
      <selection pane="bottomLeft" activeCell="S3" sqref="S3:S18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4.6100000000000003</v>
      </c>
      <c r="B3">
        <v>4.1900000000000004</v>
      </c>
      <c r="C3">
        <v>1.72</v>
      </c>
      <c r="D3" s="20">
        <f>IF(OR($A3="",$B3="",$C3=""),"",(1/A3)+(1/B3)+(1/C3)-1)</f>
        <v>3.6978573020395089E-2</v>
      </c>
      <c r="E3" s="17">
        <f>IF(OR($A3="",$B3="",$C3=""),"",A3*'MPTO_working_3-way'!$I2)</f>
        <v>4.7804712216240217</v>
      </c>
      <c r="F3" s="21">
        <f>IF(OR($A3="",$B3="",$C3=""),"",B3*'MPTO_working_3-way'!$I2)</f>
        <v>4.344940220955456</v>
      </c>
      <c r="G3" s="22">
        <f>IF(OR($A3="",$B3="",$C3=""),"",C3*'MPTO_working_3-way'!$I2)</f>
        <v>1.7836031455950796</v>
      </c>
      <c r="H3" s="17">
        <f>IF(OR($A3="",$B3="",$C3=""),"",'MPTO_working_3-way'!E2)</f>
        <v>4.8877396496874637</v>
      </c>
      <c r="I3" s="21">
        <f>IF(OR($A3="",$B3="",$C3=""),"",'MPTO_working_3-way'!F2)</f>
        <v>4.4181848453888657</v>
      </c>
      <c r="J3" s="22">
        <f>IF(OR($A3="",$B3="",$C3=""),"",'MPTO_working_3-way'!G2)</f>
        <v>1.7572556625850586</v>
      </c>
      <c r="K3" s="17">
        <f>IF(OR($A3="",$B3="",$C3=""),"",'OddsRatio_working_3-way'!H2)</f>
        <v>4.8434542191936218</v>
      </c>
      <c r="L3" s="21">
        <f>IF(OR($A3="",$B3="",$C3=""),"",'OddsRatio_working_3-way'!I2)</f>
        <v>4.3962933405062765</v>
      </c>
      <c r="M3" s="22">
        <f>IF(OR($A3="",$B3="",$C3=""),"",'OddsRatio_working_3-way'!J2)</f>
        <v>1.7665615063211655</v>
      </c>
      <c r="N3" s="23">
        <f>(1/E3)* 100</f>
        <v>20.91843991187714</v>
      </c>
      <c r="O3" s="24">
        <f>(1/F3)* 100</f>
        <v>23.01527637082425</v>
      </c>
      <c r="P3" s="24">
        <f>(1/G3)* 100</f>
        <v>56.066283717298617</v>
      </c>
      <c r="Q3" t="s">
        <v>116</v>
      </c>
      <c r="R3" t="s">
        <v>319</v>
      </c>
      <c r="S3" s="48" t="s">
        <v>461</v>
      </c>
      <c r="T3" s="35">
        <v>100</v>
      </c>
      <c r="U3" s="35">
        <f>(1/A4)*((T3*A4)-T3)</f>
        <v>34.640522875816991</v>
      </c>
      <c r="V3" s="35">
        <f>(1/B4)*((T3*B4)-T3)</f>
        <v>78.354978354978357</v>
      </c>
      <c r="W3" s="35">
        <f>(1/C4)*((T3*C4)-T3)</f>
        <v>83.844911147011302</v>
      </c>
      <c r="X3" s="35">
        <f>((1/B4)+(1/C4))*T3</f>
        <v>37.800110498010334</v>
      </c>
      <c r="Y3" s="35">
        <f>((1/A4)+(1/C4))*T3</f>
        <v>81.514565977171699</v>
      </c>
      <c r="Z3" s="35">
        <f>((1/A4)+(1/B4))*T3</f>
        <v>87.004498769204659</v>
      </c>
      <c r="AA3" s="35">
        <f t="shared" ref="AA3" si="0">U3-X3</f>
        <v>-3.1595876221933423</v>
      </c>
      <c r="AB3" s="35">
        <f t="shared" ref="AB3" si="1">V3-Y3</f>
        <v>-3.1595876221933423</v>
      </c>
      <c r="AC3" s="35">
        <f t="shared" ref="AC3" si="2">W3-Z3</f>
        <v>-3.1595876221933565</v>
      </c>
      <c r="AD3" s="27"/>
      <c r="AE3" s="27"/>
      <c r="AF3">
        <v>1.65</v>
      </c>
      <c r="AG3">
        <v>2.31</v>
      </c>
      <c r="AH3" s="41"/>
      <c r="AI3" s="27"/>
      <c r="AJ3" t="s">
        <v>109</v>
      </c>
    </row>
    <row r="4" spans="1:36" ht="15" x14ac:dyDescent="0.25">
      <c r="A4">
        <v>1.53</v>
      </c>
      <c r="B4">
        <v>4.62</v>
      </c>
      <c r="C4">
        <v>6.19</v>
      </c>
      <c r="D4" s="20">
        <f t="shared" ref="D4:D67" si="3">IF(OR($A4="",$B4="",$C4=""),"",(1/A4)+(1/B4)+(1/C4)-1)</f>
        <v>3.1595876221933494E-2</v>
      </c>
      <c r="E4" s="17">
        <f>IF(OR($A4="",$B4="",$C4=""),"",A4*'MPTO_working_3-way'!$I3)</f>
        <v>1.5783416906195582</v>
      </c>
      <c r="F4" s="21">
        <f>IF(OR($A4="",$B4="",$C4=""),"",B4*'MPTO_working_3-way'!$I3)</f>
        <v>4.7659729481453326</v>
      </c>
      <c r="G4" s="22">
        <f>IF(OR($A4="",$B4="",$C4=""),"",C4*'MPTO_working_3-way'!$I3)</f>
        <v>6.3855784738137684</v>
      </c>
      <c r="H4" s="17">
        <f>IF(OR($A4="",$B4="",$C4=""),"",'MPTO_working_3-way'!E3)</f>
        <v>1.5550580449684397</v>
      </c>
      <c r="I4" s="21">
        <f>IF(OR($A4="",$B4="",$C4=""),"",'MPTO_working_3-way'!F3)</f>
        <v>4.8562959454056989</v>
      </c>
      <c r="J4" s="22">
        <f>IF(OR($A4="",$B4="",$C4=""),"",'MPTO_working_3-way'!G3)</f>
        <v>6.6216864428556788</v>
      </c>
      <c r="K4" s="17">
        <f>IF(OR($A4="",$B4="",$C4=""),"",'OddsRatio_working_3-way'!H3)</f>
        <v>1.5626910645786176</v>
      </c>
      <c r="L4" s="21">
        <f>IF(OR($A4="",$B4="",$C4=""),"",'OddsRatio_working_3-way'!I3)</f>
        <v>4.8432861391973523</v>
      </c>
      <c r="M4" s="22">
        <f>IF(OR($A4="",$B4="",$C4=""),"",'OddsRatio_working_3-way'!J3)</f>
        <v>6.5101257078547672</v>
      </c>
      <c r="N4" s="23">
        <f t="shared" ref="N4" si="4">(1/E4)* 100</f>
        <v>63.357637065739716</v>
      </c>
      <c r="O4" s="24">
        <f t="shared" ref="O4" si="5">(1/F4)* 100</f>
        <v>20.982074612680034</v>
      </c>
      <c r="P4" s="24">
        <f t="shared" ref="P4" si="6">(1/G4)* 100</f>
        <v>15.660288321580252</v>
      </c>
      <c r="Q4" t="s">
        <v>331</v>
      </c>
      <c r="R4" t="s">
        <v>117</v>
      </c>
      <c r="S4" s="48" t="s">
        <v>461</v>
      </c>
      <c r="T4" s="35">
        <v>100</v>
      </c>
      <c r="U4" s="35">
        <f t="shared" ref="U4" si="7">(1/A5)*((T4*A5)-T4)</f>
        <v>62.962962962962962</v>
      </c>
      <c r="V4" s="35">
        <f t="shared" ref="V4" si="8">(1/B5)*((T4*B5)-T4)</f>
        <v>71.014492753623188</v>
      </c>
      <c r="W4" s="35">
        <f t="shared" ref="W4" si="9">(1/C5)*((T4*C5)-T4)</f>
        <v>63.235294117647051</v>
      </c>
      <c r="X4" s="35">
        <f t="shared" ref="X4" si="10">((1/B5)+(1/C5))*T4</f>
        <v>65.750213128729754</v>
      </c>
      <c r="Y4" s="35">
        <f t="shared" ref="Y4" si="11">((1/A5)+(1/C5))*T4</f>
        <v>73.801742919389966</v>
      </c>
      <c r="Z4" s="35">
        <f t="shared" ref="Z4" si="12">((1/A5)+(1/B5))*T4</f>
        <v>66.022544283413851</v>
      </c>
      <c r="AA4" s="35">
        <f t="shared" ref="AA4" si="13">U4-X4</f>
        <v>-2.7872501657667925</v>
      </c>
      <c r="AB4" s="35">
        <f t="shared" ref="AB4" si="14">V4-Y4</f>
        <v>-2.7872501657667783</v>
      </c>
      <c r="AC4" s="35">
        <f t="shared" ref="AC4" si="15">W4-Z4</f>
        <v>-2.7872501657667996</v>
      </c>
      <c r="AD4" s="4"/>
      <c r="AE4" s="4"/>
      <c r="AF4">
        <v>1.63</v>
      </c>
      <c r="AG4">
        <v>2.39</v>
      </c>
      <c r="AH4" s="4"/>
      <c r="AI4" s="4"/>
      <c r="AJ4" t="s">
        <v>150</v>
      </c>
    </row>
    <row r="5" spans="1:36" s="12" customFormat="1" ht="15" x14ac:dyDescent="0.25">
      <c r="A5">
        <v>2.7</v>
      </c>
      <c r="B5">
        <v>3.45</v>
      </c>
      <c r="C5">
        <v>2.72</v>
      </c>
      <c r="D5" s="20">
        <f t="shared" si="3"/>
        <v>2.787250165766797E-2</v>
      </c>
      <c r="E5" s="17">
        <f>IF(OR($A5="",$B5="",$C5=""),"",A5*'MPTO_working_3-way'!$I4)</f>
        <v>2.7752557544757037</v>
      </c>
      <c r="F5" s="21">
        <f>IF(OR($A5="",$B5="",$C5=""),"",B5*'MPTO_working_3-way'!$I4)</f>
        <v>3.5461601307189548</v>
      </c>
      <c r="G5" s="22">
        <f>IF(OR($A5="",$B5="",$C5=""),"",C5*'MPTO_working_3-way'!$I4)</f>
        <v>2.7958132045088573</v>
      </c>
      <c r="H5" s="17">
        <f>IF(OR($A5="",$B5="",$C5=""),"",'MPTO_working_3-way'!E4)</f>
        <v>2.7694729248190986</v>
      </c>
      <c r="I5" s="21">
        <f>IF(OR($A5="",$B5="",$C5=""),"",'MPTO_working_3-way'!F4)</f>
        <v>3.564246124412684</v>
      </c>
      <c r="J5" s="22">
        <f>IF(OR($A5="",$B5="",$C5=""),"",'MPTO_working_3-way'!G4)</f>
        <v>2.7905194061412399</v>
      </c>
      <c r="K5" s="17">
        <f>IF(OR($A5="",$B5="",$C5=""),"",'OddsRatio_working_3-way'!H4)</f>
        <v>2.7725339751458349</v>
      </c>
      <c r="L5" s="21">
        <f>IF(OR($A5="",$B5="",$C5=""),"",'OddsRatio_working_3-way'!I4)</f>
        <v>3.5545342582984083</v>
      </c>
      <c r="M5" s="22">
        <f>IF(OR($A5="",$B5="",$C5=""),"",'OddsRatio_working_3-way'!J4)</f>
        <v>2.7933873160299041</v>
      </c>
      <c r="N5" s="23">
        <f t="shared" ref="N5:N68" si="16">(1/E5)* 100</f>
        <v>36.0327151249856</v>
      </c>
      <c r="O5" s="24">
        <f t="shared" ref="O5:O68" si="17">(1/F5)* 100</f>
        <v>28.199516184771333</v>
      </c>
      <c r="P5" s="24">
        <f t="shared" ref="P5:P68" si="18">(1/G5)* 100</f>
        <v>35.767768690243052</v>
      </c>
      <c r="Q5" t="s">
        <v>186</v>
      </c>
      <c r="R5" t="s">
        <v>185</v>
      </c>
      <c r="S5" s="48" t="s">
        <v>461</v>
      </c>
      <c r="T5" s="35">
        <v>100</v>
      </c>
      <c r="U5" s="35">
        <f t="shared" ref="U5:U68" si="19">(1/A6)*((T5*A6)-T5)</f>
        <v>48.979591836734699</v>
      </c>
      <c r="V5" s="35">
        <f t="shared" ref="V5:V68" si="20">(1/B6)*((T5*B6)-T5)</f>
        <v>69.969969969969966</v>
      </c>
      <c r="W5" s="35">
        <f t="shared" ref="W5:W68" si="21">(1/C6)*((T5*C6)-T5)</f>
        <v>78.118161925601754</v>
      </c>
      <c r="X5" s="35">
        <f t="shared" ref="X5:X68" si="22">((1/B6)+(1/C6))*T5</f>
        <v>51.911868104428279</v>
      </c>
      <c r="Y5" s="35">
        <f t="shared" ref="Y5:Y68" si="23">((1/A6)+(1/C6))*T5</f>
        <v>72.902246237663562</v>
      </c>
      <c r="Z5" s="35">
        <f t="shared" ref="Z5:Z68" si="24">((1/A6)+(1/B6))*T5</f>
        <v>81.050438193295335</v>
      </c>
      <c r="AA5" s="35">
        <f t="shared" ref="AA5:AA68" si="25">U5-X5</f>
        <v>-2.932276267693581</v>
      </c>
      <c r="AB5" s="35">
        <f t="shared" ref="AB5:AB68" si="26">V5-Y5</f>
        <v>-2.9322762676935952</v>
      </c>
      <c r="AC5" s="35">
        <f t="shared" ref="AC5:AC68" si="27">W5-Z5</f>
        <v>-2.932276267693581</v>
      </c>
      <c r="AD5" s="27"/>
      <c r="AE5" s="27"/>
      <c r="AF5">
        <v>1.79</v>
      </c>
      <c r="AG5">
        <v>2.11</v>
      </c>
      <c r="AH5" s="36"/>
      <c r="AI5" s="27"/>
      <c r="AJ5" t="s">
        <v>150</v>
      </c>
    </row>
    <row r="6" spans="1:36" s="12" customFormat="1" ht="15" x14ac:dyDescent="0.25">
      <c r="A6">
        <v>1.96</v>
      </c>
      <c r="B6">
        <v>3.33</v>
      </c>
      <c r="C6">
        <v>4.57</v>
      </c>
      <c r="D6" s="20">
        <f t="shared" si="3"/>
        <v>2.9322762676935898E-2</v>
      </c>
      <c r="E6" s="17">
        <f>IF(OR($A6="",$B6="",$C6=""),"",A6*'MPTO_working_3-way'!$I5)</f>
        <v>2.0174726148467945</v>
      </c>
      <c r="F6" s="21">
        <f>IF(OR($A6="",$B6="",$C6=""),"",B6*'MPTO_working_3-way'!$I5)</f>
        <v>3.4276447997141966</v>
      </c>
      <c r="G6" s="22">
        <f>IF(OR($A6="",$B6="",$C6=""),"",C6*'MPTO_working_3-way'!$I5)</f>
        <v>4.704005025433597</v>
      </c>
      <c r="H6" s="17">
        <f>IF(OR($A6="",$B6="",$C6=""),"",'MPTO_working_3-way'!E5)</f>
        <v>1.9982821671152782</v>
      </c>
      <c r="I6" s="21">
        <f>IF(OR($A6="",$B6="",$C6=""),"",'MPTO_working_3-way'!F5)</f>
        <v>3.4420321809736643</v>
      </c>
      <c r="J6" s="22">
        <f>IF(OR($A6="",$B6="",$C6=""),"",'MPTO_working_3-way'!G5)</f>
        <v>4.7836790090932348</v>
      </c>
      <c r="K6" s="17">
        <f>IF(OR($A6="",$B6="",$C6=""),"",'OddsRatio_working_3-way'!H5)</f>
        <v>2.0059779119045502</v>
      </c>
      <c r="L6" s="21">
        <f>IF(OR($A6="",$B6="",$C6=""),"",'OddsRatio_working_3-way'!I5)</f>
        <v>3.4415922236850021</v>
      </c>
      <c r="M6" s="22">
        <f>IF(OR($A6="",$B6="",$C6=""),"",'OddsRatio_working_3-way'!J5)</f>
        <v>4.7409803598950457</v>
      </c>
      <c r="N6" s="23">
        <f t="shared" si="16"/>
        <v>49.566967731848955</v>
      </c>
      <c r="O6" s="24">
        <f t="shared" si="17"/>
        <v>29.174551577905095</v>
      </c>
      <c r="P6" s="24">
        <f t="shared" si="18"/>
        <v>21.258480690245943</v>
      </c>
      <c r="Q6" t="s">
        <v>178</v>
      </c>
      <c r="R6" t="s">
        <v>97</v>
      </c>
      <c r="S6" s="48" t="s">
        <v>461</v>
      </c>
      <c r="T6" s="35">
        <v>100</v>
      </c>
      <c r="U6" s="35">
        <f t="shared" si="19"/>
        <v>67.532467532467535</v>
      </c>
      <c r="V6" s="35">
        <f t="shared" si="20"/>
        <v>67.426710097719877</v>
      </c>
      <c r="W6" s="35">
        <f t="shared" si="21"/>
        <v>61.685823754789276</v>
      </c>
      <c r="X6" s="35">
        <f t="shared" si="22"/>
        <v>70.887466147490869</v>
      </c>
      <c r="Y6" s="35">
        <f t="shared" si="23"/>
        <v>70.781708712743196</v>
      </c>
      <c r="Z6" s="35">
        <f t="shared" si="24"/>
        <v>65.040822369812602</v>
      </c>
      <c r="AA6" s="35">
        <f t="shared" si="25"/>
        <v>-3.3549986150233337</v>
      </c>
      <c r="AB6" s="35">
        <f t="shared" si="26"/>
        <v>-3.3549986150233195</v>
      </c>
      <c r="AC6" s="35">
        <f t="shared" si="27"/>
        <v>-3.3549986150233266</v>
      </c>
      <c r="AD6" s="27"/>
      <c r="AE6" s="27"/>
      <c r="AF6">
        <v>2.37</v>
      </c>
      <c r="AG6">
        <v>1.64</v>
      </c>
      <c r="AH6" s="36"/>
      <c r="AI6" s="27"/>
      <c r="AJ6" t="s">
        <v>93</v>
      </c>
    </row>
    <row r="7" spans="1:36" s="12" customFormat="1" ht="15" x14ac:dyDescent="0.25">
      <c r="A7">
        <v>3.08</v>
      </c>
      <c r="B7">
        <v>3.07</v>
      </c>
      <c r="C7">
        <v>2.61</v>
      </c>
      <c r="D7" s="20">
        <f t="shared" si="3"/>
        <v>3.3549986150233302E-2</v>
      </c>
      <c r="E7" s="17">
        <f>IF(OR($A7="",$B7="",$C7=""),"",A7*'MPTO_working_3-way'!$I6)</f>
        <v>3.1833339573427186</v>
      </c>
      <c r="F7" s="21">
        <f>IF(OR($A7="",$B7="",$C7=""),"",B7*'MPTO_working_3-way'!$I6)</f>
        <v>3.1729984574812162</v>
      </c>
      <c r="G7" s="22">
        <f>IF(OR($A7="",$B7="",$C7=""),"",C7*'MPTO_working_3-way'!$I6)</f>
        <v>2.6975654638521087</v>
      </c>
      <c r="H7" s="17">
        <f>IF(OR($A7="",$B7="",$C7=""),"",'MPTO_working_3-way'!E6)</f>
        <v>3.1898741048946073</v>
      </c>
      <c r="I7" s="21">
        <f>IF(OR($A7="",$B7="",$C7=""),"",'MPTO_working_3-way'!F6)</f>
        <v>3.1791491529522662</v>
      </c>
      <c r="J7" s="22">
        <f>IF(OR($A7="",$B7="",$C7=""),"",'MPTO_working_3-way'!G6)</f>
        <v>2.6884724455837175</v>
      </c>
      <c r="K7" s="17">
        <f>IF(OR($A7="",$B7="",$C7=""),"",'OddsRatio_working_3-way'!H6)</f>
        <v>3.1868211424537538</v>
      </c>
      <c r="L7" s="21">
        <f>IF(OR($A7="",$B7="",$C7=""),"",'OddsRatio_working_3-way'!I6)</f>
        <v>3.1763075792688795</v>
      </c>
      <c r="M7" s="22">
        <f>IF(OR($A7="",$B7="",$C7=""),"",'OddsRatio_working_3-way'!J6)</f>
        <v>2.6926836727646841</v>
      </c>
      <c r="N7" s="23">
        <f t="shared" si="16"/>
        <v>31.413606407627675</v>
      </c>
      <c r="O7" s="24">
        <f t="shared" si="17"/>
        <v>31.515930858466856</v>
      </c>
      <c r="P7" s="24">
        <f t="shared" si="18"/>
        <v>37.070462733905465</v>
      </c>
      <c r="Q7" t="s">
        <v>70</v>
      </c>
      <c r="R7" t="s">
        <v>88</v>
      </c>
      <c r="S7" s="48" t="s">
        <v>461</v>
      </c>
      <c r="T7" s="35">
        <v>100</v>
      </c>
      <c r="U7" s="35">
        <f t="shared" si="19"/>
        <v>41.860465116279073</v>
      </c>
      <c r="V7" s="35">
        <f t="shared" si="20"/>
        <v>73.614775725593674</v>
      </c>
      <c r="W7" s="35">
        <f t="shared" si="21"/>
        <v>82.078853046594986</v>
      </c>
      <c r="X7" s="35">
        <f t="shared" si="22"/>
        <v>44.306371227811347</v>
      </c>
      <c r="Y7" s="35">
        <f t="shared" si="23"/>
        <v>76.060681837125955</v>
      </c>
      <c r="Z7" s="35">
        <f t="shared" si="24"/>
        <v>84.524759158127267</v>
      </c>
      <c r="AA7" s="35">
        <f t="shared" si="25"/>
        <v>-2.445906111532274</v>
      </c>
      <c r="AB7" s="35">
        <f t="shared" si="26"/>
        <v>-2.4459061115322811</v>
      </c>
      <c r="AC7" s="35">
        <f t="shared" si="27"/>
        <v>-2.4459061115322811</v>
      </c>
      <c r="AD7" s="27"/>
      <c r="AE7" s="27"/>
      <c r="AF7">
        <v>2.39</v>
      </c>
      <c r="AG7">
        <v>1.61</v>
      </c>
      <c r="AH7" s="36"/>
      <c r="AI7" s="27"/>
      <c r="AJ7" t="s">
        <v>72</v>
      </c>
    </row>
    <row r="8" spans="1:36" ht="15" x14ac:dyDescent="0.25">
      <c r="A8">
        <v>1.72</v>
      </c>
      <c r="B8">
        <v>3.79</v>
      </c>
      <c r="C8">
        <v>5.58</v>
      </c>
      <c r="D8" s="20">
        <f t="shared" si="3"/>
        <v>2.4459061115322811E-2</v>
      </c>
      <c r="E8" s="17">
        <f>IF(OR($A8="",$B8="",$C8=""),"",A8*'MPTO_working_3-way'!$I7)</f>
        <v>1.7620695851183552</v>
      </c>
      <c r="F8" s="21">
        <f>IF(OR($A8="",$B8="",$C8=""),"",B8*'MPTO_working_3-way'!$I7)</f>
        <v>3.8826998416270735</v>
      </c>
      <c r="G8" s="22">
        <f>IF(OR($A8="",$B8="",$C8=""),"",C8*'MPTO_working_3-way'!$I7)</f>
        <v>5.7164815610235014</v>
      </c>
      <c r="H8" s="17">
        <f>IF(OR($A8="",$B8="",$C8=""),"",'MPTO_working_3-way'!E7)</f>
        <v>1.7444629441042705</v>
      </c>
      <c r="I8" s="21">
        <f>IF(OR($A8="",$B8="",$C8=""),"",'MPTO_working_3-way'!F7)</f>
        <v>3.9108449009830593</v>
      </c>
      <c r="J8" s="22">
        <f>IF(OR($A8="",$B8="",$C8=""),"",'MPTO_working_3-way'!G7)</f>
        <v>5.8459550223756702</v>
      </c>
      <c r="K8" s="17">
        <f>IF(OR($A8="",$B8="",$C8=""),"",'OddsRatio_working_3-way'!H7)</f>
        <v>1.7509259013170304</v>
      </c>
      <c r="L8" s="21">
        <f>IF(OR($A8="",$B8="",$C8=""),"",'OddsRatio_working_3-way'!I7)</f>
        <v>3.9098378676034944</v>
      </c>
      <c r="M8" s="22">
        <f>IF(OR($A8="",$B8="",$C8=""),"",'OddsRatio_working_3-way'!J7)</f>
        <v>5.776723094488891</v>
      </c>
      <c r="N8" s="23">
        <f t="shared" si="16"/>
        <v>56.751447754705545</v>
      </c>
      <c r="O8" s="24">
        <f t="shared" si="17"/>
        <v>25.755274442768737</v>
      </c>
      <c r="P8" s="24">
        <f t="shared" si="18"/>
        <v>17.493277802525721</v>
      </c>
      <c r="Q8" t="s">
        <v>231</v>
      </c>
      <c r="R8" t="s">
        <v>340</v>
      </c>
      <c r="S8" s="48" t="s">
        <v>461</v>
      </c>
      <c r="T8" s="35">
        <v>100</v>
      </c>
      <c r="U8" s="35">
        <f t="shared" si="19"/>
        <v>50.980392156862742</v>
      </c>
      <c r="V8" s="35">
        <f t="shared" si="20"/>
        <v>70.845481049562679</v>
      </c>
      <c r="W8" s="35">
        <f t="shared" si="21"/>
        <v>75.247524752475243</v>
      </c>
      <c r="X8" s="35">
        <f t="shared" si="22"/>
        <v>53.906994197962064</v>
      </c>
      <c r="Y8" s="35">
        <f t="shared" si="23"/>
        <v>73.772083090662008</v>
      </c>
      <c r="Z8" s="35">
        <f t="shared" si="24"/>
        <v>78.174126793574558</v>
      </c>
      <c r="AA8" s="35">
        <f t="shared" si="25"/>
        <v>-2.9266020410993221</v>
      </c>
      <c r="AB8" s="35">
        <f t="shared" si="26"/>
        <v>-2.9266020410993292</v>
      </c>
      <c r="AC8" s="35">
        <f t="shared" si="27"/>
        <v>-2.926602041099315</v>
      </c>
      <c r="AF8">
        <v>2</v>
      </c>
      <c r="AG8">
        <v>1.91</v>
      </c>
      <c r="AJ8" t="s">
        <v>427</v>
      </c>
    </row>
    <row r="9" spans="1:36" ht="15" x14ac:dyDescent="0.25">
      <c r="A9">
        <v>2.04</v>
      </c>
      <c r="B9">
        <v>3.43</v>
      </c>
      <c r="C9">
        <v>4.04</v>
      </c>
      <c r="D9" s="20">
        <f t="shared" si="3"/>
        <v>2.9266020410993132E-2</v>
      </c>
      <c r="E9" s="17">
        <f>IF(OR($A9="",$B9="",$C9=""),"",A9*'MPTO_working_3-way'!$I8)</f>
        <v>2.0997026816384259</v>
      </c>
      <c r="F9" s="21">
        <f>IF(OR($A9="",$B9="",$C9=""),"",B9*'MPTO_working_3-way'!$I8)</f>
        <v>3.5303824500097067</v>
      </c>
      <c r="G9" s="22">
        <f>IF(OR($A9="",$B9="",$C9=""),"",C9*'MPTO_working_3-way'!$I8)</f>
        <v>4.1582347224604126</v>
      </c>
      <c r="H9" s="17">
        <f>IF(OR($A9="",$B9="",$C9=""),"",'MPTO_working_3-way'!E8)</f>
        <v>2.081422161555504</v>
      </c>
      <c r="I9" s="21">
        <f>IF(OR($A9="",$B9="",$C9=""),"",'MPTO_working_3-way'!F8)</f>
        <v>3.5487438679747427</v>
      </c>
      <c r="J9" s="22">
        <f>IF(OR($A9="",$B9="",$C9=""),"",'MPTO_working_3-way'!G8)</f>
        <v>4.2057554424931833</v>
      </c>
      <c r="K9" s="17">
        <f>IF(OR($A9="",$B9="",$C9=""),"",'OddsRatio_working_3-way'!H8)</f>
        <v>2.0887863987807349</v>
      </c>
      <c r="L9" s="21">
        <f>IF(OR($A9="",$B9="",$C9=""),"",'OddsRatio_working_3-way'!I8)</f>
        <v>3.5439912971511398</v>
      </c>
      <c r="M9" s="22">
        <f>IF(OR($A9="",$B9="",$C9=""),"",'OddsRatio_working_3-way'!J8)</f>
        <v>4.1826063964359932</v>
      </c>
      <c r="N9" s="23">
        <f t="shared" si="16"/>
        <v>47.62579048666484</v>
      </c>
      <c r="O9" s="24">
        <f t="shared" si="17"/>
        <v>28.325543029969758</v>
      </c>
      <c r="P9" s="24">
        <f t="shared" si="18"/>
        <v>24.048666483365409</v>
      </c>
      <c r="Q9" t="s">
        <v>262</v>
      </c>
      <c r="R9" t="s">
        <v>258</v>
      </c>
      <c r="S9" s="48" t="s">
        <v>461</v>
      </c>
      <c r="T9" s="35">
        <v>100</v>
      </c>
      <c r="U9" s="35">
        <f t="shared" si="19"/>
        <v>94.114184814596811</v>
      </c>
      <c r="V9" s="35">
        <f t="shared" si="20"/>
        <v>89.775051124744365</v>
      </c>
      <c r="W9" s="35">
        <f t="shared" si="21"/>
        <v>13.043478260869554</v>
      </c>
      <c r="X9" s="35">
        <f t="shared" si="22"/>
        <v>97.181470614386072</v>
      </c>
      <c r="Y9" s="35">
        <f t="shared" si="23"/>
        <v>92.842336924533626</v>
      </c>
      <c r="Z9" s="35">
        <f t="shared" si="24"/>
        <v>16.110764060658802</v>
      </c>
      <c r="AA9" s="35">
        <f t="shared" si="25"/>
        <v>-3.0672857997892606</v>
      </c>
      <c r="AB9" s="35">
        <f t="shared" si="26"/>
        <v>-3.0672857997892606</v>
      </c>
      <c r="AC9" s="35">
        <f t="shared" si="27"/>
        <v>-3.0672857997892482</v>
      </c>
      <c r="AF9">
        <v>2.12</v>
      </c>
      <c r="AG9">
        <v>1.78</v>
      </c>
      <c r="AJ9" t="s">
        <v>436</v>
      </c>
    </row>
    <row r="10" spans="1:36" ht="15" x14ac:dyDescent="0.25">
      <c r="A10">
        <v>16.989999999999998</v>
      </c>
      <c r="B10">
        <v>9.7799999999999994</v>
      </c>
      <c r="C10">
        <v>1.1499999999999999</v>
      </c>
      <c r="D10" s="20">
        <f t="shared" si="3"/>
        <v>3.0672857997892544E-2</v>
      </c>
      <c r="E10" s="17">
        <f>IF(OR($A10="",$B10="",$C10=""),"",A10*'MPTO_working_3-way'!$I9)</f>
        <v>17.511131857384193</v>
      </c>
      <c r="F10" s="21">
        <f>IF(OR($A10="",$B10="",$C10=""),"",B10*'MPTO_working_3-way'!$I9)</f>
        <v>10.079980551219389</v>
      </c>
      <c r="G10" s="22">
        <f>IF(OR($A10="",$B10="",$C10=""),"",C10*'MPTO_working_3-way'!$I9)</f>
        <v>1.1852737866975764</v>
      </c>
      <c r="H10" s="17">
        <f>IF(OR($A10="",$B10="",$C10=""),"",'MPTO_working_3-way'!E9)</f>
        <v>20.561803640840015</v>
      </c>
      <c r="I10" s="21">
        <f>IF(OR($A10="",$B10="",$C10=""),"",'MPTO_working_3-way'!F9)</f>
        <v>10.866588391891248</v>
      </c>
      <c r="J10" s="22">
        <f>IF(OR($A10="",$B10="",$C10=""),"",'MPTO_working_3-way'!G9)</f>
        <v>1.1636824960497878</v>
      </c>
      <c r="K10" s="17">
        <f>IF(OR($A10="",$B10="",$C10=""),"",'OddsRatio_working_3-way'!H9)</f>
        <v>19.003504469241989</v>
      </c>
      <c r="L10" s="21">
        <f>IF(OR($A10="",$B10="",$C10=""),"",'OddsRatio_working_3-way'!I9)</f>
        <v>10.885601578483096</v>
      </c>
      <c r="M10" s="22">
        <f>IF(OR($A10="",$B10="",$C10=""),"",'OddsRatio_working_3-way'!J9)</f>
        <v>1.1688884096551779</v>
      </c>
      <c r="N10" s="23">
        <f t="shared" si="16"/>
        <v>5.7106531327860131</v>
      </c>
      <c r="O10" s="24">
        <f t="shared" si="17"/>
        <v>9.9206540619667027</v>
      </c>
      <c r="P10" s="24">
        <f t="shared" si="18"/>
        <v>84.368692805247264</v>
      </c>
      <c r="Q10" t="s">
        <v>272</v>
      </c>
      <c r="R10" t="s">
        <v>376</v>
      </c>
      <c r="S10" s="48" t="s">
        <v>461</v>
      </c>
      <c r="T10" s="35">
        <v>100</v>
      </c>
      <c r="U10" s="35">
        <f t="shared" si="19"/>
        <v>20</v>
      </c>
      <c r="V10" s="35">
        <f t="shared" si="20"/>
        <v>84.496124031007753</v>
      </c>
      <c r="W10" s="35">
        <f t="shared" si="21"/>
        <v>91.680532445923475</v>
      </c>
      <c r="X10" s="35">
        <f t="shared" si="22"/>
        <v>23.82334352306879</v>
      </c>
      <c r="Y10" s="35">
        <f t="shared" si="23"/>
        <v>88.319467554076553</v>
      </c>
      <c r="Z10" s="35">
        <f t="shared" si="24"/>
        <v>95.503875968992261</v>
      </c>
      <c r="AA10" s="35">
        <f t="shared" si="25"/>
        <v>-3.8233435230687896</v>
      </c>
      <c r="AB10" s="35">
        <f t="shared" si="26"/>
        <v>-3.8233435230688002</v>
      </c>
      <c r="AC10" s="35">
        <f t="shared" si="27"/>
        <v>-3.823343523068786</v>
      </c>
      <c r="AF10">
        <v>1.2</v>
      </c>
      <c r="AG10">
        <v>4.7</v>
      </c>
      <c r="AJ10" t="s">
        <v>428</v>
      </c>
    </row>
    <row r="11" spans="1:36" ht="15" x14ac:dyDescent="0.25">
      <c r="A11">
        <v>1.25</v>
      </c>
      <c r="B11">
        <v>6.45</v>
      </c>
      <c r="C11">
        <v>12.02</v>
      </c>
      <c r="D11" s="20">
        <f t="shared" si="3"/>
        <v>3.8233435230687896E-2</v>
      </c>
      <c r="E11" s="17">
        <f>IF(OR($A11="",$B11="",$C11=""),"",A11*'MPTO_working_3-way'!$I10)</f>
        <v>1.2977917940383599</v>
      </c>
      <c r="F11" s="21">
        <f>IF(OR($A11="",$B11="",$C11=""),"",B11*'MPTO_working_3-way'!$I10)</f>
        <v>6.6966056572379369</v>
      </c>
      <c r="G11" s="22">
        <f>IF(OR($A11="",$B11="",$C11=""),"",C11*'MPTO_working_3-way'!$I10)</f>
        <v>12.479565891472868</v>
      </c>
      <c r="H11" s="17">
        <f>IF(OR($A11="",$B11="",$C11=""),"",'MPTO_working_3-way'!E10)</f>
        <v>1.2702356129311314</v>
      </c>
      <c r="I11" s="21">
        <f>IF(OR($A11="",$B11="",$C11=""),"",'MPTO_working_3-way'!F10)</f>
        <v>7.0276893140519343</v>
      </c>
      <c r="J11" s="22">
        <f>IF(OR($A11="",$B11="",$C11=""),"",'MPTO_working_3-way'!G10)</f>
        <v>14.194424440674243</v>
      </c>
      <c r="K11" s="17">
        <f>IF(OR($A11="",$B11="",$C11=""),"",'OddsRatio_working_3-way'!H10)</f>
        <v>1.2776582196524155</v>
      </c>
      <c r="L11" s="21">
        <f>IF(OR($A11="",$B11="",$C11=""),"",'OddsRatio_working_3-way'!I10)</f>
        <v>7.0529491884226614</v>
      </c>
      <c r="M11" s="22">
        <f>IF(OR($A11="",$B11="",$C11=""),"",'OddsRatio_working_3-way'!J10)</f>
        <v>13.23917432227848</v>
      </c>
      <c r="N11" s="23">
        <f t="shared" si="16"/>
        <v>77.053962322283127</v>
      </c>
      <c r="O11" s="24">
        <f t="shared" si="17"/>
        <v>14.932938434550994</v>
      </c>
      <c r="P11" s="24">
        <f t="shared" si="18"/>
        <v>8.0130992431658825</v>
      </c>
      <c r="Q11" t="s">
        <v>279</v>
      </c>
      <c r="R11" t="s">
        <v>382</v>
      </c>
      <c r="S11" s="48" t="s">
        <v>461</v>
      </c>
      <c r="T11" s="35">
        <v>100</v>
      </c>
      <c r="U11" s="35">
        <f t="shared" si="19"/>
        <v>72.972972972972968</v>
      </c>
      <c r="V11" s="35">
        <f t="shared" si="20"/>
        <v>68.051118210862612</v>
      </c>
      <c r="W11" s="35">
        <f t="shared" si="21"/>
        <v>54.545454545454554</v>
      </c>
      <c r="X11" s="35">
        <f t="shared" si="22"/>
        <v>77.403427243682827</v>
      </c>
      <c r="Y11" s="35">
        <f t="shared" si="23"/>
        <v>72.481572481572471</v>
      </c>
      <c r="Z11" s="35">
        <f t="shared" si="24"/>
        <v>58.975908816164399</v>
      </c>
      <c r="AA11" s="35">
        <f t="shared" si="25"/>
        <v>-4.4304542707098591</v>
      </c>
      <c r="AB11" s="35">
        <f t="shared" si="26"/>
        <v>-4.4304542707098591</v>
      </c>
      <c r="AC11" s="35">
        <f t="shared" si="27"/>
        <v>-4.4304542707098449</v>
      </c>
      <c r="AF11">
        <v>1.4</v>
      </c>
      <c r="AG11">
        <v>3.06</v>
      </c>
      <c r="AJ11" t="s">
        <v>429</v>
      </c>
    </row>
    <row r="12" spans="1:36" ht="15" x14ac:dyDescent="0.25">
      <c r="A12">
        <v>3.7</v>
      </c>
      <c r="B12">
        <v>3.13</v>
      </c>
      <c r="C12">
        <v>2.2000000000000002</v>
      </c>
      <c r="D12" s="20">
        <f t="shared" si="3"/>
        <v>4.4304542707098493E-2</v>
      </c>
      <c r="E12" s="17">
        <f>IF(OR($A12="",$B12="",$C12=""),"",A12*'MPTO_working_3-way'!$I11)</f>
        <v>3.8639268080162648</v>
      </c>
      <c r="F12" s="21">
        <f>IF(OR($A12="",$B12="",$C12=""),"",B12*'MPTO_working_3-way'!$I11)</f>
        <v>3.2686732186732184</v>
      </c>
      <c r="G12" s="22">
        <f>IF(OR($A12="",$B12="",$C12=""),"",C12*'MPTO_working_3-way'!$I11)</f>
        <v>2.2974699939556169</v>
      </c>
      <c r="H12" s="17">
        <f>IF(OR($A12="",$B12="",$C12=""),"",'MPTO_working_3-way'!E11)</f>
        <v>3.9138623189890014</v>
      </c>
      <c r="I12" s="21">
        <f>IF(OR($A12="",$B12="",$C12=""),"",'MPTO_working_3-way'!F11)</f>
        <v>3.281694373840764</v>
      </c>
      <c r="J12" s="22">
        <f>IF(OR($A12="",$B12="",$C12=""),"",'MPTO_working_3-way'!G11)</f>
        <v>2.2738783014321329</v>
      </c>
      <c r="K12" s="17">
        <f>IF(OR($A12="",$B12="",$C12=""),"",'OddsRatio_working_3-way'!H11)</f>
        <v>3.8886689330650599</v>
      </c>
      <c r="L12" s="21">
        <f>IF(OR($A12="",$B12="",$C12=""),"",'OddsRatio_working_3-way'!I11)</f>
        <v>3.2788388249735476</v>
      </c>
      <c r="M12" s="22">
        <f>IF(OR($A12="",$B12="",$C12=""),"",'OddsRatio_working_3-way'!J11)</f>
        <v>2.2838528591400267</v>
      </c>
      <c r="N12" s="23">
        <f t="shared" si="16"/>
        <v>25.880407411583416</v>
      </c>
      <c r="O12" s="24">
        <f t="shared" si="17"/>
        <v>30.593452850753565</v>
      </c>
      <c r="P12" s="24">
        <f t="shared" si="18"/>
        <v>43.526139737663023</v>
      </c>
      <c r="Q12" t="s">
        <v>442</v>
      </c>
      <c r="R12" t="s">
        <v>114</v>
      </c>
      <c r="S12" s="48" t="s">
        <v>461</v>
      </c>
      <c r="T12" s="35">
        <v>100</v>
      </c>
      <c r="U12" s="35">
        <f t="shared" si="19"/>
        <v>28.057553956834536</v>
      </c>
      <c r="V12" s="35">
        <f t="shared" si="20"/>
        <v>78.354978354978357</v>
      </c>
      <c r="W12" s="35">
        <f t="shared" si="21"/>
        <v>91.015274034141953</v>
      </c>
      <c r="X12" s="35">
        <f t="shared" si="22"/>
        <v>30.629747610879686</v>
      </c>
      <c r="Y12" s="35">
        <f t="shared" si="23"/>
        <v>80.927172009023522</v>
      </c>
      <c r="Z12" s="35">
        <f t="shared" si="24"/>
        <v>93.587467688187118</v>
      </c>
      <c r="AA12" s="35">
        <f t="shared" si="25"/>
        <v>-2.5721936540451509</v>
      </c>
      <c r="AB12" s="35">
        <f t="shared" si="26"/>
        <v>-2.5721936540451651</v>
      </c>
      <c r="AC12" s="35">
        <f t="shared" si="27"/>
        <v>-2.5721936540451651</v>
      </c>
      <c r="AF12">
        <v>2.46</v>
      </c>
      <c r="AG12">
        <v>1.56</v>
      </c>
      <c r="AJ12" t="s">
        <v>74</v>
      </c>
    </row>
    <row r="13" spans="1:36" ht="15" x14ac:dyDescent="0.25">
      <c r="A13">
        <v>1.39</v>
      </c>
      <c r="B13">
        <v>4.62</v>
      </c>
      <c r="C13">
        <v>11.13</v>
      </c>
      <c r="D13" s="20">
        <f t="shared" si="3"/>
        <v>2.5721936540451518E-2</v>
      </c>
      <c r="E13" s="17">
        <f>IF(OR($A13="",$B13="",$C13=""),"",A13*'MPTO_working_3-way'!$I12)</f>
        <v>1.4257534917912276</v>
      </c>
      <c r="F13" s="21">
        <f>IF(OR($A13="",$B13="",$C13=""),"",B13*'MPTO_working_3-way'!$I12)</f>
        <v>4.7388353468168862</v>
      </c>
      <c r="G13" s="22">
        <f>IF(OR($A13="",$B13="",$C13=""),"",C13*'MPTO_working_3-way'!$I12)</f>
        <v>11.416285153695226</v>
      </c>
      <c r="H13" s="17">
        <f>IF(OR($A13="",$B13="",$C13=""),"",'MPTO_working_3-way'!E12)</f>
        <v>1.4067655940395583</v>
      </c>
      <c r="I13" s="21">
        <f>IF(OR($A13="",$B13="",$C13=""),"",'MPTO_working_3-way'!F12)</f>
        <v>4.8105546431327539</v>
      </c>
      <c r="J13" s="22">
        <f>IF(OR($A13="",$B13="",$C13=""),"",'MPTO_working_3-way'!G12)</f>
        <v>12.304166757044008</v>
      </c>
      <c r="K13" s="17">
        <f>IF(OR($A13="",$B13="",$C13=""),"",'OddsRatio_working_3-way'!H12)</f>
        <v>1.4128844442780739</v>
      </c>
      <c r="L13" s="21">
        <f>IF(OR($A13="",$B13="",$C13=""),"",'OddsRatio_working_3-way'!I12)</f>
        <v>4.8324145853503317</v>
      </c>
      <c r="M13" s="22">
        <f>IF(OR($A13="",$B13="",$C13=""),"",'OddsRatio_working_3-way'!J12)</f>
        <v>11.724408770607422</v>
      </c>
      <c r="N13" s="23">
        <f t="shared" si="16"/>
        <v>70.13835180888546</v>
      </c>
      <c r="O13" s="24">
        <f t="shared" si="17"/>
        <v>21.102231388387612</v>
      </c>
      <c r="P13" s="24">
        <f t="shared" si="18"/>
        <v>8.7594168027269337</v>
      </c>
      <c r="Q13" t="s">
        <v>302</v>
      </c>
      <c r="R13" t="s">
        <v>296</v>
      </c>
      <c r="S13" s="48" t="s">
        <v>461</v>
      </c>
      <c r="T13" s="35">
        <v>100</v>
      </c>
      <c r="U13" s="35">
        <f t="shared" si="19"/>
        <v>51.219512195121943</v>
      </c>
      <c r="V13" s="35">
        <f t="shared" si="20"/>
        <v>68.152866242038215</v>
      </c>
      <c r="W13" s="35">
        <f t="shared" si="21"/>
        <v>77.678571428571431</v>
      </c>
      <c r="X13" s="35">
        <f t="shared" si="22"/>
        <v>54.168562329390355</v>
      </c>
      <c r="Y13" s="35">
        <f t="shared" si="23"/>
        <v>71.101916376306633</v>
      </c>
      <c r="Z13" s="35">
        <f t="shared" si="24"/>
        <v>80.627621562839835</v>
      </c>
      <c r="AA13" s="35">
        <f t="shared" si="25"/>
        <v>-2.9490501342684112</v>
      </c>
      <c r="AB13" s="35">
        <f t="shared" si="26"/>
        <v>-2.9490501342684183</v>
      </c>
      <c r="AC13" s="35">
        <f t="shared" si="27"/>
        <v>-2.9490501342684041</v>
      </c>
      <c r="AF13">
        <v>1.98</v>
      </c>
      <c r="AG13">
        <v>1.93</v>
      </c>
      <c r="AJ13" t="s">
        <v>431</v>
      </c>
    </row>
    <row r="14" spans="1:36" ht="15" x14ac:dyDescent="0.25">
      <c r="A14">
        <v>2.0499999999999998</v>
      </c>
      <c r="B14">
        <v>3.14</v>
      </c>
      <c r="C14">
        <v>4.4800000000000004</v>
      </c>
      <c r="D14" s="20">
        <f t="shared" si="3"/>
        <v>2.949050134268405E-2</v>
      </c>
      <c r="E14" s="17">
        <f>IF(OR($A14="",$B14="",$C14=""),"",A14*'MPTO_working_3-way'!$I13)</f>
        <v>2.1104555277525021</v>
      </c>
      <c r="F14" s="21">
        <f>IF(OR($A14="",$B14="",$C14=""),"",B14*'MPTO_working_3-way'!$I13)</f>
        <v>3.232600174216028</v>
      </c>
      <c r="G14" s="22">
        <f>IF(OR($A14="",$B14="",$C14=""),"",C14*'MPTO_working_3-way'!$I13)</f>
        <v>4.6121174460152252</v>
      </c>
      <c r="H14" s="17">
        <f>IF(OR($A14="",$B14="",$C14=""),"",'MPTO_working_3-way'!E13)</f>
        <v>2.0921608970582684</v>
      </c>
      <c r="I14" s="21">
        <f>IF(OR($A14="",$B14="",$C14=""),"",'MPTO_working_3-way'!F13)</f>
        <v>3.2400084489445562</v>
      </c>
      <c r="J14" s="22">
        <f>IF(OR($A14="",$B14="",$C14=""),"",'MPTO_working_3-way'!G13)</f>
        <v>4.686384378372054</v>
      </c>
      <c r="K14" s="17">
        <f>IF(OR($A14="",$B14="",$C14=""),"",'OddsRatio_working_3-way'!H13)</f>
        <v>2.0998315564212144</v>
      </c>
      <c r="L14" s="21">
        <f>IF(OR($A14="",$B14="",$C14=""),"",'OddsRatio_working_3-way'!I13)</f>
        <v>3.2415614578489507</v>
      </c>
      <c r="M14" s="22">
        <f>IF(OR($A14="",$B14="",$C14=""),"",'OddsRatio_working_3-way'!J13)</f>
        <v>4.6451560155674541</v>
      </c>
      <c r="N14" s="23">
        <f t="shared" si="16"/>
        <v>47.383135387123509</v>
      </c>
      <c r="O14" s="24">
        <f t="shared" si="17"/>
        <v>30.934849536179353</v>
      </c>
      <c r="P14" s="24">
        <f t="shared" si="18"/>
        <v>21.682015076697137</v>
      </c>
      <c r="Q14" t="s">
        <v>199</v>
      </c>
      <c r="R14" t="s">
        <v>393</v>
      </c>
      <c r="S14" s="48" t="s">
        <v>461</v>
      </c>
      <c r="T14" s="35">
        <v>100</v>
      </c>
      <c r="U14" s="35">
        <f t="shared" si="19"/>
        <v>56.140350877192972</v>
      </c>
      <c r="V14" s="35">
        <f t="shared" si="20"/>
        <v>72.29916897506925</v>
      </c>
      <c r="W14" s="35">
        <f t="shared" si="21"/>
        <v>67.10526315789474</v>
      </c>
      <c r="X14" s="35">
        <f t="shared" si="22"/>
        <v>60.595567867036017</v>
      </c>
      <c r="Y14" s="35">
        <f t="shared" si="23"/>
        <v>76.754385964912288</v>
      </c>
      <c r="Z14" s="35">
        <f t="shared" si="24"/>
        <v>71.560480147737763</v>
      </c>
      <c r="AA14" s="35">
        <f t="shared" si="25"/>
        <v>-4.4552169898430449</v>
      </c>
      <c r="AB14" s="35">
        <f t="shared" si="26"/>
        <v>-4.4552169898430378</v>
      </c>
      <c r="AC14" s="35">
        <f t="shared" si="27"/>
        <v>-4.4552169898430236</v>
      </c>
      <c r="AF14">
        <v>2.65</v>
      </c>
      <c r="AG14">
        <v>1.52</v>
      </c>
      <c r="AJ14" t="s">
        <v>432</v>
      </c>
    </row>
    <row r="15" spans="1:36" ht="15" x14ac:dyDescent="0.25">
      <c r="A15">
        <v>2.2799999999999998</v>
      </c>
      <c r="B15">
        <v>3.61</v>
      </c>
      <c r="C15">
        <v>3.04</v>
      </c>
      <c r="D15" s="20">
        <f t="shared" si="3"/>
        <v>4.455216989843036E-2</v>
      </c>
      <c r="E15" s="17">
        <f>IF(OR($A15="",$B15="",$C15=""),"",A15*'MPTO_working_3-way'!$I14)</f>
        <v>2.3815789473684212</v>
      </c>
      <c r="F15" s="21">
        <f>IF(OR($A15="",$B15="",$C15=""),"",B15*'MPTO_working_3-way'!$I14)</f>
        <v>3.7708333333333335</v>
      </c>
      <c r="G15" s="22">
        <f>IF(OR($A15="",$B15="",$C15=""),"",C15*'MPTO_working_3-way'!$I14)</f>
        <v>3.1754385964912282</v>
      </c>
      <c r="H15" s="17">
        <f>IF(OR($A15="",$B15="",$C15=""),"",'MPTO_working_3-way'!E14)</f>
        <v>2.3599055747230797</v>
      </c>
      <c r="I15" s="21">
        <f>IF(OR($A15="",$B15="",$C15=""),"",'MPTO_working_3-way'!F14)</f>
        <v>3.8144995597299682</v>
      </c>
      <c r="J15" s="22">
        <f>IF(OR($A15="",$B15="",$C15=""),"",'MPTO_working_3-way'!G14)</f>
        <v>3.1837334639882413</v>
      </c>
      <c r="K15" s="17">
        <f>IF(OR($A15="",$B15="",$C15=""),"",'OddsRatio_working_3-way'!H14)</f>
        <v>2.369317807012195</v>
      </c>
      <c r="L15" s="21">
        <f>IF(OR($A15="",$B15="",$C15=""),"",'OddsRatio_working_3-way'!I14)</f>
        <v>3.7921245908608037</v>
      </c>
      <c r="M15" s="22">
        <f>IF(OR($A15="",$B15="",$C15=""),"",'OddsRatio_working_3-way'!J14)</f>
        <v>3.182350254925685</v>
      </c>
      <c r="N15" s="23">
        <f t="shared" si="16"/>
        <v>41.988950276243095</v>
      </c>
      <c r="O15" s="24">
        <f t="shared" si="17"/>
        <v>26.519337016574585</v>
      </c>
      <c r="P15" s="24">
        <f t="shared" si="18"/>
        <v>31.491712707182316</v>
      </c>
      <c r="Q15" t="s">
        <v>204</v>
      </c>
      <c r="R15" t="s">
        <v>322</v>
      </c>
      <c r="S15" s="48" t="s">
        <v>462</v>
      </c>
      <c r="T15" s="35">
        <v>100</v>
      </c>
      <c r="U15" s="35">
        <f t="shared" si="19"/>
        <v>39.393939393939398</v>
      </c>
      <c r="V15" s="35">
        <f t="shared" si="20"/>
        <v>74.937343358395992</v>
      </c>
      <c r="W15" s="35">
        <f t="shared" si="21"/>
        <v>80.657640232108321</v>
      </c>
      <c r="X15" s="35">
        <f t="shared" si="22"/>
        <v>44.405016409495687</v>
      </c>
      <c r="Y15" s="35">
        <f t="shared" si="23"/>
        <v>79.948420373952288</v>
      </c>
      <c r="Z15" s="35">
        <f t="shared" si="24"/>
        <v>85.668717247664617</v>
      </c>
      <c r="AA15" s="35">
        <f t="shared" si="25"/>
        <v>-5.0110770155562889</v>
      </c>
      <c r="AB15" s="35">
        <f t="shared" si="26"/>
        <v>-5.011077015556296</v>
      </c>
      <c r="AC15" s="35">
        <f t="shared" si="27"/>
        <v>-5.011077015556296</v>
      </c>
      <c r="AF15">
        <v>1.71</v>
      </c>
      <c r="AG15">
        <v>2.16</v>
      </c>
      <c r="AJ15" t="s">
        <v>109</v>
      </c>
    </row>
    <row r="16" spans="1:36" ht="15" x14ac:dyDescent="0.25">
      <c r="A16">
        <v>1.65</v>
      </c>
      <c r="B16">
        <v>3.99</v>
      </c>
      <c r="C16">
        <v>5.17</v>
      </c>
      <c r="D16" s="20">
        <f t="shared" si="3"/>
        <v>5.0110770155562978E-2</v>
      </c>
      <c r="E16" s="17">
        <f>IF(OR($A16="",$B16="",$C16=""),"",A16*'MPTO_working_3-way'!$I15)</f>
        <v>1.7326827707566788</v>
      </c>
      <c r="F16" s="21">
        <f>IF(OR($A16="",$B16="",$C16=""),"",B16*'MPTO_working_3-way'!$I15)</f>
        <v>4.1899419729206961</v>
      </c>
      <c r="G16" s="22">
        <f>IF(OR($A16="",$B16="",$C16=""),"",C16*'MPTO_working_3-way'!$I15)</f>
        <v>5.4290726817042607</v>
      </c>
      <c r="H16" s="17">
        <f>IF(OR($A16="",$B16="",$C16=""),"",'MPTO_working_3-way'!E15)</f>
        <v>1.6967643938002264</v>
      </c>
      <c r="I16" s="21">
        <f>IF(OR($A16="",$B16="",$C16=""),"",'MPTO_working_3-way'!F15)</f>
        <v>4.2749114069202765</v>
      </c>
      <c r="J16" s="22">
        <f>IF(OR($A16="",$B16="",$C16=""),"",'MPTO_working_3-way'!G15)</f>
        <v>5.6586688368095244</v>
      </c>
      <c r="K16" s="17">
        <f>IF(OR($A16="",$B16="",$C16=""),"",'OddsRatio_working_3-way'!H15)</f>
        <v>1.7090383211367142</v>
      </c>
      <c r="L16" s="21">
        <f>IF(OR($A16="",$B16="",$C16=""),"",'OddsRatio_working_3-way'!I15)</f>
        <v>4.2615762772288859</v>
      </c>
      <c r="M16" s="22">
        <f>IF(OR($A16="",$B16="",$C16=""),"",'OddsRatio_working_3-way'!J15)</f>
        <v>5.5487535371386141</v>
      </c>
      <c r="N16" s="23">
        <f t="shared" si="16"/>
        <v>57.713969162588874</v>
      </c>
      <c r="O16" s="24">
        <f t="shared" si="17"/>
        <v>23.866678977010434</v>
      </c>
      <c r="P16" s="24">
        <f t="shared" si="18"/>
        <v>18.419351860400702</v>
      </c>
      <c r="Q16" t="s">
        <v>205</v>
      </c>
      <c r="R16" t="s">
        <v>324</v>
      </c>
      <c r="S16" s="48" t="s">
        <v>462</v>
      </c>
      <c r="T16" s="35">
        <v>100</v>
      </c>
      <c r="U16" s="35">
        <f t="shared" si="19"/>
        <v>58.677685950413228</v>
      </c>
      <c r="V16" s="35">
        <f t="shared" si="20"/>
        <v>72.451790633608823</v>
      </c>
      <c r="W16" s="35">
        <f t="shared" si="21"/>
        <v>64.412811387900362</v>
      </c>
      <c r="X16" s="35">
        <f t="shared" si="22"/>
        <v>63.135397978490836</v>
      </c>
      <c r="Y16" s="35">
        <f t="shared" si="23"/>
        <v>76.909502661686417</v>
      </c>
      <c r="Z16" s="35">
        <f t="shared" si="24"/>
        <v>68.870523415977971</v>
      </c>
      <c r="AA16" s="35">
        <f t="shared" si="25"/>
        <v>-4.4577120280776086</v>
      </c>
      <c r="AB16" s="35">
        <f t="shared" si="26"/>
        <v>-4.4577120280775944</v>
      </c>
      <c r="AC16" s="35">
        <f t="shared" si="27"/>
        <v>-4.4577120280776086</v>
      </c>
      <c r="AF16">
        <v>1.85</v>
      </c>
      <c r="AG16">
        <v>1.99</v>
      </c>
      <c r="AJ16" t="s">
        <v>109</v>
      </c>
    </row>
    <row r="17" spans="1:36" ht="15" x14ac:dyDescent="0.25">
      <c r="A17">
        <v>2.42</v>
      </c>
      <c r="B17">
        <v>3.63</v>
      </c>
      <c r="C17">
        <v>2.81</v>
      </c>
      <c r="D17" s="20">
        <f t="shared" si="3"/>
        <v>4.4577120280776095E-2</v>
      </c>
      <c r="E17" s="17">
        <f>IF(OR($A17="",$B17="",$C17=""),"",A17*'MPTO_working_3-way'!$I16)</f>
        <v>2.527876631079478</v>
      </c>
      <c r="F17" s="21">
        <f>IF(OR($A17="",$B17="",$C17=""),"",B17*'MPTO_working_3-way'!$I16)</f>
        <v>3.7918149466192173</v>
      </c>
      <c r="G17" s="22">
        <f>IF(OR($A17="",$B17="",$C17=""),"",C17*'MPTO_working_3-way'!$I16)</f>
        <v>2.9352617079889809</v>
      </c>
      <c r="H17" s="17">
        <f>IF(OR($A17="",$B17="",$C17=""),"",'MPTO_working_3-way'!E16)</f>
        <v>2.5102663593184746</v>
      </c>
      <c r="I17" s="21">
        <f>IF(OR($A17="",$B17="",$C17=""),"",'MPTO_working_3-way'!F16)</f>
        <v>3.8369591112560033</v>
      </c>
      <c r="J17" s="22">
        <f>IF(OR($A17="",$B17="",$C17=""),"",'MPTO_working_3-way'!G16)</f>
        <v>2.9324408498078638</v>
      </c>
      <c r="K17" s="17">
        <f>IF(OR($A17="",$B17="",$C17=""),"",'OddsRatio_working_3-way'!H16)</f>
        <v>2.5185294868437293</v>
      </c>
      <c r="L17" s="21">
        <f>IF(OR($A17="",$B17="",$C17=""),"",'OddsRatio_working_3-way'!I16)</f>
        <v>3.8124877115485987</v>
      </c>
      <c r="M17" s="22">
        <f>IF(OR($A17="",$B17="",$C17=""),"",'OddsRatio_working_3-way'!J16)</f>
        <v>2.9355904022444728</v>
      </c>
      <c r="N17" s="23">
        <f t="shared" si="16"/>
        <v>39.558892538714218</v>
      </c>
      <c r="O17" s="24">
        <f t="shared" si="17"/>
        <v>26.372595025809474</v>
      </c>
      <c r="P17" s="24">
        <f t="shared" si="18"/>
        <v>34.0685124354763</v>
      </c>
      <c r="Q17" t="s">
        <v>149</v>
      </c>
      <c r="R17" t="s">
        <v>202</v>
      </c>
      <c r="S17" s="48" t="s">
        <v>462</v>
      </c>
      <c r="T17" s="35">
        <v>100</v>
      </c>
      <c r="U17" s="35">
        <f t="shared" si="19"/>
        <v>86.30136986301369</v>
      </c>
      <c r="V17" s="35">
        <f t="shared" si="20"/>
        <v>80.353634577603145</v>
      </c>
      <c r="W17" s="35">
        <f t="shared" si="21"/>
        <v>28.057553956834536</v>
      </c>
      <c r="X17" s="35">
        <f t="shared" si="22"/>
        <v>91.58881146556233</v>
      </c>
      <c r="Y17" s="35">
        <f t="shared" si="23"/>
        <v>85.641076180151771</v>
      </c>
      <c r="Z17" s="35">
        <f t="shared" si="24"/>
        <v>33.344995559383165</v>
      </c>
      <c r="AA17" s="35">
        <f t="shared" si="25"/>
        <v>-5.2874416025486397</v>
      </c>
      <c r="AB17" s="35">
        <f t="shared" si="26"/>
        <v>-5.2874416025486255</v>
      </c>
      <c r="AC17" s="35">
        <f t="shared" si="27"/>
        <v>-5.287441602548629</v>
      </c>
      <c r="AF17">
        <v>1.71</v>
      </c>
      <c r="AG17">
        <v>2.16</v>
      </c>
      <c r="AJ17" t="s">
        <v>109</v>
      </c>
    </row>
    <row r="18" spans="1:36" ht="15" x14ac:dyDescent="0.25">
      <c r="A18">
        <v>7.3</v>
      </c>
      <c r="B18">
        <v>5.09</v>
      </c>
      <c r="C18">
        <v>1.39</v>
      </c>
      <c r="D18" s="20">
        <f t="shared" si="3"/>
        <v>5.287441602548637E-2</v>
      </c>
      <c r="E18" s="17">
        <f>IF(OR($A18="",$B18="",$C18=""),"",A18*'MPTO_working_3-way'!$I17)</f>
        <v>7.6859832369860506</v>
      </c>
      <c r="F18" s="21">
        <f>IF(OR($A18="",$B18="",$C18=""),"",B18*'MPTO_working_3-way'!$I17)</f>
        <v>5.3591307775697254</v>
      </c>
      <c r="G18" s="22">
        <f>IF(OR($A18="",$B18="",$C18=""),"",C18*'MPTO_working_3-way'!$I17)</f>
        <v>1.4634954382754259</v>
      </c>
      <c r="H18" s="17">
        <f>IF(OR($A18="",$B18="",$C18=""),"",'MPTO_working_3-way'!E17)</f>
        <v>8.3779110791735683</v>
      </c>
      <c r="I18" s="21">
        <f>IF(OR($A18="",$B18="",$C18=""),"",'MPTO_working_3-way'!F17)</f>
        <v>5.5916262392128813</v>
      </c>
      <c r="J18" s="22">
        <f>IF(OR($A18="",$B18="",$C18=""),"",'MPTO_working_3-way'!G17)</f>
        <v>1.4249080813127593</v>
      </c>
      <c r="K18" s="17">
        <f>IF(OR($A18="",$B18="",$C18=""),"",'OddsRatio_working_3-way'!H17)</f>
        <v>8.0455616829428749</v>
      </c>
      <c r="L18" s="21">
        <f>IF(OR($A18="",$B18="",$C18=""),"",'OddsRatio_working_3-way'!I17)</f>
        <v>5.5740233782914848</v>
      </c>
      <c r="M18" s="22">
        <f>IF(OR($A18="",$B18="",$C18=""),"",'OddsRatio_working_3-way'!J17)</f>
        <v>1.4361538184678919</v>
      </c>
      <c r="N18" s="23">
        <f t="shared" si="16"/>
        <v>13.010697124446708</v>
      </c>
      <c r="O18" s="24">
        <f t="shared" si="17"/>
        <v>18.659742437811584</v>
      </c>
      <c r="P18" s="24">
        <f t="shared" si="18"/>
        <v>68.329560437741705</v>
      </c>
      <c r="Q18" t="s">
        <v>115</v>
      </c>
      <c r="R18" t="s">
        <v>321</v>
      </c>
      <c r="S18" s="48" t="s">
        <v>462</v>
      </c>
      <c r="T18" s="35">
        <v>100</v>
      </c>
      <c r="U18" s="35">
        <f t="shared" si="19"/>
        <v>52.38095238095238</v>
      </c>
      <c r="V18" s="35">
        <f t="shared" si="20"/>
        <v>72.067039106145245</v>
      </c>
      <c r="W18" s="35">
        <f t="shared" si="21"/>
        <v>73.190348525469176</v>
      </c>
      <c r="X18" s="35">
        <f t="shared" si="22"/>
        <v>54.742612368385579</v>
      </c>
      <c r="Y18" s="35">
        <f t="shared" si="23"/>
        <v>74.428699093578459</v>
      </c>
      <c r="Z18" s="35">
        <f t="shared" si="24"/>
        <v>75.552008512902361</v>
      </c>
      <c r="AA18" s="35">
        <f t="shared" si="25"/>
        <v>-2.3616599874331996</v>
      </c>
      <c r="AB18" s="35">
        <f t="shared" si="26"/>
        <v>-2.3616599874332138</v>
      </c>
      <c r="AC18" s="35">
        <f t="shared" si="27"/>
        <v>-2.3616599874331854</v>
      </c>
      <c r="AF18">
        <v>1.56</v>
      </c>
      <c r="AG18">
        <v>2.4700000000000002</v>
      </c>
      <c r="AJ18" t="s">
        <v>109</v>
      </c>
    </row>
    <row r="19" spans="1:36" ht="15" x14ac:dyDescent="0.25">
      <c r="A19">
        <v>2.1</v>
      </c>
      <c r="B19">
        <v>3.58</v>
      </c>
      <c r="C19">
        <v>3.73</v>
      </c>
      <c r="D19" s="20">
        <f t="shared" si="3"/>
        <v>2.3616599874331845E-2</v>
      </c>
      <c r="E19" s="17">
        <f>IF(OR($A19="",$B19="",$C19=""),"",A19*'MPTO_working_3-way'!$I18)</f>
        <v>2.149594859736097</v>
      </c>
      <c r="F19" s="21">
        <f>IF(OR($A19="",$B19="",$C19=""),"",B19*'MPTO_working_3-way'!$I18)</f>
        <v>3.664547427550108</v>
      </c>
      <c r="G19" s="22">
        <f>IF(OR($A19="",$B19="",$C19=""),"",C19*'MPTO_working_3-way'!$I18)</f>
        <v>3.8180899175312577</v>
      </c>
      <c r="H19" s="17">
        <f>IF(OR($A19="",$B19="",$C19=""),"",'MPTO_working_3-way'!E18)</f>
        <v>2.1352999674602278</v>
      </c>
      <c r="I19" s="21">
        <f>IF(OR($A19="",$B19="",$C19=""),"",'MPTO_working_3-way'!F18)</f>
        <v>3.6838191440634689</v>
      </c>
      <c r="J19" s="22">
        <f>IF(OR($A19="",$B19="",$C19=""),"",'MPTO_working_3-way'!G18)</f>
        <v>3.8428384404346105</v>
      </c>
      <c r="K19" s="17">
        <f>IF(OR($A19="",$B19="",$C19=""),"",'OddsRatio_working_3-way'!H18)</f>
        <v>2.1411270259664601</v>
      </c>
      <c r="L19" s="21">
        <f>IF(OR($A19="",$B19="",$C19=""),"",'OddsRatio_working_3-way'!I18)</f>
        <v>3.6764615699940606</v>
      </c>
      <c r="M19" s="22">
        <f>IF(OR($A19="",$B19="",$C19=""),"",'OddsRatio_working_3-way'!J18)</f>
        <v>3.8320698008076683</v>
      </c>
      <c r="N19" s="23">
        <f t="shared" si="16"/>
        <v>46.52039408592411</v>
      </c>
      <c r="O19" s="24">
        <f t="shared" si="17"/>
        <v>27.288499324145434</v>
      </c>
      <c r="P19" s="24">
        <f t="shared" si="18"/>
        <v>26.19110658993047</v>
      </c>
      <c r="Q19" t="s">
        <v>211</v>
      </c>
      <c r="R19" t="s">
        <v>210</v>
      </c>
      <c r="S19" s="48" t="s">
        <v>462</v>
      </c>
      <c r="T19" s="35">
        <v>100</v>
      </c>
      <c r="U19" s="35">
        <f t="shared" si="19"/>
        <v>79.757085020242926</v>
      </c>
      <c r="V19" s="35">
        <f t="shared" si="20"/>
        <v>80.198019801980209</v>
      </c>
      <c r="W19" s="35">
        <f t="shared" si="21"/>
        <v>37.5</v>
      </c>
      <c r="X19" s="35">
        <f t="shared" si="22"/>
        <v>82.301980198019791</v>
      </c>
      <c r="Y19" s="35">
        <f t="shared" si="23"/>
        <v>82.742914979757089</v>
      </c>
      <c r="Z19" s="35">
        <f t="shared" si="24"/>
        <v>40.044895177776887</v>
      </c>
      <c r="AA19" s="35">
        <f t="shared" si="25"/>
        <v>-2.5448951777768656</v>
      </c>
      <c r="AB19" s="35">
        <f t="shared" si="26"/>
        <v>-2.5448951777768798</v>
      </c>
      <c r="AC19" s="35">
        <f t="shared" si="27"/>
        <v>-2.5448951777768869</v>
      </c>
      <c r="AF19">
        <v>2.08</v>
      </c>
      <c r="AG19">
        <v>1.84</v>
      </c>
      <c r="AJ19" t="s">
        <v>426</v>
      </c>
    </row>
    <row r="20" spans="1:36" ht="15" x14ac:dyDescent="0.25">
      <c r="A20">
        <v>4.9400000000000004</v>
      </c>
      <c r="B20">
        <v>5.05</v>
      </c>
      <c r="C20">
        <v>1.6</v>
      </c>
      <c r="D20" s="20">
        <f t="shared" si="3"/>
        <v>2.5448951777768958E-2</v>
      </c>
      <c r="E20" s="17">
        <f>IF(OR($A20="",$B20="",$C20=""),"",A20*'MPTO_working_3-way'!$I19)</f>
        <v>5.0657178217821794</v>
      </c>
      <c r="F20" s="21">
        <f>IF(OR($A20="",$B20="",$C20=""),"",B20*'MPTO_working_3-way'!$I19)</f>
        <v>5.1785172064777329</v>
      </c>
      <c r="G20" s="22">
        <f>IF(OR($A20="",$B20="",$C20=""),"",C20*'MPTO_working_3-way'!$I19)</f>
        <v>1.6407183228444304</v>
      </c>
      <c r="H20" s="17">
        <f>IF(OR($A20="",$B20="",$C20=""),"",'MPTO_working_3-way'!E19)</f>
        <v>5.156069961505672</v>
      </c>
      <c r="I20" s="21">
        <f>IF(OR($A20="",$B20="",$C20=""),"",'MPTO_working_3-way'!F19)</f>
        <v>5.2760197742353343</v>
      </c>
      <c r="J20" s="22">
        <f>IF(OR($A20="",$B20="",$C20=""),"",'MPTO_working_3-way'!G19)</f>
        <v>1.6220152468262872</v>
      </c>
      <c r="K20" s="17">
        <f>IF(OR($A20="",$B20="",$C20=""),"",'OddsRatio_working_3-way'!H19)</f>
        <v>5.1260617598624689</v>
      </c>
      <c r="L20" s="21">
        <f>IF(OR($A20="",$B20="",$C20=""),"",'OddsRatio_working_3-way'!I19)</f>
        <v>5.2412563775236034</v>
      </c>
      <c r="M20" s="22">
        <f>IF(OR($A20="",$B20="",$C20=""),"",'OddsRatio_working_3-way'!J19)</f>
        <v>1.6283342781516448</v>
      </c>
      <c r="N20" s="23">
        <f t="shared" si="16"/>
        <v>19.740538955803665</v>
      </c>
      <c r="O20" s="24">
        <f t="shared" si="17"/>
        <v>19.310547018152498</v>
      </c>
      <c r="P20" s="24">
        <f t="shared" si="18"/>
        <v>60.948914026043823</v>
      </c>
      <c r="Q20" t="s">
        <v>326</v>
      </c>
      <c r="R20" t="s">
        <v>208</v>
      </c>
      <c r="S20" s="48" t="s">
        <v>462</v>
      </c>
      <c r="T20" s="35">
        <v>100</v>
      </c>
      <c r="U20" s="35">
        <f t="shared" si="19"/>
        <v>53.271028037383175</v>
      </c>
      <c r="V20" s="35">
        <f t="shared" si="20"/>
        <v>71.509971509971507</v>
      </c>
      <c r="W20" s="35">
        <f t="shared" si="21"/>
        <v>72.972972972972968</v>
      </c>
      <c r="X20" s="35">
        <f t="shared" si="22"/>
        <v>55.51705551705551</v>
      </c>
      <c r="Y20" s="35">
        <f t="shared" si="23"/>
        <v>73.755998989643842</v>
      </c>
      <c r="Z20" s="35">
        <f t="shared" si="24"/>
        <v>75.219000452645318</v>
      </c>
      <c r="AA20" s="35">
        <f t="shared" si="25"/>
        <v>-2.2460274796723354</v>
      </c>
      <c r="AB20" s="35">
        <f t="shared" si="26"/>
        <v>-2.2460274796723354</v>
      </c>
      <c r="AC20" s="35">
        <f t="shared" si="27"/>
        <v>-2.2460274796723496</v>
      </c>
      <c r="AF20">
        <v>1.33</v>
      </c>
      <c r="AG20">
        <v>3.27</v>
      </c>
      <c r="AJ20" t="s">
        <v>426</v>
      </c>
    </row>
    <row r="21" spans="1:36" ht="15" x14ac:dyDescent="0.25">
      <c r="A21">
        <v>2.14</v>
      </c>
      <c r="B21">
        <v>3.51</v>
      </c>
      <c r="C21">
        <v>3.7</v>
      </c>
      <c r="D21" s="20">
        <f t="shared" si="3"/>
        <v>2.2460274796723301E-2</v>
      </c>
      <c r="E21" s="17">
        <f>IF(OR($A21="",$B21="",$C21=""),"",A21*'MPTO_working_3-way'!$I20)</f>
        <v>2.1880649880649878</v>
      </c>
      <c r="F21" s="21">
        <f>IF(OR($A21="",$B21="",$C21=""),"",B21*'MPTO_working_3-way'!$I20)</f>
        <v>3.5888355645364984</v>
      </c>
      <c r="G21" s="22">
        <f>IF(OR($A21="",$B21="",$C21=""),"",C21*'MPTO_working_3-way'!$I20)</f>
        <v>3.7831030167478765</v>
      </c>
      <c r="H21" s="17">
        <f>IF(OR($A21="",$B21="",$C21=""),"",'MPTO_working_3-way'!E20)</f>
        <v>2.174844627013536</v>
      </c>
      <c r="I21" s="21">
        <f>IF(OR($A21="",$B21="",$C21=""),"",'MPTO_working_3-way'!F20)</f>
        <v>3.6047268932086678</v>
      </c>
      <c r="J21" s="22">
        <f>IF(OR($A21="",$B21="",$C21=""),"",'MPTO_working_3-way'!G20)</f>
        <v>3.8054137886022721</v>
      </c>
      <c r="K21" s="17">
        <f>IF(OR($A21="",$B21="",$C21=""),"",'OddsRatio_working_3-way'!H20)</f>
        <v>2.1803032731061176</v>
      </c>
      <c r="L21" s="21">
        <f>IF(OR($A21="",$B21="",$C21=""),"",'OddsRatio_working_3-way'!I20)</f>
        <v>3.5987379083301363</v>
      </c>
      <c r="M21" s="22">
        <f>IF(OR($A21="",$B21="",$C21=""),"",'OddsRatio_working_3-way'!J20)</f>
        <v>3.7954551205144891</v>
      </c>
      <c r="N21" s="23">
        <f t="shared" si="16"/>
        <v>45.702481665517105</v>
      </c>
      <c r="O21" s="24">
        <f t="shared" si="17"/>
        <v>27.864191100913558</v>
      </c>
      <c r="P21" s="24">
        <f t="shared" si="18"/>
        <v>26.433327233569347</v>
      </c>
      <c r="Q21" t="s">
        <v>325</v>
      </c>
      <c r="R21" t="s">
        <v>216</v>
      </c>
      <c r="S21" s="48" t="s">
        <v>462</v>
      </c>
      <c r="T21" s="35">
        <v>100</v>
      </c>
      <c r="U21" s="35">
        <f t="shared" si="19"/>
        <v>37.888198757763973</v>
      </c>
      <c r="V21" s="35">
        <f t="shared" si="20"/>
        <v>77.678571428571431</v>
      </c>
      <c r="W21" s="35">
        <f t="shared" si="21"/>
        <v>81.851179673321241</v>
      </c>
      <c r="X21" s="35">
        <f t="shared" si="22"/>
        <v>40.470248898107336</v>
      </c>
      <c r="Y21" s="35">
        <f t="shared" si="23"/>
        <v>80.260621568914786</v>
      </c>
      <c r="Z21" s="35">
        <f t="shared" si="24"/>
        <v>84.433229813664596</v>
      </c>
      <c r="AA21" s="35">
        <f t="shared" si="25"/>
        <v>-2.5820501403433624</v>
      </c>
      <c r="AB21" s="35">
        <f t="shared" si="26"/>
        <v>-2.5820501403433553</v>
      </c>
      <c r="AC21" s="35">
        <f t="shared" si="27"/>
        <v>-2.5820501403433553</v>
      </c>
      <c r="AF21">
        <v>2.04</v>
      </c>
      <c r="AG21">
        <v>1.87</v>
      </c>
      <c r="AJ21" t="s">
        <v>426</v>
      </c>
    </row>
    <row r="22" spans="1:36" ht="15" x14ac:dyDescent="0.25">
      <c r="A22">
        <v>1.61</v>
      </c>
      <c r="B22">
        <v>4.4800000000000004</v>
      </c>
      <c r="C22">
        <v>5.51</v>
      </c>
      <c r="D22" s="20">
        <f t="shared" si="3"/>
        <v>2.5820501403433616E-2</v>
      </c>
      <c r="E22" s="17">
        <f>IF(OR($A22="",$B22="",$C22=""),"",A22*'MPTO_working_3-way'!$I21)</f>
        <v>1.6515710072595282</v>
      </c>
      <c r="F22" s="21">
        <f>IF(OR($A22="",$B22="",$C22=""),"",B22*'MPTO_working_3-way'!$I21)</f>
        <v>4.5956758462873832</v>
      </c>
      <c r="G22" s="22">
        <f>IF(OR($A22="",$B22="",$C22=""),"",C22*'MPTO_working_3-way'!$I21)</f>
        <v>5.6522709627329188</v>
      </c>
      <c r="H22" s="17">
        <f>IF(OR($A22="",$B22="",$C22=""),"",'MPTO_working_3-way'!E21)</f>
        <v>1.6326232645272456</v>
      </c>
      <c r="I22" s="21">
        <f>IF(OR($A22="",$B22="",$C22=""),"",'MPTO_working_3-way'!F21)</f>
        <v>4.6596704405433869</v>
      </c>
      <c r="J22" s="22">
        <f>IF(OR($A22="",$B22="",$C22=""),"",'MPTO_working_3-way'!G21)</f>
        <v>5.7843132726845443</v>
      </c>
      <c r="K22" s="17">
        <f>IF(OR($A22="",$B22="",$C22=""),"",'OddsRatio_working_3-way'!H21)</f>
        <v>1.6390966926314734</v>
      </c>
      <c r="L22" s="21">
        <f>IF(OR($A22="",$B22="",$C22=""),"",'OddsRatio_working_3-way'!I21)</f>
        <v>4.6459942464877502</v>
      </c>
      <c r="M22" s="22">
        <f>IF(OR($A22="",$B22="",$C22=""),"",'OddsRatio_working_3-way'!J21)</f>
        <v>5.7251247274884358</v>
      </c>
      <c r="N22" s="23">
        <f t="shared" si="16"/>
        <v>60.548410913274154</v>
      </c>
      <c r="O22" s="24">
        <f t="shared" si="17"/>
        <v>21.759585171957895</v>
      </c>
      <c r="P22" s="24">
        <f t="shared" si="18"/>
        <v>17.692003914767948</v>
      </c>
      <c r="Q22" t="s">
        <v>214</v>
      </c>
      <c r="R22" t="s">
        <v>213</v>
      </c>
      <c r="S22" s="48" t="s">
        <v>462</v>
      </c>
      <c r="T22" s="35">
        <v>100</v>
      </c>
      <c r="U22" s="35">
        <f t="shared" si="19"/>
        <v>71.098265895953759</v>
      </c>
      <c r="V22" s="35">
        <f t="shared" si="20"/>
        <v>72.972972972972968</v>
      </c>
      <c r="W22" s="35">
        <f t="shared" si="21"/>
        <v>53.051643192488264</v>
      </c>
      <c r="X22" s="35">
        <f t="shared" si="22"/>
        <v>73.975383834538761</v>
      </c>
      <c r="Y22" s="35">
        <f t="shared" si="23"/>
        <v>75.850090911557984</v>
      </c>
      <c r="Z22" s="35">
        <f t="shared" si="24"/>
        <v>55.928761131073266</v>
      </c>
      <c r="AA22" s="35">
        <f t="shared" si="25"/>
        <v>-2.8771179385850019</v>
      </c>
      <c r="AB22" s="35">
        <f t="shared" si="26"/>
        <v>-2.8771179385850161</v>
      </c>
      <c r="AC22" s="35">
        <f t="shared" si="27"/>
        <v>-2.8771179385850019</v>
      </c>
      <c r="AF22">
        <v>1.55</v>
      </c>
      <c r="AG22">
        <v>2.62</v>
      </c>
      <c r="AJ22" t="s">
        <v>426</v>
      </c>
    </row>
    <row r="23" spans="1:36" ht="15" x14ac:dyDescent="0.25">
      <c r="A23">
        <v>3.46</v>
      </c>
      <c r="B23">
        <v>3.7</v>
      </c>
      <c r="C23">
        <v>2.13</v>
      </c>
      <c r="D23" s="20">
        <f t="shared" si="3"/>
        <v>2.8771179385850054E-2</v>
      </c>
      <c r="E23" s="17">
        <f>IF(OR($A23="",$B23="",$C23=""),"",A23*'MPTO_working_3-way'!$I22)</f>
        <v>3.5595482806750414</v>
      </c>
      <c r="F23" s="21">
        <f>IF(OR($A23="",$B23="",$C23=""),"",B23*'MPTO_working_3-way'!$I22)</f>
        <v>3.8064533637276452</v>
      </c>
      <c r="G23" s="22">
        <f>IF(OR($A23="",$B23="",$C23=""),"",C23*'MPTO_working_3-way'!$I22)</f>
        <v>2.1912826120918605</v>
      </c>
      <c r="H23" s="17">
        <f>IF(OR($A23="",$B23="",$C23=""),"",'MPTO_working_3-way'!E22)</f>
        <v>3.578752899364174</v>
      </c>
      <c r="I23" s="21">
        <f>IF(OR($A23="",$B23="",$C23=""),"",'MPTO_working_3-way'!F22)</f>
        <v>3.8361227224938408</v>
      </c>
      <c r="J23" s="22">
        <f>IF(OR($A23="",$B23="",$C23=""),"",'MPTO_working_3-way'!G22)</f>
        <v>2.1744180050428663</v>
      </c>
      <c r="K23" s="17">
        <f>IF(OR($A23="",$B23="",$C23=""),"",'OddsRatio_working_3-way'!H22)</f>
        <v>3.5717847394598623</v>
      </c>
      <c r="L23" s="21">
        <f>IF(OR($A23="",$B23="",$C23=""),"",'OddsRatio_working_3-way'!I22)</f>
        <v>3.8226905676998499</v>
      </c>
      <c r="M23" s="22">
        <f>IF(OR($A23="",$B23="",$C23=""),"",'OddsRatio_working_3-way'!J22)</f>
        <v>2.1813482746299369</v>
      </c>
      <c r="N23" s="23">
        <f t="shared" si="16"/>
        <v>28.093452347002795</v>
      </c>
      <c r="O23" s="24">
        <f t="shared" si="17"/>
        <v>26.271174356926942</v>
      </c>
      <c r="P23" s="24">
        <f t="shared" si="18"/>
        <v>45.63537329607027</v>
      </c>
      <c r="Q23" t="s">
        <v>221</v>
      </c>
      <c r="R23" t="s">
        <v>223</v>
      </c>
      <c r="S23" s="48" t="s">
        <v>462</v>
      </c>
      <c r="T23" s="35">
        <v>100</v>
      </c>
      <c r="U23" s="35">
        <f t="shared" si="19"/>
        <v>36.30573248407643</v>
      </c>
      <c r="V23" s="35">
        <f t="shared" si="20"/>
        <v>77.827050997782706</v>
      </c>
      <c r="W23" s="35">
        <f t="shared" si="21"/>
        <v>82.847341337907366</v>
      </c>
      <c r="X23" s="35">
        <f t="shared" si="22"/>
        <v>39.325607664309921</v>
      </c>
      <c r="Y23" s="35">
        <f t="shared" si="23"/>
        <v>80.84692617801619</v>
      </c>
      <c r="Z23" s="35">
        <f t="shared" si="24"/>
        <v>85.867216518140864</v>
      </c>
      <c r="AA23" s="35">
        <f t="shared" si="25"/>
        <v>-3.0198751802334911</v>
      </c>
      <c r="AB23" s="35">
        <f t="shared" si="26"/>
        <v>-3.019875180233484</v>
      </c>
      <c r="AC23" s="35">
        <f t="shared" si="27"/>
        <v>-3.0198751802334982</v>
      </c>
      <c r="AF23">
        <v>1.74</v>
      </c>
      <c r="AG23">
        <v>2.17</v>
      </c>
      <c r="AJ23" t="s">
        <v>150</v>
      </c>
    </row>
    <row r="24" spans="1:36" ht="15" x14ac:dyDescent="0.25">
      <c r="A24">
        <v>1.57</v>
      </c>
      <c r="B24">
        <v>4.51</v>
      </c>
      <c r="C24">
        <v>5.83</v>
      </c>
      <c r="D24" s="20">
        <f t="shared" si="3"/>
        <v>3.0198751802335E-2</v>
      </c>
      <c r="E24" s="17">
        <f>IF(OR($A24="",$B24="",$C24=""),"",A24*'MPTO_working_3-way'!$I23)</f>
        <v>1.6174120403296661</v>
      </c>
      <c r="F24" s="21">
        <f>IF(OR($A24="",$B24="",$C24=""),"",B24*'MPTO_working_3-way'!$I23)</f>
        <v>4.6461963706285303</v>
      </c>
      <c r="G24" s="22">
        <f>IF(OR($A24="",$B24="",$C24=""),"",C24*'MPTO_working_3-way'!$I23)</f>
        <v>6.0060587230076132</v>
      </c>
      <c r="H24" s="17">
        <f>IF(OR($A24="",$B24="",$C24=""),"",'MPTO_working_3-way'!E23)</f>
        <v>1.5952107318509443</v>
      </c>
      <c r="I24" s="21">
        <f>IF(OR($A24="",$B24="",$C24=""),"",'MPTO_working_3-way'!F23)</f>
        <v>4.7244859463249878</v>
      </c>
      <c r="J24" s="22">
        <f>IF(OR($A24="",$B24="",$C24=""),"",'MPTO_working_3-way'!G23)</f>
        <v>6.1934715649000918</v>
      </c>
      <c r="K24" s="17">
        <f>IF(OR($A24="",$B24="",$C24=""),"",'OddsRatio_working_3-way'!H23)</f>
        <v>1.6026373658824726</v>
      </c>
      <c r="L24" s="21">
        <f>IF(OR($A24="",$B24="",$C24=""),"",'OddsRatio_working_3-way'!I23)</f>
        <v>4.7109774635920685</v>
      </c>
      <c r="M24" s="22">
        <f>IF(OR($A24="",$B24="",$C24=""),"",'OddsRatio_working_3-way'!J23)</f>
        <v>6.1065587319514778</v>
      </c>
      <c r="N24" s="23">
        <f t="shared" si="16"/>
        <v>61.827164325806351</v>
      </c>
      <c r="O24" s="24">
        <f t="shared" si="17"/>
        <v>21.522981816300664</v>
      </c>
      <c r="P24" s="24">
        <f t="shared" si="18"/>
        <v>16.649853857892964</v>
      </c>
      <c r="Q24" t="s">
        <v>217</v>
      </c>
      <c r="R24" t="s">
        <v>184</v>
      </c>
      <c r="S24" s="48" t="s">
        <v>462</v>
      </c>
      <c r="T24" s="35">
        <v>100</v>
      </c>
      <c r="U24" s="35">
        <f t="shared" si="19"/>
        <v>47.643979057591622</v>
      </c>
      <c r="V24" s="35">
        <f t="shared" si="20"/>
        <v>75.490196078431367</v>
      </c>
      <c r="W24" s="35">
        <f t="shared" si="21"/>
        <v>73.958333333333343</v>
      </c>
      <c r="X24" s="35">
        <f t="shared" si="22"/>
        <v>50.55147058823529</v>
      </c>
      <c r="Y24" s="35">
        <f t="shared" si="23"/>
        <v>78.397687609075035</v>
      </c>
      <c r="Z24" s="35">
        <f t="shared" si="24"/>
        <v>76.865824863977011</v>
      </c>
      <c r="AA24" s="35">
        <f t="shared" si="25"/>
        <v>-2.9074915306436679</v>
      </c>
      <c r="AB24" s="35">
        <f t="shared" si="26"/>
        <v>-2.9074915306436679</v>
      </c>
      <c r="AC24" s="35">
        <f t="shared" si="27"/>
        <v>-2.9074915306436679</v>
      </c>
      <c r="AF24">
        <v>1.55</v>
      </c>
      <c r="AG24">
        <v>2.58</v>
      </c>
      <c r="AJ24" t="s">
        <v>150</v>
      </c>
    </row>
    <row r="25" spans="1:36" ht="15" x14ac:dyDescent="0.25">
      <c r="A25">
        <v>1.91</v>
      </c>
      <c r="B25">
        <v>4.08</v>
      </c>
      <c r="C25">
        <v>3.84</v>
      </c>
      <c r="D25" s="20">
        <f t="shared" si="3"/>
        <v>2.9074915306436688E-2</v>
      </c>
      <c r="E25" s="17">
        <f>IF(OR($A25="",$B25="",$C25=""),"",A25*'MPTO_working_3-way'!$I24)</f>
        <v>1.9655330882352939</v>
      </c>
      <c r="F25" s="21">
        <f>IF(OR($A25="",$B25="",$C25=""),"",B25*'MPTO_working_3-way'!$I24)</f>
        <v>4.1986256544502618</v>
      </c>
      <c r="G25" s="22">
        <f>IF(OR($A25="",$B25="",$C25=""),"",C25*'MPTO_working_3-way'!$I24)</f>
        <v>3.9516476747767166</v>
      </c>
      <c r="H25" s="17">
        <f>IF(OR($A25="",$B25="",$C25=""),"",'MPTO_working_3-way'!E24)</f>
        <v>1.9460228868952858</v>
      </c>
      <c r="I25" s="21">
        <f>IF(OR($A25="",$B25="",$C25=""),"",'MPTO_working_3-way'!F24)</f>
        <v>4.2479728532686467</v>
      </c>
      <c r="J25" s="22">
        <f>IF(OR($A25="",$B25="",$C25=""),"",'MPTO_working_3-way'!G24)</f>
        <v>3.988433093635642</v>
      </c>
      <c r="K25" s="17">
        <f>IF(OR($A25="",$B25="",$C25=""),"",'OddsRatio_working_3-way'!H24)</f>
        <v>1.9534808148798359</v>
      </c>
      <c r="L25" s="21">
        <f>IF(OR($A25="",$B25="",$C25=""),"",'OddsRatio_working_3-way'!I24)</f>
        <v>4.2271658349779075</v>
      </c>
      <c r="M25" s="22">
        <f>IF(OR($A25="",$B25="",$C25=""),"",'OddsRatio_working_3-way'!J24)</f>
        <v>3.9756983673172916</v>
      </c>
      <c r="N25" s="23">
        <f t="shared" si="16"/>
        <v>50.876782791676412</v>
      </c>
      <c r="O25" s="24">
        <f t="shared" si="17"/>
        <v>23.817317434338712</v>
      </c>
      <c r="P25" s="24">
        <f t="shared" si="18"/>
        <v>25.30589977398488</v>
      </c>
      <c r="Q25" t="s">
        <v>220</v>
      </c>
      <c r="R25" t="s">
        <v>328</v>
      </c>
      <c r="S25" s="48" t="s">
        <v>462</v>
      </c>
      <c r="T25" s="35">
        <v>100</v>
      </c>
      <c r="U25" s="35">
        <f t="shared" si="19"/>
        <v>74.554707379134854</v>
      </c>
      <c r="V25" s="35">
        <f t="shared" si="20"/>
        <v>72.29916897506925</v>
      </c>
      <c r="W25" s="35">
        <f t="shared" si="21"/>
        <v>50.248756218905463</v>
      </c>
      <c r="X25" s="35">
        <f t="shared" si="22"/>
        <v>77.45207480602528</v>
      </c>
      <c r="Y25" s="35">
        <f t="shared" si="23"/>
        <v>75.196536401959662</v>
      </c>
      <c r="Z25" s="35">
        <f t="shared" si="24"/>
        <v>53.146123645795896</v>
      </c>
      <c r="AA25" s="35">
        <f t="shared" si="25"/>
        <v>-2.8973674268904261</v>
      </c>
      <c r="AB25" s="35">
        <f t="shared" si="26"/>
        <v>-2.8973674268904119</v>
      </c>
      <c r="AC25" s="35">
        <f t="shared" si="27"/>
        <v>-2.8973674268904333</v>
      </c>
      <c r="AF25">
        <v>1.69</v>
      </c>
      <c r="AG25">
        <v>2.2599999999999998</v>
      </c>
      <c r="AJ25" t="s">
        <v>150</v>
      </c>
    </row>
    <row r="26" spans="1:36" ht="15" x14ac:dyDescent="0.25">
      <c r="A26">
        <v>3.93</v>
      </c>
      <c r="B26">
        <v>3.61</v>
      </c>
      <c r="C26">
        <v>2.0099999999999998</v>
      </c>
      <c r="D26" s="20">
        <f t="shared" si="3"/>
        <v>2.8973674268904404E-2</v>
      </c>
      <c r="E26" s="17">
        <f>IF(OR($A26="",$B26="",$C26=""),"",A26*'MPTO_working_3-way'!$I25)</f>
        <v>4.0438665398767943</v>
      </c>
      <c r="F26" s="21">
        <f>IF(OR($A26="",$B26="",$C26=""),"",B26*'MPTO_working_3-way'!$I25)</f>
        <v>3.714594964110745</v>
      </c>
      <c r="G26" s="22">
        <f>IF(OR($A26="",$B26="",$C26=""),"",C26*'MPTO_working_3-way'!$I25)</f>
        <v>2.0682370852804977</v>
      </c>
      <c r="H26" s="17">
        <f>IF(OR($A26="",$B26="",$C26=""),"",'MPTO_working_3-way'!E25)</f>
        <v>4.0850501762647866</v>
      </c>
      <c r="I26" s="21">
        <f>IF(OR($A26="",$B26="",$C26=""),"",'MPTO_working_3-way'!F25)</f>
        <v>3.7404093264187552</v>
      </c>
      <c r="J26" s="22">
        <f>IF(OR($A26="",$B26="",$C26=""),"",'MPTO_working_3-way'!G25)</f>
        <v>2.0497912900553925</v>
      </c>
      <c r="K26" s="17">
        <f>IF(OR($A26="",$B26="",$C26=""),"",'OddsRatio_working_3-way'!H25)</f>
        <v>4.0666273099205368</v>
      </c>
      <c r="L26" s="21">
        <f>IF(OR($A26="",$B26="",$C26=""),"",'OddsRatio_working_3-way'!I25)</f>
        <v>3.7317055559360415</v>
      </c>
      <c r="M26" s="22">
        <f>IF(OR($A26="",$B26="",$C26=""),"",'OddsRatio_working_3-way'!J25)</f>
        <v>2.0570967860135636</v>
      </c>
      <c r="N26" s="23">
        <f t="shared" si="16"/>
        <v>24.728808187385614</v>
      </c>
      <c r="O26" s="24">
        <f t="shared" si="17"/>
        <v>26.920835505935031</v>
      </c>
      <c r="P26" s="24">
        <f t="shared" si="18"/>
        <v>48.350356306679338</v>
      </c>
      <c r="Q26" t="s">
        <v>218</v>
      </c>
      <c r="R26" t="s">
        <v>187</v>
      </c>
      <c r="S26" s="48" t="s">
        <v>462</v>
      </c>
      <c r="T26" s="35">
        <v>100</v>
      </c>
      <c r="U26" s="35">
        <f t="shared" si="19"/>
        <v>84.962406015037587</v>
      </c>
      <c r="V26" s="35">
        <f t="shared" si="20"/>
        <v>77.477477477477478</v>
      </c>
      <c r="W26" s="35">
        <f t="shared" si="21"/>
        <v>35.064935064935064</v>
      </c>
      <c r="X26" s="35">
        <f t="shared" si="22"/>
        <v>87.457587457587451</v>
      </c>
      <c r="Y26" s="35">
        <f t="shared" si="23"/>
        <v>79.972658920027342</v>
      </c>
      <c r="Z26" s="35">
        <f t="shared" si="24"/>
        <v>37.560116507484928</v>
      </c>
      <c r="AA26" s="35">
        <f t="shared" si="25"/>
        <v>-2.495181442549864</v>
      </c>
      <c r="AB26" s="35">
        <f t="shared" si="26"/>
        <v>-2.495181442549864</v>
      </c>
      <c r="AC26" s="35">
        <f t="shared" si="27"/>
        <v>-2.495181442549864</v>
      </c>
      <c r="AF26">
        <v>1.77</v>
      </c>
      <c r="AG26">
        <v>2.14</v>
      </c>
      <c r="AJ26" t="s">
        <v>150</v>
      </c>
    </row>
    <row r="27" spans="1:36" ht="15" x14ac:dyDescent="0.25">
      <c r="A27">
        <v>6.65</v>
      </c>
      <c r="B27">
        <v>4.4400000000000004</v>
      </c>
      <c r="C27">
        <v>1.54</v>
      </c>
      <c r="D27" s="20">
        <f t="shared" si="3"/>
        <v>2.4951814425498542E-2</v>
      </c>
      <c r="E27" s="17">
        <f>IF(OR($A27="",$B27="",$C27=""),"",A27*'MPTO_working_3-way'!$I26)</f>
        <v>6.815929565929566</v>
      </c>
      <c r="F27" s="21">
        <f>IF(OR($A27="",$B27="",$C27=""),"",B27*'MPTO_working_3-way'!$I26)</f>
        <v>4.5507860560492137</v>
      </c>
      <c r="G27" s="22">
        <f>IF(OR($A27="",$B27="",$C27=""),"",C27*'MPTO_working_3-way'!$I26)</f>
        <v>1.5784257942152677</v>
      </c>
      <c r="H27" s="17">
        <f>IF(OR($A27="",$B27="",$C27=""),"",'MPTO_working_3-way'!E26)</f>
        <v>7.0393451624089689</v>
      </c>
      <c r="I27" s="21">
        <f>IF(OR($A27="",$B27="",$C27=""),"",'MPTO_working_3-way'!F26)</f>
        <v>4.6102504897182808</v>
      </c>
      <c r="J27" s="22">
        <f>IF(OR($A27="",$B27="",$C27=""),"",'MPTO_working_3-way'!G26)</f>
        <v>1.5599811718294707</v>
      </c>
      <c r="K27" s="17">
        <f>IF(OR($A27="",$B27="",$C27=""),"",'OddsRatio_working_3-way'!H26)</f>
        <v>6.9238593283207663</v>
      </c>
      <c r="L27" s="21">
        <f>IF(OR($A27="",$B27="",$C27=""),"",'OddsRatio_working_3-way'!I26)</f>
        <v>4.6067391308714036</v>
      </c>
      <c r="M27" s="22">
        <f>IF(OR($A27="",$B27="",$C27=""),"",'OddsRatio_working_3-way'!J26)</f>
        <v>1.5661741658926038</v>
      </c>
      <c r="N27" s="23">
        <f t="shared" si="16"/>
        <v>14.671513112439543</v>
      </c>
      <c r="O27" s="24">
        <f t="shared" si="17"/>
        <v>21.974225720207876</v>
      </c>
      <c r="P27" s="24">
        <f t="shared" si="18"/>
        <v>63.35426116735259</v>
      </c>
      <c r="Q27" t="s">
        <v>224</v>
      </c>
      <c r="R27" t="s">
        <v>457</v>
      </c>
      <c r="S27" s="48" t="s">
        <v>462</v>
      </c>
      <c r="T27" s="35">
        <v>100</v>
      </c>
      <c r="U27" s="35">
        <f t="shared" si="19"/>
        <v>55.55555555555555</v>
      </c>
      <c r="V27" s="35">
        <f t="shared" si="20"/>
        <v>68.75</v>
      </c>
      <c r="W27" s="35">
        <f t="shared" si="21"/>
        <v>73.544973544973558</v>
      </c>
      <c r="X27" s="35">
        <f t="shared" si="22"/>
        <v>57.705026455026463</v>
      </c>
      <c r="Y27" s="35">
        <f t="shared" si="23"/>
        <v>70.899470899470913</v>
      </c>
      <c r="Z27" s="35">
        <f t="shared" si="24"/>
        <v>75.694444444444443</v>
      </c>
      <c r="AA27" s="35">
        <f t="shared" si="25"/>
        <v>-2.1494708994709129</v>
      </c>
      <c r="AB27" s="35">
        <f t="shared" si="26"/>
        <v>-2.1494708994709129</v>
      </c>
      <c r="AC27" s="35">
        <f t="shared" si="27"/>
        <v>-2.1494708994708844</v>
      </c>
      <c r="AF27">
        <v>1.75</v>
      </c>
      <c r="AG27">
        <v>2.19</v>
      </c>
      <c r="AJ27" t="s">
        <v>151</v>
      </c>
    </row>
    <row r="28" spans="1:36" ht="15" x14ac:dyDescent="0.25">
      <c r="A28">
        <v>2.25</v>
      </c>
      <c r="B28">
        <v>3.2</v>
      </c>
      <c r="C28">
        <v>3.78</v>
      </c>
      <c r="D28" s="20">
        <f t="shared" si="3"/>
        <v>2.1494708994709066E-2</v>
      </c>
      <c r="E28" s="17">
        <f>IF(OR($A28="",$B28="",$C28=""),"",A28*'MPTO_working_3-way'!$I27)</f>
        <v>2.2983630952380953</v>
      </c>
      <c r="F28" s="21">
        <f>IF(OR($A28="",$B28="",$C28=""),"",B28*'MPTO_working_3-way'!$I27)</f>
        <v>3.268783068783069</v>
      </c>
      <c r="G28" s="22">
        <f>IF(OR($A28="",$B28="",$C28=""),"",C28*'MPTO_working_3-way'!$I27)</f>
        <v>3.8612500000000001</v>
      </c>
      <c r="H28" s="17">
        <f>IF(OR($A28="",$B28="",$C28=""),"",'MPTO_working_3-way'!E27)</f>
        <v>2.2868666498613561</v>
      </c>
      <c r="I28" s="21">
        <f>IF(OR($A28="",$B28="",$C28=""),"",'MPTO_working_3-way'!F27)</f>
        <v>3.2750902527075816</v>
      </c>
      <c r="J28" s="22">
        <f>IF(OR($A28="",$B28="",$C28=""),"",'MPTO_working_3-way'!G27)</f>
        <v>3.8852248394004287</v>
      </c>
      <c r="K28" s="17">
        <f>IF(OR($A28="",$B28="",$C28=""),"",'OddsRatio_working_3-way'!H27)</f>
        <v>2.2918309495057376</v>
      </c>
      <c r="L28" s="21">
        <f>IF(OR($A28="",$B28="",$C28=""),"",'OddsRatio_working_3-way'!I27)</f>
        <v>3.2736224711300976</v>
      </c>
      <c r="M28" s="22">
        <f>IF(OR($A28="",$B28="",$C28=""),"",'OddsRatio_working_3-way'!J27)</f>
        <v>3.8730320317007596</v>
      </c>
      <c r="N28" s="23">
        <f t="shared" si="16"/>
        <v>43.509226286824216</v>
      </c>
      <c r="O28" s="24">
        <f t="shared" si="17"/>
        <v>30.592424732923273</v>
      </c>
      <c r="P28" s="24">
        <f t="shared" si="18"/>
        <v>25.898348980252507</v>
      </c>
      <c r="Q28" t="s">
        <v>165</v>
      </c>
      <c r="R28" t="s">
        <v>119</v>
      </c>
      <c r="S28" s="48" t="s">
        <v>462</v>
      </c>
      <c r="T28" s="35">
        <v>100</v>
      </c>
      <c r="U28" s="35">
        <f t="shared" si="19"/>
        <v>54.954954954954964</v>
      </c>
      <c r="V28" s="35">
        <f t="shared" si="20"/>
        <v>72.67759562841529</v>
      </c>
      <c r="W28" s="35">
        <f t="shared" si="21"/>
        <v>70.149253731343279</v>
      </c>
      <c r="X28" s="35">
        <f t="shared" si="22"/>
        <v>57.17315064024141</v>
      </c>
      <c r="Y28" s="35">
        <f t="shared" si="23"/>
        <v>74.89579131370175</v>
      </c>
      <c r="Z28" s="35">
        <f t="shared" si="24"/>
        <v>72.367449416629739</v>
      </c>
      <c r="AA28" s="35">
        <f t="shared" si="25"/>
        <v>-2.218195685286446</v>
      </c>
      <c r="AB28" s="35">
        <f t="shared" si="26"/>
        <v>-2.2181956852864602</v>
      </c>
      <c r="AC28" s="35">
        <f t="shared" si="27"/>
        <v>-2.2181956852864602</v>
      </c>
      <c r="AF28">
        <v>2.4900000000000002</v>
      </c>
      <c r="AG28">
        <v>1.6</v>
      </c>
      <c r="AJ28" t="s">
        <v>151</v>
      </c>
    </row>
    <row r="29" spans="1:36" ht="15" x14ac:dyDescent="0.25">
      <c r="A29">
        <v>2.2200000000000002</v>
      </c>
      <c r="B29">
        <v>3.66</v>
      </c>
      <c r="C29">
        <v>3.35</v>
      </c>
      <c r="D29" s="20">
        <f t="shared" si="3"/>
        <v>2.2181956852864504E-2</v>
      </c>
      <c r="E29" s="17">
        <f>IF(OR($A29="",$B29="",$C29=""),"",A29*'MPTO_working_3-way'!$I28)</f>
        <v>2.2692439442133594</v>
      </c>
      <c r="F29" s="21">
        <f>IF(OR($A29="",$B29="",$C29=""),"",B29*'MPTO_working_3-way'!$I28)</f>
        <v>3.741185962081484</v>
      </c>
      <c r="G29" s="22">
        <f>IF(OR($A29="",$B29="",$C29=""),"",C29*'MPTO_working_3-way'!$I28)</f>
        <v>3.4243095554570964</v>
      </c>
      <c r="H29" s="17">
        <f>IF(OR($A29="",$B29="",$C29=""),"",'MPTO_working_3-way'!E28)</f>
        <v>2.2570486594238348</v>
      </c>
      <c r="I29" s="21">
        <f>IF(OR($A29="",$B29="",$C29=""),"",'MPTO_working_3-way'!F28)</f>
        <v>3.7618018336756149</v>
      </c>
      <c r="J29" s="22">
        <f>IF(OR($A29="",$B29="",$C29=""),"",'MPTO_working_3-way'!G28)</f>
        <v>3.4350865857136728</v>
      </c>
      <c r="K29" s="17">
        <f>IF(OR($A29="",$B29="",$C29=""),"",'OddsRatio_working_3-way'!H28)</f>
        <v>2.2622140750239357</v>
      </c>
      <c r="L29" s="21">
        <f>IF(OR($A29="",$B29="",$C29=""),"",'OddsRatio_working_3-way'!I28)</f>
        <v>3.7520405242325157</v>
      </c>
      <c r="M29" s="22">
        <f>IF(OR($A29="",$B29="",$C29=""),"",'OddsRatio_working_3-way'!J28)</f>
        <v>3.4313139969723347</v>
      </c>
      <c r="N29" s="23">
        <f t="shared" si="16"/>
        <v>44.067540757353576</v>
      </c>
      <c r="O29" s="24">
        <f t="shared" si="17"/>
        <v>26.729491934788236</v>
      </c>
      <c r="P29" s="24">
        <f t="shared" si="18"/>
        <v>29.202967307858192</v>
      </c>
      <c r="Q29" t="s">
        <v>156</v>
      </c>
      <c r="R29" t="s">
        <v>168</v>
      </c>
      <c r="S29" s="48" t="s">
        <v>462</v>
      </c>
      <c r="T29" s="35">
        <v>100</v>
      </c>
      <c r="U29" s="35">
        <f t="shared" si="19"/>
        <v>86.504723346828612</v>
      </c>
      <c r="V29" s="35">
        <f t="shared" si="20"/>
        <v>77.924944812362028</v>
      </c>
      <c r="W29" s="35">
        <f t="shared" si="21"/>
        <v>32.432432432432435</v>
      </c>
      <c r="X29" s="35">
        <f t="shared" si="22"/>
        <v>89.642622755205537</v>
      </c>
      <c r="Y29" s="35">
        <f t="shared" si="23"/>
        <v>81.062844220738953</v>
      </c>
      <c r="Z29" s="35">
        <f t="shared" si="24"/>
        <v>35.570331840809352</v>
      </c>
      <c r="AA29" s="35">
        <f t="shared" si="25"/>
        <v>-3.1378994083769243</v>
      </c>
      <c r="AB29" s="35">
        <f t="shared" si="26"/>
        <v>-3.1378994083769243</v>
      </c>
      <c r="AC29" s="35">
        <f t="shared" si="27"/>
        <v>-3.1378994083769172</v>
      </c>
      <c r="AF29">
        <v>1.75</v>
      </c>
      <c r="AG29">
        <v>2.19</v>
      </c>
      <c r="AJ29" t="s">
        <v>151</v>
      </c>
    </row>
    <row r="30" spans="1:36" s="35" customFormat="1" ht="15" x14ac:dyDescent="0.25">
      <c r="A30">
        <v>7.41</v>
      </c>
      <c r="B30">
        <v>4.53</v>
      </c>
      <c r="C30">
        <v>1.48</v>
      </c>
      <c r="D30" s="20">
        <f t="shared" si="3"/>
        <v>3.1378994083769207E-2</v>
      </c>
      <c r="E30" s="17">
        <f>IF(OR($A30="",$B30="",$C30=""),"",A30*'MPTO_working_3-way'!$I29)</f>
        <v>7.6425183461607302</v>
      </c>
      <c r="F30" s="21">
        <f>IF(OR($A30="",$B30="",$C30=""),"",B30*'MPTO_working_3-way'!$I29)</f>
        <v>4.6721468431994744</v>
      </c>
      <c r="G30" s="22">
        <f>IF(OR($A30="",$B30="",$C30=""),"",C30*'MPTO_working_3-way'!$I29)</f>
        <v>1.5264409112439785</v>
      </c>
      <c r="H30" s="17">
        <f>IF(OR($A30="",$B30="",$C30=""),"",'MPTO_working_3-way'!E29)</f>
        <v>8.0325735743038358</v>
      </c>
      <c r="I30" s="21">
        <f>IF(OR($A30="",$B30="",$C30=""),"",'MPTO_working_3-way'!F29)</f>
        <v>4.7553178047869045</v>
      </c>
      <c r="J30" s="22">
        <f>IF(OR($A30="",$B30="",$C30=""),"",'MPTO_working_3-way'!G29)</f>
        <v>1.5032710931373432</v>
      </c>
      <c r="K30" s="17">
        <f>IF(OR($A30="",$B30="",$C30=""),"",'OddsRatio_working_3-way'!H29)</f>
        <v>7.8212413759242496</v>
      </c>
      <c r="L30" s="21">
        <f>IF(OR($A30="",$B30="",$C30=""),"",'OddsRatio_working_3-way'!I29)</f>
        <v>4.7564714597523565</v>
      </c>
      <c r="M30" s="22">
        <f>IF(OR($A30="",$B30="",$C30=""),"",'OddsRatio_working_3-way'!J29)</f>
        <v>1.5107949860286494</v>
      </c>
      <c r="N30" s="23">
        <f t="shared" si="16"/>
        <v>13.084692174829474</v>
      </c>
      <c r="O30" s="24">
        <f t="shared" si="17"/>
        <v>21.403436868760796</v>
      </c>
      <c r="P30" s="24">
        <f t="shared" si="18"/>
        <v>65.511870956409737</v>
      </c>
      <c r="Q30" t="s">
        <v>110</v>
      </c>
      <c r="R30" t="s">
        <v>158</v>
      </c>
      <c r="S30" s="48" t="s">
        <v>462</v>
      </c>
      <c r="T30" s="35">
        <v>100</v>
      </c>
      <c r="U30" s="35">
        <f t="shared" si="19"/>
        <v>53.051643192488264</v>
      </c>
      <c r="V30" s="35">
        <f t="shared" si="20"/>
        <v>70.149253731343279</v>
      </c>
      <c r="W30" s="35">
        <f t="shared" si="21"/>
        <v>73.958333333333343</v>
      </c>
      <c r="X30" s="35">
        <f t="shared" si="22"/>
        <v>55.892412935323385</v>
      </c>
      <c r="Y30" s="35">
        <f t="shared" si="23"/>
        <v>72.9900234741784</v>
      </c>
      <c r="Z30" s="35">
        <f t="shared" si="24"/>
        <v>76.79910307616845</v>
      </c>
      <c r="AA30" s="35">
        <f t="shared" si="25"/>
        <v>-2.8407697428351213</v>
      </c>
      <c r="AB30" s="35">
        <f t="shared" si="26"/>
        <v>-2.8407697428351213</v>
      </c>
      <c r="AC30" s="35">
        <f t="shared" si="27"/>
        <v>-2.8407697428351071</v>
      </c>
      <c r="AD30" s="36"/>
      <c r="AE30" s="36"/>
      <c r="AF30">
        <v>1.83</v>
      </c>
      <c r="AG30">
        <v>2.0499999999999998</v>
      </c>
      <c r="AH30" s="36"/>
      <c r="AI30" s="36"/>
      <c r="AJ30" t="s">
        <v>93</v>
      </c>
    </row>
    <row r="31" spans="1:36" ht="15" x14ac:dyDescent="0.25">
      <c r="A31">
        <v>2.13</v>
      </c>
      <c r="B31">
        <v>3.35</v>
      </c>
      <c r="C31">
        <v>3.84</v>
      </c>
      <c r="D31" s="20">
        <f t="shared" si="3"/>
        <v>2.8407697428351142E-2</v>
      </c>
      <c r="E31" s="17">
        <f>IF(OR($A31="",$B31="",$C31=""),"",A31*'MPTO_working_3-way'!$I30)</f>
        <v>2.1905083955223876</v>
      </c>
      <c r="F31" s="21">
        <f>IF(OR($A31="",$B31="",$C31=""),"",B31*'MPTO_working_3-way'!$I30)</f>
        <v>3.4451657863849765</v>
      </c>
      <c r="G31" s="22">
        <f>IF(OR($A31="",$B31="",$C31=""),"",C31*'MPTO_working_3-way'!$I30)</f>
        <v>3.9490855581248683</v>
      </c>
      <c r="H31" s="17">
        <f>IF(OR($A31="",$B31="",$C31=""),"",'MPTO_working_3-way'!E30)</f>
        <v>2.1738452970120288</v>
      </c>
      <c r="I31" s="21">
        <f>IF(OR($A31="",$B31="",$C31=""),"",'MPTO_working_3-way'!F30)</f>
        <v>3.4597499412859514</v>
      </c>
      <c r="J31" s="22">
        <f>IF(OR($A31="",$B31="",$C31=""),"",'MPTO_working_3-way'!G30)</f>
        <v>3.9848982844776932</v>
      </c>
      <c r="K31" s="17">
        <f>IF(OR($A31="",$B31="",$C31=""),"",'OddsRatio_working_3-way'!H30)</f>
        <v>2.1807368268458553</v>
      </c>
      <c r="L31" s="21">
        <f>IF(OR($A31="",$B31="",$C31=""),"",'OddsRatio_working_3-way'!I30)</f>
        <v>3.4555146399006738</v>
      </c>
      <c r="M31" s="22">
        <f>IF(OR($A31="",$B31="",$C31=""),"",'OddsRatio_working_3-way'!J30)</f>
        <v>3.9675155648161327</v>
      </c>
      <c r="N31" s="23">
        <f t="shared" si="16"/>
        <v>45.651502730786028</v>
      </c>
      <c r="O31" s="24">
        <f t="shared" si="17"/>
        <v>29.026179348231114</v>
      </c>
      <c r="P31" s="24">
        <f t="shared" si="18"/>
        <v>25.322317920982872</v>
      </c>
      <c r="Q31" t="s">
        <v>112</v>
      </c>
      <c r="R31" t="s">
        <v>123</v>
      </c>
      <c r="S31" s="48" t="s">
        <v>462</v>
      </c>
      <c r="T31" s="35">
        <v>100</v>
      </c>
      <c r="U31" s="35">
        <f t="shared" si="19"/>
        <v>43.820224719101127</v>
      </c>
      <c r="V31" s="35">
        <f t="shared" si="20"/>
        <v>72.527472527472526</v>
      </c>
      <c r="W31" s="35">
        <f t="shared" si="21"/>
        <v>80.732177263969163</v>
      </c>
      <c r="X31" s="35">
        <f t="shared" si="22"/>
        <v>46.740350208558297</v>
      </c>
      <c r="Y31" s="35">
        <f t="shared" si="23"/>
        <v>75.447598016929703</v>
      </c>
      <c r="Z31" s="35">
        <f t="shared" si="24"/>
        <v>83.652302753426341</v>
      </c>
      <c r="AA31" s="35">
        <f t="shared" si="25"/>
        <v>-2.9201254894571704</v>
      </c>
      <c r="AB31" s="35">
        <f t="shared" si="26"/>
        <v>-2.9201254894571775</v>
      </c>
      <c r="AC31" s="35">
        <f t="shared" si="27"/>
        <v>-2.9201254894571775</v>
      </c>
      <c r="AF31">
        <v>2.2400000000000002</v>
      </c>
      <c r="AG31">
        <v>1.7</v>
      </c>
      <c r="AJ31" t="s">
        <v>93</v>
      </c>
    </row>
    <row r="32" spans="1:36" ht="15" x14ac:dyDescent="0.25">
      <c r="A32">
        <v>1.78</v>
      </c>
      <c r="B32">
        <v>3.64</v>
      </c>
      <c r="C32">
        <v>5.19</v>
      </c>
      <c r="D32" s="20">
        <f t="shared" si="3"/>
        <v>2.9201254894571704E-2</v>
      </c>
      <c r="E32" s="17">
        <f>IF(OR($A32="",$B32="",$C32=""),"",A32*'MPTO_working_3-way'!$I31)</f>
        <v>1.8319782337123376</v>
      </c>
      <c r="F32" s="21">
        <f>IF(OR($A32="",$B32="",$C32=""),"",B32*'MPTO_working_3-way'!$I31)</f>
        <v>3.7462925678162411</v>
      </c>
      <c r="G32" s="22">
        <f>IF(OR($A32="",$B32="",$C32=""),"",C32*'MPTO_working_3-way'!$I31)</f>
        <v>5.3415545129028272</v>
      </c>
      <c r="H32" s="17">
        <f>IF(OR($A32="",$B32="",$C32=""),"",'MPTO_working_3-way'!E31)</f>
        <v>1.8113841834772033</v>
      </c>
      <c r="I32" s="21">
        <f>IF(OR($A32="",$B32="",$C32=""),"",'MPTO_working_3-way'!F31)</f>
        <v>3.7737056201839785</v>
      </c>
      <c r="J32" s="22">
        <f>IF(OR($A32="",$B32="",$C32=""),"",'MPTO_working_3-way'!G31)</f>
        <v>5.4661393628660448</v>
      </c>
      <c r="K32" s="17">
        <f>IF(OR($A32="",$B32="",$C32=""),"",'OddsRatio_working_3-way'!H31)</f>
        <v>1.8190915234882434</v>
      </c>
      <c r="L32" s="21">
        <f>IF(OR($A32="",$B32="",$C32=""),"",'OddsRatio_working_3-way'!I31)</f>
        <v>3.7723097718063623</v>
      </c>
      <c r="M32" s="22">
        <f>IF(OR($A32="",$B32="",$C32=""),"",'OddsRatio_working_3-way'!J31)</f>
        <v>5.3999916454047945</v>
      </c>
      <c r="N32" s="23">
        <f t="shared" si="16"/>
        <v>54.585801381143639</v>
      </c>
      <c r="O32" s="24">
        <f t="shared" si="17"/>
        <v>26.693056719350462</v>
      </c>
      <c r="P32" s="24">
        <f t="shared" si="18"/>
        <v>18.721141899505909</v>
      </c>
      <c r="Q32" t="s">
        <v>124</v>
      </c>
      <c r="R32" t="s">
        <v>122</v>
      </c>
      <c r="S32" s="48" t="s">
        <v>462</v>
      </c>
      <c r="T32" s="35">
        <v>100</v>
      </c>
      <c r="U32" s="35">
        <f t="shared" si="19"/>
        <v>57.983193277310924</v>
      </c>
      <c r="V32" s="35">
        <f t="shared" si="20"/>
        <v>69.969969969969966</v>
      </c>
      <c r="W32" s="35">
        <f t="shared" si="21"/>
        <v>69.418960244648318</v>
      </c>
      <c r="X32" s="35">
        <f t="shared" si="22"/>
        <v>60.611069785381709</v>
      </c>
      <c r="Y32" s="35">
        <f t="shared" si="23"/>
        <v>72.597846478040751</v>
      </c>
      <c r="Z32" s="35">
        <f t="shared" si="24"/>
        <v>72.046836752719102</v>
      </c>
      <c r="AA32" s="35">
        <f t="shared" si="25"/>
        <v>-2.6278765080707842</v>
      </c>
      <c r="AB32" s="35">
        <f t="shared" si="26"/>
        <v>-2.6278765080707842</v>
      </c>
      <c r="AC32" s="35">
        <f t="shared" si="27"/>
        <v>-2.6278765080707842</v>
      </c>
      <c r="AF32">
        <v>2.14</v>
      </c>
      <c r="AG32">
        <v>1.76</v>
      </c>
      <c r="AJ32" t="s">
        <v>93</v>
      </c>
    </row>
    <row r="33" spans="1:36" ht="15" x14ac:dyDescent="0.25">
      <c r="A33">
        <v>2.38</v>
      </c>
      <c r="B33">
        <v>3.33</v>
      </c>
      <c r="C33">
        <v>3.27</v>
      </c>
      <c r="D33" s="20">
        <f t="shared" si="3"/>
        <v>2.62787650807077E-2</v>
      </c>
      <c r="E33" s="17">
        <f>IF(OR($A33="",$B33="",$C33=""),"",A33*'MPTO_working_3-way'!$I32)</f>
        <v>2.4425434608920842</v>
      </c>
      <c r="F33" s="21">
        <f>IF(OR($A33="",$B33="",$C33=""),"",B33*'MPTO_working_3-way'!$I32)</f>
        <v>3.4175082877187566</v>
      </c>
      <c r="G33" s="22">
        <f>IF(OR($A33="",$B33="",$C33=""),"",C33*'MPTO_working_3-way'!$I32)</f>
        <v>3.3559315618139141</v>
      </c>
      <c r="H33" s="17">
        <f>IF(OR($A33="",$B33="",$C33=""),"",'MPTO_working_3-way'!E32)</f>
        <v>2.4306742601776046</v>
      </c>
      <c r="I33" s="21">
        <f>IF(OR($A33="",$B33="",$C33=""),"",'MPTO_working_3-way'!F32)</f>
        <v>3.4300526789053811</v>
      </c>
      <c r="J33" s="22">
        <f>IF(OR($A33="",$B33="",$C33=""),"",'MPTO_working_3-way'!G32)</f>
        <v>3.3664274563525387</v>
      </c>
      <c r="K33" s="17">
        <f>IF(OR($A33="",$B33="",$C33=""),"",'OddsRatio_working_3-way'!H32)</f>
        <v>2.4358905748995552</v>
      </c>
      <c r="L33" s="21">
        <f>IF(OR($A33="",$B33="",$C33=""),"",'OddsRatio_working_3-way'!I32)</f>
        <v>3.4243659706637413</v>
      </c>
      <c r="M33" s="22">
        <f>IF(OR($A33="",$B33="",$C33=""),"",'OddsRatio_working_3-way'!J32)</f>
        <v>3.3619359456681095</v>
      </c>
      <c r="N33" s="23">
        <f t="shared" si="16"/>
        <v>40.94092965022503</v>
      </c>
      <c r="O33" s="24">
        <f t="shared" si="17"/>
        <v>29.261084855115786</v>
      </c>
      <c r="P33" s="24">
        <f t="shared" si="18"/>
        <v>29.797985494659194</v>
      </c>
      <c r="Q33" t="s">
        <v>121</v>
      </c>
      <c r="R33" t="s">
        <v>98</v>
      </c>
      <c r="S33" s="48" t="s">
        <v>462</v>
      </c>
      <c r="T33" s="35">
        <v>100</v>
      </c>
      <c r="U33" s="35">
        <f t="shared" si="19"/>
        <v>37.5</v>
      </c>
      <c r="V33" s="35">
        <f t="shared" si="20"/>
        <v>74.160206718346245</v>
      </c>
      <c r="W33" s="35">
        <f t="shared" si="21"/>
        <v>85.207100591715985</v>
      </c>
      <c r="X33" s="35">
        <f t="shared" si="22"/>
        <v>40.63269268993777</v>
      </c>
      <c r="Y33" s="35">
        <f t="shared" si="23"/>
        <v>77.292899408284015</v>
      </c>
      <c r="Z33" s="35">
        <f t="shared" si="24"/>
        <v>88.339793281653741</v>
      </c>
      <c r="AA33" s="35">
        <f t="shared" si="25"/>
        <v>-3.1326926899377696</v>
      </c>
      <c r="AB33" s="35">
        <f t="shared" si="26"/>
        <v>-3.1326926899377696</v>
      </c>
      <c r="AC33" s="35">
        <f t="shared" si="27"/>
        <v>-3.1326926899377554</v>
      </c>
      <c r="AF33">
        <v>2.23</v>
      </c>
      <c r="AG33">
        <v>1.71</v>
      </c>
      <c r="AJ33" t="s">
        <v>93</v>
      </c>
    </row>
    <row r="34" spans="1:36" ht="15" x14ac:dyDescent="0.25">
      <c r="A34">
        <v>1.6</v>
      </c>
      <c r="B34">
        <v>3.87</v>
      </c>
      <c r="C34">
        <v>6.76</v>
      </c>
      <c r="D34" s="20">
        <f t="shared" si="3"/>
        <v>3.1326926899377661E-2</v>
      </c>
      <c r="E34" s="17">
        <f>IF(OR($A34="",$B34="",$C34=""),"",A34*'MPTO_working_3-way'!$I33)</f>
        <v>1.6501230830390043</v>
      </c>
      <c r="F34" s="21">
        <f>IF(OR($A34="",$B34="",$C34=""),"",B34*'MPTO_working_3-way'!$I33)</f>
        <v>3.9912352071005919</v>
      </c>
      <c r="G34" s="22">
        <f>IF(OR($A34="",$B34="",$C34=""),"",C34*'MPTO_working_3-way'!$I33)</f>
        <v>6.9717700258397928</v>
      </c>
      <c r="H34" s="17">
        <f>IF(OR($A34="",$B34="",$C34=""),"",'MPTO_working_3-way'!E33)</f>
        <v>1.6271865352758608</v>
      </c>
      <c r="I34" s="21">
        <f>IF(OR($A34="",$B34="",$C34=""),"",'MPTO_working_3-way'!F33)</f>
        <v>4.0329797101300322</v>
      </c>
      <c r="J34" s="22">
        <f>IF(OR($A34="",$B34="",$C34=""),"",'MPTO_working_3-way'!G33)</f>
        <v>7.273431599238215</v>
      </c>
      <c r="K34" s="17">
        <f>IF(OR($A34="",$B34="",$C34=""),"",'OddsRatio_working_3-way'!H33)</f>
        <v>1.6352662034613563</v>
      </c>
      <c r="L34" s="21">
        <f>IF(OR($A34="",$B34="",$C34=""),"",'OddsRatio_working_3-way'!I33)</f>
        <v>4.0386900065568216</v>
      </c>
      <c r="M34" s="22">
        <f>IF(OR($A34="",$B34="",$C34=""),"",'OddsRatio_working_3-way'!J33)</f>
        <v>7.0985555532290201</v>
      </c>
      <c r="N34" s="23">
        <f t="shared" si="16"/>
        <v>60.601539986842468</v>
      </c>
      <c r="O34" s="24">
        <f t="shared" si="17"/>
        <v>25.054900252958127</v>
      </c>
      <c r="P34" s="24">
        <f t="shared" si="18"/>
        <v>14.343559760199403</v>
      </c>
      <c r="Q34" t="s">
        <v>173</v>
      </c>
      <c r="R34" t="s">
        <v>96</v>
      </c>
      <c r="S34" s="48" t="s">
        <v>462</v>
      </c>
      <c r="T34" s="35">
        <v>100</v>
      </c>
      <c r="U34" s="35">
        <f t="shared" si="19"/>
        <v>61.240310077519375</v>
      </c>
      <c r="V34" s="35">
        <f t="shared" si="20"/>
        <v>66.88741721854305</v>
      </c>
      <c r="W34" s="35">
        <f t="shared" si="21"/>
        <v>69.135802469135797</v>
      </c>
      <c r="X34" s="35">
        <f t="shared" si="22"/>
        <v>63.976780312321146</v>
      </c>
      <c r="Y34" s="35">
        <f t="shared" si="23"/>
        <v>69.623887453344807</v>
      </c>
      <c r="Z34" s="35">
        <f t="shared" si="24"/>
        <v>71.872272703937568</v>
      </c>
      <c r="AA34" s="35">
        <f t="shared" si="25"/>
        <v>-2.7364702348017715</v>
      </c>
      <c r="AB34" s="35">
        <f t="shared" si="26"/>
        <v>-2.7364702348017573</v>
      </c>
      <c r="AC34" s="35">
        <f t="shared" si="27"/>
        <v>-2.7364702348017715</v>
      </c>
      <c r="AF34">
        <v>2.14</v>
      </c>
      <c r="AG34">
        <v>1.77</v>
      </c>
      <c r="AJ34" t="s">
        <v>93</v>
      </c>
    </row>
    <row r="35" spans="1:36" s="35" customFormat="1" ht="15" x14ac:dyDescent="0.25">
      <c r="A35">
        <v>2.58</v>
      </c>
      <c r="B35">
        <v>3.02</v>
      </c>
      <c r="C35">
        <v>3.24</v>
      </c>
      <c r="D35" s="20">
        <f t="shared" si="3"/>
        <v>2.7364702348017689E-2</v>
      </c>
      <c r="E35" s="17">
        <f>IF(OR($A35="",$B35="",$C35=""),"",A35*'MPTO_working_3-way'!$I34)</f>
        <v>2.6506009320578858</v>
      </c>
      <c r="F35" s="21">
        <f>IF(OR($A35="",$B35="",$C35=""),"",B35*'MPTO_working_3-way'!$I34)</f>
        <v>3.1026414010910135</v>
      </c>
      <c r="G35" s="22">
        <f>IF(OR($A35="",$B35="",$C35=""),"",C35*'MPTO_working_3-way'!$I34)</f>
        <v>3.3286616356075776</v>
      </c>
      <c r="H35" s="17">
        <f>IF(OR($A35="",$B35="",$C35=""),"",'MPTO_working_3-way'!E34)</f>
        <v>2.6421801265326765</v>
      </c>
      <c r="I35" s="21">
        <f>IF(OR($A35="",$B35="",$C35=""),"",'MPTO_working_3-way'!F34)</f>
        <v>3.1055489727550794</v>
      </c>
      <c r="J35" s="22">
        <f>IF(OR($A35="",$B35="",$C35=""),"",'MPTO_working_3-way'!G34)</f>
        <v>3.3386706673748319</v>
      </c>
      <c r="K35" s="17">
        <f>IF(OR($A35="",$B35="",$C35=""),"",'OddsRatio_working_3-way'!H34)</f>
        <v>2.6460824311483195</v>
      </c>
      <c r="L35" s="21">
        <f>IF(OR($A35="",$B35="",$C35=""),"",'OddsRatio_working_3-way'!I34)</f>
        <v>3.1044851334934198</v>
      </c>
      <c r="M35" s="22">
        <f>IF(OR($A35="",$B35="",$C35=""),"",'OddsRatio_working_3-way'!J34)</f>
        <v>3.3336864846659706</v>
      </c>
      <c r="N35" s="23">
        <f t="shared" si="16"/>
        <v>37.727293758386153</v>
      </c>
      <c r="O35" s="24">
        <f t="shared" si="17"/>
        <v>32.230601952528573</v>
      </c>
      <c r="P35" s="24">
        <f t="shared" si="18"/>
        <v>30.04210428908527</v>
      </c>
      <c r="Q35" t="s">
        <v>94</v>
      </c>
      <c r="R35" t="s">
        <v>100</v>
      </c>
      <c r="S35" s="48" t="s">
        <v>462</v>
      </c>
      <c r="T35" s="35">
        <v>100</v>
      </c>
      <c r="U35" s="35">
        <f t="shared" si="19"/>
        <v>65.986394557823132</v>
      </c>
      <c r="V35" s="35">
        <f t="shared" si="20"/>
        <v>69.230769230769241</v>
      </c>
      <c r="W35" s="35">
        <f t="shared" si="21"/>
        <v>62.121212121212118</v>
      </c>
      <c r="X35" s="35">
        <f t="shared" si="22"/>
        <v>68.648018648018649</v>
      </c>
      <c r="Y35" s="35">
        <f t="shared" si="23"/>
        <v>71.892393320964757</v>
      </c>
      <c r="Z35" s="35">
        <f t="shared" si="24"/>
        <v>64.782836211407641</v>
      </c>
      <c r="AA35" s="35">
        <f t="shared" si="25"/>
        <v>-2.6616240901955166</v>
      </c>
      <c r="AB35" s="35">
        <f t="shared" si="26"/>
        <v>-2.6616240901955166</v>
      </c>
      <c r="AC35" s="35">
        <f t="shared" si="27"/>
        <v>-2.6616240901955237</v>
      </c>
      <c r="AD35" s="36"/>
      <c r="AE35" s="36"/>
      <c r="AF35">
        <v>2.69</v>
      </c>
      <c r="AG35">
        <v>1.51</v>
      </c>
      <c r="AH35" s="36"/>
      <c r="AI35" s="36"/>
      <c r="AJ35" t="s">
        <v>93</v>
      </c>
    </row>
    <row r="36" spans="1:36" ht="15" x14ac:dyDescent="0.25">
      <c r="A36">
        <v>2.94</v>
      </c>
      <c r="B36">
        <v>3.25</v>
      </c>
      <c r="C36">
        <v>2.64</v>
      </c>
      <c r="D36" s="20">
        <f t="shared" si="3"/>
        <v>2.6616240901955024E-2</v>
      </c>
      <c r="E36" s="17">
        <f>IF(OR($A36="",$B36="",$C36=""),"",A36*'MPTO_working_3-way'!$I35)</f>
        <v>3.0182517482517479</v>
      </c>
      <c r="F36" s="21">
        <f>IF(OR($A36="",$B36="",$C36=""),"",B36*'MPTO_working_3-way'!$I35)</f>
        <v>3.3365027829313538</v>
      </c>
      <c r="G36" s="22">
        <f>IF(OR($A36="",$B36="",$C36=""),"",C36*'MPTO_working_3-way'!$I35)</f>
        <v>2.7102668759811612</v>
      </c>
      <c r="H36" s="17">
        <f>IF(OR($A36="",$B36="",$C36=""),"",'MPTO_working_3-way'!E35)</f>
        <v>3.0187405758598405</v>
      </c>
      <c r="I36" s="21">
        <f>IF(OR($A36="",$B36="",$C36=""),"",'MPTO_working_3-way'!F35)</f>
        <v>3.3464936718936555</v>
      </c>
      <c r="J36" s="22">
        <f>IF(OR($A36="",$B36="",$C36=""),"",'MPTO_working_3-way'!G35)</f>
        <v>2.7033179012345672</v>
      </c>
      <c r="K36" s="17">
        <f>IF(OR($A36="",$B36="",$C36=""),"",'OddsRatio_working_3-way'!H35)</f>
        <v>3.018797576757291</v>
      </c>
      <c r="L36" s="21">
        <f>IF(OR($A36="",$B36="",$C36=""),"",'OddsRatio_working_3-way'!I35)</f>
        <v>3.3413889421154144</v>
      </c>
      <c r="M36" s="22">
        <f>IF(OR($A36="",$B36="",$C36=""),"",'OddsRatio_working_3-way'!J35)</f>
        <v>2.7066123844752354</v>
      </c>
      <c r="N36" s="23">
        <f t="shared" si="16"/>
        <v>33.131762470749059</v>
      </c>
      <c r="O36" s="24">
        <f t="shared" si="17"/>
        <v>29.971502050462227</v>
      </c>
      <c r="P36" s="24">
        <f t="shared" si="18"/>
        <v>36.896735478788727</v>
      </c>
      <c r="Q36" t="s">
        <v>157</v>
      </c>
      <c r="R36" t="s">
        <v>113</v>
      </c>
      <c r="S36" s="48" t="s">
        <v>462</v>
      </c>
      <c r="T36" s="35">
        <v>100</v>
      </c>
      <c r="U36" s="35">
        <f t="shared" si="19"/>
        <v>66.996699669967001</v>
      </c>
      <c r="V36" s="35">
        <f t="shared" si="20"/>
        <v>68.051118210862612</v>
      </c>
      <c r="W36" s="35">
        <f t="shared" si="21"/>
        <v>62.264150943396231</v>
      </c>
      <c r="X36" s="35">
        <f t="shared" si="22"/>
        <v>69.684730845741157</v>
      </c>
      <c r="Y36" s="35">
        <f t="shared" si="23"/>
        <v>70.739149386636782</v>
      </c>
      <c r="Z36" s="35">
        <f t="shared" si="24"/>
        <v>64.952182119170374</v>
      </c>
      <c r="AA36" s="35">
        <f t="shared" si="25"/>
        <v>-2.6880311757741566</v>
      </c>
      <c r="AB36" s="35">
        <f t="shared" si="26"/>
        <v>-2.6880311757741708</v>
      </c>
      <c r="AC36" s="35">
        <f t="shared" si="27"/>
        <v>-2.6880311757741424</v>
      </c>
      <c r="AF36">
        <v>2.27</v>
      </c>
      <c r="AG36">
        <v>1.68</v>
      </c>
      <c r="AJ36" t="s">
        <v>93</v>
      </c>
    </row>
    <row r="37" spans="1:36" ht="15" x14ac:dyDescent="0.25">
      <c r="A37">
        <v>3.03</v>
      </c>
      <c r="B37">
        <v>3.13</v>
      </c>
      <c r="C37">
        <v>2.65</v>
      </c>
      <c r="D37" s="20">
        <f t="shared" si="3"/>
        <v>2.6880311757741637E-2</v>
      </c>
      <c r="E37" s="17">
        <f>IF(OR($A37="",$B37="",$C37=""),"",A37*'MPTO_working_3-way'!$I36)</f>
        <v>3.1114473446259572</v>
      </c>
      <c r="F37" s="21">
        <f>IF(OR($A37="",$B37="",$C37=""),"",B37*'MPTO_working_3-way'!$I36)</f>
        <v>3.2141353758017313</v>
      </c>
      <c r="G37" s="22">
        <f>IF(OR($A37="",$B37="",$C37=""),"",C37*'MPTO_working_3-way'!$I36)</f>
        <v>2.7212328261580154</v>
      </c>
      <c r="H37" s="17">
        <f>IF(OR($A37="",$B37="",$C37=""),"",'MPTO_working_3-way'!E36)</f>
        <v>3.1145574787771033</v>
      </c>
      <c r="I37" s="21">
        <f>IF(OR($A37="",$B37="",$C37=""),"",'MPTO_working_3-way'!F36)</f>
        <v>3.2203141126902719</v>
      </c>
      <c r="J37" s="22">
        <f>IF(OR($A37="",$B37="",$C37=""),"",'MPTO_working_3-way'!G36)</f>
        <v>2.714452712733431</v>
      </c>
      <c r="K37" s="17">
        <f>IF(OR($A37="",$B37="",$C37=""),"",'OddsRatio_working_3-way'!H36)</f>
        <v>3.1132030050731534</v>
      </c>
      <c r="L37" s="21">
        <f>IF(OR($A37="",$B37="",$C37=""),"",'OddsRatio_working_3-way'!I36)</f>
        <v>3.2173016752738022</v>
      </c>
      <c r="M37" s="22">
        <f>IF(OR($A37="",$B37="",$C37=""),"",'OddsRatio_working_3-way'!J36)</f>
        <v>2.7176280583106909</v>
      </c>
      <c r="N37" s="23">
        <f t="shared" si="16"/>
        <v>32.139383677091118</v>
      </c>
      <c r="O37" s="24">
        <f t="shared" si="17"/>
        <v>31.112566307216007</v>
      </c>
      <c r="P37" s="24">
        <f t="shared" si="18"/>
        <v>36.748050015692868</v>
      </c>
      <c r="Q37" t="s">
        <v>99</v>
      </c>
      <c r="R37" t="s">
        <v>177</v>
      </c>
      <c r="S37" s="48" t="s">
        <v>462</v>
      </c>
      <c r="T37" s="35">
        <v>100</v>
      </c>
      <c r="U37" s="35">
        <f t="shared" si="19"/>
        <v>35.897435897435898</v>
      </c>
      <c r="V37" s="35">
        <f t="shared" si="20"/>
        <v>76.30331753554502</v>
      </c>
      <c r="W37" s="35">
        <f t="shared" si="21"/>
        <v>84.662576687116569</v>
      </c>
      <c r="X37" s="35">
        <f t="shared" si="22"/>
        <v>39.034105777338411</v>
      </c>
      <c r="Y37" s="35">
        <f t="shared" si="23"/>
        <v>79.439987415447533</v>
      </c>
      <c r="Z37" s="35">
        <f t="shared" si="24"/>
        <v>87.799246567019068</v>
      </c>
      <c r="AA37" s="35">
        <f t="shared" si="25"/>
        <v>-3.136669879902513</v>
      </c>
      <c r="AB37" s="35">
        <f t="shared" si="26"/>
        <v>-3.136669879902513</v>
      </c>
      <c r="AC37" s="35">
        <f t="shared" si="27"/>
        <v>-3.1366698799024988</v>
      </c>
      <c r="AF37">
        <v>2.5499999999999998</v>
      </c>
      <c r="AG37">
        <v>1.56</v>
      </c>
      <c r="AJ37" t="s">
        <v>93</v>
      </c>
    </row>
    <row r="38" spans="1:36" ht="15" x14ac:dyDescent="0.25">
      <c r="A38">
        <v>1.56</v>
      </c>
      <c r="B38">
        <v>4.22</v>
      </c>
      <c r="C38">
        <v>6.52</v>
      </c>
      <c r="D38" s="20">
        <f t="shared" si="3"/>
        <v>3.1366698799025095E-2</v>
      </c>
      <c r="E38" s="17">
        <f>IF(OR($A38="",$B38="",$C38=""),"",A38*'MPTO_working_3-way'!$I37)</f>
        <v>1.6089320501264792</v>
      </c>
      <c r="F38" s="21">
        <f>IF(OR($A38="",$B38="",$C38=""),"",B38*'MPTO_working_3-way'!$I37)</f>
        <v>4.3523674689318854</v>
      </c>
      <c r="G38" s="22">
        <f>IF(OR($A38="",$B38="",$C38=""),"",C38*'MPTO_working_3-way'!$I37)</f>
        <v>6.724510876169643</v>
      </c>
      <c r="H38" s="17">
        <f>IF(OR($A38="",$B38="",$C38=""),"",'MPTO_working_3-way'!E37)</f>
        <v>1.5858665674575805</v>
      </c>
      <c r="I38" s="21">
        <f>IF(OR($A38="",$B38="",$C38=""),"",'MPTO_working_3-way'!F37)</f>
        <v>4.4147915964966744</v>
      </c>
      <c r="J38" s="22">
        <f>IF(OR($A38="",$B38="",$C38=""),"",'MPTO_working_3-way'!G37)</f>
        <v>6.9969866215036625</v>
      </c>
      <c r="K38" s="17">
        <f>IF(OR($A38="",$B38="",$C38=""),"",'OddsRatio_working_3-way'!H37)</f>
        <v>1.5936698833463829</v>
      </c>
      <c r="L38" s="21">
        <f>IF(OR($A38="",$B38="",$C38=""),"",'OddsRatio_working_3-way'!I37)</f>
        <v>4.413601829241701</v>
      </c>
      <c r="M38" s="22">
        <f>IF(OR($A38="",$B38="",$C38=""),"",'OddsRatio_working_3-way'!J37)</f>
        <v>6.8518888501286304</v>
      </c>
      <c r="N38" s="23">
        <f t="shared" si="16"/>
        <v>62.153028769697848</v>
      </c>
      <c r="O38" s="24">
        <f t="shared" si="17"/>
        <v>22.976001156570771</v>
      </c>
      <c r="P38" s="24">
        <f t="shared" si="18"/>
        <v>14.870970073731387</v>
      </c>
      <c r="Q38" t="s">
        <v>172</v>
      </c>
      <c r="R38" t="s">
        <v>174</v>
      </c>
      <c r="S38" s="48" t="s">
        <v>462</v>
      </c>
      <c r="T38" s="35">
        <v>100</v>
      </c>
      <c r="U38" s="35">
        <f t="shared" si="19"/>
        <v>73.958333333333343</v>
      </c>
      <c r="V38" s="35">
        <f t="shared" si="20"/>
        <v>70.414201183431956</v>
      </c>
      <c r="W38" s="35">
        <f t="shared" si="21"/>
        <v>52.830188679245275</v>
      </c>
      <c r="X38" s="35">
        <f t="shared" si="22"/>
        <v>76.755610137322762</v>
      </c>
      <c r="Y38" s="35">
        <f t="shared" si="23"/>
        <v>73.211477987421375</v>
      </c>
      <c r="Z38" s="35">
        <f t="shared" si="24"/>
        <v>55.627465483234715</v>
      </c>
      <c r="AA38" s="35">
        <f t="shared" si="25"/>
        <v>-2.7972768039894191</v>
      </c>
      <c r="AB38" s="35">
        <f t="shared" si="26"/>
        <v>-2.7972768039894191</v>
      </c>
      <c r="AC38" s="35">
        <f t="shared" si="27"/>
        <v>-2.7972768039894405</v>
      </c>
      <c r="AF38">
        <v>1.84</v>
      </c>
      <c r="AG38">
        <v>2.06</v>
      </c>
      <c r="AJ38" t="s">
        <v>93</v>
      </c>
    </row>
    <row r="39" spans="1:36" ht="15" x14ac:dyDescent="0.25">
      <c r="A39">
        <v>3.84</v>
      </c>
      <c r="B39">
        <v>3.38</v>
      </c>
      <c r="C39">
        <v>2.12</v>
      </c>
      <c r="D39" s="20">
        <f t="shared" si="3"/>
        <v>2.7972768039894236E-2</v>
      </c>
      <c r="E39" s="17">
        <f>IF(OR($A39="",$B39="",$C39=""),"",A39*'MPTO_working_3-way'!$I38)</f>
        <v>3.9474154292731938</v>
      </c>
      <c r="F39" s="21">
        <f>IF(OR($A39="",$B39="",$C39=""),"",B39*'MPTO_working_3-way'!$I38)</f>
        <v>3.4745479559748422</v>
      </c>
      <c r="G39" s="22">
        <f>IF(OR($A39="",$B39="",$C39=""),"",C39*'MPTO_working_3-way'!$I38)</f>
        <v>2.1793022682445757</v>
      </c>
      <c r="H39" s="17">
        <f>IF(OR($A39="",$B39="",$C39=""),"",'MPTO_working_3-way'!E38)</f>
        <v>3.9825974723724062</v>
      </c>
      <c r="I39" s="21">
        <f>IF(OR($A39="",$B39="",$C39=""),"",'MPTO_working_3-way'!F38)</f>
        <v>3.4899904890366864</v>
      </c>
      <c r="J39" s="22">
        <f>IF(OR($A39="",$B39="",$C39=""),"",'MPTO_working_3-way'!G38)</f>
        <v>2.1627520337506612</v>
      </c>
      <c r="K39" s="17">
        <f>IF(OR($A39="",$B39="",$C39=""),"",'OddsRatio_working_3-way'!H38)</f>
        <v>3.9656943278417049</v>
      </c>
      <c r="L39" s="21">
        <f>IF(OR($A39="",$B39="",$C39=""),"",'OddsRatio_working_3-way'!I38)</f>
        <v>3.4853353874166393</v>
      </c>
      <c r="M39" s="22">
        <f>IF(OR($A39="",$B39="",$C39=""),"",'OddsRatio_working_3-way'!J38)</f>
        <v>2.169569594078419</v>
      </c>
      <c r="N39" s="23">
        <f t="shared" si="16"/>
        <v>25.333031648612724</v>
      </c>
      <c r="O39" s="24">
        <f t="shared" si="17"/>
        <v>28.78072234635292</v>
      </c>
      <c r="P39" s="24">
        <f t="shared" si="18"/>
        <v>45.886246005034373</v>
      </c>
      <c r="Q39" t="s">
        <v>175</v>
      </c>
      <c r="R39" t="s">
        <v>159</v>
      </c>
      <c r="S39" s="48" t="s">
        <v>462</v>
      </c>
      <c r="T39" s="35">
        <v>100</v>
      </c>
      <c r="U39" s="35">
        <f t="shared" si="19"/>
        <v>56.709956709956707</v>
      </c>
      <c r="V39" s="35">
        <f t="shared" si="20"/>
        <v>70.760233918128648</v>
      </c>
      <c r="W39" s="35">
        <f t="shared" si="21"/>
        <v>68.152866242038215</v>
      </c>
      <c r="X39" s="35">
        <f t="shared" si="22"/>
        <v>61.08689983983313</v>
      </c>
      <c r="Y39" s="35">
        <f t="shared" si="23"/>
        <v>75.137177048005071</v>
      </c>
      <c r="Z39" s="35">
        <f t="shared" si="24"/>
        <v>72.529809371914638</v>
      </c>
      <c r="AA39" s="35">
        <f t="shared" si="25"/>
        <v>-4.3769431298764232</v>
      </c>
      <c r="AB39" s="35">
        <f t="shared" si="26"/>
        <v>-4.3769431298764232</v>
      </c>
      <c r="AC39" s="35">
        <f t="shared" si="27"/>
        <v>-4.3769431298764232</v>
      </c>
      <c r="AF39">
        <v>2.1800000000000002</v>
      </c>
      <c r="AG39">
        <v>1.74</v>
      </c>
      <c r="AJ39" t="s">
        <v>93</v>
      </c>
    </row>
    <row r="40" spans="1:36" ht="15" x14ac:dyDescent="0.25">
      <c r="A40">
        <v>2.31</v>
      </c>
      <c r="B40">
        <v>3.42</v>
      </c>
      <c r="C40">
        <v>3.14</v>
      </c>
      <c r="D40" s="20">
        <f t="shared" si="3"/>
        <v>4.3769431298764205E-2</v>
      </c>
      <c r="E40" s="17">
        <f>IF(OR($A40="",$B40="",$C40=""),"",A40*'MPTO_working_3-way'!$I39)</f>
        <v>2.4111073863001455</v>
      </c>
      <c r="F40" s="21">
        <f>IF(OR($A40="",$B40="",$C40=""),"",B40*'MPTO_working_3-way'!$I39)</f>
        <v>3.5696914550417733</v>
      </c>
      <c r="G40" s="22">
        <f>IF(OR($A40="",$B40="",$C40=""),"",C40*'MPTO_working_3-way'!$I39)</f>
        <v>3.2774360142781198</v>
      </c>
      <c r="H40" s="17">
        <f>IF(OR($A40="",$B40="",$C40=""),"",'MPTO_working_3-way'!E39)</f>
        <v>2.3905680283738575</v>
      </c>
      <c r="I40" s="21">
        <f>IF(OR($A40="",$B40="",$C40=""),"",'MPTO_working_3-way'!F39)</f>
        <v>3.5996103011894691</v>
      </c>
      <c r="J40" s="22">
        <f>IF(OR($A40="",$B40="",$C40=""),"",'MPTO_working_3-way'!G39)</f>
        <v>3.2907561357530555</v>
      </c>
      <c r="K40" s="17">
        <f>IF(OR($A40="",$B40="",$C40=""),"",'OddsRatio_working_3-way'!H39)</f>
        <v>2.3994352720817651</v>
      </c>
      <c r="L40" s="21">
        <f>IF(OR($A40="",$B40="",$C40=""),"",'OddsRatio_working_3-way'!I39)</f>
        <v>3.5852163041510474</v>
      </c>
      <c r="M40" s="22">
        <f>IF(OR($A40="",$B40="",$C40=""),"",'OddsRatio_working_3-way'!J39)</f>
        <v>3.2861003681335701</v>
      </c>
      <c r="N40" s="23">
        <f t="shared" si="16"/>
        <v>41.4747184502016</v>
      </c>
      <c r="O40" s="24">
        <f t="shared" si="17"/>
        <v>28.013625619873018</v>
      </c>
      <c r="P40" s="24">
        <f t="shared" si="18"/>
        <v>30.511655929925379</v>
      </c>
      <c r="Q40" t="s">
        <v>131</v>
      </c>
      <c r="R40" t="s">
        <v>126</v>
      </c>
      <c r="S40" s="48" t="s">
        <v>462</v>
      </c>
      <c r="T40" s="35">
        <v>100</v>
      </c>
      <c r="U40" s="35">
        <f t="shared" si="19"/>
        <v>65.277777777777771</v>
      </c>
      <c r="V40" s="35">
        <f t="shared" si="20"/>
        <v>70.326409495548958</v>
      </c>
      <c r="W40" s="35">
        <f t="shared" si="21"/>
        <v>60</v>
      </c>
      <c r="X40" s="35">
        <f t="shared" si="22"/>
        <v>69.673590504451028</v>
      </c>
      <c r="Y40" s="35">
        <f t="shared" si="23"/>
        <v>74.722222222222229</v>
      </c>
      <c r="Z40" s="35">
        <f t="shared" si="24"/>
        <v>64.395812726673256</v>
      </c>
      <c r="AA40" s="35">
        <f t="shared" si="25"/>
        <v>-4.3958127266732561</v>
      </c>
      <c r="AB40" s="35">
        <f t="shared" si="26"/>
        <v>-4.3958127266732703</v>
      </c>
      <c r="AC40" s="35">
        <f t="shared" si="27"/>
        <v>-4.3958127266732561</v>
      </c>
      <c r="AF40">
        <v>2.02</v>
      </c>
      <c r="AG40">
        <v>1.83</v>
      </c>
      <c r="AJ40" t="s">
        <v>71</v>
      </c>
    </row>
    <row r="41" spans="1:36" s="35" customFormat="1" ht="15" x14ac:dyDescent="0.25">
      <c r="A41">
        <v>2.88</v>
      </c>
      <c r="B41">
        <v>3.37</v>
      </c>
      <c r="C41">
        <v>2.5</v>
      </c>
      <c r="D41" s="20">
        <f t="shared" si="3"/>
        <v>4.3958127266732649E-2</v>
      </c>
      <c r="E41" s="17">
        <f>IF(OR($A41="",$B41="",$C41=""),"",A41*'MPTO_working_3-way'!$I40)</f>
        <v>3.0065994065281898</v>
      </c>
      <c r="F41" s="21">
        <f>IF(OR($A41="",$B41="",$C41=""),"",B41*'MPTO_working_3-way'!$I40)</f>
        <v>3.5181388888888891</v>
      </c>
      <c r="G41" s="22">
        <f>IF(OR($A41="",$B41="",$C41=""),"",C41*'MPTO_working_3-way'!$I40)</f>
        <v>2.6098953181668314</v>
      </c>
      <c r="H41" s="17">
        <f>IF(OR($A41="",$B41="",$C41=""),"",'MPTO_working_3-way'!E40)</f>
        <v>3.006890170354092</v>
      </c>
      <c r="I41" s="21">
        <f>IF(OR($A41="",$B41="",$C41=""),"",'MPTO_working_3-way'!F40)</f>
        <v>3.5450534251512171</v>
      </c>
      <c r="J41" s="22">
        <f>IF(OR($A41="",$B41="",$C41=""),"",'MPTO_working_3-way'!G40)</f>
        <v>2.595061710789941</v>
      </c>
      <c r="K41" s="17">
        <f>IF(OR($A41="",$B41="",$C41=""),"",'OddsRatio_working_3-way'!H40)</f>
        <v>3.0077711210692031</v>
      </c>
      <c r="L41" s="21">
        <f>IF(OR($A41="",$B41="",$C41=""),"",'OddsRatio_working_3-way'!I40)</f>
        <v>3.5310731685819201</v>
      </c>
      <c r="M41" s="22">
        <f>IF(OR($A41="",$B41="",$C41=""),"",'OddsRatio_working_3-way'!J40)</f>
        <v>2.6019450434062779</v>
      </c>
      <c r="N41" s="23">
        <f t="shared" si="16"/>
        <v>33.260167544392949</v>
      </c>
      <c r="O41" s="24">
        <f t="shared" si="17"/>
        <v>28.424119444466374</v>
      </c>
      <c r="P41" s="24">
        <f t="shared" si="18"/>
        <v>38.31571301114068</v>
      </c>
      <c r="Q41" t="s">
        <v>86</v>
      </c>
      <c r="R41" t="s">
        <v>129</v>
      </c>
      <c r="S41" s="48" t="s">
        <v>462</v>
      </c>
      <c r="T41" s="35">
        <v>100</v>
      </c>
      <c r="U41" s="35">
        <f t="shared" si="19"/>
        <v>52.830188679245275</v>
      </c>
      <c r="V41" s="35">
        <f t="shared" si="20"/>
        <v>71.590909090909093</v>
      </c>
      <c r="W41" s="35">
        <f t="shared" si="21"/>
        <v>71.014492753623188</v>
      </c>
      <c r="X41" s="35">
        <f t="shared" si="22"/>
        <v>57.394598155467726</v>
      </c>
      <c r="Y41" s="35">
        <f t="shared" si="23"/>
        <v>76.15531856713153</v>
      </c>
      <c r="Z41" s="35">
        <f t="shared" si="24"/>
        <v>75.578902229845625</v>
      </c>
      <c r="AA41" s="35">
        <f t="shared" si="25"/>
        <v>-4.5644094762224512</v>
      </c>
      <c r="AB41" s="35">
        <f t="shared" si="26"/>
        <v>-4.564409476222437</v>
      </c>
      <c r="AC41" s="35">
        <f t="shared" si="27"/>
        <v>-4.564409476222437</v>
      </c>
      <c r="AD41" s="36"/>
      <c r="AE41" s="36"/>
      <c r="AF41">
        <v>2.0099999999999998</v>
      </c>
      <c r="AG41">
        <v>1.84</v>
      </c>
      <c r="AH41" s="36"/>
      <c r="AI41" s="36"/>
      <c r="AJ41" t="s">
        <v>71</v>
      </c>
    </row>
    <row r="42" spans="1:36" ht="15" x14ac:dyDescent="0.25">
      <c r="A42">
        <v>2.12</v>
      </c>
      <c r="B42">
        <v>3.52</v>
      </c>
      <c r="C42">
        <v>3.45</v>
      </c>
      <c r="D42" s="20">
        <f t="shared" si="3"/>
        <v>4.5644094762224308E-2</v>
      </c>
      <c r="E42" s="17">
        <f>IF(OR($A42="",$B42="",$C42=""),"",A42*'MPTO_working_3-way'!$I41)</f>
        <v>2.2167654808959156</v>
      </c>
      <c r="F42" s="21">
        <f>IF(OR($A42="",$B42="",$C42=""),"",B42*'MPTO_working_3-way'!$I41)</f>
        <v>3.6806672135630296</v>
      </c>
      <c r="G42" s="22">
        <f>IF(OR($A42="",$B42="",$C42=""),"",C42*'MPTO_working_3-way'!$I41)</f>
        <v>3.6074721269296739</v>
      </c>
      <c r="H42" s="17">
        <f>IF(OR($A42="",$B42="",$C42=""),"",'MPTO_working_3-way'!E41)</f>
        <v>2.190660092441532</v>
      </c>
      <c r="I42" s="21">
        <f>IF(OR($A42="",$B42="",$C42=""),"",'MPTO_working_3-way'!F41)</f>
        <v>3.7191836231537909</v>
      </c>
      <c r="J42" s="22">
        <f>IF(OR($A42="",$B42="",$C42=""),"",'MPTO_working_3-way'!G41)</f>
        <v>3.6411252456147629</v>
      </c>
      <c r="K42" s="17">
        <f>IF(OR($A42="",$B42="",$C42=""),"",'OddsRatio_working_3-way'!H41)</f>
        <v>2.2012620390961866</v>
      </c>
      <c r="L42" s="21">
        <f>IF(OR($A42="",$B42="",$C42=""),"",'OddsRatio_working_3-way'!I41)</f>
        <v>3.7028395879664187</v>
      </c>
      <c r="M42" s="22">
        <f>IF(OR($A42="",$B42="",$C42=""),"",'OddsRatio_working_3-way'!J41)</f>
        <v>3.6277607105229075</v>
      </c>
      <c r="N42" s="23">
        <f t="shared" si="16"/>
        <v>45.110771013803657</v>
      </c>
      <c r="O42" s="24">
        <f t="shared" si="17"/>
        <v>27.168987087859019</v>
      </c>
      <c r="P42" s="24">
        <f t="shared" si="18"/>
        <v>27.720241898337321</v>
      </c>
      <c r="Q42" t="s">
        <v>87</v>
      </c>
      <c r="R42" t="s">
        <v>160</v>
      </c>
      <c r="S42" s="48" t="s">
        <v>462</v>
      </c>
      <c r="T42" s="35">
        <v>100</v>
      </c>
      <c r="U42" s="35">
        <f t="shared" si="19"/>
        <v>48.979591836734699</v>
      </c>
      <c r="V42" s="35">
        <f t="shared" si="20"/>
        <v>71.098265895953759</v>
      </c>
      <c r="W42" s="35">
        <f t="shared" si="21"/>
        <v>75.369458128078819</v>
      </c>
      <c r="X42" s="35">
        <f t="shared" si="22"/>
        <v>53.532275975967437</v>
      </c>
      <c r="Y42" s="35">
        <f t="shared" si="23"/>
        <v>75.650950035186497</v>
      </c>
      <c r="Z42" s="35">
        <f t="shared" si="24"/>
        <v>79.922142267311557</v>
      </c>
      <c r="AA42" s="35">
        <f t="shared" si="25"/>
        <v>-4.5526841392327384</v>
      </c>
      <c r="AB42" s="35">
        <f t="shared" si="26"/>
        <v>-4.5526841392327384</v>
      </c>
      <c r="AC42" s="35">
        <f t="shared" si="27"/>
        <v>-4.5526841392327384</v>
      </c>
      <c r="AF42">
        <v>1.88</v>
      </c>
      <c r="AG42">
        <v>1.96</v>
      </c>
      <c r="AJ42" t="s">
        <v>71</v>
      </c>
    </row>
    <row r="43" spans="1:36" ht="15" x14ac:dyDescent="0.25">
      <c r="A43">
        <v>1.96</v>
      </c>
      <c r="B43">
        <v>3.46</v>
      </c>
      <c r="C43">
        <v>4.0599999999999996</v>
      </c>
      <c r="D43" s="20">
        <f t="shared" si="3"/>
        <v>4.5526841392327544E-2</v>
      </c>
      <c r="E43" s="17">
        <f>IF(OR($A43="",$B43="",$C43=""),"",A43*'MPTO_working_3-way'!$I42)</f>
        <v>2.0492326091289619</v>
      </c>
      <c r="F43" s="21">
        <f>IF(OR($A43="",$B43="",$C43=""),"",B43*'MPTO_working_3-way'!$I42)</f>
        <v>3.6175228712174534</v>
      </c>
      <c r="G43" s="22">
        <f>IF(OR($A43="",$B43="",$C43=""),"",C43*'MPTO_working_3-way'!$I42)</f>
        <v>4.2448389760528498</v>
      </c>
      <c r="H43" s="17">
        <f>IF(OR($A43="",$B43="",$C43=""),"",'MPTO_working_3-way'!E42)</f>
        <v>2.0200858434931237</v>
      </c>
      <c r="I43" s="21">
        <f>IF(OR($A43="",$B43="",$C43=""),"",'MPTO_working_3-way'!F42)</f>
        <v>3.6517444221075679</v>
      </c>
      <c r="J43" s="22">
        <f>IF(OR($A43="",$B43="",$C43=""),"",'MPTO_working_3-way'!G42)</f>
        <v>4.3265731147848747</v>
      </c>
      <c r="K43" s="17">
        <f>IF(OR($A43="",$B43="",$C43=""),"",'OddsRatio_working_3-way'!H42)</f>
        <v>2.0314075502537139</v>
      </c>
      <c r="L43" s="21">
        <f>IF(OR($A43="",$B43="",$C43=""),"",'OddsRatio_working_3-way'!I42)</f>
        <v>3.6429818475251419</v>
      </c>
      <c r="M43" s="22">
        <f>IF(OR($A43="",$B43="",$C43=""),"",'OddsRatio_working_3-way'!J42)</f>
        <v>4.2876115664337124</v>
      </c>
      <c r="N43" s="23">
        <f t="shared" si="16"/>
        <v>48.79875498492364</v>
      </c>
      <c r="O43" s="24">
        <f t="shared" si="17"/>
        <v>27.643225367182172</v>
      </c>
      <c r="P43" s="24">
        <f t="shared" si="18"/>
        <v>23.55801964789417</v>
      </c>
      <c r="Q43" t="s">
        <v>125</v>
      </c>
      <c r="R43" t="s">
        <v>133</v>
      </c>
      <c r="S43" s="48" t="s">
        <v>462</v>
      </c>
      <c r="T43" s="35">
        <v>100</v>
      </c>
      <c r="U43" s="35">
        <f t="shared" si="19"/>
        <v>65.517241379310349</v>
      </c>
      <c r="V43" s="35">
        <f t="shared" si="20"/>
        <v>67.845659163987136</v>
      </c>
      <c r="W43" s="35">
        <f t="shared" si="21"/>
        <v>62.264150943396231</v>
      </c>
      <c r="X43" s="35">
        <f t="shared" si="22"/>
        <v>69.890189892616633</v>
      </c>
      <c r="Y43" s="35">
        <f t="shared" si="23"/>
        <v>72.218607677293434</v>
      </c>
      <c r="Z43" s="35">
        <f t="shared" si="24"/>
        <v>66.637099456702515</v>
      </c>
      <c r="AA43" s="35">
        <f t="shared" si="25"/>
        <v>-4.3729485133062838</v>
      </c>
      <c r="AB43" s="35">
        <f t="shared" si="26"/>
        <v>-4.372948513306298</v>
      </c>
      <c r="AC43" s="35">
        <f t="shared" si="27"/>
        <v>-4.3729485133062838</v>
      </c>
      <c r="AF43">
        <v>2.0099999999999998</v>
      </c>
      <c r="AG43">
        <v>1.83</v>
      </c>
      <c r="AJ43" t="s">
        <v>71</v>
      </c>
    </row>
    <row r="44" spans="1:36" ht="15" x14ac:dyDescent="0.25">
      <c r="A44">
        <v>2.9</v>
      </c>
      <c r="B44">
        <v>3.11</v>
      </c>
      <c r="C44">
        <v>2.65</v>
      </c>
      <c r="D44" s="20">
        <f t="shared" si="3"/>
        <v>4.3729485133062962E-2</v>
      </c>
      <c r="E44" s="17">
        <f>IF(OR($A44="",$B44="",$C44=""),"",A44*'MPTO_working_3-way'!$I43)</f>
        <v>3.0268155068858826</v>
      </c>
      <c r="F44" s="21">
        <f>IF(OR($A44="",$B44="",$C44=""),"",B44*'MPTO_working_3-way'!$I43)</f>
        <v>3.2459986987638256</v>
      </c>
      <c r="G44" s="22">
        <f>IF(OR($A44="",$B44="",$C44=""),"",C44*'MPTO_working_3-way'!$I43)</f>
        <v>2.7658831356026168</v>
      </c>
      <c r="H44" s="17">
        <f>IF(OR($A44="",$B44="",$C44=""),"",'MPTO_working_3-way'!E43)</f>
        <v>3.0279990793666212</v>
      </c>
      <c r="I44" s="21">
        <f>IF(OR($A44="",$B44="",$C44=""),"",'MPTO_working_3-way'!F43)</f>
        <v>3.2576800841441447</v>
      </c>
      <c r="J44" s="22">
        <f>IF(OR($A44="",$B44="",$C44=""),"",'MPTO_working_3-way'!G43)</f>
        <v>2.7564763751905379</v>
      </c>
      <c r="K44" s="17">
        <f>IF(OR($A44="",$B44="",$C44=""),"",'OddsRatio_working_3-way'!H43)</f>
        <v>3.0277165669460557</v>
      </c>
      <c r="L44" s="21">
        <f>IF(OR($A44="",$B44="",$C44=""),"",'OddsRatio_working_3-way'!I43)</f>
        <v>3.2518326085558833</v>
      </c>
      <c r="M44" s="22">
        <f>IF(OR($A44="",$B44="",$C44=""),"",'OddsRatio_working_3-way'!J43)</f>
        <v>2.7609117555057852</v>
      </c>
      <c r="N44" s="23">
        <f t="shared" si="16"/>
        <v>33.038022889899985</v>
      </c>
      <c r="O44" s="24">
        <f t="shared" si="17"/>
        <v>30.807159607945323</v>
      </c>
      <c r="P44" s="24">
        <f t="shared" si="18"/>
        <v>36.154817502154692</v>
      </c>
      <c r="Q44" t="s">
        <v>83</v>
      </c>
      <c r="R44" t="s">
        <v>78</v>
      </c>
      <c r="S44" s="48" t="s">
        <v>462</v>
      </c>
      <c r="T44" s="35">
        <v>100</v>
      </c>
      <c r="U44" s="35">
        <f t="shared" si="19"/>
        <v>54.751131221719454</v>
      </c>
      <c r="V44" s="35">
        <f t="shared" si="20"/>
        <v>69.969969969969966</v>
      </c>
      <c r="W44" s="35">
        <f t="shared" si="21"/>
        <v>70.845481049562679</v>
      </c>
      <c r="X44" s="35">
        <f t="shared" si="22"/>
        <v>59.184548980467341</v>
      </c>
      <c r="Y44" s="35">
        <f t="shared" si="23"/>
        <v>74.40338772871786</v>
      </c>
      <c r="Z44" s="35">
        <f t="shared" si="24"/>
        <v>75.278898808310572</v>
      </c>
      <c r="AA44" s="35">
        <f t="shared" si="25"/>
        <v>-4.4334177587478862</v>
      </c>
      <c r="AB44" s="35">
        <f t="shared" si="26"/>
        <v>-4.4334177587478933</v>
      </c>
      <c r="AC44" s="35">
        <f t="shared" si="27"/>
        <v>-4.4334177587478933</v>
      </c>
      <c r="AF44">
        <v>2.14</v>
      </c>
      <c r="AG44">
        <v>1.72</v>
      </c>
      <c r="AJ44" t="s">
        <v>71</v>
      </c>
    </row>
    <row r="45" spans="1:36" ht="15" x14ac:dyDescent="0.25">
      <c r="A45">
        <v>2.21</v>
      </c>
      <c r="B45">
        <v>3.33</v>
      </c>
      <c r="C45">
        <v>3.43</v>
      </c>
      <c r="D45" s="20">
        <f t="shared" si="3"/>
        <v>4.433417758747904E-2</v>
      </c>
      <c r="E45" s="17">
        <f>IF(OR($A45="",$B45="",$C45=""),"",A45*'MPTO_working_3-way'!$I44)</f>
        <v>2.3079785324683288</v>
      </c>
      <c r="F45" s="21">
        <f>IF(OR($A45="",$B45="",$C45=""),"",B45*'MPTO_working_3-way'!$I44)</f>
        <v>3.4776328113663051</v>
      </c>
      <c r="G45" s="22">
        <f>IF(OR($A45="",$B45="",$C45=""),"",C45*'MPTO_working_3-way'!$I44)</f>
        <v>3.5820662291250533</v>
      </c>
      <c r="H45" s="17">
        <f>IF(OR($A45="",$B45="",$C45=""),"",'MPTO_working_3-way'!E44)</f>
        <v>2.2846143883419234</v>
      </c>
      <c r="I45" s="21">
        <f>IF(OR($A45="",$B45="",$C45=""),"",'MPTO_working_3-way'!F44)</f>
        <v>3.5023541288123163</v>
      </c>
      <c r="J45" s="22">
        <f>IF(OR($A45="",$B45="",$C45=""),"",'MPTO_working_3-way'!G44)</f>
        <v>3.6131458200443651</v>
      </c>
      <c r="K45" s="17">
        <f>IF(OR($A45="",$B45="",$C45=""),"",'OddsRatio_working_3-way'!H44)</f>
        <v>2.2943728824832235</v>
      </c>
      <c r="L45" s="21">
        <f>IF(OR($A45="",$B45="",$C45=""),"",'OddsRatio_working_3-way'!I44)</f>
        <v>3.492470096021413</v>
      </c>
      <c r="M45" s="22">
        <f>IF(OR($A45="",$B45="",$C45=""),"",'OddsRatio_working_3-way'!J44)</f>
        <v>3.5994430615158963</v>
      </c>
      <c r="N45" s="23">
        <f t="shared" si="16"/>
        <v>43.327959334635729</v>
      </c>
      <c r="O45" s="24">
        <f t="shared" si="17"/>
        <v>28.755192231094583</v>
      </c>
      <c r="P45" s="24">
        <f t="shared" si="18"/>
        <v>27.916848434269671</v>
      </c>
      <c r="Q45" t="s">
        <v>127</v>
      </c>
      <c r="R45" t="s">
        <v>130</v>
      </c>
      <c r="S45" s="48" t="s">
        <v>462</v>
      </c>
      <c r="T45" s="35">
        <v>100</v>
      </c>
      <c r="U45" s="35">
        <f t="shared" si="19"/>
        <v>59.016393442622956</v>
      </c>
      <c r="V45" s="35">
        <f t="shared" si="20"/>
        <v>70.414201183431956</v>
      </c>
      <c r="W45" s="35">
        <f t="shared" si="21"/>
        <v>66.21621621621621</v>
      </c>
      <c r="X45" s="35">
        <f t="shared" si="22"/>
        <v>63.369582600351833</v>
      </c>
      <c r="Y45" s="35">
        <f t="shared" si="23"/>
        <v>74.767390341160834</v>
      </c>
      <c r="Z45" s="35">
        <f t="shared" si="24"/>
        <v>70.569405373945088</v>
      </c>
      <c r="AA45" s="35">
        <f t="shared" si="25"/>
        <v>-4.3531891577288775</v>
      </c>
      <c r="AB45" s="35">
        <f t="shared" si="26"/>
        <v>-4.3531891577288775</v>
      </c>
      <c r="AC45" s="35">
        <f t="shared" si="27"/>
        <v>-4.3531891577288775</v>
      </c>
      <c r="AF45">
        <v>2.17</v>
      </c>
      <c r="AG45">
        <v>1.7</v>
      </c>
      <c r="AJ45" t="s">
        <v>71</v>
      </c>
    </row>
    <row r="46" spans="1:36" s="50" customFormat="1" ht="15" x14ac:dyDescent="0.25">
      <c r="A46">
        <v>2.44</v>
      </c>
      <c r="B46">
        <v>3.38</v>
      </c>
      <c r="C46">
        <v>2.96</v>
      </c>
      <c r="D46" s="20">
        <f t="shared" si="3"/>
        <v>4.3531891577288651E-2</v>
      </c>
      <c r="E46" s="17">
        <f>IF(OR($A46="",$B46="",$C46=""),"",A46*'MPTO_working_3-way'!$I45)</f>
        <v>2.5462178154485842</v>
      </c>
      <c r="F46" s="21">
        <f>IF(OR($A46="",$B46="",$C46=""),"",B46*'MPTO_working_3-way'!$I45)</f>
        <v>3.5271377935312356</v>
      </c>
      <c r="G46" s="22">
        <f>IF(OR($A46="",$B46="",$C46=""),"",C46*'MPTO_working_3-way'!$I45)</f>
        <v>3.0888543990687745</v>
      </c>
      <c r="H46" s="17">
        <f>IF(OR($A46="",$B46="",$C46=""),"",'MPTO_working_3-way'!E45)</f>
        <v>2.5295614988156827</v>
      </c>
      <c r="I46" s="21">
        <f>IF(OR($A46="",$B46="",$C46=""),"",'MPTO_working_3-way'!F45)</f>
        <v>3.5543251885800542</v>
      </c>
      <c r="J46" s="22">
        <f>IF(OR($A46="",$B46="",$C46=""),"",'MPTO_working_3-way'!G45)</f>
        <v>3.0928421035561087</v>
      </c>
      <c r="K46" s="17">
        <f>IF(OR($A46="",$B46="",$C46=""),"",'OddsRatio_working_3-way'!H45)</f>
        <v>2.5370909835218578</v>
      </c>
      <c r="L46" s="21">
        <f>IF(OR($A46="",$B46="",$C46=""),"",'OddsRatio_working_3-way'!I45)</f>
        <v>3.5404698199875146</v>
      </c>
      <c r="M46" s="22">
        <f>IF(OR($A46="",$B46="",$C46=""),"",'OddsRatio_working_3-way'!J45)</f>
        <v>3.0921516164603062</v>
      </c>
      <c r="N46" s="23">
        <f t="shared" si="16"/>
        <v>39.273937757120883</v>
      </c>
      <c r="O46" s="24">
        <f t="shared" si="17"/>
        <v>28.3516000376849</v>
      </c>
      <c r="P46" s="24">
        <f t="shared" si="18"/>
        <v>32.374462205194234</v>
      </c>
      <c r="Q46" t="s">
        <v>128</v>
      </c>
      <c r="R46" t="s">
        <v>102</v>
      </c>
      <c r="S46" s="48" t="s">
        <v>462</v>
      </c>
      <c r="T46" s="35">
        <v>100</v>
      </c>
      <c r="U46" s="35">
        <f t="shared" si="19"/>
        <v>66.442953020134226</v>
      </c>
      <c r="V46" s="35">
        <f t="shared" si="20"/>
        <v>68.75</v>
      </c>
      <c r="W46" s="35">
        <f t="shared" si="21"/>
        <v>60.317460317460316</v>
      </c>
      <c r="X46" s="35">
        <f t="shared" si="22"/>
        <v>70.932539682539669</v>
      </c>
      <c r="Y46" s="35">
        <f t="shared" si="23"/>
        <v>73.239586662405458</v>
      </c>
      <c r="Z46" s="35">
        <f t="shared" si="24"/>
        <v>64.807046979865774</v>
      </c>
      <c r="AA46" s="35">
        <f t="shared" si="25"/>
        <v>-4.4895866624054435</v>
      </c>
      <c r="AB46" s="35">
        <f t="shared" si="26"/>
        <v>-4.4895866624054577</v>
      </c>
      <c r="AC46" s="35">
        <f t="shared" si="27"/>
        <v>-4.4895866624054577</v>
      </c>
      <c r="AD46" s="51"/>
      <c r="AE46" s="51"/>
      <c r="AF46">
        <v>2.12</v>
      </c>
      <c r="AG46">
        <v>1.74</v>
      </c>
      <c r="AH46" s="51"/>
      <c r="AI46" s="51"/>
      <c r="AJ46" t="s">
        <v>71</v>
      </c>
    </row>
    <row r="47" spans="1:36" ht="15" x14ac:dyDescent="0.25">
      <c r="A47">
        <v>2.98</v>
      </c>
      <c r="B47">
        <v>3.2</v>
      </c>
      <c r="C47">
        <v>2.52</v>
      </c>
      <c r="D47" s="20">
        <f t="shared" si="3"/>
        <v>4.4895866624054426E-2</v>
      </c>
      <c r="E47" s="17">
        <f>IF(OR($A47="",$B47="",$C47=""),"",A47*'MPTO_working_3-way'!$I46)</f>
        <v>3.1137896825396822</v>
      </c>
      <c r="F47" s="21">
        <f>IF(OR($A47="",$B47="",$C47=""),"",B47*'MPTO_working_3-way'!$I46)</f>
        <v>3.3436667731969743</v>
      </c>
      <c r="G47" s="22">
        <f>IF(OR($A47="",$B47="",$C47=""),"",C47*'MPTO_working_3-way'!$I46)</f>
        <v>2.633137583892617</v>
      </c>
      <c r="H47" s="17">
        <f>IF(OR($A47="",$B47="",$C47=""),"",'MPTO_working_3-way'!E46)</f>
        <v>3.1191011858200013</v>
      </c>
      <c r="I47" s="21">
        <f>IF(OR($A47="",$B47="",$C47=""),"",'MPTO_working_3-way'!F46)</f>
        <v>3.3609523951604481</v>
      </c>
      <c r="J47" s="22">
        <f>IF(OR($A47="",$B47="",$C47=""),"",'MPTO_working_3-way'!G46)</f>
        <v>2.6187600620724525</v>
      </c>
      <c r="K47" s="17">
        <f>IF(OR($A47="",$B47="",$C47=""),"",'OddsRatio_working_3-way'!H46)</f>
        <v>3.1171862955510403</v>
      </c>
      <c r="L47" s="21">
        <f>IF(OR($A47="",$B47="",$C47=""),"",'OddsRatio_working_3-way'!I46)</f>
        <v>3.3524292172789343</v>
      </c>
      <c r="M47" s="22">
        <f>IF(OR($A47="",$B47="",$C47=""),"",'OddsRatio_working_3-way'!J46)</f>
        <v>2.6253147319381722</v>
      </c>
      <c r="N47" s="23">
        <f t="shared" si="16"/>
        <v>32.115206932806579</v>
      </c>
      <c r="O47" s="24">
        <f t="shared" si="17"/>
        <v>29.907286456176124</v>
      </c>
      <c r="P47" s="24">
        <f t="shared" si="18"/>
        <v>37.977506611017311</v>
      </c>
      <c r="Q47" t="s">
        <v>101</v>
      </c>
      <c r="R47" t="s">
        <v>68</v>
      </c>
      <c r="S47" s="48" t="s">
        <v>462</v>
      </c>
      <c r="T47" s="35">
        <v>100</v>
      </c>
      <c r="U47" s="35">
        <f t="shared" si="19"/>
        <v>34.21052631578948</v>
      </c>
      <c r="V47" s="35">
        <f t="shared" si="20"/>
        <v>77.27272727272728</v>
      </c>
      <c r="W47" s="35">
        <f t="shared" si="21"/>
        <v>83.66013071895425</v>
      </c>
      <c r="X47" s="35">
        <f t="shared" si="22"/>
        <v>39.067142008318477</v>
      </c>
      <c r="Y47" s="35">
        <f t="shared" si="23"/>
        <v>82.129342965256285</v>
      </c>
      <c r="Z47" s="35">
        <f t="shared" si="24"/>
        <v>88.516746411483254</v>
      </c>
      <c r="AA47" s="35">
        <f t="shared" si="25"/>
        <v>-4.8566156925289974</v>
      </c>
      <c r="AB47" s="35">
        <f t="shared" si="26"/>
        <v>-4.8566156925290045</v>
      </c>
      <c r="AC47" s="35">
        <f t="shared" si="27"/>
        <v>-4.8566156925290045</v>
      </c>
      <c r="AF47">
        <v>1.99</v>
      </c>
      <c r="AG47">
        <v>1.85</v>
      </c>
      <c r="AJ47" t="s">
        <v>71</v>
      </c>
    </row>
    <row r="48" spans="1:36" ht="15" x14ac:dyDescent="0.25">
      <c r="A48">
        <v>1.52</v>
      </c>
      <c r="B48">
        <v>4.4000000000000004</v>
      </c>
      <c r="C48">
        <v>6.12</v>
      </c>
      <c r="D48" s="20">
        <f t="shared" si="3"/>
        <v>4.8566156925290205E-2</v>
      </c>
      <c r="E48" s="17">
        <f>IF(OR($A48="",$B48="",$C48=""),"",A48*'MPTO_working_3-way'!$I47)</f>
        <v>1.5938205585264411</v>
      </c>
      <c r="F48" s="21">
        <f>IF(OR($A48="",$B48="",$C48=""),"",B48*'MPTO_working_3-way'!$I47)</f>
        <v>4.6136910904712769</v>
      </c>
      <c r="G48" s="22">
        <f>IF(OR($A48="",$B48="",$C48=""),"",C48*'MPTO_working_3-way'!$I47)</f>
        <v>6.4172248803827765</v>
      </c>
      <c r="H48" s="17">
        <f>IF(OR($A48="",$B48="",$C48=""),"",'MPTO_working_3-way'!E47)</f>
        <v>1.5583459904645103</v>
      </c>
      <c r="I48" s="21">
        <f>IF(OR($A48="",$B48="",$C48=""),"",'MPTO_working_3-way'!F47)</f>
        <v>4.7374503074149992</v>
      </c>
      <c r="J48" s="22">
        <f>IF(OR($A48="",$B48="",$C48=""),"",'MPTO_working_3-way'!G47)</f>
        <v>6.7930179861209483</v>
      </c>
      <c r="K48" s="17">
        <f>IF(OR($A48="",$B48="",$C48=""),"",'OddsRatio_working_3-way'!H47)</f>
        <v>1.5697076422172938</v>
      </c>
      <c r="L48" s="21">
        <f>IF(OR($A48="",$B48="",$C48=""),"",'OddsRatio_working_3-way'!I47)</f>
        <v>4.7250115068053837</v>
      </c>
      <c r="M48" s="22">
        <f>IF(OR($A48="",$B48="",$C48=""),"",'OddsRatio_working_3-way'!J47)</f>
        <v>6.609429092601049</v>
      </c>
      <c r="N48" s="23">
        <f t="shared" si="16"/>
        <v>62.742320310169987</v>
      </c>
      <c r="O48" s="24">
        <f t="shared" si="17"/>
        <v>21.674619743513269</v>
      </c>
      <c r="P48" s="24">
        <f t="shared" si="18"/>
        <v>15.583059946316727</v>
      </c>
      <c r="Q48" t="s">
        <v>105</v>
      </c>
      <c r="R48" t="s">
        <v>104</v>
      </c>
      <c r="S48" s="48" t="s">
        <v>462</v>
      </c>
      <c r="T48" s="35">
        <v>100</v>
      </c>
      <c r="U48" s="35">
        <f t="shared" si="19"/>
        <v>70.845481049562679</v>
      </c>
      <c r="V48" s="35">
        <f t="shared" si="20"/>
        <v>70.059880239520965</v>
      </c>
      <c r="W48" s="35">
        <f t="shared" si="21"/>
        <v>54.751131221719454</v>
      </c>
      <c r="X48" s="35">
        <f t="shared" si="22"/>
        <v>75.188988538759588</v>
      </c>
      <c r="Y48" s="35">
        <f t="shared" si="23"/>
        <v>74.40338772871786</v>
      </c>
      <c r="Z48" s="35">
        <f t="shared" si="24"/>
        <v>59.094638710916357</v>
      </c>
      <c r="AA48" s="35">
        <f t="shared" si="25"/>
        <v>-4.3435074891969094</v>
      </c>
      <c r="AB48" s="35">
        <f t="shared" si="26"/>
        <v>-4.3435074891968952</v>
      </c>
      <c r="AC48" s="35">
        <f t="shared" si="27"/>
        <v>-4.3435074891969023</v>
      </c>
      <c r="AF48">
        <v>1.78</v>
      </c>
      <c r="AG48">
        <v>2.06</v>
      </c>
      <c r="AJ48" t="s">
        <v>71</v>
      </c>
    </row>
    <row r="49" spans="1:36" ht="15" x14ac:dyDescent="0.25">
      <c r="A49">
        <v>3.43</v>
      </c>
      <c r="B49">
        <v>3.34</v>
      </c>
      <c r="C49">
        <v>2.21</v>
      </c>
      <c r="D49" s="20">
        <f t="shared" si="3"/>
        <v>4.3435074891968961E-2</v>
      </c>
      <c r="E49" s="17">
        <f>IF(OR($A49="",$B49="",$C49=""),"",A49*'MPTO_working_3-way'!$I48)</f>
        <v>3.5789823068794537</v>
      </c>
      <c r="F49" s="21">
        <f>IF(OR($A49="",$B49="",$C49=""),"",B49*'MPTO_working_3-way'!$I48)</f>
        <v>3.4850731501391761</v>
      </c>
      <c r="G49" s="22">
        <f>IF(OR($A49="",$B49="",$C49=""),"",C49*'MPTO_working_3-way'!$I48)</f>
        <v>2.3059915155112516</v>
      </c>
      <c r="H49" s="17">
        <f>IF(OR($A49="",$B49="",$C49=""),"",'MPTO_working_3-way'!E48)</f>
        <v>3.609237510110717</v>
      </c>
      <c r="I49" s="21">
        <f>IF(OR($A49="",$B49="",$C49=""),"",'MPTO_working_3-way'!F48)</f>
        <v>3.5097221494443787</v>
      </c>
      <c r="J49" s="22">
        <f>IF(OR($A49="",$B49="",$C49=""),"",'MPTO_working_3-way'!G48)</f>
        <v>2.2830511809497045</v>
      </c>
      <c r="K49" s="17">
        <f>IF(OR($A49="",$B49="",$C49=""),"",'OddsRatio_working_3-way'!H48)</f>
        <v>3.5959521909687266</v>
      </c>
      <c r="L49" s="21">
        <f>IF(OR($A49="",$B49="",$C49=""),"",'OddsRatio_working_3-way'!I48)</f>
        <v>3.4998058135254384</v>
      </c>
      <c r="M49" s="22">
        <f>IF(OR($A49="",$B49="",$C49=""),"",'OddsRatio_working_3-way'!J48)</f>
        <v>2.2926346300708467</v>
      </c>
      <c r="N49" s="23">
        <f t="shared" si="16"/>
        <v>27.940903705442143</v>
      </c>
      <c r="O49" s="24">
        <f t="shared" si="17"/>
        <v>28.693802308283402</v>
      </c>
      <c r="P49" s="24">
        <f t="shared" si="18"/>
        <v>43.365293986274459</v>
      </c>
      <c r="Q49" t="s">
        <v>132</v>
      </c>
      <c r="R49" t="s">
        <v>75</v>
      </c>
      <c r="S49" s="48" t="s">
        <v>462</v>
      </c>
      <c r="T49" s="35">
        <v>100</v>
      </c>
      <c r="U49" s="35">
        <f t="shared" si="19"/>
        <v>24.81203007518797</v>
      </c>
      <c r="V49" s="35">
        <f t="shared" si="20"/>
        <v>81.024667931688811</v>
      </c>
      <c r="W49" s="35">
        <f t="shared" si="21"/>
        <v>89.010989010989007</v>
      </c>
      <c r="X49" s="35">
        <f t="shared" si="22"/>
        <v>29.964343057322186</v>
      </c>
      <c r="Y49" s="35">
        <f t="shared" si="23"/>
        <v>86.176980913823016</v>
      </c>
      <c r="Z49" s="35">
        <f t="shared" si="24"/>
        <v>94.163301993123213</v>
      </c>
      <c r="AA49" s="35">
        <f t="shared" si="25"/>
        <v>-5.152312982134216</v>
      </c>
      <c r="AB49" s="35">
        <f t="shared" si="26"/>
        <v>-5.1523129821342053</v>
      </c>
      <c r="AC49" s="35">
        <f t="shared" si="27"/>
        <v>-5.1523129821342053</v>
      </c>
      <c r="AF49">
        <v>2.0699999999999998</v>
      </c>
      <c r="AG49">
        <v>1.77</v>
      </c>
      <c r="AJ49" t="s">
        <v>71</v>
      </c>
    </row>
    <row r="50" spans="1:36" ht="15" x14ac:dyDescent="0.25">
      <c r="A50">
        <v>1.33</v>
      </c>
      <c r="B50">
        <v>5.27</v>
      </c>
      <c r="C50">
        <v>9.1</v>
      </c>
      <c r="D50" s="20">
        <f t="shared" si="3"/>
        <v>5.1523129821342106E-2</v>
      </c>
      <c r="E50" s="17">
        <f>IF(OR($A50="",$B50="",$C50=""),"",A50*'MPTO_working_3-way'!$I49)</f>
        <v>1.398525762662385</v>
      </c>
      <c r="F50" s="21">
        <f>IF(OR($A50="",$B50="",$C50=""),"",B50*'MPTO_working_3-way'!$I49)</f>
        <v>5.5415268941584728</v>
      </c>
      <c r="G50" s="22">
        <f>IF(OR($A50="",$B50="",$C50=""),"",C50*'MPTO_working_3-way'!$I49)</f>
        <v>9.5688604813742124</v>
      </c>
      <c r="H50" s="17">
        <f>IF(OR($A50="",$B50="",$C50=""),"",'MPTO_working_3-way'!E49)</f>
        <v>1.3610899079992411</v>
      </c>
      <c r="I50" s="21">
        <f>IF(OR($A50="",$B50="",$C50=""),"",'MPTO_working_3-way'!F49)</f>
        <v>5.79444963784014</v>
      </c>
      <c r="J50" s="22">
        <f>IF(OR($A50="",$B50="",$C50=""),"",'MPTO_working_3-way'!G49)</f>
        <v>10.785655946307452</v>
      </c>
      <c r="K50" s="17">
        <f>IF(OR($A50="",$B50="",$C50=""),"",'OddsRatio_working_3-way'!H49)</f>
        <v>1.3716408396151896</v>
      </c>
      <c r="L50" s="21">
        <f>IF(OR($A50="",$B50="",$C50=""),"",'OddsRatio_working_3-way'!I49)</f>
        <v>5.8088072277480594</v>
      </c>
      <c r="M50" s="22">
        <f>IF(OR($A50="",$B50="",$C50=""),"",'OddsRatio_working_3-way'!J49)</f>
        <v>10.1220933360092</v>
      </c>
      <c r="N50" s="23">
        <f t="shared" si="16"/>
        <v>71.503866907413411</v>
      </c>
      <c r="O50" s="24">
        <f t="shared" si="17"/>
        <v>18.045567929195414</v>
      </c>
      <c r="P50" s="24">
        <f t="shared" si="18"/>
        <v>10.45056516339119</v>
      </c>
      <c r="Q50" t="s">
        <v>134</v>
      </c>
      <c r="R50" t="s">
        <v>92</v>
      </c>
      <c r="S50" s="48" t="s">
        <v>462</v>
      </c>
      <c r="T50" s="35">
        <v>100</v>
      </c>
      <c r="U50" s="35">
        <f t="shared" si="19"/>
        <v>70.059880239520965</v>
      </c>
      <c r="V50" s="35">
        <f t="shared" si="20"/>
        <v>69.6048632218845</v>
      </c>
      <c r="W50" s="35">
        <f t="shared" si="21"/>
        <v>55.947136563876647</v>
      </c>
      <c r="X50" s="35">
        <f t="shared" si="22"/>
        <v>74.448000214238846</v>
      </c>
      <c r="Y50" s="35">
        <f t="shared" si="23"/>
        <v>73.992983196602395</v>
      </c>
      <c r="Z50" s="35">
        <f t="shared" si="24"/>
        <v>60.33525653859455</v>
      </c>
      <c r="AA50" s="35">
        <f t="shared" si="25"/>
        <v>-4.3881199747178812</v>
      </c>
      <c r="AB50" s="35">
        <f t="shared" si="26"/>
        <v>-4.3881199747178954</v>
      </c>
      <c r="AC50" s="35">
        <f t="shared" si="27"/>
        <v>-4.3881199747179025</v>
      </c>
      <c r="AF50">
        <v>1.71</v>
      </c>
      <c r="AG50">
        <v>2.17</v>
      </c>
      <c r="AJ50" t="s">
        <v>71</v>
      </c>
    </row>
    <row r="51" spans="1:36" ht="15" x14ac:dyDescent="0.25">
      <c r="A51">
        <v>3.34</v>
      </c>
      <c r="B51">
        <v>3.29</v>
      </c>
      <c r="C51">
        <v>2.27</v>
      </c>
      <c r="D51" s="20">
        <f t="shared" si="3"/>
        <v>4.3881199747179078E-2</v>
      </c>
      <c r="E51" s="17">
        <f>IF(OR($A51="",$B51="",$C51=""),"",A51*'MPTO_working_3-way'!$I50)</f>
        <v>3.4865632071555779</v>
      </c>
      <c r="F51" s="21">
        <f>IF(OR($A51="",$B51="",$C51=""),"",B51*'MPTO_working_3-way'!$I50)</f>
        <v>3.4343691471682192</v>
      </c>
      <c r="G51" s="22">
        <f>IF(OR($A51="",$B51="",$C51=""),"",C51*'MPTO_working_3-way'!$I50)</f>
        <v>2.3696103234260963</v>
      </c>
      <c r="H51" s="17">
        <f>IF(OR($A51="",$B51="",$C51=""),"",'MPTO_working_3-way'!E50)</f>
        <v>3.511554916908342</v>
      </c>
      <c r="I51" s="21">
        <f>IF(OR($A51="",$B51="",$C51=""),"",'MPTO_working_3-way'!F50)</f>
        <v>3.4563290945720224</v>
      </c>
      <c r="J51" s="22">
        <f>IF(OR($A51="",$B51="",$C51=""),"",'MPTO_working_3-way'!G50)</f>
        <v>2.3479603637413091</v>
      </c>
      <c r="K51" s="17">
        <f>IF(OR($A51="",$B51="",$C51=""),"",'OddsRatio_working_3-way'!H50)</f>
        <v>3.5005894448590236</v>
      </c>
      <c r="L51" s="21">
        <f>IF(OR($A51="",$B51="",$C51=""),"",'OddsRatio_working_3-way'!I50)</f>
        <v>3.4471580464646006</v>
      </c>
      <c r="M51" s="22">
        <f>IF(OR($A51="",$B51="",$C51=""),"",'OddsRatio_working_3-way'!J50)</f>
        <v>2.3571575192183589</v>
      </c>
      <c r="N51" s="23">
        <f t="shared" si="16"/>
        <v>28.681539400968553</v>
      </c>
      <c r="O51" s="24">
        <f t="shared" si="17"/>
        <v>29.11742905751823</v>
      </c>
      <c r="P51" s="24">
        <f t="shared" si="18"/>
        <v>42.20103154151321</v>
      </c>
      <c r="Q51" t="s">
        <v>161</v>
      </c>
      <c r="R51" t="s">
        <v>103</v>
      </c>
      <c r="S51" s="48" t="s">
        <v>462</v>
      </c>
      <c r="T51" s="35">
        <v>100</v>
      </c>
      <c r="U51" s="35">
        <f t="shared" si="19"/>
        <v>46.808510638297875</v>
      </c>
      <c r="V51" s="35">
        <f t="shared" si="20"/>
        <v>72.14484679665739</v>
      </c>
      <c r="W51" s="35">
        <f t="shared" si="21"/>
        <v>76.133651551312653</v>
      </c>
      <c r="X51" s="35">
        <f t="shared" si="22"/>
        <v>51.721501652029964</v>
      </c>
      <c r="Y51" s="35">
        <f t="shared" si="23"/>
        <v>77.057837810389472</v>
      </c>
      <c r="Z51" s="35">
        <f t="shared" si="24"/>
        <v>81.046642565044749</v>
      </c>
      <c r="AA51" s="35">
        <f t="shared" si="25"/>
        <v>-4.9129910137320891</v>
      </c>
      <c r="AB51" s="35">
        <f t="shared" si="26"/>
        <v>-4.912991013732082</v>
      </c>
      <c r="AC51" s="35">
        <f t="shared" si="27"/>
        <v>-4.9129910137320962</v>
      </c>
      <c r="AF51">
        <v>2.06</v>
      </c>
      <c r="AG51">
        <v>1.78</v>
      </c>
      <c r="AJ51" t="s">
        <v>71</v>
      </c>
    </row>
    <row r="52" spans="1:36" ht="15" x14ac:dyDescent="0.25">
      <c r="A52">
        <v>1.88</v>
      </c>
      <c r="B52">
        <v>3.59</v>
      </c>
      <c r="C52">
        <v>4.1900000000000004</v>
      </c>
      <c r="D52" s="20">
        <f t="shared" si="3"/>
        <v>4.9129910137321042E-2</v>
      </c>
      <c r="E52" s="17">
        <f>IF(OR($A52="",$B52="",$C52=""),"",A52*'MPTO_working_3-way'!$I51)</f>
        <v>1.9723642310581635</v>
      </c>
      <c r="F52" s="21">
        <f>IF(OR($A52="",$B52="",$C52=""),"",B52*'MPTO_working_3-way'!$I51)</f>
        <v>3.7663763773929824</v>
      </c>
      <c r="G52" s="22">
        <f>IF(OR($A52="",$B52="",$C52=""),"",C52*'MPTO_working_3-way'!$I51)</f>
        <v>4.3958543234753753</v>
      </c>
      <c r="H52" s="17">
        <f>IF(OR($A52="",$B52="",$C52=""),"",'MPTO_working_3-way'!E51)</f>
        <v>1.9397202566580549</v>
      </c>
      <c r="I52" s="21">
        <f>IF(OR($A52="",$B52="",$C52=""),"",'MPTO_working_3-way'!F51)</f>
        <v>3.8142477325133686</v>
      </c>
      <c r="J52" s="22">
        <f>IF(OR($A52="",$B52="",$C52=""),"",'MPTO_working_3-way'!G51)</f>
        <v>4.4986917130371822</v>
      </c>
      <c r="K52" s="17">
        <f>IF(OR($A52="",$B52="",$C52=""),"",'OddsRatio_working_3-way'!H51)</f>
        <v>1.9519837428611544</v>
      </c>
      <c r="L52" s="21">
        <f>IF(OR($A52="",$B52="",$C52=""),"",'OddsRatio_working_3-way'!I51)</f>
        <v>3.801861243193625</v>
      </c>
      <c r="M52" s="22">
        <f>IF(OR($A52="",$B52="",$C52=""),"",'OddsRatio_working_3-way'!J51)</f>
        <v>4.4509410678716854</v>
      </c>
      <c r="N52" s="23">
        <f t="shared" si="16"/>
        <v>50.700574683586964</v>
      </c>
      <c r="O52" s="24">
        <f t="shared" si="17"/>
        <v>26.550718775805986</v>
      </c>
      <c r="P52" s="24">
        <f t="shared" si="18"/>
        <v>22.748706540607039</v>
      </c>
      <c r="Q52" t="s">
        <v>139</v>
      </c>
      <c r="R52" t="s">
        <v>106</v>
      </c>
      <c r="S52" s="48" t="s">
        <v>462</v>
      </c>
      <c r="T52" s="35">
        <v>100</v>
      </c>
      <c r="U52" s="35">
        <f t="shared" si="19"/>
        <v>69.230769230769241</v>
      </c>
      <c r="V52" s="35">
        <f t="shared" si="20"/>
        <v>66.329966329966325</v>
      </c>
      <c r="W52" s="35">
        <f t="shared" si="21"/>
        <v>60</v>
      </c>
      <c r="X52" s="35">
        <f t="shared" si="22"/>
        <v>73.670033670033661</v>
      </c>
      <c r="Y52" s="35">
        <f t="shared" si="23"/>
        <v>70.769230769230774</v>
      </c>
      <c r="Z52" s="35">
        <f t="shared" si="24"/>
        <v>64.439264439264448</v>
      </c>
      <c r="AA52" s="35">
        <f t="shared" si="25"/>
        <v>-4.43926443926442</v>
      </c>
      <c r="AB52" s="35">
        <f t="shared" si="26"/>
        <v>-4.4392644392644485</v>
      </c>
      <c r="AC52" s="35">
        <f t="shared" si="27"/>
        <v>-4.4392644392644485</v>
      </c>
      <c r="AF52">
        <v>1.89</v>
      </c>
      <c r="AG52">
        <v>1.94</v>
      </c>
      <c r="AJ52" t="s">
        <v>72</v>
      </c>
    </row>
    <row r="53" spans="1:36" s="35" customFormat="1" ht="15" x14ac:dyDescent="0.25">
      <c r="A53">
        <v>3.25</v>
      </c>
      <c r="B53">
        <v>2.97</v>
      </c>
      <c r="C53">
        <v>2.5</v>
      </c>
      <c r="D53" s="20">
        <f t="shared" si="3"/>
        <v>4.4392644392644343E-2</v>
      </c>
      <c r="E53" s="17">
        <f>IF(OR($A53="",$B53="",$C53=""),"",A53*'MPTO_working_3-way'!$I52)</f>
        <v>3.3942760942760941</v>
      </c>
      <c r="F53" s="21">
        <f>IF(OR($A53="",$B53="",$C53=""),"",B53*'MPTO_working_3-way'!$I52)</f>
        <v>3.1018461538461537</v>
      </c>
      <c r="G53" s="22">
        <f>IF(OR($A53="",$B53="",$C53=""),"",C53*'MPTO_working_3-way'!$I52)</f>
        <v>2.6109816109816109</v>
      </c>
      <c r="H53" s="17">
        <f>IF(OR($A53="",$B53="",$C53=""),"",'MPTO_working_3-way'!E52)</f>
        <v>3.4141956021930082</v>
      </c>
      <c r="I53" s="21">
        <f>IF(OR($A53="",$B53="",$C53=""),"",'MPTO_working_3-way'!F52)</f>
        <v>3.1065279193262882</v>
      </c>
      <c r="J53" s="22">
        <f>IF(OR($A53="",$B53="",$C53=""),"",'MPTO_working_3-way'!G52)</f>
        <v>2.5960374736653367</v>
      </c>
      <c r="K53" s="17">
        <f>IF(OR($A53="",$B53="",$C53=""),"",'OddsRatio_working_3-way'!H52)</f>
        <v>3.4042598446653565</v>
      </c>
      <c r="L53" s="21">
        <f>IF(OR($A53="",$B53="",$C53=""),"",'OddsRatio_working_3-way'!I52)</f>
        <v>3.1050630639958907</v>
      </c>
      <c r="M53" s="22">
        <f>IF(OR($A53="",$B53="",$C53=""),"",'OddsRatio_working_3-way'!J52)</f>
        <v>2.6028398964435717</v>
      </c>
      <c r="N53" s="23">
        <f t="shared" si="16"/>
        <v>29.461362960023806</v>
      </c>
      <c r="O53" s="24">
        <f t="shared" si="17"/>
        <v>32.238865191945244</v>
      </c>
      <c r="P53" s="24">
        <f t="shared" si="18"/>
        <v>38.29977184803095</v>
      </c>
      <c r="Q53" t="s">
        <v>81</v>
      </c>
      <c r="R53" t="s">
        <v>82</v>
      </c>
      <c r="S53" s="48" t="s">
        <v>462</v>
      </c>
      <c r="T53" s="35">
        <v>100</v>
      </c>
      <c r="U53" s="35">
        <f t="shared" si="19"/>
        <v>47.916666666666671</v>
      </c>
      <c r="V53" s="35">
        <f t="shared" si="20"/>
        <v>71.264367816091948</v>
      </c>
      <c r="W53" s="35">
        <f t="shared" si="21"/>
        <v>76.24703087885986</v>
      </c>
      <c r="X53" s="35">
        <f t="shared" si="22"/>
        <v>52.488601305048185</v>
      </c>
      <c r="Y53" s="35">
        <f t="shared" si="23"/>
        <v>75.836302454473483</v>
      </c>
      <c r="Z53" s="35">
        <f t="shared" si="24"/>
        <v>80.818965517241381</v>
      </c>
      <c r="AA53" s="35">
        <f t="shared" si="25"/>
        <v>-4.5719346383815136</v>
      </c>
      <c r="AB53" s="35">
        <f t="shared" si="26"/>
        <v>-4.5719346383815349</v>
      </c>
      <c r="AC53" s="35">
        <f t="shared" si="27"/>
        <v>-4.5719346383815207</v>
      </c>
      <c r="AD53" s="36"/>
      <c r="AE53" s="36"/>
      <c r="AF53">
        <v>2.48</v>
      </c>
      <c r="AG53">
        <v>1.55</v>
      </c>
      <c r="AH53" s="36"/>
      <c r="AI53" s="36"/>
      <c r="AJ53" t="s">
        <v>72</v>
      </c>
    </row>
    <row r="54" spans="1:36" ht="15" x14ac:dyDescent="0.25">
      <c r="A54">
        <v>1.92</v>
      </c>
      <c r="B54">
        <v>3.48</v>
      </c>
      <c r="C54">
        <v>4.21</v>
      </c>
      <c r="D54" s="20">
        <f t="shared" si="3"/>
        <v>4.5719346383815251E-2</v>
      </c>
      <c r="E54" s="17">
        <f>IF(OR($A54="",$B54="",$C54=""),"",A54*'MPTO_working_3-way'!$I53)</f>
        <v>2.0077811450569252</v>
      </c>
      <c r="F54" s="21">
        <f>IF(OR($A54="",$B54="",$C54=""),"",B54*'MPTO_working_3-way'!$I53)</f>
        <v>3.639103325415677</v>
      </c>
      <c r="G54" s="22">
        <f>IF(OR($A54="",$B54="",$C54=""),"",C54*'MPTO_working_3-way'!$I53)</f>
        <v>4.4024784482758621</v>
      </c>
      <c r="H54" s="17">
        <f>IF(OR($A54="",$B54="",$C54=""),"",'MPTO_working_3-way'!E53)</f>
        <v>1.9778733285182959</v>
      </c>
      <c r="I54" s="21">
        <f>IF(OR($A54="",$B54="",$C54=""),"",'MPTO_working_3-way'!F53)</f>
        <v>3.6748960613034507</v>
      </c>
      <c r="J54" s="22">
        <f>IF(OR($A54="",$B54="",$C54=""),"",'MPTO_working_3-way'!G53)</f>
        <v>4.4986297584229558</v>
      </c>
      <c r="K54" s="17">
        <f>IF(OR($A54="",$B54="",$C54=""),"",'OddsRatio_working_3-way'!H53)</f>
        <v>1.9893548333707194</v>
      </c>
      <c r="L54" s="21">
        <f>IF(OR($A54="",$B54="",$C54=""),"",'OddsRatio_working_3-way'!I53)</f>
        <v>3.6669565073471562</v>
      </c>
      <c r="M54" s="22">
        <f>IF(OR($A54="",$B54="",$C54=""),"",'OddsRatio_working_3-way'!J53)</f>
        <v>4.4519880599130524</v>
      </c>
      <c r="N54" s="23">
        <f t="shared" si="16"/>
        <v>49.80622526822502</v>
      </c>
      <c r="O54" s="24">
        <f t="shared" si="17"/>
        <v>27.47929669971036</v>
      </c>
      <c r="P54" s="24">
        <f t="shared" si="18"/>
        <v>22.714478032064619</v>
      </c>
      <c r="Q54" t="s">
        <v>140</v>
      </c>
      <c r="R54" t="s">
        <v>84</v>
      </c>
      <c r="S54" s="48" t="s">
        <v>462</v>
      </c>
      <c r="T54" s="35">
        <v>100</v>
      </c>
      <c r="U54" s="35">
        <f t="shared" si="19"/>
        <v>40.476190476190474</v>
      </c>
      <c r="V54" s="35">
        <f t="shared" si="20"/>
        <v>74.424552429667528</v>
      </c>
      <c r="W54" s="35">
        <f t="shared" si="21"/>
        <v>80.039920159680634</v>
      </c>
      <c r="X54" s="35">
        <f t="shared" si="22"/>
        <v>45.535527410651845</v>
      </c>
      <c r="Y54" s="35">
        <f t="shared" si="23"/>
        <v>79.483889364128885</v>
      </c>
      <c r="Z54" s="35">
        <f t="shared" si="24"/>
        <v>85.099257094142018</v>
      </c>
      <c r="AA54" s="35">
        <f t="shared" si="25"/>
        <v>-5.0593369344613706</v>
      </c>
      <c r="AB54" s="35">
        <f t="shared" si="26"/>
        <v>-5.0593369344613563</v>
      </c>
      <c r="AC54" s="35">
        <f t="shared" si="27"/>
        <v>-5.0593369344613848</v>
      </c>
      <c r="AF54">
        <v>2.11</v>
      </c>
      <c r="AG54">
        <v>1.75</v>
      </c>
      <c r="AJ54" t="s">
        <v>72</v>
      </c>
    </row>
    <row r="55" spans="1:36" ht="15" x14ac:dyDescent="0.25">
      <c r="A55">
        <v>1.68</v>
      </c>
      <c r="B55">
        <v>3.91</v>
      </c>
      <c r="C55">
        <v>5.01</v>
      </c>
      <c r="D55" s="20">
        <f t="shared" si="3"/>
        <v>5.059336934461367E-2</v>
      </c>
      <c r="E55" s="17">
        <f>IF(OR($A55="",$B55="",$C55=""),"",A55*'MPTO_working_3-way'!$I54)</f>
        <v>1.764996860498951</v>
      </c>
      <c r="F55" s="21">
        <f>IF(OR($A55="",$B55="",$C55=""),"",B55*'MPTO_working_3-way'!$I54)</f>
        <v>4.1078200741374395</v>
      </c>
      <c r="G55" s="22">
        <f>IF(OR($A55="",$B55="",$C55=""),"",C55*'MPTO_working_3-way'!$I54)</f>
        <v>5.2634727804165147</v>
      </c>
      <c r="H55" s="17">
        <f>IF(OR($A55="",$B55="",$C55=""),"",'MPTO_working_3-way'!E54)</f>
        <v>1.7289861309935604</v>
      </c>
      <c r="I55" s="21">
        <f>IF(OR($A55="",$B55="",$C55=""),"",'MPTO_working_3-way'!F54)</f>
        <v>4.1860267043306649</v>
      </c>
      <c r="J55" s="22">
        <f>IF(OR($A55="",$B55="",$C55=""),"",'MPTO_working_3-way'!G54)</f>
        <v>5.4723652082644634</v>
      </c>
      <c r="K55" s="17">
        <f>IF(OR($A55="",$B55="",$C55=""),"",'OddsRatio_working_3-way'!H54)</f>
        <v>1.7414615946438092</v>
      </c>
      <c r="L55" s="21">
        <f>IF(OR($A55="",$B55="",$C55=""),"",'OddsRatio_working_3-way'!I54)</f>
        <v>4.1730194711963007</v>
      </c>
      <c r="M55" s="22">
        <f>IF(OR($A55="",$B55="",$C55=""),"",'OddsRatio_working_3-way'!J54)</f>
        <v>5.3724426390024611</v>
      </c>
      <c r="N55" s="23">
        <f t="shared" si="16"/>
        <v>56.657324575484381</v>
      </c>
      <c r="O55" s="24">
        <f t="shared" si="17"/>
        <v>24.343812093814261</v>
      </c>
      <c r="P55" s="24">
        <f t="shared" si="18"/>
        <v>18.998863330701347</v>
      </c>
      <c r="Q55" t="s">
        <v>90</v>
      </c>
      <c r="R55" t="s">
        <v>79</v>
      </c>
      <c r="S55" s="48" t="s">
        <v>462</v>
      </c>
      <c r="T55" s="35">
        <v>100</v>
      </c>
      <c r="U55" s="35">
        <f t="shared" si="19"/>
        <v>59.677419354838712</v>
      </c>
      <c r="V55" s="35">
        <f t="shared" si="20"/>
        <v>68.55345911949685</v>
      </c>
      <c r="W55" s="35">
        <f t="shared" si="21"/>
        <v>67.320261437908499</v>
      </c>
      <c r="X55" s="35">
        <f t="shared" si="22"/>
        <v>64.126279442594651</v>
      </c>
      <c r="Y55" s="35">
        <f t="shared" si="23"/>
        <v>73.002319207252796</v>
      </c>
      <c r="Z55" s="35">
        <f t="shared" si="24"/>
        <v>71.769121525664431</v>
      </c>
      <c r="AA55" s="35">
        <f t="shared" si="25"/>
        <v>-4.4488600877559392</v>
      </c>
      <c r="AB55" s="35">
        <f t="shared" si="26"/>
        <v>-4.4488600877559463</v>
      </c>
      <c r="AC55" s="35">
        <f t="shared" si="27"/>
        <v>-4.4488600877559321</v>
      </c>
      <c r="AF55">
        <v>1.91</v>
      </c>
      <c r="AG55">
        <v>1.93</v>
      </c>
      <c r="AJ55" t="s">
        <v>72</v>
      </c>
    </row>
    <row r="56" spans="1:36" ht="15" x14ac:dyDescent="0.25">
      <c r="A56">
        <v>2.48</v>
      </c>
      <c r="B56">
        <v>3.18</v>
      </c>
      <c r="C56">
        <v>3.06</v>
      </c>
      <c r="D56" s="20">
        <f t="shared" si="3"/>
        <v>4.4488600877559348E-2</v>
      </c>
      <c r="E56" s="17">
        <f>IF(OR($A56="",$B56="",$C56=""),"",A56*'MPTO_working_3-way'!$I55)</f>
        <v>2.5903317301763473</v>
      </c>
      <c r="F56" s="21">
        <f>IF(OR($A56="",$B56="",$C56=""),"",B56*'MPTO_working_3-way'!$I55)</f>
        <v>3.3214737507906391</v>
      </c>
      <c r="G56" s="22">
        <f>IF(OR($A56="",$B56="",$C56=""),"",C56*'MPTO_working_3-way'!$I55)</f>
        <v>3.1961351186853317</v>
      </c>
      <c r="H56" s="17">
        <f>IF(OR($A56="",$B56="",$C56=""),"",'MPTO_working_3-way'!E55)</f>
        <v>2.5746900008193809</v>
      </c>
      <c r="I56" s="21">
        <f>IF(OR($A56="",$B56="",$C56=""),"",'MPTO_working_3-way'!F55)</f>
        <v>3.3373840812686839</v>
      </c>
      <c r="J56" s="22">
        <f>IF(OR($A56="",$B56="",$C56=""),"",'MPTO_working_3-way'!G55)</f>
        <v>3.2054584906903445</v>
      </c>
      <c r="K56" s="17">
        <f>IF(OR($A56="",$B56="",$C56=""),"",'OddsRatio_working_3-way'!H55)</f>
        <v>2.5817192712795558</v>
      </c>
      <c r="L56" s="21">
        <f>IF(OR($A56="",$B56="",$C56=""),"",'OddsRatio_working_3-way'!I55)</f>
        <v>3.3298297374252916</v>
      </c>
      <c r="M56" s="22">
        <f>IF(OR($A56="",$B56="",$C56=""),"",'OddsRatio_working_3-way'!J55)</f>
        <v>3.201582228943165</v>
      </c>
      <c r="N56" s="23">
        <f t="shared" si="16"/>
        <v>38.605094025232084</v>
      </c>
      <c r="O56" s="24">
        <f t="shared" si="17"/>
        <v>30.107117353011187</v>
      </c>
      <c r="P56" s="24">
        <f t="shared" si="18"/>
        <v>31.287788621756725</v>
      </c>
      <c r="Q56" t="s">
        <v>162</v>
      </c>
      <c r="R56" t="s">
        <v>111</v>
      </c>
      <c r="S56" s="48" t="s">
        <v>462</v>
      </c>
      <c r="T56" s="35">
        <v>100</v>
      </c>
      <c r="U56" s="35">
        <f t="shared" si="19"/>
        <v>45.355191256830594</v>
      </c>
      <c r="V56" s="35">
        <f t="shared" si="20"/>
        <v>71.014492753623188</v>
      </c>
      <c r="W56" s="35">
        <f t="shared" si="21"/>
        <v>78.81355932203391</v>
      </c>
      <c r="X56" s="35">
        <f t="shared" si="22"/>
        <v>50.171947924342916</v>
      </c>
      <c r="Y56" s="35">
        <f t="shared" si="23"/>
        <v>75.831249421135496</v>
      </c>
      <c r="Z56" s="35">
        <f t="shared" si="24"/>
        <v>83.630315989546204</v>
      </c>
      <c r="AA56" s="35">
        <f t="shared" si="25"/>
        <v>-4.8167566675123226</v>
      </c>
      <c r="AB56" s="35">
        <f t="shared" si="26"/>
        <v>-4.8167566675123084</v>
      </c>
      <c r="AC56" s="35">
        <f t="shared" si="27"/>
        <v>-4.8167566675122941</v>
      </c>
      <c r="AF56">
        <v>2.2599999999999998</v>
      </c>
      <c r="AG56">
        <v>1.65</v>
      </c>
      <c r="AJ56" t="s">
        <v>72</v>
      </c>
    </row>
    <row r="57" spans="1:36" ht="15" x14ac:dyDescent="0.25">
      <c r="A57">
        <v>1.83</v>
      </c>
      <c r="B57">
        <v>3.45</v>
      </c>
      <c r="C57">
        <v>4.72</v>
      </c>
      <c r="D57" s="20">
        <f t="shared" si="3"/>
        <v>4.8167566675123119E-2</v>
      </c>
      <c r="E57" s="17">
        <f>IF(OR($A57="",$B57="",$C57=""),"",A57*'MPTO_working_3-way'!$I56)</f>
        <v>1.9181466470154753</v>
      </c>
      <c r="F57" s="21">
        <f>IF(OR($A57="",$B57="",$C57=""),"",B57*'MPTO_working_3-way'!$I56)</f>
        <v>3.6161781050291748</v>
      </c>
      <c r="G57" s="22">
        <f>IF(OR($A57="",$B57="",$C57=""),"",C57*'MPTO_working_3-way'!$I56)</f>
        <v>4.9473509147065808</v>
      </c>
      <c r="H57" s="17">
        <f>IF(OR($A57="",$B57="",$C57=""),"",'MPTO_working_3-way'!E56)</f>
        <v>1.8853971455578236</v>
      </c>
      <c r="I57" s="21">
        <f>IF(OR($A57="",$B57="",$C57=""),"",'MPTO_working_3-way'!F56)</f>
        <v>3.6523113955637485</v>
      </c>
      <c r="J57" s="22">
        <f>IF(OR($A57="",$B57="",$C57=""),"",'MPTO_working_3-way'!G56)</f>
        <v>5.1070292577257392</v>
      </c>
      <c r="K57" s="17">
        <f>IF(OR($A57="",$B57="",$C57=""),"",'OddsRatio_working_3-way'!H56)</f>
        <v>1.8977085724908842</v>
      </c>
      <c r="L57" s="21">
        <f>IF(OR($A57="",$B57="",$C57=""),"",'OddsRatio_working_3-way'!I56)</f>
        <v>3.6498626537381509</v>
      </c>
      <c r="M57" s="22">
        <f>IF(OR($A57="",$B57="",$C57=""),"",'OddsRatio_working_3-way'!J56)</f>
        <v>5.0234649273085408</v>
      </c>
      <c r="N57" s="23">
        <f t="shared" si="16"/>
        <v>52.1336573278139</v>
      </c>
      <c r="O57" s="24">
        <f t="shared" si="17"/>
        <v>27.653505191275201</v>
      </c>
      <c r="P57" s="24">
        <f t="shared" si="18"/>
        <v>20.212837480910899</v>
      </c>
      <c r="Q57" t="s">
        <v>108</v>
      </c>
      <c r="R57" t="s">
        <v>80</v>
      </c>
      <c r="S57" s="48" t="s">
        <v>462</v>
      </c>
      <c r="T57" s="35">
        <v>100</v>
      </c>
      <c r="U57" s="35">
        <f t="shared" si="19"/>
        <v>49.238578680203041</v>
      </c>
      <c r="V57" s="35">
        <f t="shared" si="20"/>
        <v>69.969969969969966</v>
      </c>
      <c r="W57" s="35">
        <f t="shared" si="21"/>
        <v>76.19047619047619</v>
      </c>
      <c r="X57" s="35">
        <f t="shared" si="22"/>
        <v>53.83955383955383</v>
      </c>
      <c r="Y57" s="35">
        <f t="shared" si="23"/>
        <v>74.570945129320762</v>
      </c>
      <c r="Z57" s="35">
        <f t="shared" si="24"/>
        <v>80.791451349826986</v>
      </c>
      <c r="AA57" s="35">
        <f t="shared" si="25"/>
        <v>-4.6009751593507886</v>
      </c>
      <c r="AB57" s="35">
        <f t="shared" si="26"/>
        <v>-4.6009751593507957</v>
      </c>
      <c r="AC57" s="35">
        <f t="shared" si="27"/>
        <v>-4.6009751593507957</v>
      </c>
      <c r="AF57">
        <v>2.19</v>
      </c>
      <c r="AG57">
        <v>1.69</v>
      </c>
      <c r="AJ57" t="s">
        <v>72</v>
      </c>
    </row>
    <row r="58" spans="1:36" ht="15" x14ac:dyDescent="0.25">
      <c r="A58">
        <v>1.97</v>
      </c>
      <c r="B58">
        <v>3.33</v>
      </c>
      <c r="C58">
        <v>4.2</v>
      </c>
      <c r="D58" s="20">
        <f t="shared" si="3"/>
        <v>4.6009751593507842E-2</v>
      </c>
      <c r="E58" s="17">
        <f>IF(OR($A58="",$B58="",$C58=""),"",A58*'MPTO_working_3-way'!$I57)</f>
        <v>2.0606392106392106</v>
      </c>
      <c r="F58" s="21">
        <f>IF(OR($A58="",$B58="",$C58=""),"",B58*'MPTO_working_3-way'!$I57)</f>
        <v>3.4832124728063811</v>
      </c>
      <c r="G58" s="22">
        <f>IF(OR($A58="",$B58="",$C58=""),"",C58*'MPTO_working_3-way'!$I57)</f>
        <v>4.3932409566927335</v>
      </c>
      <c r="H58" s="17">
        <f>IF(OR($A58="",$B58="",$C58=""),"",'MPTO_working_3-way'!E57)</f>
        <v>2.0313740467020165</v>
      </c>
      <c r="I58" s="21">
        <f>IF(OR($A58="",$B58="",$C58=""),"",'MPTO_working_3-way'!F57)</f>
        <v>3.5092186910936078</v>
      </c>
      <c r="J58" s="22">
        <f>IF(OR($A58="",$B58="",$C58=""),"",'MPTO_working_3-way'!G57)</f>
        <v>4.4891634107476284</v>
      </c>
      <c r="K58" s="17">
        <f>IF(OR($A58="",$B58="",$C58=""),"",'OddsRatio_working_3-way'!H57)</f>
        <v>2.0428968003113628</v>
      </c>
      <c r="L58" s="21">
        <f>IF(OR($A58="",$B58="",$C58=""),"",'OddsRatio_working_3-way'!I57)</f>
        <v>3.5051026234283245</v>
      </c>
      <c r="M58" s="22">
        <f>IF(OR($A58="",$B58="",$C58=""),"",'OddsRatio_working_3-way'!J57)</f>
        <v>4.4404842896869701</v>
      </c>
      <c r="N58" s="23">
        <f t="shared" si="16"/>
        <v>48.528631059573009</v>
      </c>
      <c r="O58" s="24">
        <f t="shared" si="17"/>
        <v>28.709130086293943</v>
      </c>
      <c r="P58" s="24">
        <f t="shared" si="18"/>
        <v>22.762238854133052</v>
      </c>
      <c r="Q58" t="s">
        <v>69</v>
      </c>
      <c r="R58" t="s">
        <v>107</v>
      </c>
      <c r="S58" s="48" t="s">
        <v>462</v>
      </c>
      <c r="T58" s="35">
        <v>100</v>
      </c>
      <c r="U58" s="35">
        <f t="shared" si="19"/>
        <v>70.149253731343279</v>
      </c>
      <c r="V58" s="35">
        <f t="shared" si="20"/>
        <v>68.75</v>
      </c>
      <c r="W58" s="35">
        <f t="shared" si="21"/>
        <v>56.521739130434774</v>
      </c>
      <c r="X58" s="35">
        <f t="shared" si="22"/>
        <v>74.728260869565219</v>
      </c>
      <c r="Y58" s="35">
        <f t="shared" si="23"/>
        <v>73.329007138221939</v>
      </c>
      <c r="Z58" s="35">
        <f t="shared" si="24"/>
        <v>61.100746268656714</v>
      </c>
      <c r="AA58" s="35">
        <f t="shared" si="25"/>
        <v>-4.5790071382219395</v>
      </c>
      <c r="AB58" s="35">
        <f t="shared" si="26"/>
        <v>-4.5790071382219395</v>
      </c>
      <c r="AC58" s="35">
        <f t="shared" si="27"/>
        <v>-4.5790071382219395</v>
      </c>
      <c r="AF58">
        <v>2.12</v>
      </c>
      <c r="AG58">
        <v>1.74</v>
      </c>
      <c r="AJ58" t="s">
        <v>72</v>
      </c>
    </row>
    <row r="59" spans="1:36" ht="15" x14ac:dyDescent="0.25">
      <c r="A59">
        <v>3.35</v>
      </c>
      <c r="B59">
        <v>3.2</v>
      </c>
      <c r="C59">
        <v>2.2999999999999998</v>
      </c>
      <c r="D59" s="20">
        <f t="shared" si="3"/>
        <v>4.5790071382219466E-2</v>
      </c>
      <c r="E59" s="17">
        <f>IF(OR($A59="",$B59="",$C59=""),"",A59*'MPTO_working_3-way'!$I58)</f>
        <v>3.5033967391304355</v>
      </c>
      <c r="F59" s="21">
        <f>IF(OR($A59="",$B59="",$C59=""),"",B59*'MPTO_working_3-way'!$I58)</f>
        <v>3.3465282284231024</v>
      </c>
      <c r="G59" s="22">
        <f>IF(OR($A59="",$B59="",$C59=""),"",C59*'MPTO_working_3-way'!$I58)</f>
        <v>2.4053171641791047</v>
      </c>
      <c r="H59" s="17">
        <f>IF(OR($A59="",$B59="",$C59=""),"",'MPTO_working_3-way'!E58)</f>
        <v>3.5305236026919968</v>
      </c>
      <c r="I59" s="21">
        <f>IF(OR($A59="",$B59="",$C59=""),"",'MPTO_working_3-way'!F58)</f>
        <v>3.3643227508414455</v>
      </c>
      <c r="J59" s="22">
        <f>IF(OR($A59="",$B59="",$C59=""),"",'MPTO_working_3-way'!G58)</f>
        <v>2.3836808352937386</v>
      </c>
      <c r="K59" s="17">
        <f>IF(OR($A59="",$B59="",$C59=""),"",'OddsRatio_working_3-way'!H58)</f>
        <v>3.5180366150236986</v>
      </c>
      <c r="L59" s="21">
        <f>IF(OR($A59="",$B59="",$C59=""),"",'OddsRatio_working_3-way'!I58)</f>
        <v>3.3573108736392068</v>
      </c>
      <c r="M59" s="22">
        <f>IF(OR($A59="",$B59="",$C59=""),"",'OddsRatio_working_3-way'!J58)</f>
        <v>2.3929564253322586</v>
      </c>
      <c r="N59" s="23">
        <f t="shared" si="16"/>
        <v>28.54372697304634</v>
      </c>
      <c r="O59" s="24">
        <f t="shared" si="17"/>
        <v>29.881714174907888</v>
      </c>
      <c r="P59" s="24">
        <f t="shared" si="18"/>
        <v>41.574558852045762</v>
      </c>
      <c r="Q59" t="s">
        <v>136</v>
      </c>
      <c r="R59" t="s">
        <v>76</v>
      </c>
      <c r="S59" s="48" t="s">
        <v>462</v>
      </c>
      <c r="T59" s="35">
        <v>100</v>
      </c>
      <c r="U59" s="35">
        <f t="shared" si="19"/>
        <v>67.845659163987136</v>
      </c>
      <c r="V59" s="35">
        <f t="shared" si="20"/>
        <v>70.326409495548958</v>
      </c>
      <c r="W59" s="35">
        <f t="shared" si="21"/>
        <v>57.446808510638299</v>
      </c>
      <c r="X59" s="35">
        <f t="shared" si="22"/>
        <v>72.226781993812736</v>
      </c>
      <c r="Y59" s="35">
        <f t="shared" si="23"/>
        <v>74.707532325374572</v>
      </c>
      <c r="Z59" s="35">
        <f t="shared" si="24"/>
        <v>61.827931340463891</v>
      </c>
      <c r="AA59" s="35">
        <f t="shared" si="25"/>
        <v>-4.3811228298255998</v>
      </c>
      <c r="AB59" s="35">
        <f t="shared" si="26"/>
        <v>-4.381122829825614</v>
      </c>
      <c r="AC59" s="35">
        <f t="shared" si="27"/>
        <v>-4.3811228298255926</v>
      </c>
      <c r="AF59">
        <v>2.2799999999999998</v>
      </c>
      <c r="AG59">
        <v>1.65</v>
      </c>
      <c r="AJ59" t="s">
        <v>72</v>
      </c>
    </row>
    <row r="60" spans="1:36" s="35" customFormat="1" ht="15" x14ac:dyDescent="0.25">
      <c r="A60">
        <v>3.11</v>
      </c>
      <c r="B60">
        <v>3.37</v>
      </c>
      <c r="C60">
        <v>2.35</v>
      </c>
      <c r="D60" s="20">
        <f t="shared" si="3"/>
        <v>4.38112282982559E-2</v>
      </c>
      <c r="E60" s="17">
        <f>IF(OR($A60="",$B60="",$C60=""),"",A60*'MPTO_working_3-way'!$I59)</f>
        <v>3.2462529200075756</v>
      </c>
      <c r="F60" s="21">
        <f>IF(OR($A60="",$B60="",$C60=""),"",B60*'MPTO_working_3-way'!$I59)</f>
        <v>3.5176438393651224</v>
      </c>
      <c r="G60" s="22">
        <f>IF(OR($A60="",$B60="",$C60=""),"",C60*'MPTO_working_3-way'!$I59)</f>
        <v>2.4529563865009014</v>
      </c>
      <c r="H60" s="17">
        <f>IF(OR($A60="",$B60="",$C60=""),"",'MPTO_working_3-way'!E59)</f>
        <v>3.2579692757031746</v>
      </c>
      <c r="I60" s="21">
        <f>IF(OR($A60="",$B60="",$C60=""),"",'MPTO_working_3-way'!F59)</f>
        <v>3.544438152404402</v>
      </c>
      <c r="J60" s="22">
        <f>IF(OR($A60="",$B60="",$C60=""),"",'MPTO_working_3-way'!G59)</f>
        <v>2.4335153144225159</v>
      </c>
      <c r="K60" s="17">
        <f>IF(OR($A60="",$B60="",$C60=""),"",'OddsRatio_working_3-way'!H59)</f>
        <v>3.2537890846107165</v>
      </c>
      <c r="L60" s="21">
        <f>IF(OR($A60="",$B60="",$C60=""),"",'OddsRatio_working_3-way'!I59)</f>
        <v>3.5315071708660666</v>
      </c>
      <c r="M60" s="22">
        <f>IF(OR($A60="",$B60="",$C60=""),"",'OddsRatio_working_3-way'!J59)</f>
        <v>2.4419977555566192</v>
      </c>
      <c r="N60" s="23">
        <f t="shared" si="16"/>
        <v>30.804747031160662</v>
      </c>
      <c r="O60" s="24">
        <f t="shared" si="17"/>
        <v>28.428119663771412</v>
      </c>
      <c r="P60" s="24">
        <f t="shared" si="18"/>
        <v>40.767133305067937</v>
      </c>
      <c r="Q60" t="s">
        <v>77</v>
      </c>
      <c r="R60" t="s">
        <v>135</v>
      </c>
      <c r="S60" s="48" t="s">
        <v>462</v>
      </c>
      <c r="T60" s="35">
        <v>100</v>
      </c>
      <c r="U60" s="35">
        <f t="shared" si="19"/>
        <v>43.820224719101127</v>
      </c>
      <c r="V60" s="35">
        <f t="shared" si="20"/>
        <v>72.752043596730246</v>
      </c>
      <c r="W60" s="35">
        <f t="shared" si="21"/>
        <v>78.678038379530932</v>
      </c>
      <c r="X60" s="35">
        <f t="shared" si="22"/>
        <v>48.569918023738836</v>
      </c>
      <c r="Y60" s="35">
        <f t="shared" si="23"/>
        <v>77.501736901367963</v>
      </c>
      <c r="Z60" s="35">
        <f t="shared" si="24"/>
        <v>83.427731684168634</v>
      </c>
      <c r="AA60" s="35">
        <f t="shared" si="25"/>
        <v>-4.7496933046377094</v>
      </c>
      <c r="AB60" s="35">
        <f t="shared" si="26"/>
        <v>-4.7496933046377166</v>
      </c>
      <c r="AC60" s="35">
        <f t="shared" si="27"/>
        <v>-4.7496933046377023</v>
      </c>
      <c r="AD60" s="36"/>
      <c r="AE60" s="36"/>
      <c r="AF60">
        <v>2.14</v>
      </c>
      <c r="AG60">
        <v>1.72</v>
      </c>
      <c r="AH60" s="36"/>
      <c r="AI60" s="36"/>
      <c r="AJ60" t="s">
        <v>72</v>
      </c>
    </row>
    <row r="61" spans="1:36" ht="15" x14ac:dyDescent="0.25">
      <c r="A61">
        <v>1.78</v>
      </c>
      <c r="B61">
        <v>3.67</v>
      </c>
      <c r="C61">
        <v>4.6900000000000004</v>
      </c>
      <c r="D61" s="20">
        <f t="shared" si="3"/>
        <v>4.7496933046377254E-2</v>
      </c>
      <c r="E61" s="17">
        <f>IF(OR($A61="",$B61="",$C61=""),"",A61*'MPTO_working_3-way'!$I60)</f>
        <v>1.8645445408225516</v>
      </c>
      <c r="F61" s="21">
        <f>IF(OR($A61="",$B61="",$C61=""),"",B61*'MPTO_working_3-way'!$I60)</f>
        <v>3.8443137442802047</v>
      </c>
      <c r="G61" s="22">
        <f>IF(OR($A61="",$B61="",$C61=""),"",C61*'MPTO_working_3-way'!$I60)</f>
        <v>4.9127606159875095</v>
      </c>
      <c r="H61" s="17">
        <f>IF(OR($A61="",$B61="",$C61=""),"",'MPTO_working_3-way'!E60)</f>
        <v>1.8316177608511981</v>
      </c>
      <c r="I61" s="21">
        <f>IF(OR($A61="",$B61="",$C61=""),"",'MPTO_working_3-way'!F60)</f>
        <v>3.8963986103246233</v>
      </c>
      <c r="J61" s="22">
        <f>IF(OR($A61="",$B61="",$C61=""),"",'MPTO_working_3-way'!G60)</f>
        <v>5.066181936276589</v>
      </c>
      <c r="K61" s="17">
        <f>IF(OR($A61="",$B61="",$C61=""),"",'OddsRatio_working_3-way'!H60)</f>
        <v>1.8436050446611194</v>
      </c>
      <c r="L61" s="21">
        <f>IF(OR($A61="",$B61="",$C61=""),"",'OddsRatio_working_3-way'!I60)</f>
        <v>3.8877249605707549</v>
      </c>
      <c r="M61" s="22">
        <f>IF(OR($A61="",$B61="",$C61=""),"",'OddsRatio_working_3-way'!J60)</f>
        <v>4.9909007882045282</v>
      </c>
      <c r="N61" s="23">
        <f t="shared" si="16"/>
        <v>53.632400734114185</v>
      </c>
      <c r="O61" s="24">
        <f t="shared" si="17"/>
        <v>26.012445042703881</v>
      </c>
      <c r="P61" s="24">
        <f t="shared" si="18"/>
        <v>20.355154223181927</v>
      </c>
      <c r="Q61" t="s">
        <v>89</v>
      </c>
      <c r="R61" t="s">
        <v>137</v>
      </c>
      <c r="S61" s="48" t="s">
        <v>462</v>
      </c>
      <c r="T61" s="35">
        <v>100</v>
      </c>
      <c r="U61" s="35">
        <f t="shared" si="19"/>
        <v>63.369963369963365</v>
      </c>
      <c r="V61" s="35">
        <f t="shared" si="20"/>
        <v>68.75</v>
      </c>
      <c r="W61" s="35">
        <f t="shared" si="21"/>
        <v>63.63636363636364</v>
      </c>
      <c r="X61" s="35">
        <f t="shared" si="22"/>
        <v>67.61363636363636</v>
      </c>
      <c r="Y61" s="35">
        <f t="shared" si="23"/>
        <v>72.993672993672988</v>
      </c>
      <c r="Z61" s="35">
        <f t="shared" si="24"/>
        <v>67.880036630036628</v>
      </c>
      <c r="AA61" s="35">
        <f t="shared" si="25"/>
        <v>-4.2436729936729947</v>
      </c>
      <c r="AB61" s="35">
        <f t="shared" si="26"/>
        <v>-4.2436729936729876</v>
      </c>
      <c r="AC61" s="35">
        <f t="shared" si="27"/>
        <v>-4.2436729936729876</v>
      </c>
      <c r="AF61">
        <v>1.94</v>
      </c>
      <c r="AG61">
        <v>1.89</v>
      </c>
      <c r="AJ61" t="s">
        <v>72</v>
      </c>
    </row>
    <row r="62" spans="1:36" ht="15" x14ac:dyDescent="0.25">
      <c r="A62">
        <v>2.73</v>
      </c>
      <c r="B62">
        <v>3.2</v>
      </c>
      <c r="C62">
        <v>2.75</v>
      </c>
      <c r="D62" s="20">
        <f t="shared" si="3"/>
        <v>4.2436729936730089E-2</v>
      </c>
      <c r="E62" s="17">
        <f>IF(OR($A62="",$B62="",$C62=""),"",A62*'MPTO_working_3-way'!$I61)</f>
        <v>2.845852272727273</v>
      </c>
      <c r="F62" s="21">
        <f>IF(OR($A62="",$B62="",$C62=""),"",B62*'MPTO_working_3-way'!$I61)</f>
        <v>3.3357975357975365</v>
      </c>
      <c r="G62" s="22">
        <f>IF(OR($A62="",$B62="",$C62=""),"",C62*'MPTO_working_3-way'!$I61)</f>
        <v>2.8667010073260077</v>
      </c>
      <c r="H62" s="17">
        <f>IF(OR($A62="",$B62="",$C62=""),"",'MPTO_working_3-way'!E61)</f>
        <v>2.8396603691810642</v>
      </c>
      <c r="I62" s="21">
        <f>IF(OR($A62="",$B62="",$C62=""),"",'MPTO_working_3-way'!F61)</f>
        <v>3.3517183648793201</v>
      </c>
      <c r="J62" s="22">
        <f>IF(OR($A62="",$B62="",$C62=""),"",'MPTO_working_3-way'!G61)</f>
        <v>2.8613057546102394</v>
      </c>
      <c r="K62" s="17">
        <f>IF(OR($A62="",$B62="",$C62=""),"",'OddsRatio_working_3-way'!H61)</f>
        <v>2.8428218566231185</v>
      </c>
      <c r="L62" s="21">
        <f>IF(OR($A62="",$B62="",$C62=""),"",'OddsRatio_working_3-way'!I61)</f>
        <v>3.3434728812548324</v>
      </c>
      <c r="M62" s="22">
        <f>IF(OR($A62="",$B62="",$C62=""),"",'OddsRatio_working_3-way'!J61)</f>
        <v>2.8641261555436168</v>
      </c>
      <c r="N62" s="23">
        <f t="shared" si="16"/>
        <v>35.138858386407648</v>
      </c>
      <c r="O62" s="24">
        <f t="shared" si="17"/>
        <v>29.977838560904019</v>
      </c>
      <c r="P62" s="24">
        <f t="shared" si="18"/>
        <v>34.883303052688319</v>
      </c>
      <c r="Q62" t="s">
        <v>141</v>
      </c>
      <c r="R62" t="s">
        <v>138</v>
      </c>
      <c r="S62" s="48" t="s">
        <v>462</v>
      </c>
      <c r="T62" s="35">
        <v>100</v>
      </c>
      <c r="U62" s="35">
        <f t="shared" si="19"/>
        <v>56.521739130434774</v>
      </c>
      <c r="V62" s="35">
        <f t="shared" si="20"/>
        <v>71.014492753623188</v>
      </c>
      <c r="W62" s="35">
        <f t="shared" si="21"/>
        <v>66.996699669967001</v>
      </c>
      <c r="X62" s="35">
        <f t="shared" si="22"/>
        <v>61.988807576409812</v>
      </c>
      <c r="Y62" s="35">
        <f t="shared" si="23"/>
        <v>76.481561199598218</v>
      </c>
      <c r="Z62" s="35">
        <f t="shared" si="24"/>
        <v>72.463768115942045</v>
      </c>
      <c r="AA62" s="35">
        <f t="shared" si="25"/>
        <v>-5.4670684459750376</v>
      </c>
      <c r="AB62" s="35">
        <f t="shared" si="26"/>
        <v>-5.4670684459750305</v>
      </c>
      <c r="AC62" s="35">
        <f t="shared" si="27"/>
        <v>-5.4670684459750447</v>
      </c>
      <c r="AF62">
        <v>2.2999999999999998</v>
      </c>
      <c r="AG62">
        <v>1.63</v>
      </c>
      <c r="AJ62" t="s">
        <v>72</v>
      </c>
    </row>
    <row r="63" spans="1:36" ht="15" x14ac:dyDescent="0.25">
      <c r="A63">
        <v>2.2999999999999998</v>
      </c>
      <c r="B63">
        <v>3.45</v>
      </c>
      <c r="C63">
        <v>3.03</v>
      </c>
      <c r="D63" s="20">
        <f t="shared" si="3"/>
        <v>5.4670684459750429E-2</v>
      </c>
      <c r="E63" s="17">
        <f>IF(OR($A63="",$B63="",$C63=""),"",A63*'MPTO_working_3-way'!$I62)</f>
        <v>2.4257425742574257</v>
      </c>
      <c r="F63" s="21">
        <f>IF(OR($A63="",$B63="",$C63=""),"",B63*'MPTO_working_3-way'!$I62)</f>
        <v>3.6386138613861392</v>
      </c>
      <c r="G63" s="22">
        <f>IF(OR($A63="",$B63="",$C63=""),"",C63*'MPTO_working_3-way'!$I62)</f>
        <v>3.1956521739130435</v>
      </c>
      <c r="H63" s="17">
        <f>IF(OR($A63="",$B63="",$C63=""),"",'MPTO_working_3-way'!E62)</f>
        <v>2.400620048225973</v>
      </c>
      <c r="I63" s="21">
        <f>IF(OR($A63="",$B63="",$C63=""),"",'MPTO_working_3-way'!F62)</f>
        <v>3.6814580031695732</v>
      </c>
      <c r="J63" s="22">
        <f>IF(OR($A63="",$B63="",$C63=""),"",'MPTO_working_3-way'!G62)</f>
        <v>3.2070869765301429</v>
      </c>
      <c r="K63" s="17">
        <f>IF(OR($A63="",$B63="",$C63=""),"",'OddsRatio_working_3-way'!H62)</f>
        <v>2.4114841905037703</v>
      </c>
      <c r="L63" s="21">
        <f>IF(OR($A63="",$B63="",$C63=""),"",'OddsRatio_working_3-way'!I62)</f>
        <v>3.6601048205647979</v>
      </c>
      <c r="M63" s="22">
        <f>IF(OR($A63="",$B63="",$C63=""),"",'OddsRatio_working_3-way'!J62)</f>
        <v>3.2040868513251186</v>
      </c>
      <c r="N63" s="23">
        <f t="shared" si="16"/>
        <v>41.224489795918366</v>
      </c>
      <c r="O63" s="24">
        <f t="shared" si="17"/>
        <v>27.482993197278908</v>
      </c>
      <c r="P63" s="24">
        <f t="shared" si="18"/>
        <v>31.292517006802722</v>
      </c>
      <c r="Q63" t="s">
        <v>227</v>
      </c>
      <c r="R63" t="s">
        <v>226</v>
      </c>
      <c r="S63" s="48" t="s">
        <v>462</v>
      </c>
      <c r="T63" s="35">
        <v>100</v>
      </c>
      <c r="U63" s="35">
        <f t="shared" si="19"/>
        <v>23.664122137404579</v>
      </c>
      <c r="V63" s="35">
        <f t="shared" si="20"/>
        <v>79.919678714859444</v>
      </c>
      <c r="W63" s="35">
        <f t="shared" si="21"/>
        <v>90.039840637450197</v>
      </c>
      <c r="X63" s="35">
        <f t="shared" si="22"/>
        <v>30.040480647690359</v>
      </c>
      <c r="Y63" s="35">
        <f t="shared" si="23"/>
        <v>86.296037225145213</v>
      </c>
      <c r="Z63" s="35">
        <f t="shared" si="24"/>
        <v>96.416199147735966</v>
      </c>
      <c r="AA63" s="35">
        <f t="shared" si="25"/>
        <v>-6.3763585102857796</v>
      </c>
      <c r="AB63" s="35">
        <f t="shared" si="26"/>
        <v>-6.3763585102857689</v>
      </c>
      <c r="AC63" s="35">
        <f t="shared" si="27"/>
        <v>-6.3763585102857689</v>
      </c>
      <c r="AF63">
        <v>1.8</v>
      </c>
      <c r="AG63">
        <v>2.0099999999999998</v>
      </c>
      <c r="AJ63" t="s">
        <v>73</v>
      </c>
    </row>
    <row r="64" spans="1:36" ht="15" x14ac:dyDescent="0.25">
      <c r="A64">
        <v>1.31</v>
      </c>
      <c r="B64">
        <v>4.9800000000000004</v>
      </c>
      <c r="C64">
        <v>10.039999999999999</v>
      </c>
      <c r="D64" s="20">
        <f t="shared" si="3"/>
        <v>6.3763585102857734E-2</v>
      </c>
      <c r="E64" s="17">
        <f>IF(OR($A64="",$B64="",$C64=""),"",A64*'MPTO_working_3-way'!$I63)</f>
        <v>1.3935302964847436</v>
      </c>
      <c r="F64" s="21">
        <f>IF(OR($A64="",$B64="",$C64=""),"",B64*'MPTO_working_3-way'!$I63)</f>
        <v>5.2975426538122319</v>
      </c>
      <c r="G64" s="22">
        <f>IF(OR($A64="",$B64="",$C64=""),"",C64*'MPTO_working_3-way'!$I63)</f>
        <v>10.68018639443269</v>
      </c>
      <c r="H64" s="17">
        <f>IF(OR($A64="",$B64="",$C64=""),"",'MPTO_working_3-way'!E63)</f>
        <v>1.3475195697260709</v>
      </c>
      <c r="I64" s="21">
        <f>IF(OR($A64="",$B64="",$C64=""),"",'MPTO_working_3-way'!F63)</f>
        <v>5.5695200601166315</v>
      </c>
      <c r="J64" s="22">
        <f>IF(OR($A64="",$B64="",$C64=""),"",'MPTO_working_3-way'!G63)</f>
        <v>12.763719951838754</v>
      </c>
      <c r="K64" s="17">
        <f>IF(OR($A64="",$B64="",$C64=""),"",'OddsRatio_working_3-way'!H63)</f>
        <v>1.3601199103598742</v>
      </c>
      <c r="L64" s="21">
        <f>IF(OR($A64="",$B64="",$C64=""),"",'OddsRatio_working_3-way'!I63)</f>
        <v>5.6234749781687077</v>
      </c>
      <c r="M64" s="22">
        <f>IF(OR($A64="",$B64="",$C64=""),"",'OddsRatio_working_3-way'!J63)</f>
        <v>11.501561256946006</v>
      </c>
      <c r="N64" s="23">
        <f t="shared" si="16"/>
        <v>71.760190827752695</v>
      </c>
      <c r="O64" s="24">
        <f t="shared" si="17"/>
        <v>18.876676703685948</v>
      </c>
      <c r="P64" s="24">
        <f t="shared" si="18"/>
        <v>9.3631324685613588</v>
      </c>
      <c r="Q64" t="s">
        <v>450</v>
      </c>
      <c r="R64" t="s">
        <v>449</v>
      </c>
      <c r="S64" s="48" t="s">
        <v>462</v>
      </c>
      <c r="T64" s="35">
        <v>100</v>
      </c>
      <c r="U64" s="35">
        <f t="shared" si="19"/>
        <v>75.490196078431367</v>
      </c>
      <c r="V64" s="35">
        <f t="shared" si="20"/>
        <v>71.014492753623188</v>
      </c>
      <c r="W64" s="35">
        <f t="shared" si="21"/>
        <v>47.643979057591622</v>
      </c>
      <c r="X64" s="35">
        <f t="shared" si="22"/>
        <v>81.34152818878519</v>
      </c>
      <c r="Y64" s="35">
        <f t="shared" si="23"/>
        <v>76.865824863977011</v>
      </c>
      <c r="Z64" s="35">
        <f t="shared" si="24"/>
        <v>53.495311167945438</v>
      </c>
      <c r="AA64" s="35">
        <f t="shared" si="25"/>
        <v>-5.8513321103538232</v>
      </c>
      <c r="AB64" s="35">
        <f t="shared" si="26"/>
        <v>-5.8513321103538232</v>
      </c>
      <c r="AC64" s="35">
        <f t="shared" si="27"/>
        <v>-5.8513321103538161</v>
      </c>
      <c r="AF64">
        <v>1.81</v>
      </c>
      <c r="AG64">
        <v>2</v>
      </c>
      <c r="AJ64" t="s">
        <v>73</v>
      </c>
    </row>
    <row r="65" spans="1:36" ht="15" x14ac:dyDescent="0.25">
      <c r="A65">
        <v>4.08</v>
      </c>
      <c r="B65">
        <v>3.45</v>
      </c>
      <c r="C65">
        <v>1.91</v>
      </c>
      <c r="D65" s="20">
        <f t="shared" si="3"/>
        <v>5.8513321103538019E-2</v>
      </c>
      <c r="E65" s="17">
        <f>IF(OR($A65="",$B65="",$C65=""),"",A65*'MPTO_working_3-way'!$I64)</f>
        <v>4.3187343501024351</v>
      </c>
      <c r="F65" s="21">
        <f>IF(OR($A65="",$B65="",$C65=""),"",B65*'MPTO_working_3-way'!$I64)</f>
        <v>3.6518709578072062</v>
      </c>
      <c r="G65" s="22">
        <f>IF(OR($A65="",$B65="",$C65=""),"",C65*'MPTO_working_3-way'!$I64)</f>
        <v>2.0217604433077576</v>
      </c>
      <c r="H65" s="17">
        <f>IF(OR($A65="",$B65="",$C65=""),"",'MPTO_working_3-way'!E64)</f>
        <v>4.432749887883503</v>
      </c>
      <c r="I65" s="21">
        <f>IF(OR($A65="",$B65="",$C65=""),"",'MPTO_working_3-way'!F64)</f>
        <v>3.6989001736278309</v>
      </c>
      <c r="J65" s="22">
        <f>IF(OR($A65="",$B65="",$C65=""),"",'MPTO_working_3-way'!G64)</f>
        <v>1.9839074590344177</v>
      </c>
      <c r="K65" s="17">
        <f>IF(OR($A65="",$B65="",$C65=""),"",'OddsRatio_working_3-way'!H64)</f>
        <v>4.3786703179178605</v>
      </c>
      <c r="L65" s="21">
        <f>IF(OR($A65="",$B65="",$C65=""),"",'OddsRatio_working_3-way'!I64)</f>
        <v>3.6875786619801163</v>
      </c>
      <c r="M65" s="22">
        <f>IF(OR($A65="",$B65="",$C65=""),"",'OddsRatio_working_3-way'!J64)</f>
        <v>1.998243503021186</v>
      </c>
      <c r="N65" s="23">
        <f t="shared" si="16"/>
        <v>23.154931953068175</v>
      </c>
      <c r="O65" s="24">
        <f t="shared" si="17"/>
        <v>27.383223874932799</v>
      </c>
      <c r="P65" s="24">
        <f t="shared" si="18"/>
        <v>49.461844171999033</v>
      </c>
      <c r="Q65" t="s">
        <v>143</v>
      </c>
      <c r="R65" t="s">
        <v>225</v>
      </c>
      <c r="S65" s="48" t="s">
        <v>462</v>
      </c>
      <c r="T65" s="35">
        <v>100</v>
      </c>
      <c r="U65" s="35">
        <f t="shared" si="19"/>
        <v>49.494949494949495</v>
      </c>
      <c r="V65" s="35">
        <f t="shared" si="20"/>
        <v>72.602739726027394</v>
      </c>
      <c r="W65" s="35">
        <f t="shared" si="21"/>
        <v>72.222222222222229</v>
      </c>
      <c r="X65" s="35">
        <f t="shared" si="22"/>
        <v>55.175038051750377</v>
      </c>
      <c r="Y65" s="35">
        <f t="shared" si="23"/>
        <v>78.282828282828291</v>
      </c>
      <c r="Z65" s="35">
        <f t="shared" si="24"/>
        <v>77.902310779023111</v>
      </c>
      <c r="AA65" s="35">
        <f t="shared" si="25"/>
        <v>-5.6800885568008823</v>
      </c>
      <c r="AB65" s="35">
        <f t="shared" si="26"/>
        <v>-5.6800885568008965</v>
      </c>
      <c r="AC65" s="35">
        <f t="shared" si="27"/>
        <v>-5.6800885568008823</v>
      </c>
      <c r="AF65">
        <v>1.74</v>
      </c>
      <c r="AG65">
        <v>2.08</v>
      </c>
      <c r="AJ65" t="s">
        <v>73</v>
      </c>
    </row>
    <row r="66" spans="1:36" ht="15" x14ac:dyDescent="0.25">
      <c r="A66">
        <v>1.98</v>
      </c>
      <c r="B66">
        <v>3.65</v>
      </c>
      <c r="C66">
        <v>3.6</v>
      </c>
      <c r="D66" s="20">
        <f t="shared" si="3"/>
        <v>5.6800885568008885E-2</v>
      </c>
      <c r="E66" s="17">
        <f>IF(OR($A66="",$B66="",$C66=""),"",A66*'MPTO_working_3-way'!$I65)</f>
        <v>2.0924657534246576</v>
      </c>
      <c r="F66" s="21">
        <f>IF(OR($A66="",$B66="",$C66=""),"",B66*'MPTO_working_3-way'!$I65)</f>
        <v>3.8573232323232323</v>
      </c>
      <c r="G66" s="22">
        <f>IF(OR($A66="",$B66="",$C66=""),"",C66*'MPTO_working_3-way'!$I65)</f>
        <v>3.804483188044832</v>
      </c>
      <c r="H66" s="17">
        <f>IF(OR($A66="",$B66="",$C66=""),"",'MPTO_working_3-way'!E65)</f>
        <v>2.0571184591299394</v>
      </c>
      <c r="I66" s="21">
        <f>IF(OR($A66="",$B66="",$C66=""),"",'MPTO_working_3-way'!F65)</f>
        <v>3.9209693462338366</v>
      </c>
      <c r="J66" s="22">
        <f>IF(OR($A66="",$B66="",$C66=""),"",'MPTO_working_3-way'!G65)</f>
        <v>3.8633285816108343</v>
      </c>
      <c r="K66" s="17">
        <f>IF(OR($A66="",$B66="",$C66=""),"",'OddsRatio_working_3-way'!H65)</f>
        <v>2.0707414466751386</v>
      </c>
      <c r="L66" s="21">
        <f>IF(OR($A66="",$B66="",$C66=""),"",'OddsRatio_working_3-way'!I65)</f>
        <v>3.8953722792746093</v>
      </c>
      <c r="M66" s="22">
        <f>IF(OR($A66="",$B66="",$C66=""),"",'OddsRatio_working_3-way'!J65)</f>
        <v>3.8407426136279184</v>
      </c>
      <c r="N66" s="23">
        <f t="shared" si="16"/>
        <v>47.790507364975447</v>
      </c>
      <c r="O66" s="24">
        <f t="shared" si="17"/>
        <v>25.92471358428805</v>
      </c>
      <c r="P66" s="24">
        <f t="shared" si="18"/>
        <v>26.284779050736496</v>
      </c>
      <c r="Q66" t="s">
        <v>163</v>
      </c>
      <c r="R66" t="s">
        <v>228</v>
      </c>
      <c r="S66" s="48" t="s">
        <v>462</v>
      </c>
      <c r="T66" s="35">
        <v>100</v>
      </c>
      <c r="U66" s="35">
        <f t="shared" si="19"/>
        <v>50.980392156862742</v>
      </c>
      <c r="V66" s="35">
        <f t="shared" si="20"/>
        <v>69.696969696969703</v>
      </c>
      <c r="W66" s="35">
        <f t="shared" si="21"/>
        <v>73.68421052631578</v>
      </c>
      <c r="X66" s="35">
        <f t="shared" si="22"/>
        <v>56.61881977671451</v>
      </c>
      <c r="Y66" s="35">
        <f t="shared" si="23"/>
        <v>75.335397316821457</v>
      </c>
      <c r="Z66" s="35">
        <f t="shared" si="24"/>
        <v>79.322638146167563</v>
      </c>
      <c r="AA66" s="35">
        <f t="shared" si="25"/>
        <v>-5.6384276198517682</v>
      </c>
      <c r="AB66" s="35">
        <f t="shared" si="26"/>
        <v>-5.638427619851754</v>
      </c>
      <c r="AC66" s="35">
        <f t="shared" si="27"/>
        <v>-5.6384276198517824</v>
      </c>
      <c r="AF66">
        <v>1.79</v>
      </c>
      <c r="AG66">
        <v>2.0099999999999998</v>
      </c>
      <c r="AJ66" t="s">
        <v>73</v>
      </c>
    </row>
    <row r="67" spans="1:36" ht="15" x14ac:dyDescent="0.25">
      <c r="A67">
        <v>2.04</v>
      </c>
      <c r="B67">
        <v>3.3</v>
      </c>
      <c r="C67">
        <v>3.8</v>
      </c>
      <c r="D67" s="20">
        <f t="shared" si="3"/>
        <v>5.6384276198517602E-2</v>
      </c>
      <c r="E67" s="17">
        <f>IF(OR($A67="",$B67="",$C67=""),"",A67*'MPTO_working_3-way'!$I66)</f>
        <v>2.155023923444976</v>
      </c>
      <c r="F67" s="21">
        <f>IF(OR($A67="",$B67="",$C67=""),"",B67*'MPTO_working_3-way'!$I66)</f>
        <v>3.4860681114551078</v>
      </c>
      <c r="G67" s="22">
        <f>IF(OR($A67="",$B67="",$C67=""),"",C67*'MPTO_working_3-way'!$I66)</f>
        <v>4.0142602495543667</v>
      </c>
      <c r="H67" s="17">
        <f>IF(OR($A67="",$B67="",$C67=""),"",'MPTO_working_3-way'!E66)</f>
        <v>2.1213347485737031</v>
      </c>
      <c r="I67" s="21">
        <f>IF(OR($A67="",$B67="",$C67=""),"",'MPTO_working_3-way'!F66)</f>
        <v>3.518208823853008</v>
      </c>
      <c r="J67" s="22">
        <f>IF(OR($A67="",$B67="",$C67=""),"",'MPTO_working_3-way'!G66)</f>
        <v>4.0922702841054504</v>
      </c>
      <c r="K67" s="17">
        <f>IF(OR($A67="",$B67="",$C67=""),"",'OddsRatio_working_3-way'!H66)</f>
        <v>2.1347136875622343</v>
      </c>
      <c r="L67" s="21">
        <f>IF(OR($A67="",$B67="",$C67=""),"",'OddsRatio_working_3-way'!I66)</f>
        <v>3.5094629628780178</v>
      </c>
      <c r="M67" s="22">
        <f>IF(OR($A67="",$B67="",$C67=""),"",'OddsRatio_working_3-way'!J66)</f>
        <v>4.0549983895906303</v>
      </c>
      <c r="N67" s="23">
        <f t="shared" si="16"/>
        <v>46.40319715808171</v>
      </c>
      <c r="O67" s="24">
        <f t="shared" si="17"/>
        <v>28.68561278863233</v>
      </c>
      <c r="P67" s="24">
        <f t="shared" si="18"/>
        <v>24.911190053285974</v>
      </c>
      <c r="Q67" t="s">
        <v>229</v>
      </c>
      <c r="R67" t="s">
        <v>437</v>
      </c>
      <c r="S67" s="48" t="s">
        <v>462</v>
      </c>
      <c r="T67" s="35">
        <v>100</v>
      </c>
      <c r="U67" s="35">
        <f t="shared" si="19"/>
        <v>68.35443037974683</v>
      </c>
      <c r="V67" s="35">
        <f t="shared" si="20"/>
        <v>69.325153374233125</v>
      </c>
      <c r="W67" s="35">
        <f t="shared" si="21"/>
        <v>56.896551724137922</v>
      </c>
      <c r="X67" s="35">
        <f t="shared" si="22"/>
        <v>73.778294901628954</v>
      </c>
      <c r="Y67" s="35">
        <f t="shared" si="23"/>
        <v>74.749017896115234</v>
      </c>
      <c r="Z67" s="35">
        <f t="shared" si="24"/>
        <v>62.320416246020031</v>
      </c>
      <c r="AA67" s="35">
        <f t="shared" si="25"/>
        <v>-5.4238645218821233</v>
      </c>
      <c r="AB67" s="35">
        <f t="shared" si="26"/>
        <v>-5.4238645218821091</v>
      </c>
      <c r="AC67" s="35">
        <f t="shared" si="27"/>
        <v>-5.4238645218821091</v>
      </c>
      <c r="AF67">
        <v>2</v>
      </c>
      <c r="AG67">
        <v>1.81</v>
      </c>
      <c r="AJ67" t="s">
        <v>73</v>
      </c>
    </row>
    <row r="68" spans="1:36" ht="15" x14ac:dyDescent="0.25">
      <c r="A68">
        <v>3.16</v>
      </c>
      <c r="B68">
        <v>3.26</v>
      </c>
      <c r="C68">
        <v>2.3199999999999998</v>
      </c>
      <c r="D68" s="20">
        <f t="shared" ref="D68:D131" si="28">IF(OR($A68="",$B68="",$C68=""),"",(1/A68)+(1/B68)+(1/C68)-1)</f>
        <v>5.4238645218821047E-2</v>
      </c>
      <c r="E68" s="17">
        <f>IF(OR($A68="",$B68="",$C68=""),"",A68*'MPTO_working_3-way'!$I67)</f>
        <v>3.3313941188914749</v>
      </c>
      <c r="F68" s="21">
        <f>IF(OR($A68="",$B68="",$C68=""),"",B68*'MPTO_working_3-way'!$I67)</f>
        <v>3.4368179834133565</v>
      </c>
      <c r="G68" s="22">
        <f>IF(OR($A68="",$B68="",$C68=""),"",C68*'MPTO_working_3-way'!$I67)</f>
        <v>2.4458336569076646</v>
      </c>
      <c r="H68" s="17">
        <f>IF(OR($A68="",$B68="",$C68=""),"",'MPTO_working_3-way'!E67)</f>
        <v>3.3514743299214262</v>
      </c>
      <c r="I68" s="21">
        <f>IF(OR($A68="",$B68="",$C68=""),"",'MPTO_working_3-way'!F67)</f>
        <v>3.4641762176653663</v>
      </c>
      <c r="J68" s="22">
        <f>IF(OR($A68="",$B68="",$C68=""),"",'MPTO_working_3-way'!G67)</f>
        <v>2.4215717426123944</v>
      </c>
      <c r="K68" s="17">
        <f>IF(OR($A68="",$B68="",$C68=""),"",'OddsRatio_working_3-way'!H67)</f>
        <v>3.3432720421281483</v>
      </c>
      <c r="L68" s="21">
        <f>IF(OR($A68="",$B68="",$C68=""),"",'OddsRatio_working_3-way'!I67)</f>
        <v>3.4517568588933401</v>
      </c>
      <c r="M68" s="22">
        <f>IF(OR($A68="",$B68="",$C68=""),"",'OddsRatio_working_3-way'!J67)</f>
        <v>2.4319995813005346</v>
      </c>
      <c r="N68" s="23">
        <f t="shared" si="16"/>
        <v>30.017463089379266</v>
      </c>
      <c r="O68" s="24">
        <f t="shared" si="17"/>
        <v>29.09668201301794</v>
      </c>
      <c r="P68" s="24">
        <f t="shared" si="18"/>
        <v>40.885854897602798</v>
      </c>
      <c r="Q68" t="s">
        <v>91</v>
      </c>
      <c r="R68" t="s">
        <v>144</v>
      </c>
      <c r="S68" s="48" t="s">
        <v>462</v>
      </c>
      <c r="T68" s="35">
        <v>100</v>
      </c>
      <c r="U68" s="35">
        <f t="shared" si="19"/>
        <v>54.128440366972484</v>
      </c>
      <c r="V68" s="35">
        <f t="shared" si="20"/>
        <v>68.051118210862612</v>
      </c>
      <c r="W68" s="35">
        <f t="shared" si="21"/>
        <v>72.14484679665739</v>
      </c>
      <c r="X68" s="35">
        <f t="shared" si="22"/>
        <v>59.804034992479991</v>
      </c>
      <c r="Y68" s="35">
        <f t="shared" si="23"/>
        <v>73.72671283637014</v>
      </c>
      <c r="Z68" s="35">
        <f t="shared" si="24"/>
        <v>77.820441422164905</v>
      </c>
      <c r="AA68" s="35">
        <f t="shared" si="25"/>
        <v>-5.6755946255075074</v>
      </c>
      <c r="AB68" s="35">
        <f t="shared" si="26"/>
        <v>-5.6755946255075287</v>
      </c>
      <c r="AC68" s="35">
        <f t="shared" si="27"/>
        <v>-5.6755946255075145</v>
      </c>
      <c r="AF68">
        <v>2.2400000000000002</v>
      </c>
      <c r="AG68">
        <v>1.64</v>
      </c>
      <c r="AJ68" t="s">
        <v>73</v>
      </c>
    </row>
    <row r="69" spans="1:36" ht="15" x14ac:dyDescent="0.25">
      <c r="A69">
        <v>2.1800000000000002</v>
      </c>
      <c r="B69">
        <v>3.13</v>
      </c>
      <c r="C69">
        <v>3.59</v>
      </c>
      <c r="D69" s="20">
        <f t="shared" si="28"/>
        <v>5.6755946255075074E-2</v>
      </c>
      <c r="E69" s="17">
        <f>IF(OR($A69="",$B69="",$C69=""),"",A69*'MPTO_working_3-way'!$I68)</f>
        <v>2.3037279628360636</v>
      </c>
      <c r="F69" s="21">
        <f>IF(OR($A69="",$B69="",$C69=""),"",B69*'MPTO_working_3-way'!$I68)</f>
        <v>3.3076461117783849</v>
      </c>
      <c r="G69" s="22">
        <f>IF(OR($A69="",$B69="",$C69=""),"",C69*'MPTO_working_3-way'!$I68)</f>
        <v>3.7937538470557195</v>
      </c>
      <c r="H69" s="17">
        <f>IF(OR($A69="",$B69="",$C69=""),"",'MPTO_working_3-way'!E68)</f>
        <v>2.2737765814559654</v>
      </c>
      <c r="I69" s="21">
        <f>IF(OR($A69="",$B69="",$C69=""),"",'MPTO_working_3-way'!F68)</f>
        <v>3.327010138305762</v>
      </c>
      <c r="J69" s="22">
        <f>IF(OR($A69="",$B69="",$C69=""),"",'MPTO_working_3-way'!G68)</f>
        <v>3.8515922457898895</v>
      </c>
      <c r="K69" s="17">
        <f>IF(OR($A69="",$B69="",$C69=""),"",'OddsRatio_working_3-way'!H68)</f>
        <v>2.2862505967806017</v>
      </c>
      <c r="L69" s="21">
        <f>IF(OR($A69="",$B69="",$C69=""),"",'OddsRatio_working_3-way'!I68)</f>
        <v>3.3217913314768484</v>
      </c>
      <c r="M69" s="22">
        <f>IF(OR($A69="",$B69="",$C69=""),"",'OddsRatio_working_3-way'!J68)</f>
        <v>3.8232110556455563</v>
      </c>
      <c r="N69" s="23">
        <f t="shared" ref="N69:N132" si="29">(1/E69)* 100</f>
        <v>43.407903022061866</v>
      </c>
      <c r="O69" s="24">
        <f t="shared" ref="O69:O132" si="30">(1/F69)* 100</f>
        <v>30.232980379583029</v>
      </c>
      <c r="P69" s="24">
        <f t="shared" ref="P69:P132" si="31">(1/G69)* 100</f>
        <v>26.359116598355119</v>
      </c>
      <c r="Q69" t="s">
        <v>459</v>
      </c>
      <c r="R69" t="s">
        <v>142</v>
      </c>
      <c r="S69" s="48" t="s">
        <v>462</v>
      </c>
      <c r="T69" s="35">
        <v>100</v>
      </c>
      <c r="U69" s="35">
        <f t="shared" ref="U69:U132" si="32">(1/A70)*((T69*A70)-T69)</f>
        <v>68.944099378881987</v>
      </c>
      <c r="V69" s="35">
        <f t="shared" ref="V69:V132" si="33">(1/B70)*((T69*B70)-T69)</f>
        <v>71.509971509971507</v>
      </c>
      <c r="W69" s="35">
        <f t="shared" ref="W69:W132" si="34">(1/C70)*((T69*C70)-T69)</f>
        <v>57.264957264957268</v>
      </c>
      <c r="X69" s="35">
        <f t="shared" ref="X69:X132" si="35">((1/B70)+(1/C70))*T69</f>
        <v>71.225071225071218</v>
      </c>
      <c r="Y69" s="35">
        <f t="shared" ref="Y69:Y132" si="36">((1/A70)+(1/C70))*T69</f>
        <v>73.790943356160739</v>
      </c>
      <c r="Z69" s="35">
        <f t="shared" ref="Z69:Z132" si="37">((1/A70)+(1/B70))*T69</f>
        <v>59.545929111146499</v>
      </c>
      <c r="AA69" s="35">
        <f t="shared" ref="AA69:AA132" si="38">U69-X69</f>
        <v>-2.2809718461892317</v>
      </c>
      <c r="AB69" s="35">
        <f t="shared" ref="AB69:AB132" si="39">V69-Y69</f>
        <v>-2.2809718461892317</v>
      </c>
      <c r="AC69" s="35">
        <f t="shared" ref="AC69:AC132" si="40">W69-Z69</f>
        <v>-2.2809718461892317</v>
      </c>
      <c r="AF69">
        <v>2.42</v>
      </c>
      <c r="AG69">
        <v>1.56</v>
      </c>
      <c r="AJ69" t="s">
        <v>73</v>
      </c>
    </row>
    <row r="70" spans="1:36" ht="15" x14ac:dyDescent="0.25">
      <c r="A70">
        <v>3.22</v>
      </c>
      <c r="B70">
        <v>3.51</v>
      </c>
      <c r="C70">
        <v>2.34</v>
      </c>
      <c r="D70" s="20">
        <f t="shared" si="28"/>
        <v>2.2809718461892281E-2</v>
      </c>
      <c r="E70" s="17">
        <f>IF(OR($A70="",$B70="",$C70=""),"",A70*'MPTO_working_3-way'!$I69)</f>
        <v>3.2934472934472931</v>
      </c>
      <c r="F70" s="21">
        <f>IF(OR($A70="",$B70="",$C70=""),"",B70*'MPTO_working_3-way'!$I69)</f>
        <v>3.5900621118012417</v>
      </c>
      <c r="G70" s="22">
        <f>IF(OR($A70="",$B70="",$C70=""),"",C70*'MPTO_working_3-way'!$I69)</f>
        <v>2.3933747412008279</v>
      </c>
      <c r="H70" s="17">
        <f>IF(OR($A70="",$B70="",$C70=""),"",'MPTO_working_3-way'!E69)</f>
        <v>3.3008119000798266</v>
      </c>
      <c r="I70" s="21">
        <f>IF(OR($A70="",$B70="",$C70=""),"",'MPTO_working_3-way'!F69)</f>
        <v>3.6062410925102628</v>
      </c>
      <c r="J70" s="22">
        <f>IF(OR($A70="",$B70="",$C70=""),"",'MPTO_working_3-way'!G69)</f>
        <v>2.3823864195275499</v>
      </c>
      <c r="K70" s="17">
        <f>IF(OR($A70="",$B70="",$C70=""),"",'OddsRatio_working_3-way'!H69)</f>
        <v>3.2981869453783741</v>
      </c>
      <c r="L70" s="21">
        <f>IF(OR($A70="",$B70="",$C70=""),"",'OddsRatio_working_3-way'!I69)</f>
        <v>3.5984005553602336</v>
      </c>
      <c r="M70" s="22">
        <f>IF(OR($A70="",$B70="",$C70=""),"",'OddsRatio_working_3-way'!J69)</f>
        <v>2.3871939219851441</v>
      </c>
      <c r="N70" s="23">
        <f t="shared" si="29"/>
        <v>30.363321799307961</v>
      </c>
      <c r="O70" s="24">
        <f t="shared" si="30"/>
        <v>27.854671280276822</v>
      </c>
      <c r="P70" s="24">
        <f t="shared" si="31"/>
        <v>41.782006920415228</v>
      </c>
      <c r="Q70" t="s">
        <v>230</v>
      </c>
      <c r="R70" t="s">
        <v>233</v>
      </c>
      <c r="S70" s="48" t="s">
        <v>462</v>
      </c>
      <c r="T70" s="35">
        <v>100</v>
      </c>
      <c r="U70" s="35">
        <f t="shared" si="32"/>
        <v>67.845659163987136</v>
      </c>
      <c r="V70" s="35">
        <f t="shared" si="33"/>
        <v>68.75</v>
      </c>
      <c r="W70" s="35">
        <f t="shared" si="34"/>
        <v>61.240310077519375</v>
      </c>
      <c r="X70" s="35">
        <f t="shared" si="35"/>
        <v>70.009689922480618</v>
      </c>
      <c r="Y70" s="35">
        <f t="shared" si="36"/>
        <v>70.914030758493467</v>
      </c>
      <c r="Z70" s="35">
        <f t="shared" si="37"/>
        <v>63.404340836012864</v>
      </c>
      <c r="AA70" s="35">
        <f t="shared" si="38"/>
        <v>-2.1640307584934817</v>
      </c>
      <c r="AB70" s="35">
        <f t="shared" si="39"/>
        <v>-2.1640307584934675</v>
      </c>
      <c r="AC70" s="35">
        <f t="shared" si="40"/>
        <v>-2.1640307584934888</v>
      </c>
      <c r="AF70">
        <v>2</v>
      </c>
      <c r="AG70">
        <v>1.91</v>
      </c>
      <c r="AJ70" t="s">
        <v>427</v>
      </c>
    </row>
    <row r="71" spans="1:36" ht="15" x14ac:dyDescent="0.25">
      <c r="A71">
        <v>3.11</v>
      </c>
      <c r="B71">
        <v>3.2</v>
      </c>
      <c r="C71">
        <v>2.58</v>
      </c>
      <c r="D71" s="20">
        <f t="shared" si="28"/>
        <v>2.1640307584934737E-2</v>
      </c>
      <c r="E71" s="17">
        <f>IF(OR($A71="",$B71="",$C71=""),"",A71*'MPTO_working_3-way'!$I70)</f>
        <v>3.177301356589147</v>
      </c>
      <c r="F71" s="21">
        <f>IF(OR($A71="",$B71="",$C71=""),"",B71*'MPTO_working_3-way'!$I70)</f>
        <v>3.2692489842717913</v>
      </c>
      <c r="G71" s="22">
        <f>IF(OR($A71="",$B71="",$C71=""),"",C71*'MPTO_working_3-way'!$I70)</f>
        <v>2.6358319935691319</v>
      </c>
      <c r="H71" s="17">
        <f>IF(OR($A71="",$B71="",$C71=""),"",'MPTO_working_3-way'!E70)</f>
        <v>3.1813701762240441</v>
      </c>
      <c r="I71" s="21">
        <f>IF(OR($A71="",$B71="",$C71=""),"",'MPTO_working_3-way'!F70)</f>
        <v>3.275610909449663</v>
      </c>
      <c r="J71" s="22">
        <f>IF(OR($A71="",$B71="",$C71=""),"",'MPTO_working_3-way'!G70)</f>
        <v>2.6289260609767253</v>
      </c>
      <c r="K71" s="17">
        <f>IF(OR($A71="",$B71="",$C71=""),"",'OddsRatio_working_3-way'!H70)</f>
        <v>3.1795920236018222</v>
      </c>
      <c r="L71" s="21">
        <f>IF(OR($A71="",$B71="",$C71=""),"",'OddsRatio_working_3-way'!I70)</f>
        <v>3.2725604037554539</v>
      </c>
      <c r="M71" s="22">
        <f>IF(OR($A71="",$B71="",$C71=""),"",'OddsRatio_working_3-way'!J70)</f>
        <v>2.6321115626970997</v>
      </c>
      <c r="N71" s="23">
        <f t="shared" si="29"/>
        <v>31.473250024779087</v>
      </c>
      <c r="O71" s="24">
        <f t="shared" si="30"/>
        <v>30.588064867832177</v>
      </c>
      <c r="P71" s="24">
        <f t="shared" si="31"/>
        <v>37.938685107388743</v>
      </c>
      <c r="Q71" t="s">
        <v>338</v>
      </c>
      <c r="R71" t="s">
        <v>341</v>
      </c>
      <c r="S71" s="48" t="s">
        <v>462</v>
      </c>
      <c r="T71" s="35">
        <v>100</v>
      </c>
      <c r="U71" s="35">
        <f t="shared" si="32"/>
        <v>54.337899543379002</v>
      </c>
      <c r="V71" s="35">
        <f t="shared" si="33"/>
        <v>65.277777777777771</v>
      </c>
      <c r="W71" s="35">
        <f t="shared" si="34"/>
        <v>75.845410628019309</v>
      </c>
      <c r="X71" s="35">
        <f t="shared" si="35"/>
        <v>58.876811594202906</v>
      </c>
      <c r="Y71" s="35">
        <f t="shared" si="36"/>
        <v>69.816689828601682</v>
      </c>
      <c r="Z71" s="35">
        <f t="shared" si="37"/>
        <v>80.384322678843233</v>
      </c>
      <c r="AA71" s="35">
        <f t="shared" si="38"/>
        <v>-4.5389120508239031</v>
      </c>
      <c r="AB71" s="35">
        <f t="shared" si="39"/>
        <v>-4.5389120508239102</v>
      </c>
      <c r="AC71" s="35">
        <f t="shared" si="40"/>
        <v>-4.5389120508239245</v>
      </c>
      <c r="AF71">
        <v>2.42</v>
      </c>
      <c r="AG71">
        <v>1.62</v>
      </c>
      <c r="AJ71" t="s">
        <v>427</v>
      </c>
    </row>
    <row r="72" spans="1:36" ht="15" x14ac:dyDescent="0.25">
      <c r="A72">
        <v>2.19</v>
      </c>
      <c r="B72">
        <v>2.88</v>
      </c>
      <c r="C72">
        <v>4.1399999999999997</v>
      </c>
      <c r="D72" s="20">
        <f t="shared" si="28"/>
        <v>4.5389120508239067E-2</v>
      </c>
      <c r="E72" s="17">
        <f>IF(OR($A72="",$B72="",$C72=""),"",A72*'MPTO_working_3-way'!$I71)</f>
        <v>2.2894021739130435</v>
      </c>
      <c r="F72" s="21">
        <f>IF(OR($A72="",$B72="",$C72=""),"",B72*'MPTO_working_3-way'!$I71)</f>
        <v>3.0107206670637283</v>
      </c>
      <c r="G72" s="22">
        <f>IF(OR($A72="",$B72="",$C72=""),"",C72*'MPTO_working_3-way'!$I71)</f>
        <v>4.3279109589041092</v>
      </c>
      <c r="H72" s="17">
        <f>IF(OR($A72="",$B72="",$C72=""),"",'MPTO_working_3-way'!E71)</f>
        <v>2.2650503082198199</v>
      </c>
      <c r="I72" s="21">
        <f>IF(OR($A72="",$B72="",$C72=""),"",'MPTO_working_3-way'!F71)</f>
        <v>3.0112090868330594</v>
      </c>
      <c r="J72" s="22">
        <f>IF(OR($A72="",$B72="",$C72=""),"",'MPTO_working_3-way'!G71)</f>
        <v>4.4166453545723572</v>
      </c>
      <c r="K72" s="17">
        <f>IF(OR($A72="",$B72="",$C72=""),"",'OddsRatio_working_3-way'!H71)</f>
        <v>2.2758835935012653</v>
      </c>
      <c r="L72" s="21">
        <f>IF(OR($A72="",$B72="",$C72=""),"",'OddsRatio_working_3-way'!I71)</f>
        <v>3.015681643514605</v>
      </c>
      <c r="M72" s="22">
        <f>IF(OR($A72="",$B72="",$C72=""),"",'OddsRatio_working_3-way'!J71)</f>
        <v>4.3666172131041794</v>
      </c>
      <c r="N72" s="23">
        <f t="shared" si="29"/>
        <v>43.679525222551931</v>
      </c>
      <c r="O72" s="24">
        <f t="shared" si="30"/>
        <v>33.21463897131553</v>
      </c>
      <c r="P72" s="24">
        <f t="shared" si="31"/>
        <v>23.105835806132543</v>
      </c>
      <c r="Q72" t="s">
        <v>236</v>
      </c>
      <c r="R72" t="s">
        <v>411</v>
      </c>
      <c r="S72" s="48" t="s">
        <v>462</v>
      </c>
      <c r="T72" s="35">
        <v>100</v>
      </c>
      <c r="U72" s="35">
        <f t="shared" si="32"/>
        <v>64.285714285714292</v>
      </c>
      <c r="V72" s="35">
        <f t="shared" si="33"/>
        <v>65.986394557823132</v>
      </c>
      <c r="W72" s="35">
        <f t="shared" si="34"/>
        <v>65.397923875432525</v>
      </c>
      <c r="X72" s="35">
        <f t="shared" si="35"/>
        <v>68.615681566744342</v>
      </c>
      <c r="Y72" s="35">
        <f t="shared" si="36"/>
        <v>70.316361838853197</v>
      </c>
      <c r="Z72" s="35">
        <f t="shared" si="37"/>
        <v>69.72789115646259</v>
      </c>
      <c r="AA72" s="35">
        <f t="shared" si="38"/>
        <v>-4.3299672810300507</v>
      </c>
      <c r="AB72" s="35">
        <f t="shared" si="39"/>
        <v>-4.3299672810300649</v>
      </c>
      <c r="AC72" s="35">
        <f t="shared" si="40"/>
        <v>-4.3299672810300649</v>
      </c>
      <c r="AF72">
        <v>2.98</v>
      </c>
      <c r="AG72">
        <v>1.4</v>
      </c>
      <c r="AJ72" t="s">
        <v>434</v>
      </c>
    </row>
    <row r="73" spans="1:36" ht="15" x14ac:dyDescent="0.25">
      <c r="A73">
        <v>2.8</v>
      </c>
      <c r="B73">
        <v>2.94</v>
      </c>
      <c r="C73">
        <v>2.89</v>
      </c>
      <c r="D73" s="20">
        <f t="shared" si="28"/>
        <v>4.329967281030056E-2</v>
      </c>
      <c r="E73" s="17">
        <f>IF(OR($A73="",$B73="",$C73=""),"",A73*'MPTO_working_3-way'!$I72)</f>
        <v>2.9212390838688416</v>
      </c>
      <c r="F73" s="21">
        <f>IF(OR($A73="",$B73="",$C73=""),"",B73*'MPTO_working_3-way'!$I72)</f>
        <v>3.0673010380622836</v>
      </c>
      <c r="G73" s="22">
        <f>IF(OR($A73="",$B73="",$C73=""),"",C73*'MPTO_working_3-way'!$I72)</f>
        <v>3.0151360544217689</v>
      </c>
      <c r="H73" s="17">
        <f>IF(OR($A73="",$B73="",$C73=""),"",'MPTO_working_3-way'!E72)</f>
        <v>2.9179220660286638</v>
      </c>
      <c r="I73" s="21">
        <f>IF(OR($A73="",$B73="",$C73=""),"",'MPTO_working_3-way'!F72)</f>
        <v>3.0702834222666553</v>
      </c>
      <c r="J73" s="22">
        <f>IF(OR($A73="",$B73="",$C73=""),"",'MPTO_working_3-way'!G72)</f>
        <v>3.0157948912104686</v>
      </c>
      <c r="K73" s="17">
        <f>IF(OR($A73="",$B73="",$C73=""),"",'OddsRatio_working_3-way'!H72)</f>
        <v>2.9195229778056175</v>
      </c>
      <c r="L73" s="21">
        <f>IF(OR($A73="",$B73="",$C73=""),"",'OddsRatio_working_3-way'!I72)</f>
        <v>3.06881920941272</v>
      </c>
      <c r="M73" s="22">
        <f>IF(OR($A73="",$B73="",$C73=""),"",'OddsRatio_working_3-way'!J72)</f>
        <v>3.0154991266958975</v>
      </c>
      <c r="N73" s="23">
        <f t="shared" si="29"/>
        <v>34.232049184951215</v>
      </c>
      <c r="O73" s="24">
        <f t="shared" si="30"/>
        <v>32.601951604715438</v>
      </c>
      <c r="P73" s="24">
        <f t="shared" si="31"/>
        <v>33.165999210333354</v>
      </c>
      <c r="Q73" t="s">
        <v>240</v>
      </c>
      <c r="R73" t="s">
        <v>249</v>
      </c>
      <c r="S73" s="48" t="s">
        <v>462</v>
      </c>
      <c r="T73" s="35">
        <v>100</v>
      </c>
      <c r="U73" s="35">
        <f t="shared" si="32"/>
        <v>50</v>
      </c>
      <c r="V73" s="35">
        <f t="shared" si="33"/>
        <v>69.696969696969703</v>
      </c>
      <c r="W73" s="35">
        <f t="shared" si="34"/>
        <v>75.609756097560975</v>
      </c>
      <c r="X73" s="35">
        <f t="shared" si="35"/>
        <v>54.693274205469336</v>
      </c>
      <c r="Y73" s="35">
        <f t="shared" si="36"/>
        <v>74.390243902439025</v>
      </c>
      <c r="Z73" s="35">
        <f t="shared" si="37"/>
        <v>80.303030303030297</v>
      </c>
      <c r="AA73" s="35">
        <f t="shared" si="38"/>
        <v>-4.6932742054693364</v>
      </c>
      <c r="AB73" s="35">
        <f t="shared" si="39"/>
        <v>-4.6932742054693222</v>
      </c>
      <c r="AC73" s="35">
        <f t="shared" si="40"/>
        <v>-4.6932742054693222</v>
      </c>
      <c r="AF73">
        <v>2.38</v>
      </c>
      <c r="AG73">
        <v>1.6</v>
      </c>
      <c r="AJ73" t="s">
        <v>434</v>
      </c>
    </row>
    <row r="74" spans="1:36" ht="15" x14ac:dyDescent="0.25">
      <c r="A74">
        <v>2</v>
      </c>
      <c r="B74">
        <v>3.3</v>
      </c>
      <c r="C74">
        <v>4.0999999999999996</v>
      </c>
      <c r="D74" s="20">
        <f t="shared" si="28"/>
        <v>4.6932742054693222E-2</v>
      </c>
      <c r="E74" s="17">
        <f>IF(OR($A74="",$B74="",$C74=""),"",A74*'MPTO_working_3-way'!$I73)</f>
        <v>2.0938654841093864</v>
      </c>
      <c r="F74" s="21">
        <f>IF(OR($A74="",$B74="",$C74=""),"",B74*'MPTO_working_3-way'!$I73)</f>
        <v>3.4548780487804875</v>
      </c>
      <c r="G74" s="22">
        <f>IF(OR($A74="",$B74="",$C74=""),"",C74*'MPTO_working_3-way'!$I73)</f>
        <v>4.292424242424242</v>
      </c>
      <c r="H74" s="17">
        <f>IF(OR($A74="",$B74="",$C74=""),"",'MPTO_working_3-way'!E73)</f>
        <v>2.0645981688708037</v>
      </c>
      <c r="I74" s="21">
        <f>IF(OR($A74="",$B74="",$C74=""),"",'MPTO_working_3-way'!F73)</f>
        <v>3.4796399485640799</v>
      </c>
      <c r="J74" s="22">
        <f>IF(OR($A74="",$B74="",$C74=""),"",'MPTO_working_3-way'!G73)</f>
        <v>4.3810037776578516</v>
      </c>
      <c r="K74" s="17">
        <f>IF(OR($A74="",$B74="",$C74=""),"",'OddsRatio_working_3-way'!H73)</f>
        <v>2.0762221814841646</v>
      </c>
      <c r="L74" s="21">
        <f>IF(OR($A74="",$B74="",$C74=""),"",'OddsRatio_working_3-way'!I73)</f>
        <v>3.4753110174135782</v>
      </c>
      <c r="M74" s="22">
        <f>IF(OR($A74="",$B74="",$C74=""),"",'OddsRatio_working_3-way'!J73)</f>
        <v>4.3362887626009101</v>
      </c>
      <c r="N74" s="23">
        <f t="shared" si="29"/>
        <v>47.758559830568302</v>
      </c>
      <c r="O74" s="24">
        <f t="shared" si="30"/>
        <v>28.944581715495943</v>
      </c>
      <c r="P74" s="24">
        <f t="shared" si="31"/>
        <v>23.296858453935759</v>
      </c>
      <c r="Q74" t="s">
        <v>238</v>
      </c>
      <c r="R74" t="s">
        <v>241</v>
      </c>
      <c r="S74" s="48" t="s">
        <v>462</v>
      </c>
      <c r="T74" s="35">
        <v>100</v>
      </c>
      <c r="U74" s="35">
        <f t="shared" si="32"/>
        <v>76.689976689976689</v>
      </c>
      <c r="V74" s="35">
        <f t="shared" si="33"/>
        <v>67.637540453074436</v>
      </c>
      <c r="W74" s="35">
        <f t="shared" si="34"/>
        <v>50.980392156862742</v>
      </c>
      <c r="X74" s="35">
        <f t="shared" si="35"/>
        <v>81.382067390062815</v>
      </c>
      <c r="Y74" s="35">
        <f t="shared" si="36"/>
        <v>72.329631153160562</v>
      </c>
      <c r="Z74" s="35">
        <f t="shared" si="37"/>
        <v>55.672482856948882</v>
      </c>
      <c r="AA74" s="35">
        <f t="shared" si="38"/>
        <v>-4.6920907000861263</v>
      </c>
      <c r="AB74" s="35">
        <f t="shared" si="39"/>
        <v>-4.6920907000861263</v>
      </c>
      <c r="AC74" s="35">
        <f t="shared" si="40"/>
        <v>-4.6920907000861405</v>
      </c>
      <c r="AF74">
        <v>2.25</v>
      </c>
      <c r="AG74">
        <v>1.66</v>
      </c>
      <c r="AJ74" t="s">
        <v>434</v>
      </c>
    </row>
    <row r="75" spans="1:36" ht="15" x14ac:dyDescent="0.25">
      <c r="A75">
        <v>4.29</v>
      </c>
      <c r="B75">
        <v>3.09</v>
      </c>
      <c r="C75">
        <v>2.04</v>
      </c>
      <c r="D75" s="20">
        <f t="shared" si="28"/>
        <v>4.6920907000861378E-2</v>
      </c>
      <c r="E75" s="17">
        <f>IF(OR($A75="",$B75="",$C75=""),"",A75*'MPTO_working_3-way'!$I74)</f>
        <v>4.4912906910336954</v>
      </c>
      <c r="F75" s="21">
        <f>IF(OR($A75="",$B75="",$C75=""),"",B75*'MPTO_working_3-way'!$I74)</f>
        <v>3.2349856026326615</v>
      </c>
      <c r="G75" s="22">
        <f>IF(OR($A75="",$B75="",$C75=""),"",C75*'MPTO_working_3-way'!$I74)</f>
        <v>2.1357186502817571</v>
      </c>
      <c r="H75" s="17">
        <f>IF(OR($A75="",$B75="",$C75=""),"",'MPTO_working_3-way'!E74)</f>
        <v>4.5985483232460105</v>
      </c>
      <c r="I75" s="21">
        <f>IF(OR($A75="",$B75="",$C75=""),"",'MPTO_working_3-way'!F74)</f>
        <v>3.2469188276416534</v>
      </c>
      <c r="J75" s="22">
        <f>IF(OR($A75="",$B75="",$C75=""),"",'MPTO_working_3-way'!G74)</f>
        <v>2.1072338603123724</v>
      </c>
      <c r="K75" s="17">
        <f>IF(OR($A75="",$B75="",$C75=""),"",'OddsRatio_working_3-way'!H74)</f>
        <v>4.5399079816123429</v>
      </c>
      <c r="L75" s="21">
        <f>IF(OR($A75="",$B75="",$C75=""),"",'OddsRatio_working_3-way'!I74)</f>
        <v>3.2487561342157427</v>
      </c>
      <c r="M75" s="22">
        <f>IF(OR($A75="",$B75="",$C75=""),"",'OddsRatio_working_3-way'!J74)</f>
        <v>2.1189982677437196</v>
      </c>
      <c r="N75" s="23">
        <f t="shared" si="29"/>
        <v>22.265314556378545</v>
      </c>
      <c r="O75" s="24">
        <f t="shared" si="30"/>
        <v>30.912038655943029</v>
      </c>
      <c r="P75" s="24">
        <f t="shared" si="31"/>
        <v>46.822646787678416</v>
      </c>
      <c r="Q75" t="s">
        <v>242</v>
      </c>
      <c r="R75" t="s">
        <v>235</v>
      </c>
      <c r="S75" s="48" t="s">
        <v>462</v>
      </c>
      <c r="T75" s="35">
        <v>100</v>
      </c>
      <c r="U75" s="35">
        <f t="shared" si="32"/>
        <v>66.555183946488299</v>
      </c>
      <c r="V75" s="35">
        <f t="shared" si="33"/>
        <v>64.664310954063609</v>
      </c>
      <c r="W75" s="35">
        <f t="shared" si="34"/>
        <v>64.412811387900362</v>
      </c>
      <c r="X75" s="35">
        <f t="shared" si="35"/>
        <v>70.922877658036043</v>
      </c>
      <c r="Y75" s="35">
        <f t="shared" si="36"/>
        <v>69.032004665611339</v>
      </c>
      <c r="Z75" s="35">
        <f t="shared" si="37"/>
        <v>68.780505099448106</v>
      </c>
      <c r="AA75" s="35">
        <f t="shared" si="38"/>
        <v>-4.3676937115477443</v>
      </c>
      <c r="AB75" s="35">
        <f t="shared" si="39"/>
        <v>-4.3676937115477301</v>
      </c>
      <c r="AC75" s="35">
        <f t="shared" si="40"/>
        <v>-4.3676937115477443</v>
      </c>
      <c r="AF75">
        <v>2.2400000000000002</v>
      </c>
      <c r="AG75">
        <v>1.66</v>
      </c>
      <c r="AJ75" t="s">
        <v>434</v>
      </c>
    </row>
    <row r="76" spans="1:36" ht="15" x14ac:dyDescent="0.25">
      <c r="A76">
        <v>2.99</v>
      </c>
      <c r="B76">
        <v>2.83</v>
      </c>
      <c r="C76">
        <v>2.81</v>
      </c>
      <c r="D76" s="20">
        <f t="shared" si="28"/>
        <v>4.3676937115477488E-2</v>
      </c>
      <c r="E76" s="17">
        <f>IF(OR($A76="",$B76="",$C76=""),"",A76*'MPTO_working_3-way'!$I75)</f>
        <v>3.120594041975278</v>
      </c>
      <c r="F76" s="21">
        <f>IF(OR($A76="",$B76="",$C76=""),"",B76*'MPTO_working_3-way'!$I75)</f>
        <v>2.9536057320368014</v>
      </c>
      <c r="G76" s="22">
        <f>IF(OR($A76="",$B76="",$C76=""),"",C76*'MPTO_working_3-way'!$I75)</f>
        <v>2.9327321932944916</v>
      </c>
      <c r="H76" s="17">
        <f>IF(OR($A76="",$B76="",$C76=""),"",'MPTO_working_3-way'!E75)</f>
        <v>3.1260825868553233</v>
      </c>
      <c r="I76" s="21">
        <f>IF(OR($A76="",$B76="",$C76=""),"",'MPTO_working_3-way'!F75)</f>
        <v>2.9516120563026456</v>
      </c>
      <c r="J76" s="22">
        <f>IF(OR($A76="",$B76="",$C76=""),"",'MPTO_working_3-way'!G75)</f>
        <v>2.9298628304093834</v>
      </c>
      <c r="K76" s="17">
        <f>IF(OR($A76="",$B76="",$C76=""),"",'OddsRatio_working_3-way'!H75)</f>
        <v>3.1233413425541192</v>
      </c>
      <c r="L76" s="21">
        <f>IF(OR($A76="",$B76="",$C76=""),"",'OddsRatio_working_3-way'!I75)</f>
        <v>2.952620430589969</v>
      </c>
      <c r="M76" s="22">
        <f>IF(OR($A76="",$B76="",$C76=""),"",'OddsRatio_working_3-way'!J75)</f>
        <v>2.9312803165944499</v>
      </c>
      <c r="N76" s="23">
        <f t="shared" si="29"/>
        <v>32.045180710753989</v>
      </c>
      <c r="O76" s="24">
        <f t="shared" si="30"/>
        <v>33.856922376379657</v>
      </c>
      <c r="P76" s="24">
        <f t="shared" si="31"/>
        <v>34.097896912866346</v>
      </c>
      <c r="Q76" t="s">
        <v>246</v>
      </c>
      <c r="R76" t="s">
        <v>245</v>
      </c>
      <c r="S76" s="48" t="s">
        <v>462</v>
      </c>
      <c r="T76" s="35">
        <v>100</v>
      </c>
      <c r="U76" s="35">
        <f t="shared" si="32"/>
        <v>66.329966329966325</v>
      </c>
      <c r="V76" s="35">
        <f t="shared" si="33"/>
        <v>64.02877697841727</v>
      </c>
      <c r="W76" s="35">
        <f t="shared" si="34"/>
        <v>65.277777777777771</v>
      </c>
      <c r="X76" s="35">
        <f t="shared" si="35"/>
        <v>70.693445243804959</v>
      </c>
      <c r="Y76" s="35">
        <f t="shared" si="36"/>
        <v>68.392255892255889</v>
      </c>
      <c r="Z76" s="35">
        <f t="shared" si="37"/>
        <v>69.641256691616405</v>
      </c>
      <c r="AA76" s="35">
        <f t="shared" si="38"/>
        <v>-4.3634789138386338</v>
      </c>
      <c r="AB76" s="35">
        <f t="shared" si="39"/>
        <v>-4.3634789138386196</v>
      </c>
      <c r="AC76" s="35">
        <f t="shared" si="40"/>
        <v>-4.3634789138386338</v>
      </c>
      <c r="AF76">
        <v>2.64</v>
      </c>
      <c r="AG76">
        <v>1.5</v>
      </c>
      <c r="AJ76" t="s">
        <v>434</v>
      </c>
    </row>
    <row r="77" spans="1:36" ht="15" x14ac:dyDescent="0.25">
      <c r="A77">
        <v>2.97</v>
      </c>
      <c r="B77">
        <v>2.78</v>
      </c>
      <c r="C77">
        <v>2.88</v>
      </c>
      <c r="D77" s="20">
        <f t="shared" si="28"/>
        <v>4.3634789138386143E-2</v>
      </c>
      <c r="E77" s="17">
        <f>IF(OR($A77="",$B77="",$C77=""),"",A77*'MPTO_working_3-way'!$I76)</f>
        <v>3.0995953237410072</v>
      </c>
      <c r="F77" s="21">
        <f>IF(OR($A77="",$B77="",$C77=""),"",B77*'MPTO_working_3-way'!$I76)</f>
        <v>2.9013047138047132</v>
      </c>
      <c r="G77" s="22">
        <f>IF(OR($A77="",$B77="",$C77=""),"",C77*'MPTO_working_3-way'!$I76)</f>
        <v>3.0056681927185518</v>
      </c>
      <c r="H77" s="17">
        <f>IF(OR($A77="",$B77="",$C77=""),"",'MPTO_working_3-way'!E76)</f>
        <v>3.1040919329926782</v>
      </c>
      <c r="I77" s="21">
        <f>IF(OR($A77="",$B77="",$C77=""),"",'MPTO_working_3-way'!F76)</f>
        <v>2.8971458146314641</v>
      </c>
      <c r="J77" s="22">
        <f>IF(OR($A77="",$B77="",$C77=""),"",'MPTO_working_3-way'!G76)</f>
        <v>3.0059160108490532</v>
      </c>
      <c r="K77" s="17">
        <f>IF(OR($A77="",$B77="",$C77=""),"",'OddsRatio_working_3-way'!H76)</f>
        <v>3.1018692766739364</v>
      </c>
      <c r="L77" s="21">
        <f>IF(OR($A77="",$B77="",$C77=""),"",'OddsRatio_working_3-way'!I76)</f>
        <v>2.8991509200404084</v>
      </c>
      <c r="M77" s="22">
        <f>IF(OR($A77="",$B77="",$C77=""),"",'OddsRatio_working_3-way'!J76)</f>
        <v>3.005844791952792</v>
      </c>
      <c r="N77" s="23">
        <f t="shared" si="29"/>
        <v>32.26227605715529</v>
      </c>
      <c r="O77" s="24">
        <f t="shared" si="30"/>
        <v>34.467251758903323</v>
      </c>
      <c r="P77" s="24">
        <f t="shared" si="31"/>
        <v>33.270472183941401</v>
      </c>
      <c r="Q77" t="s">
        <v>248</v>
      </c>
      <c r="R77" t="s">
        <v>247</v>
      </c>
      <c r="S77" s="48" t="s">
        <v>462</v>
      </c>
      <c r="T77" s="35">
        <v>100</v>
      </c>
      <c r="U77" s="35">
        <f t="shared" si="32"/>
        <v>46.236559139784944</v>
      </c>
      <c r="V77" s="35">
        <f t="shared" si="33"/>
        <v>70.326409495548958</v>
      </c>
      <c r="W77" s="35">
        <f t="shared" si="34"/>
        <v>78.678038379530932</v>
      </c>
      <c r="X77" s="35">
        <f t="shared" si="35"/>
        <v>50.995552124920117</v>
      </c>
      <c r="Y77" s="35">
        <f t="shared" si="36"/>
        <v>75.085402480684138</v>
      </c>
      <c r="Z77" s="35">
        <f t="shared" si="37"/>
        <v>83.437031364666097</v>
      </c>
      <c r="AA77" s="35">
        <f t="shared" si="38"/>
        <v>-4.7589929851351727</v>
      </c>
      <c r="AB77" s="35">
        <f t="shared" si="39"/>
        <v>-4.7589929851351798</v>
      </c>
      <c r="AC77" s="35">
        <f t="shared" si="40"/>
        <v>-4.7589929851351656</v>
      </c>
      <c r="AF77">
        <v>3.01</v>
      </c>
      <c r="AG77">
        <v>1.39</v>
      </c>
      <c r="AJ77" t="s">
        <v>434</v>
      </c>
    </row>
    <row r="78" spans="1:36" ht="15" x14ac:dyDescent="0.25">
      <c r="A78">
        <v>1.86</v>
      </c>
      <c r="B78">
        <v>3.37</v>
      </c>
      <c r="C78">
        <v>4.6900000000000004</v>
      </c>
      <c r="D78" s="20">
        <f t="shared" si="28"/>
        <v>4.7589929851351798E-2</v>
      </c>
      <c r="E78" s="17">
        <f>IF(OR($A78="",$B78="",$C78=""),"",A78*'MPTO_working_3-way'!$I77)</f>
        <v>1.9485172695235145</v>
      </c>
      <c r="F78" s="21">
        <f>IF(OR($A78="",$B78="",$C78=""),"",B78*'MPTO_working_3-way'!$I77)</f>
        <v>3.5303780635990556</v>
      </c>
      <c r="G78" s="22">
        <f>IF(OR($A78="",$B78="",$C78=""),"",C78*'MPTO_working_3-way'!$I77)</f>
        <v>4.9131967710028404</v>
      </c>
      <c r="H78" s="17">
        <f>IF(OR($A78="",$B78="",$C78=""),"",'MPTO_working_3-way'!E77)</f>
        <v>1.9165492350651145</v>
      </c>
      <c r="I78" s="21">
        <f>IF(OR($A78="",$B78="",$C78=""),"",'MPTO_working_3-way'!F77)</f>
        <v>3.5603331099821816</v>
      </c>
      <c r="J78" s="22">
        <f>IF(OR($A78="",$B78="",$C78=""),"",'MPTO_working_3-way'!G77)</f>
        <v>5.0669776860931437</v>
      </c>
      <c r="K78" s="17">
        <f>IF(OR($A78="",$B78="",$C78=""),"",'OddsRatio_working_3-way'!H77)</f>
        <v>1.928771577498807</v>
      </c>
      <c r="L78" s="21">
        <f>IF(OR($A78="",$B78="",$C78=""),"",'OddsRatio_working_3-way'!I77)</f>
        <v>3.5595216728746184</v>
      </c>
      <c r="M78" s="22">
        <f>IF(OR($A78="",$B78="",$C78=""),"",'OddsRatio_working_3-way'!J77)</f>
        <v>4.9850780476402283</v>
      </c>
      <c r="N78" s="23">
        <f t="shared" si="29"/>
        <v>51.321074523734524</v>
      </c>
      <c r="O78" s="24">
        <f t="shared" si="30"/>
        <v>28.325578223782262</v>
      </c>
      <c r="P78" s="24">
        <f t="shared" si="31"/>
        <v>20.353347252483204</v>
      </c>
      <c r="Q78" t="s">
        <v>237</v>
      </c>
      <c r="R78" t="s">
        <v>251</v>
      </c>
      <c r="S78" s="48" t="s">
        <v>462</v>
      </c>
      <c r="T78" s="35">
        <v>100</v>
      </c>
      <c r="U78" s="35">
        <f t="shared" si="32"/>
        <v>56.331877729257641</v>
      </c>
      <c r="V78" s="35">
        <f t="shared" si="33"/>
        <v>67.948717948717942</v>
      </c>
      <c r="W78" s="35">
        <f t="shared" si="34"/>
        <v>71.346704871060169</v>
      </c>
      <c r="X78" s="35">
        <f t="shared" si="35"/>
        <v>60.704577180221875</v>
      </c>
      <c r="Y78" s="35">
        <f t="shared" si="36"/>
        <v>72.32141739968219</v>
      </c>
      <c r="Z78" s="35">
        <f t="shared" si="37"/>
        <v>75.719404322024403</v>
      </c>
      <c r="AA78" s="35">
        <f t="shared" si="38"/>
        <v>-4.3726994509642338</v>
      </c>
      <c r="AB78" s="35">
        <f t="shared" si="39"/>
        <v>-4.3726994509642481</v>
      </c>
      <c r="AC78" s="35">
        <f t="shared" si="40"/>
        <v>-4.3726994509642338</v>
      </c>
      <c r="AF78">
        <v>2.27</v>
      </c>
      <c r="AG78">
        <v>1.65</v>
      </c>
      <c r="AJ78" t="s">
        <v>434</v>
      </c>
    </row>
    <row r="79" spans="1:36" ht="15" x14ac:dyDescent="0.25">
      <c r="A79">
        <v>2.29</v>
      </c>
      <c r="B79">
        <v>3.12</v>
      </c>
      <c r="C79">
        <v>3.49</v>
      </c>
      <c r="D79" s="20">
        <f t="shared" si="28"/>
        <v>4.3726994509642347E-2</v>
      </c>
      <c r="E79" s="17">
        <f>IF(OR($A79="",$B79="",$C79=""),"",A79*'MPTO_working_3-way'!$I78)</f>
        <v>2.3901348174270809</v>
      </c>
      <c r="F79" s="21">
        <f>IF(OR($A79="",$B79="",$C79=""),"",B79*'MPTO_working_3-way'!$I78)</f>
        <v>3.2564282228700843</v>
      </c>
      <c r="G79" s="22">
        <f>IF(OR($A79="",$B79="",$C79=""),"",C79*'MPTO_working_3-way'!$I78)</f>
        <v>3.6426072108386518</v>
      </c>
      <c r="H79" s="17">
        <f>IF(OR($A79="",$B79="",$C79=""),"",'MPTO_working_3-way'!E78)</f>
        <v>2.3690756526496726</v>
      </c>
      <c r="I79" s="21">
        <f>IF(OR($A79="",$B79="",$C79=""),"",'MPTO_working_3-way'!F78)</f>
        <v>3.2686451496533766</v>
      </c>
      <c r="J79" s="22">
        <f>IF(OR($A79="",$B79="",$C79=""),"",'MPTO_working_3-way'!G78)</f>
        <v>3.6770480138371653</v>
      </c>
      <c r="K79" s="17">
        <f>IF(OR($A79="",$B79="",$C79=""),"",'OddsRatio_working_3-way'!H78)</f>
        <v>2.3781478754610514</v>
      </c>
      <c r="L79" s="21">
        <f>IF(OR($A79="",$B79="",$C79=""),"",'OddsRatio_working_3-way'!I78)</f>
        <v>3.264863175176302</v>
      </c>
      <c r="M79" s="22">
        <f>IF(OR($A79="",$B79="",$C79=""),"",'OddsRatio_working_3-way'!J78)</f>
        <v>3.6601458991457507</v>
      </c>
      <c r="N79" s="23">
        <f t="shared" si="29"/>
        <v>41.838644109476405</v>
      </c>
      <c r="O79" s="24">
        <f t="shared" si="30"/>
        <v>30.708491990609282</v>
      </c>
      <c r="P79" s="24">
        <f t="shared" si="31"/>
        <v>27.452863899914316</v>
      </c>
      <c r="Q79" t="s">
        <v>410</v>
      </c>
      <c r="R79" t="s">
        <v>243</v>
      </c>
      <c r="S79" s="48" t="s">
        <v>462</v>
      </c>
      <c r="T79" s="35">
        <v>100</v>
      </c>
      <c r="U79" s="35">
        <f t="shared" si="32"/>
        <v>41.860465116279073</v>
      </c>
      <c r="V79" s="35">
        <f t="shared" si="33"/>
        <v>71.83098591549296</v>
      </c>
      <c r="W79" s="35">
        <f t="shared" si="34"/>
        <v>81.549815498154985</v>
      </c>
      <c r="X79" s="35">
        <f t="shared" si="35"/>
        <v>46.619198586352063</v>
      </c>
      <c r="Y79" s="35">
        <f t="shared" si="36"/>
        <v>76.589719385565957</v>
      </c>
      <c r="Z79" s="35">
        <f t="shared" si="37"/>
        <v>86.308548968227967</v>
      </c>
      <c r="AA79" s="35">
        <f t="shared" si="38"/>
        <v>-4.7587334700729897</v>
      </c>
      <c r="AB79" s="35">
        <f t="shared" si="39"/>
        <v>-4.7587334700729969</v>
      </c>
      <c r="AC79" s="35">
        <f t="shared" si="40"/>
        <v>-4.7587334700729826</v>
      </c>
      <c r="AF79">
        <v>2.35</v>
      </c>
      <c r="AG79">
        <v>1.61</v>
      </c>
      <c r="AJ79" t="s">
        <v>434</v>
      </c>
    </row>
    <row r="80" spans="1:36" ht="15" x14ac:dyDescent="0.25">
      <c r="A80">
        <v>1.72</v>
      </c>
      <c r="B80">
        <v>3.55</v>
      </c>
      <c r="C80">
        <v>5.42</v>
      </c>
      <c r="D80" s="20">
        <f t="shared" si="28"/>
        <v>4.7587334700729844E-2</v>
      </c>
      <c r="E80" s="17">
        <f>IF(OR($A80="",$B80="",$C80=""),"",A80*'MPTO_working_3-way'!$I79)</f>
        <v>1.8018502156852554</v>
      </c>
      <c r="F80" s="21">
        <f>IF(OR($A80="",$B80="",$C80=""),"",B80*'MPTO_working_3-way'!$I79)</f>
        <v>3.718935038187591</v>
      </c>
      <c r="G80" s="22">
        <f>IF(OR($A80="",$B80="",$C80=""),"",C80*'MPTO_working_3-way'!$I79)</f>
        <v>5.6779233540779561</v>
      </c>
      <c r="H80" s="17">
        <f>IF(OR($A80="",$B80="",$C80=""),"",'MPTO_working_3-way'!E79)</f>
        <v>1.7682437096736274</v>
      </c>
      <c r="I80" s="21">
        <f>IF(OR($A80="",$B80="",$C80=""),"",'MPTO_working_3-way'!F79)</f>
        <v>3.7618352611668842</v>
      </c>
      <c r="J80" s="22">
        <f>IF(OR($A80="",$B80="",$C80=""),"",'MPTO_working_3-way'!G79)</f>
        <v>5.9298123647205525</v>
      </c>
      <c r="K80" s="17">
        <f>IF(OR($A80="",$B80="",$C80=""),"",'OddsRatio_working_3-way'!H79)</f>
        <v>1.7804538052694148</v>
      </c>
      <c r="L80" s="21">
        <f>IF(OR($A80="",$B80="",$C80=""),"",'OddsRatio_working_3-way'!I79)</f>
        <v>3.7641072269958449</v>
      </c>
      <c r="M80" s="22">
        <f>IF(OR($A80="",$B80="",$C80=""),"",'OddsRatio_working_3-way'!J79)</f>
        <v>5.7911191934594637</v>
      </c>
      <c r="N80" s="23">
        <f t="shared" si="29"/>
        <v>55.498508771423793</v>
      </c>
      <c r="O80" s="24">
        <f t="shared" si="30"/>
        <v>26.88941833432364</v>
      </c>
      <c r="P80" s="24">
        <f t="shared" si="31"/>
        <v>17.612072894252567</v>
      </c>
      <c r="Q80" t="s">
        <v>250</v>
      </c>
      <c r="R80" t="s">
        <v>239</v>
      </c>
      <c r="S80" s="48" t="s">
        <v>462</v>
      </c>
      <c r="T80" s="35">
        <v>100</v>
      </c>
      <c r="U80" s="35">
        <f t="shared" si="32"/>
        <v>64.157706093189958</v>
      </c>
      <c r="V80" s="35">
        <f t="shared" si="33"/>
        <v>67.320261437908499</v>
      </c>
      <c r="W80" s="35">
        <f t="shared" si="34"/>
        <v>64.157706093189958</v>
      </c>
      <c r="X80" s="35">
        <f t="shared" si="35"/>
        <v>68.522032468901543</v>
      </c>
      <c r="Y80" s="35">
        <f t="shared" si="36"/>
        <v>71.68458781362007</v>
      </c>
      <c r="Z80" s="35">
        <f t="shared" si="37"/>
        <v>68.522032468901543</v>
      </c>
      <c r="AA80" s="35">
        <f t="shared" si="38"/>
        <v>-4.3643263757115847</v>
      </c>
      <c r="AB80" s="35">
        <f t="shared" si="39"/>
        <v>-4.3643263757115704</v>
      </c>
      <c r="AC80" s="35">
        <f t="shared" si="40"/>
        <v>-4.3643263757115847</v>
      </c>
      <c r="AF80">
        <v>2.2799999999999998</v>
      </c>
      <c r="AG80">
        <v>1.64</v>
      </c>
      <c r="AJ80" t="s">
        <v>434</v>
      </c>
    </row>
    <row r="81" spans="1:36" ht="15" x14ac:dyDescent="0.25">
      <c r="A81">
        <v>2.79</v>
      </c>
      <c r="B81">
        <v>3.06</v>
      </c>
      <c r="C81">
        <v>2.79</v>
      </c>
      <c r="D81" s="20">
        <f t="shared" si="28"/>
        <v>4.3643263757115802E-2</v>
      </c>
      <c r="E81" s="17">
        <f>IF(OR($A81="",$B81="",$C81=""),"",A81*'MPTO_working_3-way'!$I80)</f>
        <v>2.9117647058823533</v>
      </c>
      <c r="F81" s="21">
        <f>IF(OR($A81="",$B81="",$C81=""),"",B81*'MPTO_working_3-way'!$I80)</f>
        <v>3.1935483870967745</v>
      </c>
      <c r="G81" s="22">
        <f>IF(OR($A81="",$B81="",$C81=""),"",C81*'MPTO_working_3-way'!$I80)</f>
        <v>2.9117647058823533</v>
      </c>
      <c r="H81" s="17">
        <f>IF(OR($A81="",$B81="",$C81=""),"",'MPTO_working_3-way'!E80)</f>
        <v>2.90803188228081</v>
      </c>
      <c r="I81" s="21">
        <f>IF(OR($A81="",$B81="",$C81=""),"",'MPTO_working_3-way'!F80)</f>
        <v>3.2025658338960166</v>
      </c>
      <c r="J81" s="22">
        <f>IF(OR($A81="",$B81="",$C81=""),"",'MPTO_working_3-way'!G80)</f>
        <v>2.90803188228081</v>
      </c>
      <c r="K81" s="17">
        <f>IF(OR($A81="",$B81="",$C81=""),"",'OddsRatio_working_3-way'!H80)</f>
        <v>2.9099163371171723</v>
      </c>
      <c r="L81" s="21">
        <f>IF(OR($A81="",$B81="",$C81=""),"",'OddsRatio_working_3-way'!I80)</f>
        <v>3.1980042762354044</v>
      </c>
      <c r="M81" s="22">
        <f>IF(OR($A81="",$B81="",$C81=""),"",'OddsRatio_working_3-way'!J80)</f>
        <v>2.9099163371171723</v>
      </c>
      <c r="N81" s="23">
        <f t="shared" si="29"/>
        <v>34.343434343434339</v>
      </c>
      <c r="O81" s="24">
        <f t="shared" si="30"/>
        <v>31.313131313131308</v>
      </c>
      <c r="P81" s="24">
        <f t="shared" si="31"/>
        <v>34.343434343434339</v>
      </c>
      <c r="Q81" t="s">
        <v>234</v>
      </c>
      <c r="R81" t="s">
        <v>244</v>
      </c>
      <c r="S81" s="48" t="s">
        <v>462</v>
      </c>
      <c r="T81" s="35">
        <v>100</v>
      </c>
      <c r="U81" s="35">
        <f t="shared" si="32"/>
        <v>75.429975429975428</v>
      </c>
      <c r="V81" s="35">
        <f t="shared" si="33"/>
        <v>75.845410628019309</v>
      </c>
      <c r="W81" s="35">
        <f t="shared" si="34"/>
        <v>46.236559139784944</v>
      </c>
      <c r="X81" s="35">
        <f t="shared" si="35"/>
        <v>77.918030232195719</v>
      </c>
      <c r="Y81" s="35">
        <f t="shared" si="36"/>
        <v>78.333465430239627</v>
      </c>
      <c r="Z81" s="35">
        <f t="shared" si="37"/>
        <v>48.724613942005249</v>
      </c>
      <c r="AA81" s="35">
        <f t="shared" si="38"/>
        <v>-2.4880548022202902</v>
      </c>
      <c r="AB81" s="35">
        <f t="shared" si="39"/>
        <v>-2.4880548022203186</v>
      </c>
      <c r="AC81" s="35">
        <f t="shared" si="40"/>
        <v>-2.4880548022203044</v>
      </c>
      <c r="AF81">
        <v>2.2200000000000002</v>
      </c>
      <c r="AG81">
        <v>1.68</v>
      </c>
      <c r="AJ81" t="s">
        <v>434</v>
      </c>
    </row>
    <row r="82" spans="1:36" ht="15" x14ac:dyDescent="0.25">
      <c r="A82">
        <v>4.07</v>
      </c>
      <c r="B82">
        <v>4.1399999999999997</v>
      </c>
      <c r="C82">
        <v>1.86</v>
      </c>
      <c r="D82" s="20">
        <f t="shared" si="28"/>
        <v>2.4880548022202964E-2</v>
      </c>
      <c r="E82" s="17">
        <f>IF(OR($A82="",$B82="",$C82=""),"",A82*'MPTO_working_3-way'!$I81)</f>
        <v>4.171263830450366</v>
      </c>
      <c r="F82" s="21">
        <f>IF(OR($A82="",$B82="",$C82=""),"",B82*'MPTO_working_3-way'!$I81)</f>
        <v>4.2430054688119201</v>
      </c>
      <c r="G82" s="22">
        <f>IF(OR($A82="",$B82="",$C82=""),"",C82*'MPTO_working_3-way'!$I81)</f>
        <v>1.9062778193212977</v>
      </c>
      <c r="H82" s="17">
        <f>IF(OR($A82="",$B82="",$C82=""),"",'MPTO_working_3-way'!E81)</f>
        <v>4.2121805110318213</v>
      </c>
      <c r="I82" s="21">
        <f>IF(OR($A82="",$B82="",$C82=""),"",'MPTO_working_3-way'!F81)</f>
        <v>4.2872017417673414</v>
      </c>
      <c r="J82" s="22">
        <f>IF(OR($A82="",$B82="",$C82=""),"",'MPTO_working_3-way'!G81)</f>
        <v>1.889141787437109</v>
      </c>
      <c r="K82" s="17">
        <f>IF(OR($A82="",$B82="",$C82=""),"",'OddsRatio_working_3-way'!H81)</f>
        <v>4.1970375423747939</v>
      </c>
      <c r="L82" s="21">
        <f>IF(OR($A82="",$B82="",$C82=""),"",'OddsRatio_working_3-way'!I81)</f>
        <v>4.2699341638621657</v>
      </c>
      <c r="M82" s="22">
        <f>IF(OR($A82="",$B82="",$C82=""),"",'OddsRatio_working_3-way'!J81)</f>
        <v>1.8955870639877272</v>
      </c>
      <c r="N82" s="23">
        <f t="shared" si="29"/>
        <v>23.973549519931257</v>
      </c>
      <c r="O82" s="24">
        <f t="shared" si="30"/>
        <v>23.568199648821313</v>
      </c>
      <c r="P82" s="24">
        <f t="shared" si="31"/>
        <v>52.458250831247433</v>
      </c>
      <c r="Q82" t="s">
        <v>356</v>
      </c>
      <c r="R82" t="s">
        <v>359</v>
      </c>
      <c r="S82" s="48" t="s">
        <v>462</v>
      </c>
      <c r="T82" s="35">
        <v>100</v>
      </c>
      <c r="U82" s="35">
        <f t="shared" si="32"/>
        <v>65.517241379310349</v>
      </c>
      <c r="V82" s="35">
        <f t="shared" si="33"/>
        <v>68.652037617554868</v>
      </c>
      <c r="W82" s="35">
        <f t="shared" si="34"/>
        <v>63.63636363636364</v>
      </c>
      <c r="X82" s="35">
        <f t="shared" si="35"/>
        <v>67.711598746081506</v>
      </c>
      <c r="Y82" s="35">
        <f t="shared" si="36"/>
        <v>70.846394984326025</v>
      </c>
      <c r="Z82" s="35">
        <f t="shared" si="37"/>
        <v>65.830721003134812</v>
      </c>
      <c r="AA82" s="35">
        <f t="shared" si="38"/>
        <v>-2.1943573667711576</v>
      </c>
      <c r="AB82" s="35">
        <f t="shared" si="39"/>
        <v>-2.1943573667711576</v>
      </c>
      <c r="AC82" s="35">
        <f t="shared" si="40"/>
        <v>-2.1943573667711718</v>
      </c>
      <c r="AF82">
        <v>1.56</v>
      </c>
      <c r="AG82">
        <v>2.57</v>
      </c>
      <c r="AJ82" t="s">
        <v>435</v>
      </c>
    </row>
    <row r="83" spans="1:36" ht="15" x14ac:dyDescent="0.25">
      <c r="A83">
        <v>2.9</v>
      </c>
      <c r="B83">
        <v>3.19</v>
      </c>
      <c r="C83">
        <v>2.75</v>
      </c>
      <c r="D83" s="20">
        <f t="shared" si="28"/>
        <v>2.1943573667711824E-2</v>
      </c>
      <c r="E83" s="17">
        <f>IF(OR($A83="",$B83="",$C83=""),"",A83*'MPTO_working_3-way'!$I82)</f>
        <v>2.9636363636363643</v>
      </c>
      <c r="F83" s="21">
        <f>IF(OR($A83="",$B83="",$C83=""),"",B83*'MPTO_working_3-way'!$I82)</f>
        <v>3.2600000000000007</v>
      </c>
      <c r="G83" s="22">
        <f>IF(OR($A83="",$B83="",$C83=""),"",C83*'MPTO_working_3-way'!$I82)</f>
        <v>2.8103448275862073</v>
      </c>
      <c r="H83" s="17">
        <f>IF(OR($A83="",$B83="",$C83=""),"",'MPTO_working_3-way'!E82)</f>
        <v>2.9628482972136228</v>
      </c>
      <c r="I83" s="21">
        <f>IF(OR($A83="",$B83="",$C83=""),"",'MPTO_working_3-way'!F82)</f>
        <v>3.266211604095564</v>
      </c>
      <c r="J83" s="22">
        <f>IF(OR($A83="",$B83="",$C83=""),"",'MPTO_working_3-way'!G82)</f>
        <v>2.806451612903226</v>
      </c>
      <c r="K83" s="17">
        <f>IF(OR($A83="",$B83="",$C83=""),"",'OddsRatio_working_3-way'!H82)</f>
        <v>2.9633550074957751</v>
      </c>
      <c r="L83" s="21">
        <f>IF(OR($A83="",$B83="",$C83=""),"",'OddsRatio_working_3-way'!I82)</f>
        <v>3.2630249823240773</v>
      </c>
      <c r="M83" s="22">
        <f>IF(OR($A83="",$B83="",$C83=""),"",'OddsRatio_working_3-way'!J82)</f>
        <v>2.8083532963776876</v>
      </c>
      <c r="N83" s="23">
        <f t="shared" si="29"/>
        <v>33.74233128834355</v>
      </c>
      <c r="O83" s="24">
        <f t="shared" si="30"/>
        <v>30.674846625766865</v>
      </c>
      <c r="P83" s="24">
        <f t="shared" si="31"/>
        <v>35.582822085889568</v>
      </c>
      <c r="Q83" t="s">
        <v>414</v>
      </c>
      <c r="R83" t="s">
        <v>354</v>
      </c>
      <c r="S83" s="48" t="s">
        <v>462</v>
      </c>
      <c r="T83" s="35">
        <v>100</v>
      </c>
      <c r="U83" s="35">
        <f t="shared" si="32"/>
        <v>82.394366197183103</v>
      </c>
      <c r="V83" s="35">
        <f t="shared" si="33"/>
        <v>74.358974358974365</v>
      </c>
      <c r="W83" s="35">
        <f t="shared" si="34"/>
        <v>40.828402366863905</v>
      </c>
      <c r="X83" s="35">
        <f t="shared" si="35"/>
        <v>84.812623274161751</v>
      </c>
      <c r="Y83" s="35">
        <f t="shared" si="36"/>
        <v>76.777231435952999</v>
      </c>
      <c r="Z83" s="35">
        <f t="shared" si="37"/>
        <v>43.246659443842553</v>
      </c>
      <c r="AA83" s="35">
        <f t="shared" si="38"/>
        <v>-2.418257076978648</v>
      </c>
      <c r="AB83" s="35">
        <f t="shared" si="39"/>
        <v>-2.4182570769786338</v>
      </c>
      <c r="AC83" s="35">
        <f t="shared" si="40"/>
        <v>-2.418257076978648</v>
      </c>
      <c r="AF83">
        <v>2.0699999999999998</v>
      </c>
      <c r="AG83">
        <v>1.85</v>
      </c>
      <c r="AJ83" t="s">
        <v>435</v>
      </c>
    </row>
    <row r="84" spans="1:36" ht="15" x14ac:dyDescent="0.25">
      <c r="A84">
        <v>5.68</v>
      </c>
      <c r="B84">
        <v>3.9</v>
      </c>
      <c r="C84">
        <v>1.69</v>
      </c>
      <c r="D84" s="20">
        <f t="shared" si="28"/>
        <v>2.4182570769786471E-2</v>
      </c>
      <c r="E84" s="17">
        <f>IF(OR($A84="",$B84="",$C84=""),"",A84*'MPTO_working_3-way'!$I83)</f>
        <v>5.817357001972387</v>
      </c>
      <c r="F84" s="21">
        <f>IF(OR($A84="",$B84="",$C84=""),"",B84*'MPTO_working_3-way'!$I83)</f>
        <v>3.9943120260021669</v>
      </c>
      <c r="G84" s="22">
        <f>IF(OR($A84="",$B84="",$C84=""),"",C84*'MPTO_working_3-way'!$I83)</f>
        <v>1.7308685446009391</v>
      </c>
      <c r="H84" s="17">
        <f>IF(OR($A84="",$B84="",$C84=""),"",'MPTO_working_3-way'!E83)</f>
        <v>5.9525410649322028</v>
      </c>
      <c r="I84" s="21">
        <f>IF(OR($A84="",$B84="",$C84=""),"",'MPTO_working_3-way'!F83)</f>
        <v>4.026585133951043</v>
      </c>
      <c r="J84" s="22">
        <f>IF(OR($A84="",$B84="",$C84=""),"",'MPTO_working_3-way'!G83)</f>
        <v>1.713340578617949</v>
      </c>
      <c r="K84" s="17">
        <f>IF(OR($A84="",$B84="",$C84=""),"",'OddsRatio_working_3-way'!H83)</f>
        <v>5.8812811147030768</v>
      </c>
      <c r="L84" s="21">
        <f>IF(OR($A84="",$B84="",$C84=""),"",'OddsRatio_working_3-way'!I83)</f>
        <v>4.0247254770595982</v>
      </c>
      <c r="M84" s="22">
        <f>IF(OR($A84="",$B84="",$C84=""),"",'OddsRatio_working_3-way'!J83)</f>
        <v>1.7196760617831457</v>
      </c>
      <c r="N84" s="23">
        <f t="shared" si="29"/>
        <v>17.189936936326031</v>
      </c>
      <c r="O84" s="24">
        <f t="shared" si="30"/>
        <v>25.035600461110736</v>
      </c>
      <c r="P84" s="24">
        <f t="shared" si="31"/>
        <v>57.774462602563226</v>
      </c>
      <c r="Q84" t="s">
        <v>352</v>
      </c>
      <c r="R84" t="s">
        <v>362</v>
      </c>
      <c r="S84" s="48" t="s">
        <v>462</v>
      </c>
      <c r="T84" s="35">
        <v>100</v>
      </c>
      <c r="U84" s="35">
        <f t="shared" si="32"/>
        <v>27.007299270072991</v>
      </c>
      <c r="V84" s="35">
        <f t="shared" si="33"/>
        <v>81.651376146788976</v>
      </c>
      <c r="W84" s="35">
        <f t="shared" si="34"/>
        <v>88.91352549889136</v>
      </c>
      <c r="X84" s="35">
        <f t="shared" si="35"/>
        <v>29.435098354319656</v>
      </c>
      <c r="Y84" s="35">
        <f t="shared" si="36"/>
        <v>84.079175231035649</v>
      </c>
      <c r="Z84" s="35">
        <f t="shared" si="37"/>
        <v>91.341324583138018</v>
      </c>
      <c r="AA84" s="35">
        <f t="shared" si="38"/>
        <v>-2.427799084246665</v>
      </c>
      <c r="AB84" s="35">
        <f t="shared" si="39"/>
        <v>-2.4277990842466721</v>
      </c>
      <c r="AC84" s="35">
        <f t="shared" si="40"/>
        <v>-2.4277990842466579</v>
      </c>
      <c r="AF84">
        <v>1.95</v>
      </c>
      <c r="AG84">
        <v>1.95</v>
      </c>
      <c r="AJ84" t="s">
        <v>435</v>
      </c>
    </row>
    <row r="85" spans="1:36" ht="15" x14ac:dyDescent="0.25">
      <c r="A85">
        <v>1.37</v>
      </c>
      <c r="B85">
        <v>5.45</v>
      </c>
      <c r="C85">
        <v>9.02</v>
      </c>
      <c r="D85" s="20">
        <f t="shared" si="28"/>
        <v>2.4277990842466624E-2</v>
      </c>
      <c r="E85" s="17">
        <f>IF(OR($A85="",$B85="",$C85=""),"",A85*'MPTO_working_3-way'!$I84)</f>
        <v>1.4032608474541794</v>
      </c>
      <c r="F85" s="21">
        <f>IF(OR($A85="",$B85="",$C85=""),"",B85*'MPTO_working_3-way'!$I84)</f>
        <v>5.5823150500914434</v>
      </c>
      <c r="G85" s="22">
        <f>IF(OR($A85="",$B85="",$C85=""),"",C85*'MPTO_working_3-way'!$I84)</f>
        <v>9.2389874773990481</v>
      </c>
      <c r="H85" s="17">
        <f>IF(OR($A85="",$B85="",$C85=""),"",'MPTO_working_3-way'!E84)</f>
        <v>1.3853594093276194</v>
      </c>
      <c r="I85" s="21">
        <f>IF(OR($A85="",$B85="",$C85=""),"",'MPTO_working_3-way'!F84)</f>
        <v>5.7014631263874929</v>
      </c>
      <c r="J85" s="22">
        <f>IF(OR($A85="",$B85="",$C85=""),"",'MPTO_working_3-way'!G84)</f>
        <v>9.7302690225544346</v>
      </c>
      <c r="K85" s="17">
        <f>IF(OR($A85="",$B85="",$C85=""),"",'OddsRatio_working_3-way'!H84)</f>
        <v>1.3908277702642382</v>
      </c>
      <c r="L85" s="21">
        <f>IF(OR($A85="",$B85="",$C85=""),"",'OddsRatio_working_3-way'!I84)</f>
        <v>5.7004961558807006</v>
      </c>
      <c r="M85" s="22">
        <f>IF(OR($A85="",$B85="",$C85=""),"",'OddsRatio_working_3-way'!J84)</f>
        <v>9.4714559932951037</v>
      </c>
      <c r="N85" s="23">
        <f t="shared" si="29"/>
        <v>71.262588264627894</v>
      </c>
      <c r="O85" s="24">
        <f t="shared" si="30"/>
        <v>17.913714848172518</v>
      </c>
      <c r="P85" s="24">
        <f t="shared" si="31"/>
        <v>10.823696887199583</v>
      </c>
      <c r="Q85" t="s">
        <v>351</v>
      </c>
      <c r="R85" t="s">
        <v>353</v>
      </c>
      <c r="S85" s="48" t="s">
        <v>462</v>
      </c>
      <c r="T85" s="35">
        <v>100</v>
      </c>
      <c r="U85" s="35">
        <f t="shared" si="32"/>
        <v>55.156950672645742</v>
      </c>
      <c r="V85" s="35">
        <f t="shared" si="33"/>
        <v>69.230769230769241</v>
      </c>
      <c r="W85" s="35">
        <f t="shared" si="34"/>
        <v>72.826086956521735</v>
      </c>
      <c r="X85" s="35">
        <f t="shared" si="35"/>
        <v>57.943143812709032</v>
      </c>
      <c r="Y85" s="35">
        <f t="shared" si="36"/>
        <v>72.01696237083253</v>
      </c>
      <c r="Z85" s="35">
        <f t="shared" si="37"/>
        <v>75.612280096585025</v>
      </c>
      <c r="AA85" s="35">
        <f t="shared" si="38"/>
        <v>-2.7861931400632898</v>
      </c>
      <c r="AB85" s="35">
        <f t="shared" si="39"/>
        <v>-2.7861931400632898</v>
      </c>
      <c r="AC85" s="35">
        <f t="shared" si="40"/>
        <v>-2.7861931400632898</v>
      </c>
      <c r="AF85">
        <v>1.57</v>
      </c>
      <c r="AG85">
        <v>2.54</v>
      </c>
      <c r="AJ85" t="s">
        <v>435</v>
      </c>
    </row>
    <row r="86" spans="1:36" ht="15" x14ac:dyDescent="0.25">
      <c r="A86">
        <v>2.23</v>
      </c>
      <c r="B86">
        <v>3.25</v>
      </c>
      <c r="C86">
        <v>3.68</v>
      </c>
      <c r="D86" s="20">
        <f t="shared" si="28"/>
        <v>2.7861931400632756E-2</v>
      </c>
      <c r="E86" s="17">
        <f>IF(OR($A86="",$B86="",$C86=""),"",A86*'MPTO_working_3-way'!$I85)</f>
        <v>2.2921321070234111</v>
      </c>
      <c r="F86" s="21">
        <f>IF(OR($A86="",$B86="",$C86=""),"",B86*'MPTO_working_3-way'!$I85)</f>
        <v>3.3405512770520565</v>
      </c>
      <c r="G86" s="22">
        <f>IF(OR($A86="",$B86="",$C86=""),"",C86*'MPTO_working_3-way'!$I85)</f>
        <v>3.7825319075543287</v>
      </c>
      <c r="H86" s="17">
        <f>IF(OR($A86="",$B86="",$C86=""),"",'MPTO_working_3-way'!E85)</f>
        <v>2.2771616164203441</v>
      </c>
      <c r="I86" s="21">
        <f>IF(OR($A86="",$B86="",$C86=""),"",'MPTO_working_3-way'!F85)</f>
        <v>3.3511503134934091</v>
      </c>
      <c r="J86" s="22">
        <f>IF(OR($A86="",$B86="",$C86=""),"",'MPTO_working_3-way'!G85)</f>
        <v>3.8102231492328347</v>
      </c>
      <c r="K86" s="17">
        <f>IF(OR($A86="",$B86="",$C86=""),"",'OddsRatio_working_3-way'!H85)</f>
        <v>2.2835349622096963</v>
      </c>
      <c r="L86" s="21">
        <f>IF(OR($A86="",$B86="",$C86=""),"",'OddsRatio_working_3-way'!I85)</f>
        <v>3.3479298089201772</v>
      </c>
      <c r="M86" s="22">
        <f>IF(OR($A86="",$B86="",$C86=""),"",'OddsRatio_working_3-way'!J85)</f>
        <v>3.7966452835138118</v>
      </c>
      <c r="N86" s="23">
        <f t="shared" si="29"/>
        <v>43.627502836152473</v>
      </c>
      <c r="O86" s="24">
        <f t="shared" si="30"/>
        <v>29.935178869113848</v>
      </c>
      <c r="P86" s="24">
        <f t="shared" si="31"/>
        <v>26.437318294733696</v>
      </c>
      <c r="Q86" t="s">
        <v>367</v>
      </c>
      <c r="R86" t="s">
        <v>365</v>
      </c>
      <c r="S86" s="48" t="s">
        <v>462</v>
      </c>
      <c r="T86" s="35">
        <v>100</v>
      </c>
      <c r="U86" s="35">
        <f t="shared" si="32"/>
        <v>71.671388101982998</v>
      </c>
      <c r="V86" s="35">
        <f t="shared" si="33"/>
        <v>69.040247678018574</v>
      </c>
      <c r="W86" s="35">
        <f t="shared" si="34"/>
        <v>56.521739130434774</v>
      </c>
      <c r="X86" s="35">
        <f t="shared" si="35"/>
        <v>74.438013191546645</v>
      </c>
      <c r="Y86" s="35">
        <f t="shared" si="36"/>
        <v>71.80687276758222</v>
      </c>
      <c r="Z86" s="35">
        <f t="shared" si="37"/>
        <v>59.288364219998421</v>
      </c>
      <c r="AA86" s="35">
        <f t="shared" si="38"/>
        <v>-2.7666250895636466</v>
      </c>
      <c r="AB86" s="35">
        <f t="shared" si="39"/>
        <v>-2.7666250895636466</v>
      </c>
      <c r="AC86" s="35">
        <f t="shared" si="40"/>
        <v>-2.7666250895636466</v>
      </c>
      <c r="AF86">
        <v>2.12</v>
      </c>
      <c r="AG86">
        <v>1.78</v>
      </c>
      <c r="AJ86" t="s">
        <v>436</v>
      </c>
    </row>
    <row r="87" spans="1:36" ht="15" x14ac:dyDescent="0.25">
      <c r="A87">
        <v>3.53</v>
      </c>
      <c r="B87">
        <v>3.23</v>
      </c>
      <c r="C87">
        <v>2.2999999999999998</v>
      </c>
      <c r="D87" s="20">
        <f t="shared" si="28"/>
        <v>2.7666250895636457E-2</v>
      </c>
      <c r="E87" s="17">
        <f>IF(OR($A87="",$B87="",$C87=""),"",A87*'MPTO_working_3-way'!$I86)</f>
        <v>3.6276618656615964</v>
      </c>
      <c r="F87" s="21">
        <f>IF(OR($A87="",$B87="",$C87=""),"",B87*'MPTO_working_3-way'!$I86)</f>
        <v>3.3193619903929057</v>
      </c>
      <c r="G87" s="22">
        <f>IF(OR($A87="",$B87="",$C87=""),"",C87*'MPTO_working_3-way'!$I86)</f>
        <v>2.3636323770599637</v>
      </c>
      <c r="H87" s="17">
        <f>IF(OR($A87="",$B87="",$C87=""),"",'MPTO_working_3-way'!E86)</f>
        <v>3.6487822954557365</v>
      </c>
      <c r="I87" s="21">
        <f>IF(OR($A87="",$B87="",$C87=""),"",'MPTO_working_3-way'!F86)</f>
        <v>3.3291669963823662</v>
      </c>
      <c r="J87" s="22">
        <f>IF(OR($A87="",$B87="",$C87=""),"",'MPTO_working_3-way'!G86)</f>
        <v>2.3498420109575311</v>
      </c>
      <c r="K87" s="17">
        <f>IF(OR($A87="",$B87="",$C87=""),"",'OddsRatio_working_3-way'!H86)</f>
        <v>3.6386054200158573</v>
      </c>
      <c r="L87" s="21">
        <f>IF(OR($A87="",$B87="",$C87=""),"",'OddsRatio_working_3-way'!I86)</f>
        <v>3.3257273069704989</v>
      </c>
      <c r="M87" s="22">
        <f>IF(OR($A87="",$B87="",$C87=""),"",'OddsRatio_working_3-way'!J86)</f>
        <v>2.355805156529887</v>
      </c>
      <c r="N87" s="23">
        <f t="shared" si="29"/>
        <v>27.565964994304249</v>
      </c>
      <c r="O87" s="24">
        <f t="shared" si="30"/>
        <v>30.12627134052445</v>
      </c>
      <c r="P87" s="24">
        <f t="shared" si="31"/>
        <v>42.307763665171301</v>
      </c>
      <c r="Q87" t="s">
        <v>270</v>
      </c>
      <c r="R87" t="s">
        <v>268</v>
      </c>
      <c r="S87" s="48" t="s">
        <v>462</v>
      </c>
      <c r="T87" s="35">
        <v>100</v>
      </c>
      <c r="U87" s="35">
        <f t="shared" si="32"/>
        <v>44.751381215469614</v>
      </c>
      <c r="V87" s="35">
        <f t="shared" si="33"/>
        <v>70.674486803519059</v>
      </c>
      <c r="W87" s="35">
        <f t="shared" si="34"/>
        <v>81.481481481481481</v>
      </c>
      <c r="X87" s="35">
        <f t="shared" si="35"/>
        <v>47.844031714999453</v>
      </c>
      <c r="Y87" s="35">
        <f t="shared" si="36"/>
        <v>73.767137303048912</v>
      </c>
      <c r="Z87" s="35">
        <f t="shared" si="37"/>
        <v>84.57413198101132</v>
      </c>
      <c r="AA87" s="35">
        <f t="shared" si="38"/>
        <v>-3.0926504995298387</v>
      </c>
      <c r="AB87" s="35">
        <f t="shared" si="39"/>
        <v>-3.0926504995298529</v>
      </c>
      <c r="AC87" s="35">
        <f t="shared" si="40"/>
        <v>-3.0926504995298387</v>
      </c>
      <c r="AF87">
        <v>2.36</v>
      </c>
      <c r="AG87">
        <v>1.64</v>
      </c>
      <c r="AJ87" t="s">
        <v>436</v>
      </c>
    </row>
    <row r="88" spans="1:36" ht="15" x14ac:dyDescent="0.25">
      <c r="A88">
        <v>1.81</v>
      </c>
      <c r="B88">
        <v>3.41</v>
      </c>
      <c r="C88">
        <v>5.4</v>
      </c>
      <c r="D88" s="20">
        <f t="shared" si="28"/>
        <v>3.0926504995298476E-2</v>
      </c>
      <c r="E88" s="17">
        <f>IF(OR($A88="",$B88="",$C88=""),"",A88*'MPTO_working_3-way'!$I87)</f>
        <v>1.8659769740414902</v>
      </c>
      <c r="F88" s="21">
        <f>IF(OR($A88="",$B88="",$C88=""),"",B88*'MPTO_working_3-way'!$I87)</f>
        <v>3.5154593820339679</v>
      </c>
      <c r="G88" s="22">
        <f>IF(OR($A88="",$B88="",$C88=""),"",C88*'MPTO_working_3-way'!$I87)</f>
        <v>5.5670031269746119</v>
      </c>
      <c r="H88" s="17">
        <f>IF(OR($A88="",$B88="",$C88=""),"",'MPTO_working_3-way'!E87)</f>
        <v>1.8444149220715114</v>
      </c>
      <c r="I88" s="21">
        <f>IF(OR($A88="",$B88="",$C88=""),"",'MPTO_working_3-way'!F87)</f>
        <v>3.5342395738044714</v>
      </c>
      <c r="J88" s="22">
        <f>IF(OR($A88="",$B88="",$C88=""),"",'MPTO_working_3-way'!G87)</f>
        <v>5.7183261140347987</v>
      </c>
      <c r="K88" s="17">
        <f>IF(OR($A88="",$B88="",$C88=""),"",'OddsRatio_working_3-way'!H87)</f>
        <v>1.8527471033566365</v>
      </c>
      <c r="L88" s="21">
        <f>IF(OR($A88="",$B88="",$C88=""),"",'OddsRatio_working_3-way'!I87)</f>
        <v>3.5371858260364135</v>
      </c>
      <c r="M88" s="22">
        <f>IF(OR($A88="",$B88="",$C88=""),"",'OddsRatio_working_3-way'!J87)</f>
        <v>5.6322064873693858</v>
      </c>
      <c r="N88" s="23">
        <f t="shared" si="29"/>
        <v>53.591229361963443</v>
      </c>
      <c r="O88" s="24">
        <f t="shared" si="30"/>
        <v>28.445784500045107</v>
      </c>
      <c r="P88" s="24">
        <f t="shared" si="31"/>
        <v>17.96298613799145</v>
      </c>
      <c r="Q88" t="s">
        <v>265</v>
      </c>
      <c r="R88" t="s">
        <v>267</v>
      </c>
      <c r="S88" s="48" t="s">
        <v>462</v>
      </c>
      <c r="T88" s="35">
        <v>100</v>
      </c>
      <c r="U88" s="35">
        <f t="shared" si="32"/>
        <v>36.30573248407643</v>
      </c>
      <c r="V88" s="35">
        <f t="shared" si="33"/>
        <v>74.226804123711347</v>
      </c>
      <c r="W88" s="35">
        <f t="shared" si="34"/>
        <v>86.168741355463339</v>
      </c>
      <c r="X88" s="35">
        <f t="shared" si="35"/>
        <v>39.604454520825314</v>
      </c>
      <c r="Y88" s="35">
        <f t="shared" si="36"/>
        <v>77.525526160460217</v>
      </c>
      <c r="Z88" s="35">
        <f t="shared" si="37"/>
        <v>89.467463392212238</v>
      </c>
      <c r="AA88" s="35">
        <f t="shared" si="38"/>
        <v>-3.2987220367488845</v>
      </c>
      <c r="AB88" s="35">
        <f t="shared" si="39"/>
        <v>-3.2987220367488703</v>
      </c>
      <c r="AC88" s="35">
        <f t="shared" si="40"/>
        <v>-3.2987220367488987</v>
      </c>
      <c r="AF88">
        <v>2.09</v>
      </c>
      <c r="AG88">
        <v>1.81</v>
      </c>
      <c r="AJ88" t="s">
        <v>436</v>
      </c>
    </row>
    <row r="89" spans="1:36" ht="15" x14ac:dyDescent="0.25">
      <c r="A89">
        <v>1.57</v>
      </c>
      <c r="B89">
        <v>3.88</v>
      </c>
      <c r="C89">
        <v>7.23</v>
      </c>
      <c r="D89" s="20">
        <f t="shared" si="28"/>
        <v>3.2987220367488801E-2</v>
      </c>
      <c r="E89" s="17">
        <f>IF(OR($A89="",$B89="",$C89=""),"",A89*'MPTO_working_3-way'!$I88)</f>
        <v>1.6217899359769574</v>
      </c>
      <c r="F89" s="21">
        <f>IF(OR($A89="",$B89="",$C89=""),"",B89*'MPTO_working_3-way'!$I88)</f>
        <v>4.0079904150258567</v>
      </c>
      <c r="G89" s="22">
        <f>IF(OR($A89="",$B89="",$C89=""),"",C89*'MPTO_working_3-way'!$I88)</f>
        <v>7.4684976032569441</v>
      </c>
      <c r="H89" s="17">
        <f>IF(OR($A89="",$B89="",$C89=""),"",'MPTO_working_3-way'!E88)</f>
        <v>1.5975795135753894</v>
      </c>
      <c r="I89" s="21">
        <f>IF(OR($A89="",$B89="",$C89=""),"",'MPTO_working_3-way'!F88)</f>
        <v>4.0529112649548464</v>
      </c>
      <c r="J89" s="22">
        <f>IF(OR($A89="",$B89="",$C89=""),"",'MPTO_working_3-way'!G88)</f>
        <v>7.8544201249223642</v>
      </c>
      <c r="K89" s="17">
        <f>IF(OR($A89="",$B89="",$C89=""),"",'OddsRatio_working_3-way'!H88)</f>
        <v>1.6060332546879119</v>
      </c>
      <c r="L89" s="21">
        <f>IF(OR($A89="",$B89="",$C89=""),"",'OddsRatio_working_3-way'!I88)</f>
        <v>4.0620627605283994</v>
      </c>
      <c r="M89" s="22">
        <f>IF(OR($A89="",$B89="",$C89=""),"",'OddsRatio_working_3-way'!J88)</f>
        <v>7.6238371521152537</v>
      </c>
      <c r="N89" s="23">
        <f t="shared" si="29"/>
        <v>61.660266710041299</v>
      </c>
      <c r="O89" s="24">
        <f t="shared" si="30"/>
        <v>24.950159467722894</v>
      </c>
      <c r="P89" s="24">
        <f t="shared" si="31"/>
        <v>13.3895738222358</v>
      </c>
      <c r="Q89" t="s">
        <v>368</v>
      </c>
      <c r="R89" t="s">
        <v>271</v>
      </c>
      <c r="S89" s="48" t="s">
        <v>462</v>
      </c>
      <c r="T89" s="35">
        <v>100</v>
      </c>
      <c r="U89" s="35">
        <f t="shared" si="32"/>
        <v>34.640522875816991</v>
      </c>
      <c r="V89" s="35">
        <f t="shared" si="33"/>
        <v>75</v>
      </c>
      <c r="W89" s="35">
        <f t="shared" si="34"/>
        <v>87.228607918263094</v>
      </c>
      <c r="X89" s="35">
        <f t="shared" si="35"/>
        <v>37.771392081736913</v>
      </c>
      <c r="Y89" s="35">
        <f t="shared" si="36"/>
        <v>78.130869205919922</v>
      </c>
      <c r="Z89" s="35">
        <f t="shared" si="37"/>
        <v>90.359477124183002</v>
      </c>
      <c r="AA89" s="35">
        <f t="shared" si="38"/>
        <v>-3.1308692059199217</v>
      </c>
      <c r="AB89" s="35">
        <f t="shared" si="39"/>
        <v>-3.1308692059199217</v>
      </c>
      <c r="AC89" s="35">
        <f t="shared" si="40"/>
        <v>-3.1308692059199075</v>
      </c>
      <c r="AF89">
        <v>2.0499999999999998</v>
      </c>
      <c r="AG89">
        <v>1.85</v>
      </c>
      <c r="AJ89" t="s">
        <v>436</v>
      </c>
    </row>
    <row r="90" spans="1:36" ht="15" x14ac:dyDescent="0.25">
      <c r="A90">
        <v>1.53</v>
      </c>
      <c r="B90">
        <v>4</v>
      </c>
      <c r="C90">
        <v>7.83</v>
      </c>
      <c r="D90" s="20">
        <f t="shared" si="28"/>
        <v>3.1308692059199172E-2</v>
      </c>
      <c r="E90" s="17">
        <f>IF(OR($A90="",$B90="",$C90=""),"",A90*'MPTO_working_3-way'!$I89)</f>
        <v>1.5779022988505749</v>
      </c>
      <c r="F90" s="21">
        <f>IF(OR($A90="",$B90="",$C90=""),"",B90*'MPTO_working_3-way'!$I89)</f>
        <v>4.1252347682367967</v>
      </c>
      <c r="G90" s="22">
        <f>IF(OR($A90="",$B90="",$C90=""),"",C90*'MPTO_working_3-way'!$I89)</f>
        <v>8.0751470588235303</v>
      </c>
      <c r="H90" s="17">
        <f>IF(OR($A90="",$B90="",$C90=""),"",'MPTO_working_3-way'!E89)</f>
        <v>1.5548265893140469</v>
      </c>
      <c r="I90" s="21">
        <f>IF(OR($A90="",$B90="",$C90=""),"",'MPTO_working_3-way'!F89)</f>
        <v>4.1742539068624893</v>
      </c>
      <c r="J90" s="22">
        <f>IF(OR($A90="",$B90="",$C90=""),"",'MPTO_working_3-way'!G89)</f>
        <v>8.5267709389846793</v>
      </c>
      <c r="K90" s="17">
        <f>IF(OR($A90="",$B90="",$C90=""),"",'OddsRatio_working_3-way'!H89)</f>
        <v>1.5627573968692219</v>
      </c>
      <c r="L90" s="21">
        <f>IF(OR($A90="",$B90="",$C90=""),"",'OddsRatio_working_3-way'!I89)</f>
        <v>4.1854192275616358</v>
      </c>
      <c r="M90" s="22">
        <f>IF(OR($A90="",$B90="",$C90=""),"",'OddsRatio_working_3-way'!J89)</f>
        <v>8.2521377747486557</v>
      </c>
      <c r="N90" s="23">
        <f t="shared" si="29"/>
        <v>63.375279998543085</v>
      </c>
      <c r="O90" s="24">
        <f t="shared" si="30"/>
        <v>24.241044599442734</v>
      </c>
      <c r="P90" s="24">
        <f t="shared" si="31"/>
        <v>12.383675402014168</v>
      </c>
      <c r="Q90" t="s">
        <v>269</v>
      </c>
      <c r="R90" t="s">
        <v>366</v>
      </c>
      <c r="S90" s="48" t="s">
        <v>462</v>
      </c>
      <c r="T90" s="35">
        <v>100</v>
      </c>
      <c r="U90" s="35">
        <f t="shared" si="32"/>
        <v>40.828402366863905</v>
      </c>
      <c r="V90" s="35">
        <f t="shared" si="33"/>
        <v>73.190348525469176</v>
      </c>
      <c r="W90" s="35">
        <f t="shared" si="34"/>
        <v>82.964224872231682</v>
      </c>
      <c r="X90" s="35">
        <f t="shared" si="35"/>
        <v>43.845426602299142</v>
      </c>
      <c r="Y90" s="35">
        <f t="shared" si="36"/>
        <v>76.207372760904406</v>
      </c>
      <c r="Z90" s="35">
        <f t="shared" si="37"/>
        <v>85.98124910766694</v>
      </c>
      <c r="AA90" s="35">
        <f t="shared" si="38"/>
        <v>-3.0170242354352368</v>
      </c>
      <c r="AB90" s="35">
        <f t="shared" si="39"/>
        <v>-3.0170242354352297</v>
      </c>
      <c r="AC90" s="35">
        <f t="shared" si="40"/>
        <v>-3.0170242354352581</v>
      </c>
      <c r="AF90">
        <v>2.0699999999999998</v>
      </c>
      <c r="AG90">
        <v>1.83</v>
      </c>
      <c r="AJ90" t="s">
        <v>436</v>
      </c>
    </row>
    <row r="91" spans="1:36" ht="15" x14ac:dyDescent="0.25">
      <c r="A91">
        <v>1.69</v>
      </c>
      <c r="B91">
        <v>3.73</v>
      </c>
      <c r="C91">
        <v>5.87</v>
      </c>
      <c r="D91" s="20">
        <f t="shared" si="28"/>
        <v>3.0170242354352395E-2</v>
      </c>
      <c r="E91" s="17">
        <f>IF(OR($A91="",$B91="",$C91=""),"",A91*'MPTO_working_3-way'!$I90)</f>
        <v>1.7409877095788555</v>
      </c>
      <c r="F91" s="21">
        <f>IF(OR($A91="",$B91="",$C91=""),"",B91*'MPTO_working_3-way'!$I90)</f>
        <v>3.8425350039817343</v>
      </c>
      <c r="G91" s="22">
        <f>IF(OR($A91="",$B91="",$C91=""),"",C91*'MPTO_working_3-way'!$I90)</f>
        <v>6.0470993226200482</v>
      </c>
      <c r="H91" s="17">
        <f>IF(OR($A91="",$B91="",$C91=""),"",'MPTO_working_3-way'!E90)</f>
        <v>1.719219691443185</v>
      </c>
      <c r="I91" s="21">
        <f>IF(OR($A91="",$B91="",$C91=""),"",'MPTO_working_3-way'!F90)</f>
        <v>3.8753716548705177</v>
      </c>
      <c r="J91" s="22">
        <f>IF(OR($A91="",$B91="",$C91=""),"",'MPTO_working_3-way'!G90)</f>
        <v>6.2382641164493799</v>
      </c>
      <c r="K91" s="17">
        <f>IF(OR($A91="",$B91="",$C91=""),"",'OddsRatio_working_3-way'!H90)</f>
        <v>1.7271429082143737</v>
      </c>
      <c r="L91" s="21">
        <f>IF(OR($A91="",$B91="",$C91=""),"",'OddsRatio_working_3-way'!I90)</f>
        <v>3.8769567238046965</v>
      </c>
      <c r="M91" s="22">
        <f>IF(OR($A91="",$B91="",$C91=""),"",'OddsRatio_working_3-way'!J90)</f>
        <v>6.1321535695710141</v>
      </c>
      <c r="N91" s="23">
        <f t="shared" si="29"/>
        <v>57.438659359743539</v>
      </c>
      <c r="O91" s="24">
        <f t="shared" si="30"/>
        <v>26.024486412323483</v>
      </c>
      <c r="P91" s="24">
        <f t="shared" si="31"/>
        <v>16.536854227932977</v>
      </c>
      <c r="Q91" t="s">
        <v>260</v>
      </c>
      <c r="R91" t="s">
        <v>266</v>
      </c>
      <c r="S91" s="48" t="s">
        <v>462</v>
      </c>
      <c r="T91" s="35">
        <v>100</v>
      </c>
      <c r="U91" s="35">
        <f t="shared" si="32"/>
        <v>67.426710097719877</v>
      </c>
      <c r="V91" s="35">
        <f t="shared" si="33"/>
        <v>69.696969696969703</v>
      </c>
      <c r="W91" s="35">
        <f t="shared" si="34"/>
        <v>60.15936254980079</v>
      </c>
      <c r="X91" s="35">
        <f t="shared" si="35"/>
        <v>70.143667753229508</v>
      </c>
      <c r="Y91" s="35">
        <f t="shared" si="36"/>
        <v>72.413927352479334</v>
      </c>
      <c r="Z91" s="35">
        <f t="shared" si="37"/>
        <v>62.876320205310442</v>
      </c>
      <c r="AA91" s="35">
        <f t="shared" si="38"/>
        <v>-2.7169576555096313</v>
      </c>
      <c r="AB91" s="35">
        <f t="shared" si="39"/>
        <v>-2.7169576555096313</v>
      </c>
      <c r="AC91" s="35">
        <f t="shared" si="40"/>
        <v>-2.7169576555096526</v>
      </c>
      <c r="AF91">
        <v>1.93</v>
      </c>
      <c r="AG91">
        <v>1.96</v>
      </c>
      <c r="AJ91" t="s">
        <v>436</v>
      </c>
    </row>
    <row r="92" spans="1:36" ht="15" x14ac:dyDescent="0.25">
      <c r="A92">
        <v>3.07</v>
      </c>
      <c r="B92">
        <v>3.3</v>
      </c>
      <c r="C92">
        <v>2.5099999999999998</v>
      </c>
      <c r="D92" s="20">
        <f t="shared" si="28"/>
        <v>2.7169576555096553E-2</v>
      </c>
      <c r="E92" s="17">
        <f>IF(OR($A92="",$B92="",$C92=""),"",A92*'MPTO_working_3-way'!$I91)</f>
        <v>3.1534106000241464</v>
      </c>
      <c r="F92" s="21">
        <f>IF(OR($A92="",$B92="",$C92=""),"",B92*'MPTO_working_3-way'!$I91)</f>
        <v>3.3896596026318186</v>
      </c>
      <c r="G92" s="22">
        <f>IF(OR($A92="",$B92="",$C92=""),"",C92*'MPTO_working_3-way'!$I91)</f>
        <v>2.5781956371532919</v>
      </c>
      <c r="H92" s="17">
        <f>IF(OR($A92="",$B92="",$C92=""),"",'MPTO_working_3-way'!E91)</f>
        <v>3.1577979403190071</v>
      </c>
      <c r="I92" s="21">
        <f>IF(OR($A92="",$B92="",$C92=""),"",'MPTO_working_3-way'!F91)</f>
        <v>3.4016639458918831</v>
      </c>
      <c r="J92" s="22">
        <f>IF(OR($A92="",$B92="",$C92=""),"",'MPTO_working_3-way'!G91)</f>
        <v>2.5683841989676828</v>
      </c>
      <c r="K92" s="17">
        <f>IF(OR($A92="",$B92="",$C92=""),"",'OddsRatio_working_3-way'!H91)</f>
        <v>3.1561658730988706</v>
      </c>
      <c r="L92" s="21">
        <f>IF(OR($A92="",$B92="",$C92=""),"",'OddsRatio_working_3-way'!I91)</f>
        <v>3.3957398589987458</v>
      </c>
      <c r="M92" s="22">
        <f>IF(OR($A92="",$B92="",$C92=""),"",'OddsRatio_working_3-way'!J91)</f>
        <v>2.5728552987339595</v>
      </c>
      <c r="N92" s="23">
        <f t="shared" si="29"/>
        <v>31.711696535565103</v>
      </c>
      <c r="O92" s="24">
        <f t="shared" si="30"/>
        <v>29.501487383086321</v>
      </c>
      <c r="P92" s="24">
        <f t="shared" si="31"/>
        <v>38.786816081348555</v>
      </c>
      <c r="Q92" t="s">
        <v>263</v>
      </c>
      <c r="R92" t="s">
        <v>364</v>
      </c>
      <c r="S92" s="48" t="s">
        <v>462</v>
      </c>
      <c r="T92" s="35">
        <v>100</v>
      </c>
      <c r="U92" s="35">
        <f t="shared" si="32"/>
        <v>60.9375</v>
      </c>
      <c r="V92" s="35">
        <f t="shared" si="33"/>
        <v>70.059880239520965</v>
      </c>
      <c r="W92" s="35">
        <f t="shared" si="34"/>
        <v>66.329966329966325</v>
      </c>
      <c r="X92" s="35">
        <f t="shared" si="35"/>
        <v>63.610153430512703</v>
      </c>
      <c r="Y92" s="35">
        <f t="shared" si="36"/>
        <v>72.732533670033675</v>
      </c>
      <c r="Z92" s="35">
        <f t="shared" si="37"/>
        <v>69.00261976047905</v>
      </c>
      <c r="AA92" s="35">
        <f t="shared" si="38"/>
        <v>-2.6726534305127032</v>
      </c>
      <c r="AB92" s="35">
        <f t="shared" si="39"/>
        <v>-2.6726534305127103</v>
      </c>
      <c r="AC92" s="35">
        <f t="shared" si="40"/>
        <v>-2.6726534305127245</v>
      </c>
      <c r="AF92">
        <v>2.1800000000000002</v>
      </c>
      <c r="AG92">
        <v>1.74</v>
      </c>
      <c r="AJ92" t="s">
        <v>436</v>
      </c>
    </row>
    <row r="93" spans="1:36" ht="15" x14ac:dyDescent="0.25">
      <c r="A93">
        <v>2.56</v>
      </c>
      <c r="B93">
        <v>3.34</v>
      </c>
      <c r="C93">
        <v>2.97</v>
      </c>
      <c r="D93" s="20">
        <f t="shared" si="28"/>
        <v>2.6726534305127059E-2</v>
      </c>
      <c r="E93" s="17">
        <f>IF(OR($A93="",$B93="",$C93=""),"",A93*'MPTO_working_3-way'!$I92)</f>
        <v>2.6284199278211253</v>
      </c>
      <c r="F93" s="21">
        <f>IF(OR($A93="",$B93="",$C93=""),"",B93*'MPTO_working_3-way'!$I92)</f>
        <v>3.4292666245791241</v>
      </c>
      <c r="G93" s="22">
        <f>IF(OR($A93="",$B93="",$C93=""),"",C93*'MPTO_working_3-way'!$I92)</f>
        <v>3.0493778068862274</v>
      </c>
      <c r="H93" s="17">
        <f>IF(OR($A93="",$B93="",$C93=""),"",'MPTO_working_3-way'!E92)</f>
        <v>2.6197476483362427</v>
      </c>
      <c r="I93" s="21">
        <f>IF(OR($A93="",$B93="",$C93=""),"",'MPTO_working_3-way'!F92)</f>
        <v>3.442431410795626</v>
      </c>
      <c r="J93" s="22">
        <f>IF(OR($A93="",$B93="",$C93=""),"",'MPTO_working_3-way'!G92)</f>
        <v>3.0507198161432689</v>
      </c>
      <c r="K93" s="17">
        <f>IF(OR($A93="",$B93="",$C93=""),"",'OddsRatio_working_3-way'!H92)</f>
        <v>2.6237900058408914</v>
      </c>
      <c r="L93" s="21">
        <f>IF(OR($A93="",$B93="",$C93=""),"",'OddsRatio_working_3-way'!I92)</f>
        <v>3.4356850087613351</v>
      </c>
      <c r="M93" s="22">
        <f>IF(OR($A93="",$B93="",$C93=""),"",'OddsRatio_working_3-way'!J92)</f>
        <v>3.0505553278888176</v>
      </c>
      <c r="N93" s="23">
        <f t="shared" si="29"/>
        <v>38.045671067064518</v>
      </c>
      <c r="O93" s="24">
        <f t="shared" si="30"/>
        <v>29.160753871762029</v>
      </c>
      <c r="P93" s="24">
        <f t="shared" si="31"/>
        <v>32.793575061173456</v>
      </c>
      <c r="Q93" t="s">
        <v>261</v>
      </c>
      <c r="R93" t="s">
        <v>363</v>
      </c>
      <c r="S93" s="48" t="s">
        <v>462</v>
      </c>
      <c r="T93" s="35">
        <v>100</v>
      </c>
      <c r="U93" s="35">
        <f t="shared" si="32"/>
        <v>47.916666666666671</v>
      </c>
      <c r="V93" s="35">
        <f t="shared" si="33"/>
        <v>71.590909090909093</v>
      </c>
      <c r="W93" s="35">
        <f t="shared" si="34"/>
        <v>77.578475336322867</v>
      </c>
      <c r="X93" s="35">
        <f t="shared" si="35"/>
        <v>50.830615572768046</v>
      </c>
      <c r="Y93" s="35">
        <f t="shared" si="36"/>
        <v>74.504857997010461</v>
      </c>
      <c r="Z93" s="35">
        <f t="shared" si="37"/>
        <v>80.492424242424249</v>
      </c>
      <c r="AA93" s="35">
        <f t="shared" si="38"/>
        <v>-2.9139489061013748</v>
      </c>
      <c r="AB93" s="35">
        <f t="shared" si="39"/>
        <v>-2.9139489061013677</v>
      </c>
      <c r="AC93" s="35">
        <f t="shared" si="40"/>
        <v>-2.9139489061013819</v>
      </c>
      <c r="AF93">
        <v>2.19</v>
      </c>
      <c r="AG93">
        <v>1.73</v>
      </c>
      <c r="AJ93" t="s">
        <v>436</v>
      </c>
    </row>
    <row r="94" spans="1:36" ht="15" x14ac:dyDescent="0.25">
      <c r="A94">
        <v>1.92</v>
      </c>
      <c r="B94">
        <v>3.52</v>
      </c>
      <c r="C94">
        <v>4.46</v>
      </c>
      <c r="D94" s="20">
        <f t="shared" si="28"/>
        <v>2.9139489061013713E-2</v>
      </c>
      <c r="E94" s="17">
        <f>IF(OR($A94="",$B94="",$C94=""),"",A94*'MPTO_working_3-way'!$I93)</f>
        <v>1.9759478189971462</v>
      </c>
      <c r="F94" s="21">
        <f>IF(OR($A94="",$B94="",$C94=""),"",B94*'MPTO_working_3-way'!$I93)</f>
        <v>3.6225710014947681</v>
      </c>
      <c r="G94" s="22">
        <f>IF(OR($A94="",$B94="",$C94=""),"",C94*'MPTO_working_3-way'!$I93)</f>
        <v>4.5899621212121211</v>
      </c>
      <c r="H94" s="17">
        <f>IF(OR($A94="",$B94="",$C94=""),"",'MPTO_working_3-way'!E93)</f>
        <v>1.956487061325771</v>
      </c>
      <c r="I94" s="21">
        <f>IF(OR($A94="",$B94="",$C94=""),"",'MPTO_working_3-way'!F93)</f>
        <v>3.6446104478997925</v>
      </c>
      <c r="J94" s="22">
        <f>IF(OR($A94="",$B94="",$C94=""),"",'MPTO_working_3-way'!G93)</f>
        <v>4.6619593765260197</v>
      </c>
      <c r="K94" s="17">
        <f>IF(OR($A94="",$B94="",$C94=""),"",'OddsRatio_working_3-way'!H93)</f>
        <v>1.9640697115913655</v>
      </c>
      <c r="L94" s="21">
        <f>IF(OR($A94="",$B94="",$C94=""),"",'OddsRatio_working_3-way'!I93)</f>
        <v>3.6407126882720013</v>
      </c>
      <c r="M94" s="22">
        <f>IF(OR($A94="",$B94="",$C94=""),"",'OddsRatio_working_3-way'!J93)</f>
        <v>4.6257404370718751</v>
      </c>
      <c r="N94" s="23">
        <f t="shared" si="29"/>
        <v>50.608623891066642</v>
      </c>
      <c r="O94" s="24">
        <f t="shared" si="30"/>
        <v>27.604703940581803</v>
      </c>
      <c r="P94" s="24">
        <f t="shared" si="31"/>
        <v>21.786672168351558</v>
      </c>
      <c r="Q94" t="s">
        <v>454</v>
      </c>
      <c r="R94" t="s">
        <v>369</v>
      </c>
      <c r="S94" s="48" t="s">
        <v>462</v>
      </c>
      <c r="T94" s="35">
        <v>100</v>
      </c>
      <c r="U94" s="35">
        <f t="shared" si="32"/>
        <v>47.089947089947096</v>
      </c>
      <c r="V94" s="35">
        <f t="shared" si="33"/>
        <v>72.067039106145245</v>
      </c>
      <c r="W94" s="35">
        <f t="shared" si="34"/>
        <v>77.777777777777771</v>
      </c>
      <c r="X94" s="35">
        <f t="shared" si="35"/>
        <v>50.155183116076962</v>
      </c>
      <c r="Y94" s="35">
        <f t="shared" si="36"/>
        <v>75.13227513227514</v>
      </c>
      <c r="Z94" s="35">
        <f t="shared" si="37"/>
        <v>80.843013803907667</v>
      </c>
      <c r="AA94" s="35">
        <f t="shared" si="38"/>
        <v>-3.0652360261298668</v>
      </c>
      <c r="AB94" s="35">
        <f t="shared" si="39"/>
        <v>-3.0652360261298952</v>
      </c>
      <c r="AC94" s="35">
        <f t="shared" si="40"/>
        <v>-3.0652360261298952</v>
      </c>
      <c r="AF94">
        <v>2.16</v>
      </c>
      <c r="AG94">
        <v>1.75</v>
      </c>
      <c r="AJ94" t="s">
        <v>428</v>
      </c>
    </row>
    <row r="95" spans="1:36" ht="15" x14ac:dyDescent="0.25">
      <c r="A95">
        <v>1.89</v>
      </c>
      <c r="B95">
        <v>3.58</v>
      </c>
      <c r="C95">
        <v>4.5</v>
      </c>
      <c r="D95" s="20">
        <f t="shared" si="28"/>
        <v>3.0652360261298917E-2</v>
      </c>
      <c r="E95" s="17">
        <f>IF(OR($A95="",$B95="",$C95=""),"",A95*'MPTO_working_3-way'!$I94)</f>
        <v>1.9479329608938549</v>
      </c>
      <c r="F95" s="21">
        <f>IF(OR($A95="",$B95="",$C95=""),"",B95*'MPTO_working_3-way'!$I94)</f>
        <v>3.68973544973545</v>
      </c>
      <c r="G95" s="22">
        <f>IF(OR($A95="",$B95="",$C95=""),"",C95*'MPTO_working_3-way'!$I94)</f>
        <v>4.6379356211758456</v>
      </c>
      <c r="H95" s="17">
        <f>IF(OR($A95="",$B95="",$C95=""),"",'MPTO_working_3-way'!E94)</f>
        <v>1.9272164517782884</v>
      </c>
      <c r="I95" s="21">
        <f>IF(OR($A95="",$B95="",$C95=""),"",'MPTO_working_3-way'!F94)</f>
        <v>3.7159228206348636</v>
      </c>
      <c r="J95" s="22">
        <f>IF(OR($A95="",$B95="",$C95=""),"",'MPTO_working_3-way'!G94)</f>
        <v>4.7168750290468013</v>
      </c>
      <c r="K95" s="17">
        <f>IF(OR($A95="",$B95="",$C95=""),"",'OddsRatio_working_3-way'!H94)</f>
        <v>1.9351807428320589</v>
      </c>
      <c r="L95" s="21">
        <f>IF(OR($A95="",$B95="",$C95=""),"",'OddsRatio_working_3-way'!I94)</f>
        <v>3.7109733893333869</v>
      </c>
      <c r="M95" s="22">
        <f>IF(OR($A95="",$B95="",$C95=""),"",'OddsRatio_working_3-way'!J94)</f>
        <v>4.6776770785530424</v>
      </c>
      <c r="N95" s="23">
        <f t="shared" si="29"/>
        <v>51.336468968681878</v>
      </c>
      <c r="O95" s="24">
        <f t="shared" si="30"/>
        <v>27.10221406447172</v>
      </c>
      <c r="P95" s="24">
        <f t="shared" si="31"/>
        <v>21.561316966846388</v>
      </c>
      <c r="Q95" t="s">
        <v>274</v>
      </c>
      <c r="R95" t="s">
        <v>373</v>
      </c>
      <c r="S95" s="48" t="s">
        <v>462</v>
      </c>
      <c r="T95" s="35">
        <v>100</v>
      </c>
      <c r="U95" s="35">
        <f t="shared" si="32"/>
        <v>61.538461538461533</v>
      </c>
      <c r="V95" s="35">
        <f t="shared" si="33"/>
        <v>70.149253731343279</v>
      </c>
      <c r="W95" s="35">
        <f t="shared" si="34"/>
        <v>65.635738831615114</v>
      </c>
      <c r="X95" s="35">
        <f t="shared" si="35"/>
        <v>64.215007437041592</v>
      </c>
      <c r="Y95" s="35">
        <f t="shared" si="36"/>
        <v>72.825799629923338</v>
      </c>
      <c r="Z95" s="35">
        <f t="shared" si="37"/>
        <v>68.312284730195174</v>
      </c>
      <c r="AA95" s="35">
        <f t="shared" si="38"/>
        <v>-2.6765458985800592</v>
      </c>
      <c r="AB95" s="35">
        <f t="shared" si="39"/>
        <v>-2.6765458985800592</v>
      </c>
      <c r="AC95" s="35">
        <f t="shared" si="40"/>
        <v>-2.6765458985800592</v>
      </c>
      <c r="AF95">
        <v>2.15</v>
      </c>
      <c r="AG95">
        <v>1.76</v>
      </c>
      <c r="AJ95" t="s">
        <v>428</v>
      </c>
    </row>
    <row r="96" spans="1:36" ht="15" x14ac:dyDescent="0.25">
      <c r="A96">
        <v>2.6</v>
      </c>
      <c r="B96">
        <v>3.35</v>
      </c>
      <c r="C96">
        <v>2.91</v>
      </c>
      <c r="D96" s="20">
        <f t="shared" si="28"/>
        <v>2.6765458985800628E-2</v>
      </c>
      <c r="E96" s="17">
        <f>IF(OR($A96="",$B96="",$C96=""),"",A96*'MPTO_working_3-way'!$I95)</f>
        <v>2.6695901933630819</v>
      </c>
      <c r="F96" s="21">
        <f>IF(OR($A96="",$B96="",$C96=""),"",B96*'MPTO_working_3-way'!$I95)</f>
        <v>3.4396642876024321</v>
      </c>
      <c r="G96" s="22">
        <f>IF(OR($A96="",$B96="",$C96=""),"",C96*'MPTO_working_3-way'!$I95)</f>
        <v>2.9878874856486801</v>
      </c>
      <c r="H96" s="17">
        <f>IF(OR($A96="",$B96="",$C96=""),"",'MPTO_working_3-way'!E95)</f>
        <v>2.6617437541787585</v>
      </c>
      <c r="I96" s="21">
        <f>IF(OR($A96="",$B96="",$C96=""),"",'MPTO_working_3-way'!F95)</f>
        <v>3.4532098675725269</v>
      </c>
      <c r="J96" s="22">
        <f>IF(OR($A96="",$B96="",$C96=""),"",'MPTO_working_3-way'!G95)</f>
        <v>2.9875646324789016</v>
      </c>
      <c r="K96" s="17">
        <f>IF(OR($A96="",$B96="",$C96=""),"",'OddsRatio_working_3-way'!H95)</f>
        <v>2.665472942555462</v>
      </c>
      <c r="L96" s="21">
        <f>IF(OR($A96="",$B96="",$C96=""),"",'OddsRatio_working_3-way'!I95)</f>
        <v>3.4461633843783348</v>
      </c>
      <c r="M96" s="22">
        <f>IF(OR($A96="",$B96="",$C96=""),"",'OddsRatio_working_3-way'!J95)</f>
        <v>2.9881583251755828</v>
      </c>
      <c r="N96" s="23">
        <f t="shared" si="29"/>
        <v>37.45893292858652</v>
      </c>
      <c r="O96" s="24">
        <f t="shared" si="30"/>
        <v>29.072604660992525</v>
      </c>
      <c r="P96" s="24">
        <f t="shared" si="31"/>
        <v>33.468462410420948</v>
      </c>
      <c r="Q96" t="s">
        <v>374</v>
      </c>
      <c r="R96" t="s">
        <v>372</v>
      </c>
      <c r="S96" s="48" t="s">
        <v>462</v>
      </c>
      <c r="T96" s="35">
        <v>100</v>
      </c>
      <c r="U96" s="35">
        <f t="shared" si="32"/>
        <v>57.805907172995774</v>
      </c>
      <c r="V96" s="35">
        <f t="shared" si="33"/>
        <v>66.666666666666657</v>
      </c>
      <c r="W96" s="35">
        <f t="shared" si="34"/>
        <v>72.826086956521735</v>
      </c>
      <c r="X96" s="35">
        <f t="shared" si="35"/>
        <v>60.507246376811594</v>
      </c>
      <c r="Y96" s="35">
        <f t="shared" si="36"/>
        <v>69.368005870482477</v>
      </c>
      <c r="Z96" s="35">
        <f t="shared" si="37"/>
        <v>75.527426160337541</v>
      </c>
      <c r="AA96" s="35">
        <f t="shared" si="38"/>
        <v>-2.7013392038158202</v>
      </c>
      <c r="AB96" s="35">
        <f t="shared" si="39"/>
        <v>-2.7013392038158202</v>
      </c>
      <c r="AC96" s="35">
        <f t="shared" si="40"/>
        <v>-2.7013392038158059</v>
      </c>
      <c r="AF96">
        <v>2.0299999999999998</v>
      </c>
      <c r="AG96">
        <v>1.86</v>
      </c>
      <c r="AJ96" t="s">
        <v>428</v>
      </c>
    </row>
    <row r="97" spans="1:36" ht="15" x14ac:dyDescent="0.25">
      <c r="A97">
        <v>2.37</v>
      </c>
      <c r="B97">
        <v>3</v>
      </c>
      <c r="C97">
        <v>3.68</v>
      </c>
      <c r="D97" s="20">
        <f t="shared" si="28"/>
        <v>2.7013392038158113E-2</v>
      </c>
      <c r="E97" s="17">
        <f>IF(OR($A97="",$B97="",$C97=""),"",A97*'MPTO_working_3-way'!$I96)</f>
        <v>2.4340217391304346</v>
      </c>
      <c r="F97" s="21">
        <f>IF(OR($A97="",$B97="",$C97=""),"",B97*'MPTO_working_3-way'!$I96)</f>
        <v>3.0810401761144743</v>
      </c>
      <c r="G97" s="22">
        <f>IF(OR($A97="",$B97="",$C97=""),"",C97*'MPTO_working_3-way'!$I96)</f>
        <v>3.779409282700422</v>
      </c>
      <c r="H97" s="17">
        <f>IF(OR($A97="",$B97="",$C97=""),"",'MPTO_working_3-way'!E96)</f>
        <v>2.4216800562733698</v>
      </c>
      <c r="I97" s="21">
        <f>IF(OR($A97="",$B97="",$C97=""),"",'MPTO_working_3-way'!F96)</f>
        <v>3.0832901249116191</v>
      </c>
      <c r="J97" s="22">
        <f>IF(OR($A97="",$B97="",$C97=""),"",'MPTO_working_3-way'!G96)</f>
        <v>3.8061212614919122</v>
      </c>
      <c r="K97" s="17">
        <f>IF(OR($A97="",$B97="",$C97=""),"",'OddsRatio_working_3-way'!H96)</f>
        <v>2.4272526075443932</v>
      </c>
      <c r="L97" s="21">
        <f>IF(OR($A97="",$B97="",$C97=""),"",'OddsRatio_working_3-way'!I96)</f>
        <v>3.0835804489699168</v>
      </c>
      <c r="M97" s="22">
        <f>IF(OR($A97="",$B97="",$C97=""),"",'OddsRatio_working_3-way'!J96)</f>
        <v>3.79199780161969</v>
      </c>
      <c r="N97" s="23">
        <f t="shared" si="29"/>
        <v>41.084267404992637</v>
      </c>
      <c r="O97" s="24">
        <f t="shared" si="30"/>
        <v>32.456571249944176</v>
      </c>
      <c r="P97" s="24">
        <f t="shared" si="31"/>
        <v>26.459161345063187</v>
      </c>
      <c r="Q97" t="s">
        <v>283</v>
      </c>
      <c r="R97" t="s">
        <v>281</v>
      </c>
      <c r="S97" s="48" t="s">
        <v>462</v>
      </c>
      <c r="T97" s="35">
        <v>100</v>
      </c>
      <c r="U97" s="35">
        <f t="shared" si="32"/>
        <v>55.752212389380524</v>
      </c>
      <c r="V97" s="35">
        <f t="shared" si="33"/>
        <v>68.55345911949685</v>
      </c>
      <c r="W97" s="35">
        <f t="shared" si="34"/>
        <v>72.899728997289984</v>
      </c>
      <c r="X97" s="35">
        <f t="shared" si="35"/>
        <v>58.546811883213181</v>
      </c>
      <c r="Y97" s="35">
        <f t="shared" si="36"/>
        <v>71.348058613329499</v>
      </c>
      <c r="Z97" s="35">
        <f t="shared" si="37"/>
        <v>75.694328491122604</v>
      </c>
      <c r="AA97" s="35">
        <f t="shared" si="38"/>
        <v>-2.7945994938326564</v>
      </c>
      <c r="AB97" s="35">
        <f t="shared" si="39"/>
        <v>-2.7945994938326493</v>
      </c>
      <c r="AC97" s="35">
        <f t="shared" si="40"/>
        <v>-2.7945994938326209</v>
      </c>
      <c r="AF97">
        <v>2.41</v>
      </c>
      <c r="AG97">
        <v>1.62</v>
      </c>
      <c r="AJ97" t="s">
        <v>429</v>
      </c>
    </row>
    <row r="98" spans="1:36" ht="15" x14ac:dyDescent="0.25">
      <c r="A98">
        <v>2.2599999999999998</v>
      </c>
      <c r="B98">
        <v>3.18</v>
      </c>
      <c r="C98">
        <v>3.69</v>
      </c>
      <c r="D98" s="20">
        <f t="shared" si="28"/>
        <v>2.794599493832628E-2</v>
      </c>
      <c r="E98" s="17">
        <f>IF(OR($A98="",$B98="",$C98=""),"",A98*'MPTO_working_3-way'!$I97)</f>
        <v>2.3231579485606173</v>
      </c>
      <c r="F98" s="21">
        <f>IF(OR($A98="",$B98="",$C98=""),"",B98*'MPTO_working_3-way'!$I97)</f>
        <v>3.2688682639038777</v>
      </c>
      <c r="G98" s="22">
        <f>IF(OR($A98="",$B98="",$C98=""),"",C98*'MPTO_working_3-way'!$I97)</f>
        <v>3.7931207213224241</v>
      </c>
      <c r="H98" s="17">
        <f>IF(OR($A98="",$B98="",$C98=""),"",'MPTO_working_3-way'!E97)</f>
        <v>2.3086021928475988</v>
      </c>
      <c r="I98" s="21">
        <f>IF(OR($A98="",$B98="",$C98=""),"",'MPTO_working_3-way'!F97)</f>
        <v>3.2770760188246597</v>
      </c>
      <c r="J98" s="22">
        <f>IF(OR($A98="",$B98="",$C98=""),"",'MPTO_working_3-way'!G97)</f>
        <v>3.8213535791707036</v>
      </c>
      <c r="K98" s="17">
        <f>IF(OR($A98="",$B98="",$C98=""),"",'OddsRatio_working_3-way'!H97)</f>
        <v>2.3148771338695036</v>
      </c>
      <c r="L98" s="21">
        <f>IF(OR($A98="",$B98="",$C98=""),"",'OddsRatio_working_3-way'!I97)</f>
        <v>3.2749461522504109</v>
      </c>
      <c r="M98" s="22">
        <f>IF(OR($A98="",$B98="",$C98=""),"",'OddsRatio_working_3-way'!J97)</f>
        <v>3.8071583254833055</v>
      </c>
      <c r="N98" s="23">
        <f t="shared" si="29"/>
        <v>43.044856275036324</v>
      </c>
      <c r="O98" s="24">
        <f t="shared" si="30"/>
        <v>30.591627415591848</v>
      </c>
      <c r="P98" s="24">
        <f t="shared" si="31"/>
        <v>26.363516309371839</v>
      </c>
      <c r="Q98" t="s">
        <v>378</v>
      </c>
      <c r="R98" t="s">
        <v>280</v>
      </c>
      <c r="S98" s="48" t="s">
        <v>462</v>
      </c>
      <c r="T98" s="35">
        <v>100</v>
      </c>
      <c r="U98" s="35">
        <f t="shared" si="32"/>
        <v>60.15936254980079</v>
      </c>
      <c r="V98" s="35">
        <f t="shared" si="33"/>
        <v>66.777408637873762</v>
      </c>
      <c r="W98" s="35">
        <f t="shared" si="34"/>
        <v>70.326409495548958</v>
      </c>
      <c r="X98" s="35">
        <f t="shared" si="35"/>
        <v>62.89618186657728</v>
      </c>
      <c r="Y98" s="35">
        <f t="shared" si="36"/>
        <v>69.514227954650238</v>
      </c>
      <c r="Z98" s="35">
        <f t="shared" si="37"/>
        <v>73.063228812325448</v>
      </c>
      <c r="AA98" s="35">
        <f t="shared" si="38"/>
        <v>-2.73681931677649</v>
      </c>
      <c r="AB98" s="35">
        <f t="shared" si="39"/>
        <v>-2.7368193167764758</v>
      </c>
      <c r="AC98" s="35">
        <f t="shared" si="40"/>
        <v>-2.73681931677649</v>
      </c>
      <c r="AF98">
        <v>2.35</v>
      </c>
      <c r="AG98">
        <v>1.65</v>
      </c>
      <c r="AJ98" t="s">
        <v>429</v>
      </c>
    </row>
    <row r="99" spans="1:36" ht="15" x14ac:dyDescent="0.25">
      <c r="A99">
        <v>2.5099999999999998</v>
      </c>
      <c r="B99">
        <v>3.01</v>
      </c>
      <c r="C99">
        <v>3.37</v>
      </c>
      <c r="D99" s="20">
        <f t="shared" si="28"/>
        <v>2.7368193167764954E-2</v>
      </c>
      <c r="E99" s="17">
        <f>IF(OR($A99="",$B99="",$C99=""),"",A99*'MPTO_working_3-way'!$I98)</f>
        <v>2.5786941648510897</v>
      </c>
      <c r="F99" s="21">
        <f>IF(OR($A99="",$B99="",$C99=""),"",B99*'MPTO_working_3-way'!$I98)</f>
        <v>3.0923782614349724</v>
      </c>
      <c r="G99" s="22">
        <f>IF(OR($A99="",$B99="",$C99=""),"",C99*'MPTO_working_3-way'!$I98)</f>
        <v>3.4622308109753681</v>
      </c>
      <c r="H99" s="17">
        <f>IF(OR($A99="",$B99="",$C99=""),"",'MPTO_working_3-way'!E98)</f>
        <v>2.5688210045191262</v>
      </c>
      <c r="I99" s="21">
        <f>IF(OR($A99="",$B99="",$C99=""),"",'MPTO_working_3-way'!F98)</f>
        <v>3.0949865366856022</v>
      </c>
      <c r="J99" s="22">
        <f>IF(OR($A99="",$B99="",$C99=""),"",'MPTO_working_3-way'!G98)</f>
        <v>3.4768921956254886</v>
      </c>
      <c r="K99" s="17">
        <f>IF(OR($A99="",$B99="",$C99=""),"",'OddsRatio_working_3-way'!H98)</f>
        <v>2.5733556171741667</v>
      </c>
      <c r="L99" s="21">
        <f>IF(OR($A99="",$B99="",$C99=""),"",'OddsRatio_working_3-way'!I98)</f>
        <v>3.0943342983576656</v>
      </c>
      <c r="M99" s="22">
        <f>IF(OR($A99="",$B99="",$C99=""),"",'OddsRatio_working_3-way'!J98)</f>
        <v>3.469438948809787</v>
      </c>
      <c r="N99" s="23">
        <f t="shared" si="29"/>
        <v>38.779317595335947</v>
      </c>
      <c r="O99" s="24">
        <f t="shared" si="30"/>
        <v>32.337570486476153</v>
      </c>
      <c r="P99" s="24">
        <f t="shared" si="31"/>
        <v>28.883111918187897</v>
      </c>
      <c r="Q99" t="s">
        <v>416</v>
      </c>
      <c r="R99" t="s">
        <v>278</v>
      </c>
      <c r="S99" s="48" t="s">
        <v>462</v>
      </c>
      <c r="T99" s="35">
        <v>100</v>
      </c>
      <c r="U99" s="35">
        <f t="shared" si="32"/>
        <v>72.527472527472526</v>
      </c>
      <c r="V99" s="35">
        <f t="shared" si="33"/>
        <v>70.149253731343279</v>
      </c>
      <c r="W99" s="35">
        <f t="shared" si="34"/>
        <v>54.545454545454554</v>
      </c>
      <c r="X99" s="35">
        <f t="shared" si="35"/>
        <v>75.305291723202174</v>
      </c>
      <c r="Y99" s="35">
        <f t="shared" si="36"/>
        <v>72.927072927072928</v>
      </c>
      <c r="Z99" s="35">
        <f t="shared" si="37"/>
        <v>57.323273741184181</v>
      </c>
      <c r="AA99" s="35">
        <f t="shared" si="38"/>
        <v>-2.7778191957296485</v>
      </c>
      <c r="AB99" s="35">
        <f t="shared" si="39"/>
        <v>-2.7778191957296485</v>
      </c>
      <c r="AC99" s="35">
        <f t="shared" si="40"/>
        <v>-2.7778191957296272</v>
      </c>
      <c r="AF99">
        <v>2.42</v>
      </c>
      <c r="AG99">
        <v>1.61</v>
      </c>
      <c r="AJ99" t="s">
        <v>429</v>
      </c>
    </row>
    <row r="100" spans="1:36" ht="15" x14ac:dyDescent="0.25">
      <c r="A100">
        <v>3.64</v>
      </c>
      <c r="B100">
        <v>3.35</v>
      </c>
      <c r="C100">
        <v>2.2000000000000002</v>
      </c>
      <c r="D100" s="20">
        <f t="shared" si="28"/>
        <v>2.7778191957296361E-2</v>
      </c>
      <c r="E100" s="17">
        <f>IF(OR($A100="",$B100="",$C100=""),"",A100*'MPTO_working_3-way'!$I99)</f>
        <v>3.7411126187245589</v>
      </c>
      <c r="F100" s="21">
        <f>IF(OR($A100="",$B100="",$C100=""),"",B100*'MPTO_working_3-way'!$I99)</f>
        <v>3.4430569430569431</v>
      </c>
      <c r="G100" s="22">
        <f>IF(OR($A100="",$B100="",$C100=""),"",C100*'MPTO_working_3-way'!$I99)</f>
        <v>2.2611120223060523</v>
      </c>
      <c r="H100" s="17">
        <f>IF(OR($A100="",$B100="",$C100=""),"",'MPTO_working_3-way'!E99)</f>
        <v>3.7669624803414958</v>
      </c>
      <c r="I100" s="21">
        <f>IF(OR($A100="",$B100="",$C100=""),"",'MPTO_working_3-way'!F99)</f>
        <v>3.4572400639208207</v>
      </c>
      <c r="J100" s="22">
        <f>IF(OR($A100="",$B100="",$C100=""),"",'MPTO_working_3-way'!G99)</f>
        <v>2.2457473881596575</v>
      </c>
      <c r="K100" s="17">
        <f>IF(OR($A100="",$B100="",$C100=""),"",'OddsRatio_working_3-way'!H99)</f>
        <v>3.7548463384990334</v>
      </c>
      <c r="L100" s="21">
        <f>IF(OR($A100="",$B100="",$C100=""),"",'OddsRatio_working_3-way'!I99)</f>
        <v>3.4522306422245181</v>
      </c>
      <c r="M100" s="22">
        <f>IF(OR($A100="",$B100="",$C100=""),"",'OddsRatio_working_3-way'!J99)</f>
        <v>2.2522028811359238</v>
      </c>
      <c r="N100" s="23">
        <f t="shared" si="29"/>
        <v>26.730015958218484</v>
      </c>
      <c r="O100" s="24">
        <f t="shared" si="30"/>
        <v>29.043957638183667</v>
      </c>
      <c r="P100" s="24">
        <f t="shared" si="31"/>
        <v>44.226026403597849</v>
      </c>
      <c r="Q100" t="s">
        <v>380</v>
      </c>
      <c r="R100" t="s">
        <v>282</v>
      </c>
      <c r="S100" s="48" t="s">
        <v>462</v>
      </c>
      <c r="T100" s="35">
        <v>100</v>
      </c>
      <c r="U100" s="35">
        <f t="shared" si="32"/>
        <v>50.248756218905463</v>
      </c>
      <c r="V100" s="35">
        <f t="shared" si="33"/>
        <v>71.910112359550567</v>
      </c>
      <c r="W100" s="35">
        <f t="shared" si="34"/>
        <v>72.14484679665739</v>
      </c>
      <c r="X100" s="35">
        <f t="shared" si="35"/>
        <v>55.945040843792057</v>
      </c>
      <c r="Y100" s="35">
        <f t="shared" si="36"/>
        <v>77.606396984437154</v>
      </c>
      <c r="Z100" s="35">
        <f t="shared" si="37"/>
        <v>77.841131421543977</v>
      </c>
      <c r="AA100" s="35">
        <f t="shared" si="38"/>
        <v>-5.6962846248865944</v>
      </c>
      <c r="AB100" s="35">
        <f t="shared" si="39"/>
        <v>-5.6962846248865873</v>
      </c>
      <c r="AC100" s="35">
        <f t="shared" si="40"/>
        <v>-5.6962846248865873</v>
      </c>
      <c r="AF100">
        <v>2.35</v>
      </c>
      <c r="AG100">
        <v>1.65</v>
      </c>
      <c r="AJ100" t="s">
        <v>429</v>
      </c>
    </row>
    <row r="101" spans="1:36" ht="15" x14ac:dyDescent="0.25">
      <c r="A101">
        <v>2.0099999999999998</v>
      </c>
      <c r="B101">
        <v>3.56</v>
      </c>
      <c r="C101">
        <v>3.59</v>
      </c>
      <c r="D101" s="20">
        <f t="shared" si="28"/>
        <v>5.696284624886605E-2</v>
      </c>
      <c r="E101" s="17">
        <f>IF(OR($A101="",$B101="",$C101=""),"",A101*'MPTO_working_3-way'!$I100)</f>
        <v>2.1244953209602206</v>
      </c>
      <c r="F101" s="21">
        <f>IF(OR($A101="",$B101="",$C101=""),"",B101*'MPTO_working_3-way'!$I100)</f>
        <v>3.7627877326459633</v>
      </c>
      <c r="G101" s="22">
        <f>IF(OR($A101="",$B101="",$C101=""),"",C101*'MPTO_working_3-way'!$I100)</f>
        <v>3.794496618033429</v>
      </c>
      <c r="H101" s="17">
        <f>IF(OR($A101="",$B101="",$C101=""),"",'MPTO_working_3-way'!E100)</f>
        <v>2.0897557518453329</v>
      </c>
      <c r="I101" s="21">
        <f>IF(OR($A101="",$B101="",$C101=""),"",'MPTO_working_3-way'!F100)</f>
        <v>3.8180870735643233</v>
      </c>
      <c r="J101" s="22">
        <f>IF(OR($A101="",$B101="",$C101=""),"",'MPTO_working_3-way'!G100)</f>
        <v>3.8526156217430714</v>
      </c>
      <c r="K101" s="17">
        <f>IF(OR($A101="",$B101="",$C101=""),"",'OddsRatio_working_3-way'!H100)</f>
        <v>2.1032869270545826</v>
      </c>
      <c r="L101" s="21">
        <f>IF(OR($A101="",$B101="",$C101=""),"",'OddsRatio_working_3-way'!I100)</f>
        <v>3.7964500329304292</v>
      </c>
      <c r="M101" s="22">
        <f>IF(OR($A101="",$B101="",$C101=""),"",'OddsRatio_working_3-way'!J100)</f>
        <v>3.8292209317538322</v>
      </c>
      <c r="N101" s="23">
        <f t="shared" si="29"/>
        <v>47.070002467598947</v>
      </c>
      <c r="O101" s="24">
        <f t="shared" si="30"/>
        <v>26.576040719065695</v>
      </c>
      <c r="P101" s="24">
        <f t="shared" si="31"/>
        <v>26.353956813335344</v>
      </c>
      <c r="Q101" t="s">
        <v>440</v>
      </c>
      <c r="R101" t="s">
        <v>453</v>
      </c>
      <c r="S101" s="48" t="s">
        <v>462</v>
      </c>
      <c r="T101" s="35">
        <v>100</v>
      </c>
      <c r="U101" s="35">
        <f t="shared" si="32"/>
        <v>58.677685950413228</v>
      </c>
      <c r="V101" s="35">
        <f t="shared" si="33"/>
        <v>67.741935483870961</v>
      </c>
      <c r="W101" s="35">
        <f t="shared" si="34"/>
        <v>68.051118210862612</v>
      </c>
      <c r="X101" s="35">
        <f t="shared" si="35"/>
        <v>64.206946305266413</v>
      </c>
      <c r="Y101" s="35">
        <f t="shared" si="36"/>
        <v>73.271195838724154</v>
      </c>
      <c r="Z101" s="35">
        <f t="shared" si="37"/>
        <v>73.580378565715804</v>
      </c>
      <c r="AA101" s="35">
        <f t="shared" si="38"/>
        <v>-5.5292603548531858</v>
      </c>
      <c r="AB101" s="35">
        <f t="shared" si="39"/>
        <v>-5.5292603548531929</v>
      </c>
      <c r="AC101" s="35">
        <f t="shared" si="40"/>
        <v>-5.5292603548531929</v>
      </c>
      <c r="AF101">
        <v>2.13</v>
      </c>
      <c r="AG101">
        <v>1.7</v>
      </c>
      <c r="AJ101" t="s">
        <v>74</v>
      </c>
    </row>
    <row r="102" spans="1:36" ht="15" x14ac:dyDescent="0.25">
      <c r="A102">
        <v>2.42</v>
      </c>
      <c r="B102">
        <v>3.1</v>
      </c>
      <c r="C102">
        <v>3.13</v>
      </c>
      <c r="D102" s="20">
        <f t="shared" si="28"/>
        <v>5.5292603548531938E-2</v>
      </c>
      <c r="E102" s="17">
        <f>IF(OR($A102="",$B102="",$C102=""),"",A102*'MPTO_working_3-way'!$I101)</f>
        <v>2.5538081005874473</v>
      </c>
      <c r="F102" s="21">
        <f>IF(OR($A102="",$B102="",$C102=""),"",B102*'MPTO_working_3-way'!$I101)</f>
        <v>3.271407071000449</v>
      </c>
      <c r="G102" s="22">
        <f>IF(OR($A102="",$B102="",$C102=""),"",C102*'MPTO_working_3-way'!$I101)</f>
        <v>3.3030658491069049</v>
      </c>
      <c r="H102" s="17">
        <f>IF(OR($A102="",$B102="",$C102=""),"",'MPTO_working_3-way'!E101)</f>
        <v>2.5329776423860491</v>
      </c>
      <c r="I102" s="21">
        <f>IF(OR($A102="",$B102="",$C102=""),"",'MPTO_working_3-way'!F101)</f>
        <v>3.2878537963712335</v>
      </c>
      <c r="J102" s="22">
        <f>IF(OR($A102="",$B102="",$C102=""),"",'MPTO_working_3-way'!G101)</f>
        <v>3.3216196412051122</v>
      </c>
      <c r="K102" s="17">
        <f>IF(OR($A102="",$B102="",$C102=""),"",'OddsRatio_working_3-way'!H101)</f>
        <v>2.5421656685145377</v>
      </c>
      <c r="L102" s="21">
        <f>IF(OR($A102="",$B102="",$C102=""),"",'OddsRatio_working_3-way'!I101)</f>
        <v>3.2806675379440349</v>
      </c>
      <c r="M102" s="22">
        <f>IF(OR($A102="",$B102="",$C102=""),"",'OddsRatio_working_3-way'!J101)</f>
        <v>3.3132485027718075</v>
      </c>
      <c r="N102" s="23">
        <f t="shared" si="29"/>
        <v>39.157209963034106</v>
      </c>
      <c r="O102" s="24">
        <f t="shared" si="30"/>
        <v>30.567886487271789</v>
      </c>
      <c r="P102" s="24">
        <f t="shared" si="31"/>
        <v>30.274903549694105</v>
      </c>
      <c r="Q102" t="s">
        <v>441</v>
      </c>
      <c r="R102" t="s">
        <v>444</v>
      </c>
      <c r="S102" s="48" t="s">
        <v>462</v>
      </c>
      <c r="T102" s="35">
        <v>100</v>
      </c>
      <c r="U102" s="35">
        <f t="shared" si="32"/>
        <v>66.996699669967001</v>
      </c>
      <c r="V102" s="35">
        <f t="shared" si="33"/>
        <v>68.35443037974683</v>
      </c>
      <c r="W102" s="35">
        <f t="shared" si="34"/>
        <v>59.183673469387763</v>
      </c>
      <c r="X102" s="35">
        <f t="shared" si="35"/>
        <v>72.4618961508654</v>
      </c>
      <c r="Y102" s="35">
        <f t="shared" si="36"/>
        <v>73.819626860645243</v>
      </c>
      <c r="Z102" s="35">
        <f t="shared" si="37"/>
        <v>64.648869950286155</v>
      </c>
      <c r="AA102" s="35">
        <f t="shared" si="38"/>
        <v>-5.465196480898399</v>
      </c>
      <c r="AB102" s="35">
        <f t="shared" si="39"/>
        <v>-5.4651964808984133</v>
      </c>
      <c r="AC102" s="35">
        <f t="shared" si="40"/>
        <v>-5.4651964808983919</v>
      </c>
      <c r="AF102">
        <v>2.4300000000000002</v>
      </c>
      <c r="AG102">
        <v>1.55</v>
      </c>
      <c r="AJ102" t="s">
        <v>74</v>
      </c>
    </row>
    <row r="103" spans="1:36" ht="15" x14ac:dyDescent="0.25">
      <c r="A103">
        <v>3.03</v>
      </c>
      <c r="B103">
        <v>3.16</v>
      </c>
      <c r="C103">
        <v>2.4500000000000002</v>
      </c>
      <c r="D103" s="20">
        <f t="shared" si="28"/>
        <v>5.4651964808984044E-2</v>
      </c>
      <c r="E103" s="17">
        <f>IF(OR($A103="",$B103="",$C103=""),"",A103*'MPTO_working_3-way'!$I102)</f>
        <v>3.1955954533712214</v>
      </c>
      <c r="F103" s="21">
        <f>IF(OR($A103="",$B103="",$C103=""),"",B103*'MPTO_working_3-way'!$I102)</f>
        <v>3.3327002087963895</v>
      </c>
      <c r="G103" s="22">
        <f>IF(OR($A103="",$B103="",$C103=""),"",C103*'MPTO_working_3-way'!$I102)</f>
        <v>2.5838973137820109</v>
      </c>
      <c r="H103" s="17">
        <f>IF(OR($A103="",$B103="",$C103=""),"",'MPTO_working_3-way'!E102)</f>
        <v>3.2070227980729089</v>
      </c>
      <c r="I103" s="21">
        <f>IF(OR($A103="",$B103="",$C103=""),"",'MPTO_working_3-way'!F102)</f>
        <v>3.3530225657337414</v>
      </c>
      <c r="J103" s="22">
        <f>IF(OR($A103="",$B103="",$C103=""),"",'MPTO_working_3-way'!G102)</f>
        <v>2.5644580130863379</v>
      </c>
      <c r="K103" s="17">
        <f>IF(OR($A103="",$B103="",$C103=""),"",'OddsRatio_working_3-way'!H102)</f>
        <v>3.2023624635851218</v>
      </c>
      <c r="L103" s="21">
        <f>IF(OR($A103="",$B103="",$C103=""),"",'OddsRatio_working_3-way'!I102)</f>
        <v>3.3434004538639717</v>
      </c>
      <c r="M103" s="22">
        <f>IF(OR($A103="",$B103="",$C103=""),"",'OddsRatio_working_3-way'!J102)</f>
        <v>2.5731160454179443</v>
      </c>
      <c r="N103" s="23">
        <f t="shared" si="29"/>
        <v>31.293072436470055</v>
      </c>
      <c r="O103" s="24">
        <f t="shared" si="30"/>
        <v>30.005699203324131</v>
      </c>
      <c r="P103" s="24">
        <f t="shared" si="31"/>
        <v>38.701228360205818</v>
      </c>
      <c r="Q103" t="s">
        <v>285</v>
      </c>
      <c r="R103" t="s">
        <v>451</v>
      </c>
      <c r="S103" s="48" t="s">
        <v>462</v>
      </c>
      <c r="T103" s="35">
        <v>100</v>
      </c>
      <c r="U103" s="35">
        <f t="shared" si="32"/>
        <v>65.517241379310349</v>
      </c>
      <c r="V103" s="35">
        <f t="shared" si="33"/>
        <v>69.418960244648318</v>
      </c>
      <c r="W103" s="35">
        <f t="shared" si="34"/>
        <v>59.514170040485837</v>
      </c>
      <c r="X103" s="35">
        <f t="shared" si="35"/>
        <v>71.066869714865845</v>
      </c>
      <c r="Y103" s="35">
        <f t="shared" si="36"/>
        <v>74.968588580203829</v>
      </c>
      <c r="Z103" s="35">
        <f t="shared" si="37"/>
        <v>65.063798376041333</v>
      </c>
      <c r="AA103" s="35">
        <f t="shared" si="38"/>
        <v>-5.5496283355554965</v>
      </c>
      <c r="AB103" s="35">
        <f t="shared" si="39"/>
        <v>-5.5496283355555107</v>
      </c>
      <c r="AC103" s="35">
        <f t="shared" si="40"/>
        <v>-5.5496283355554965</v>
      </c>
      <c r="AF103">
        <v>2.27</v>
      </c>
      <c r="AG103">
        <v>1.63</v>
      </c>
      <c r="AJ103" t="s">
        <v>74</v>
      </c>
    </row>
    <row r="104" spans="1:36" ht="15" x14ac:dyDescent="0.25">
      <c r="A104">
        <v>2.9</v>
      </c>
      <c r="B104">
        <v>3.27</v>
      </c>
      <c r="C104">
        <v>2.4700000000000002</v>
      </c>
      <c r="D104" s="20">
        <f t="shared" si="28"/>
        <v>5.5496283355555009E-2</v>
      </c>
      <c r="E104" s="17">
        <f>IF(OR($A104="",$B104="",$C104=""),"",A104*'MPTO_working_3-way'!$I103)</f>
        <v>3.0609392217311093</v>
      </c>
      <c r="F104" s="21">
        <f>IF(OR($A104="",$B104="",$C104=""),"",B104*'MPTO_working_3-way'!$I103)</f>
        <v>3.4514728465726647</v>
      </c>
      <c r="G104" s="22">
        <f>IF(OR($A104="",$B104="",$C104=""),"",C104*'MPTO_working_3-way'!$I103)</f>
        <v>2.6070758198882209</v>
      </c>
      <c r="H104" s="17">
        <f>IF(OR($A104="",$B104="",$C104=""),"",'MPTO_working_3-way'!E103)</f>
        <v>3.064393713087326</v>
      </c>
      <c r="I104" s="21">
        <f>IF(OR($A104="",$B104="",$C104=""),"",'MPTO_working_3-way'!F103)</f>
        <v>3.4805412422835871</v>
      </c>
      <c r="J104" s="22">
        <f>IF(OR($A104="",$B104="",$C104=""),"",'MPTO_working_3-way'!G103)</f>
        <v>2.5882627459979348</v>
      </c>
      <c r="K104" s="17">
        <f>IF(OR($A104="",$B104="",$C104=""),"",'OddsRatio_working_3-way'!H103)</f>
        <v>3.0639061154446909</v>
      </c>
      <c r="L104" s="21">
        <f>IF(OR($A104="",$B104="",$C104=""),"",'OddsRatio_working_3-way'!I103)</f>
        <v>3.4658246747681325</v>
      </c>
      <c r="M104" s="22">
        <f>IF(OR($A104="",$B104="",$C104=""),"",'OddsRatio_working_3-way'!J103)</f>
        <v>2.5968115735282611</v>
      </c>
      <c r="N104" s="23">
        <f t="shared" si="29"/>
        <v>32.669711077583948</v>
      </c>
      <c r="O104" s="24">
        <f t="shared" si="30"/>
        <v>28.973138264523985</v>
      </c>
      <c r="P104" s="24">
        <f t="shared" si="31"/>
        <v>38.357150657892078</v>
      </c>
      <c r="Q104" t="s">
        <v>286</v>
      </c>
      <c r="R104" t="s">
        <v>443</v>
      </c>
      <c r="S104" s="48" t="s">
        <v>462</v>
      </c>
      <c r="T104" s="35">
        <v>100</v>
      </c>
      <c r="U104" s="35">
        <f t="shared" si="32"/>
        <v>21.259842519685037</v>
      </c>
      <c r="V104" s="35">
        <f t="shared" si="33"/>
        <v>82.788296041308101</v>
      </c>
      <c r="W104" s="35">
        <f t="shared" si="34"/>
        <v>89.888776541961576</v>
      </c>
      <c r="X104" s="35">
        <f t="shared" si="35"/>
        <v>27.322927416730337</v>
      </c>
      <c r="Y104" s="35">
        <f t="shared" si="36"/>
        <v>88.851380938353373</v>
      </c>
      <c r="Z104" s="35">
        <f t="shared" si="37"/>
        <v>95.951861439006876</v>
      </c>
      <c r="AA104" s="35">
        <f t="shared" si="38"/>
        <v>-6.0630848970453002</v>
      </c>
      <c r="AB104" s="35">
        <f t="shared" si="39"/>
        <v>-6.0630848970452718</v>
      </c>
      <c r="AC104" s="35">
        <f t="shared" si="40"/>
        <v>-6.0630848970453002</v>
      </c>
      <c r="AF104">
        <v>2</v>
      </c>
      <c r="AG104">
        <v>1.81</v>
      </c>
      <c r="AJ104" t="s">
        <v>74</v>
      </c>
    </row>
    <row r="105" spans="1:36" ht="15" x14ac:dyDescent="0.25">
      <c r="A105">
        <v>1.27</v>
      </c>
      <c r="B105">
        <v>5.81</v>
      </c>
      <c r="C105">
        <v>9.89</v>
      </c>
      <c r="D105" s="20">
        <f t="shared" si="28"/>
        <v>6.0630848970453011E-2</v>
      </c>
      <c r="E105" s="17">
        <f>IF(OR($A105="",$B105="",$C105=""),"",A105*'MPTO_working_3-way'!$I104)</f>
        <v>1.3470011781924753</v>
      </c>
      <c r="F105" s="21">
        <f>IF(OR($A105="",$B105="",$C105=""),"",B105*'MPTO_working_3-way'!$I104)</f>
        <v>6.1622652325183314</v>
      </c>
      <c r="G105" s="22">
        <f>IF(OR($A105="",$B105="",$C105=""),"",C105*'MPTO_working_3-way'!$I104)</f>
        <v>10.489639096317781</v>
      </c>
      <c r="H105" s="17">
        <f>IF(OR($A105="",$B105="",$C105=""),"",'MPTO_working_3-way'!E104)</f>
        <v>1.3034558794806395</v>
      </c>
      <c r="I105" s="21">
        <f>IF(OR($A105="",$B105="",$C105=""),"",'MPTO_working_3-way'!F104)</f>
        <v>6.5829856578036861</v>
      </c>
      <c r="J105" s="22">
        <f>IF(OR($A105="",$B105="",$C105=""),"",'MPTO_working_3-way'!G104)</f>
        <v>12.360641249607676</v>
      </c>
      <c r="K105" s="17">
        <f>IF(OR($A105="",$B105="",$C105=""),"",'OddsRatio_working_3-way'!H104)</f>
        <v>1.3147114857549655</v>
      </c>
      <c r="L105" s="21">
        <f>IF(OR($A105="",$B105="",$C105=""),"",'OddsRatio_working_3-way'!I104)</f>
        <v>6.6065268388199376</v>
      </c>
      <c r="M105" s="22">
        <f>IF(OR($A105="",$B105="",$C105=""),"",'OddsRatio_working_3-way'!J104)</f>
        <v>11.362167068006084</v>
      </c>
      <c r="N105" s="23">
        <f t="shared" si="29"/>
        <v>74.238984804889924</v>
      </c>
      <c r="O105" s="24">
        <f t="shared" si="30"/>
        <v>16.227798743926027</v>
      </c>
      <c r="P105" s="24">
        <f t="shared" si="31"/>
        <v>9.5332164511840443</v>
      </c>
      <c r="Q105" t="s">
        <v>291</v>
      </c>
      <c r="R105" t="s">
        <v>290</v>
      </c>
      <c r="S105" s="48" t="s">
        <v>462</v>
      </c>
      <c r="T105" s="35">
        <v>100</v>
      </c>
      <c r="U105" s="35">
        <f t="shared" si="32"/>
        <v>54.545454545454554</v>
      </c>
      <c r="V105" s="35">
        <f t="shared" si="33"/>
        <v>74.160206718346245</v>
      </c>
      <c r="W105" s="35">
        <f t="shared" si="34"/>
        <v>64.912280701754383</v>
      </c>
      <c r="X105" s="35">
        <f t="shared" si="35"/>
        <v>60.927512579899357</v>
      </c>
      <c r="Y105" s="35">
        <f t="shared" si="36"/>
        <v>80.54226475279107</v>
      </c>
      <c r="Z105" s="35">
        <f t="shared" si="37"/>
        <v>71.294338736199194</v>
      </c>
      <c r="AA105" s="35">
        <f t="shared" si="38"/>
        <v>-6.3820580344448032</v>
      </c>
      <c r="AB105" s="35">
        <f t="shared" si="39"/>
        <v>-6.3820580344448246</v>
      </c>
      <c r="AC105" s="35">
        <f t="shared" si="40"/>
        <v>-6.3820580344448103</v>
      </c>
      <c r="AF105">
        <v>1.53</v>
      </c>
      <c r="AG105">
        <v>2.42</v>
      </c>
      <c r="AJ105" t="s">
        <v>152</v>
      </c>
    </row>
    <row r="106" spans="1:36" ht="15" x14ac:dyDescent="0.25">
      <c r="A106">
        <v>2.2000000000000002</v>
      </c>
      <c r="B106">
        <v>3.87</v>
      </c>
      <c r="C106">
        <v>2.85</v>
      </c>
      <c r="D106" s="20">
        <f t="shared" si="28"/>
        <v>6.3820580344448041E-2</v>
      </c>
      <c r="E106" s="17">
        <f>IF(OR($A106="",$B106="",$C106=""),"",A106*'MPTO_working_3-way'!$I105)</f>
        <v>2.3404052767577861</v>
      </c>
      <c r="F106" s="21">
        <f>IF(OR($A106="",$B106="",$C106=""),"",B106*'MPTO_working_3-way'!$I105)</f>
        <v>4.1169856459330143</v>
      </c>
      <c r="G106" s="22">
        <f>IF(OR($A106="",$B106="",$C106=""),"",C106*'MPTO_working_3-way'!$I105)</f>
        <v>3.0318886539816772</v>
      </c>
      <c r="H106" s="17">
        <f>IF(OR($A106="",$B106="",$C106=""),"",'MPTO_working_3-way'!E105)</f>
        <v>2.3080193659459924</v>
      </c>
      <c r="I106" s="21">
        <f>IF(OR($A106="",$B106="",$C106=""),"",'MPTO_working_3-way'!F105)</f>
        <v>4.2171955924780136</v>
      </c>
      <c r="J106" s="22">
        <f>IF(OR($A106="",$B106="",$C106=""),"",'MPTO_working_3-way'!G105)</f>
        <v>3.0339468353797296</v>
      </c>
      <c r="K106" s="17">
        <f>IF(OR($A106="",$B106="",$C106=""),"",'OddsRatio_working_3-way'!H105)</f>
        <v>2.3222033015816361</v>
      </c>
      <c r="L106" s="21">
        <f>IF(OR($A106="",$B106="",$C106=""),"",'OddsRatio_working_3-way'!I105)</f>
        <v>4.1622695629494117</v>
      </c>
      <c r="M106" s="22">
        <f>IF(OR($A106="",$B106="",$C106=""),"",'OddsRatio_working_3-way'!J105)</f>
        <v>3.0383967566050218</v>
      </c>
      <c r="N106" s="23">
        <f t="shared" si="29"/>
        <v>42.727642512638731</v>
      </c>
      <c r="O106" s="24">
        <f t="shared" si="30"/>
        <v>24.289615898657679</v>
      </c>
      <c r="P106" s="24">
        <f t="shared" si="31"/>
        <v>32.982741588703583</v>
      </c>
      <c r="Q106" t="s">
        <v>289</v>
      </c>
      <c r="R106" t="s">
        <v>146</v>
      </c>
      <c r="S106" s="48" t="s">
        <v>462</v>
      </c>
      <c r="T106" s="35">
        <v>100</v>
      </c>
      <c r="U106" s="35">
        <f t="shared" si="32"/>
        <v>60.15936254980079</v>
      </c>
      <c r="V106" s="35">
        <f t="shared" si="33"/>
        <v>72.067039106145245</v>
      </c>
      <c r="W106" s="35">
        <f t="shared" si="34"/>
        <v>61.389961389961393</v>
      </c>
      <c r="X106" s="35">
        <f t="shared" si="35"/>
        <v>66.542999503893355</v>
      </c>
      <c r="Y106" s="35">
        <f t="shared" si="36"/>
        <v>78.450676060237811</v>
      </c>
      <c r="Z106" s="35">
        <f t="shared" si="37"/>
        <v>67.773598344053951</v>
      </c>
      <c r="AA106" s="35">
        <f t="shared" si="38"/>
        <v>-6.3836369540925659</v>
      </c>
      <c r="AB106" s="35">
        <f t="shared" si="39"/>
        <v>-6.3836369540925659</v>
      </c>
      <c r="AC106" s="35">
        <f t="shared" si="40"/>
        <v>-6.3836369540925588</v>
      </c>
      <c r="AF106">
        <v>1.69</v>
      </c>
      <c r="AG106">
        <v>2.15</v>
      </c>
      <c r="AJ106" t="s">
        <v>152</v>
      </c>
    </row>
    <row r="107" spans="1:36" ht="15" x14ac:dyDescent="0.25">
      <c r="A107">
        <v>2.5099999999999998</v>
      </c>
      <c r="B107">
        <v>3.58</v>
      </c>
      <c r="C107">
        <v>2.59</v>
      </c>
      <c r="D107" s="20">
        <f t="shared" si="28"/>
        <v>6.3836369540925642E-2</v>
      </c>
      <c r="E107" s="17">
        <f>IF(OR($A107="",$B107="",$C107=""),"",A107*'MPTO_working_3-way'!$I106)</f>
        <v>2.6702292875477229</v>
      </c>
      <c r="F107" s="21">
        <f>IF(OR($A107="",$B107="",$C107=""),"",B107*'MPTO_working_3-way'!$I106)</f>
        <v>3.8085342029565137</v>
      </c>
      <c r="G107" s="22">
        <f>IF(OR($A107="",$B107="",$C107=""),"",C107*'MPTO_working_3-way'!$I106)</f>
        <v>2.7553361971109971</v>
      </c>
      <c r="H107" s="17">
        <f>IF(OR($A107="",$B107="",$C107=""),"",'MPTO_working_3-way'!E106)</f>
        <v>2.6516225295870761</v>
      </c>
      <c r="I107" s="21">
        <f>IF(OR($A107="",$B107="",$C107=""),"",'MPTO_working_3-way'!F106)</f>
        <v>3.8752056804948118</v>
      </c>
      <c r="J107" s="22">
        <f>IF(OR($A107="",$B107="",$C107=""),"",'MPTO_working_3-way'!G106)</f>
        <v>2.7410657983782953</v>
      </c>
      <c r="K107" s="17">
        <f>IF(OR($A107="",$B107="",$C107=""),"",'OddsRatio_working_3-way'!H106)</f>
        <v>2.6613015978851271</v>
      </c>
      <c r="L107" s="21">
        <f>IF(OR($A107="",$B107="",$C107=""),"",'OddsRatio_working_3-way'!I106)</f>
        <v>3.8385153129427998</v>
      </c>
      <c r="M107" s="22">
        <f>IF(OR($A107="",$B107="",$C107=""),"",'OddsRatio_working_3-way'!J106)</f>
        <v>2.7493175765810283</v>
      </c>
      <c r="N107" s="23">
        <f t="shared" si="29"/>
        <v>37.44996748643922</v>
      </c>
      <c r="O107" s="24">
        <f t="shared" si="30"/>
        <v>26.256820779598449</v>
      </c>
      <c r="P107" s="24">
        <f t="shared" si="31"/>
        <v>36.293211733962337</v>
      </c>
      <c r="Q107" t="s">
        <v>445</v>
      </c>
      <c r="R107" t="s">
        <v>287</v>
      </c>
      <c r="S107" s="48" t="s">
        <v>462</v>
      </c>
      <c r="T107" s="35">
        <v>100</v>
      </c>
      <c r="U107" s="35">
        <f t="shared" si="32"/>
        <v>65.753424657534239</v>
      </c>
      <c r="V107" s="35">
        <f t="shared" si="33"/>
        <v>72.972972972972968</v>
      </c>
      <c r="W107" s="35">
        <f t="shared" si="34"/>
        <v>54.954954954954964</v>
      </c>
      <c r="X107" s="35">
        <f t="shared" si="35"/>
        <v>72.072072072072075</v>
      </c>
      <c r="Y107" s="35">
        <f t="shared" si="36"/>
        <v>79.29162038751079</v>
      </c>
      <c r="Z107" s="35">
        <f t="shared" si="37"/>
        <v>61.273602369492778</v>
      </c>
      <c r="AA107" s="35">
        <f t="shared" si="38"/>
        <v>-6.3186474145378355</v>
      </c>
      <c r="AB107" s="35">
        <f t="shared" si="39"/>
        <v>-6.3186474145378213</v>
      </c>
      <c r="AC107" s="35">
        <f t="shared" si="40"/>
        <v>-6.3186474145378142</v>
      </c>
      <c r="AF107">
        <v>1.81</v>
      </c>
      <c r="AG107">
        <v>2.02</v>
      </c>
      <c r="AJ107" t="s">
        <v>152</v>
      </c>
    </row>
    <row r="108" spans="1:36" s="35" customFormat="1" ht="15" x14ac:dyDescent="0.25">
      <c r="A108">
        <v>2.92</v>
      </c>
      <c r="B108">
        <v>3.7</v>
      </c>
      <c r="C108">
        <v>2.2200000000000002</v>
      </c>
      <c r="D108" s="20">
        <f t="shared" si="28"/>
        <v>6.3186474145378035E-2</v>
      </c>
      <c r="E108" s="17">
        <f>IF(OR($A108="",$B108="",$C108=""),"",A108*'MPTO_working_3-way'!$I107)</f>
        <v>3.1045045045045039</v>
      </c>
      <c r="F108" s="21">
        <f>IF(OR($A108="",$B108="",$C108=""),"",B108*'MPTO_working_3-way'!$I107)</f>
        <v>3.9337899543378989</v>
      </c>
      <c r="G108" s="22">
        <f>IF(OR($A108="",$B108="",$C108=""),"",C108*'MPTO_working_3-way'!$I107)</f>
        <v>2.3602739726027395</v>
      </c>
      <c r="H108" s="17">
        <f>IF(OR($A108="",$B108="",$C108=""),"",'MPTO_working_3-way'!E107)</f>
        <v>3.1113528734161009</v>
      </c>
      <c r="I108" s="21">
        <f>IF(OR($A108="",$B108="",$C108=""),"",'MPTO_working_3-way'!F107)</f>
        <v>4.012710465500164</v>
      </c>
      <c r="J108" s="22">
        <f>IF(OR($A108="",$B108="",$C108=""),"",'MPTO_working_3-way'!G107)</f>
        <v>2.3288944242191989</v>
      </c>
      <c r="K108" s="17">
        <f>IF(OR($A108="",$B108="",$C108=""),"",'OddsRatio_working_3-way'!H107)</f>
        <v>3.1126858191050437</v>
      </c>
      <c r="L108" s="21">
        <f>IF(OR($A108="",$B108="",$C108=""),"",'OddsRatio_working_3-way'!I107)</f>
        <v>3.9709644331164675</v>
      </c>
      <c r="M108" s="22">
        <f>IF(OR($A108="",$B108="",$C108=""),"",'OddsRatio_working_3-way'!J107)</f>
        <v>2.3424357808896628</v>
      </c>
      <c r="N108" s="23">
        <f t="shared" si="29"/>
        <v>32.211259431224612</v>
      </c>
      <c r="O108" s="24">
        <f t="shared" si="30"/>
        <v>25.420777713290775</v>
      </c>
      <c r="P108" s="24">
        <f t="shared" si="31"/>
        <v>42.367962855484627</v>
      </c>
      <c r="Q108" t="s">
        <v>446</v>
      </c>
      <c r="R108" t="s">
        <v>288</v>
      </c>
      <c r="S108" s="48" t="s">
        <v>462</v>
      </c>
      <c r="T108" s="35">
        <v>100</v>
      </c>
      <c r="U108" s="35">
        <f t="shared" si="32"/>
        <v>42.528735632183903</v>
      </c>
      <c r="V108" s="35">
        <f t="shared" si="33"/>
        <v>74.025974025974023</v>
      </c>
      <c r="W108" s="35">
        <f t="shared" si="34"/>
        <v>77.011494252873561</v>
      </c>
      <c r="X108" s="35">
        <f t="shared" si="35"/>
        <v>48.962531721152416</v>
      </c>
      <c r="Y108" s="35">
        <f t="shared" si="36"/>
        <v>80.459770114942529</v>
      </c>
      <c r="Z108" s="35">
        <f t="shared" si="37"/>
        <v>83.445290341842053</v>
      </c>
      <c r="AA108" s="35">
        <f t="shared" si="38"/>
        <v>-6.4337960889685135</v>
      </c>
      <c r="AB108" s="35">
        <f t="shared" si="39"/>
        <v>-6.4337960889685064</v>
      </c>
      <c r="AC108" s="35">
        <f t="shared" si="40"/>
        <v>-6.4337960889684922</v>
      </c>
      <c r="AD108" s="36"/>
      <c r="AE108" s="36"/>
      <c r="AF108">
        <v>1.81</v>
      </c>
      <c r="AG108">
        <v>2.0299999999999998</v>
      </c>
      <c r="AH108" s="36"/>
      <c r="AI108" s="36"/>
      <c r="AJ108" t="s">
        <v>152</v>
      </c>
    </row>
    <row r="109" spans="1:36" ht="15" x14ac:dyDescent="0.25">
      <c r="A109">
        <v>1.74</v>
      </c>
      <c r="B109">
        <v>3.85</v>
      </c>
      <c r="C109">
        <v>4.3499999999999996</v>
      </c>
      <c r="D109" s="20">
        <f t="shared" si="28"/>
        <v>6.433796088968502E-2</v>
      </c>
      <c r="E109" s="17">
        <f>IF(OR($A109="",$B109="",$C109=""),"",A109*'MPTO_working_3-way'!$I108)</f>
        <v>1.851948051948052</v>
      </c>
      <c r="F109" s="21">
        <f>IF(OR($A109="",$B109="",$C109=""),"",B109*'MPTO_working_3-way'!$I108)</f>
        <v>4.0977011494252871</v>
      </c>
      <c r="G109" s="22">
        <f>IF(OR($A109="",$B109="",$C109=""),"",C109*'MPTO_working_3-way'!$I108)</f>
        <v>4.6298701298701292</v>
      </c>
      <c r="H109" s="17">
        <f>IF(OR($A109="",$B109="",$C109=""),"",'MPTO_working_3-way'!E108)</f>
        <v>1.8074467128338878</v>
      </c>
      <c r="I109" s="21">
        <f>IF(OR($A109="",$B109="",$C109=""),"",'MPTO_working_3-way'!F108)</f>
        <v>4.1964919607433702</v>
      </c>
      <c r="J109" s="22">
        <f>IF(OR($A109="",$B109="",$C109=""),"",'MPTO_working_3-way'!G108)</f>
        <v>4.7975650513248977</v>
      </c>
      <c r="K109" s="17">
        <f>IF(OR($A109="",$B109="",$C109=""),"",'OddsRatio_working_3-way'!H108)</f>
        <v>1.8229736072737628</v>
      </c>
      <c r="L109" s="21">
        <f>IF(OR($A109="",$B109="",$C109=""),"",'OddsRatio_working_3-way'!I108)</f>
        <v>4.1695605145003043</v>
      </c>
      <c r="M109" s="22">
        <f>IF(OR($A109="",$B109="",$C109=""),"",'OddsRatio_working_3-way'!J108)</f>
        <v>4.72562376265825</v>
      </c>
      <c r="N109" s="23">
        <f t="shared" si="29"/>
        <v>53.997194950911641</v>
      </c>
      <c r="O109" s="24">
        <f t="shared" si="30"/>
        <v>24.403927068723704</v>
      </c>
      <c r="P109" s="24">
        <f t="shared" si="31"/>
        <v>21.598877980364659</v>
      </c>
      <c r="Q109" t="s">
        <v>145</v>
      </c>
      <c r="R109" t="s">
        <v>147</v>
      </c>
      <c r="S109" s="48" t="s">
        <v>462</v>
      </c>
      <c r="T109" s="35">
        <v>100</v>
      </c>
      <c r="U109" s="35">
        <f t="shared" si="32"/>
        <v>54.751131221719454</v>
      </c>
      <c r="V109" s="35">
        <f t="shared" si="33"/>
        <v>70.326409495548958</v>
      </c>
      <c r="W109" s="35">
        <f t="shared" si="34"/>
        <v>68.35443037974683</v>
      </c>
      <c r="X109" s="35">
        <f t="shared" si="35"/>
        <v>61.319160124704197</v>
      </c>
      <c r="Y109" s="35">
        <f t="shared" si="36"/>
        <v>76.894438398533708</v>
      </c>
      <c r="Z109" s="35">
        <f t="shared" si="37"/>
        <v>74.92245928273158</v>
      </c>
      <c r="AA109" s="35">
        <f t="shared" si="38"/>
        <v>-6.568028902984743</v>
      </c>
      <c r="AB109" s="35">
        <f t="shared" si="39"/>
        <v>-6.5680289029847501</v>
      </c>
      <c r="AC109" s="35">
        <f t="shared" si="40"/>
        <v>-6.5680289029847501</v>
      </c>
      <c r="AF109">
        <v>1.75</v>
      </c>
      <c r="AG109">
        <v>2.06</v>
      </c>
      <c r="AJ109" t="s">
        <v>152</v>
      </c>
    </row>
    <row r="110" spans="1:36" ht="15" x14ac:dyDescent="0.25">
      <c r="A110">
        <v>2.21</v>
      </c>
      <c r="B110">
        <v>3.37</v>
      </c>
      <c r="C110">
        <v>3.16</v>
      </c>
      <c r="D110" s="20">
        <f t="shared" si="28"/>
        <v>6.568028902984735E-2</v>
      </c>
      <c r="E110" s="17">
        <f>IF(OR($A110="",$B110="",$C110=""),"",A110*'MPTO_working_3-way'!$I109)</f>
        <v>2.3551534387559627</v>
      </c>
      <c r="F110" s="21">
        <f>IF(OR($A110="",$B110="",$C110=""),"",B110*'MPTO_working_3-way'!$I109)</f>
        <v>3.5913425740305858</v>
      </c>
      <c r="G110" s="22">
        <f>IF(OR($A110="",$B110="",$C110=""),"",C110*'MPTO_working_3-way'!$I109)</f>
        <v>3.3675497133343177</v>
      </c>
      <c r="H110" s="17">
        <f>IF(OR($A110="",$B110="",$C110=""),"",'MPTO_working_3-way'!E109)</f>
        <v>2.3223664942296898</v>
      </c>
      <c r="I110" s="21">
        <f>IF(OR($A110="",$B110="",$C110=""),"",'MPTO_working_3-way'!F109)</f>
        <v>3.6384478005498773</v>
      </c>
      <c r="J110" s="22">
        <f>IF(OR($A110="",$B110="",$C110=""),"",'MPTO_working_3-way'!G109)</f>
        <v>3.3948679571014204</v>
      </c>
      <c r="K110" s="17">
        <f>IF(OR($A110="",$B110="",$C110=""),"",'OddsRatio_working_3-way'!H109)</f>
        <v>2.3359952257978689</v>
      </c>
      <c r="L110" s="21">
        <f>IF(OR($A110="",$B110="",$C110=""),"",'OddsRatio_working_3-way'!I109)</f>
        <v>3.6167840373065712</v>
      </c>
      <c r="M110" s="22">
        <f>IF(OR($A110="",$B110="",$C110=""),"",'OddsRatio_working_3-way'!J109)</f>
        <v>3.3849170972920644</v>
      </c>
      <c r="N110" s="23">
        <f t="shared" si="29"/>
        <v>42.46007854707841</v>
      </c>
      <c r="O110" s="24">
        <f t="shared" si="30"/>
        <v>27.84473993740157</v>
      </c>
      <c r="P110" s="24">
        <f t="shared" si="31"/>
        <v>29.695181515520026</v>
      </c>
      <c r="Q110" t="s">
        <v>439</v>
      </c>
      <c r="R110" t="s">
        <v>294</v>
      </c>
      <c r="S110" s="48" t="s">
        <v>462</v>
      </c>
      <c r="T110" s="35">
        <v>100</v>
      </c>
      <c r="U110" s="35">
        <f t="shared" si="32"/>
        <v>48.453608247422686</v>
      </c>
      <c r="V110" s="35">
        <f t="shared" si="33"/>
        <v>72.14484679665739</v>
      </c>
      <c r="W110" s="35">
        <f t="shared" si="34"/>
        <v>72.826086956521735</v>
      </c>
      <c r="X110" s="35">
        <f t="shared" si="35"/>
        <v>55.029066246820882</v>
      </c>
      <c r="Y110" s="35">
        <f t="shared" si="36"/>
        <v>78.720304796055586</v>
      </c>
      <c r="Z110" s="35">
        <f t="shared" si="37"/>
        <v>79.401544955919945</v>
      </c>
      <c r="AA110" s="35">
        <f t="shared" si="38"/>
        <v>-6.5754579993981963</v>
      </c>
      <c r="AB110" s="35">
        <f t="shared" si="39"/>
        <v>-6.5754579993981963</v>
      </c>
      <c r="AC110" s="35">
        <f t="shared" si="40"/>
        <v>-6.5754579993982105</v>
      </c>
      <c r="AF110">
        <v>1.85</v>
      </c>
      <c r="AG110">
        <v>1.98</v>
      </c>
      <c r="AJ110" t="s">
        <v>430</v>
      </c>
    </row>
    <row r="111" spans="1:36" ht="15" x14ac:dyDescent="0.25">
      <c r="A111">
        <v>1.94</v>
      </c>
      <c r="B111">
        <v>3.59</v>
      </c>
      <c r="C111">
        <v>3.68</v>
      </c>
      <c r="D111" s="20">
        <f t="shared" si="28"/>
        <v>6.5754579993982043E-2</v>
      </c>
      <c r="E111" s="17">
        <f>IF(OR($A111="",$B111="",$C111=""),"",A111*'MPTO_working_3-way'!$I110)</f>
        <v>2.0675638851883251</v>
      </c>
      <c r="F111" s="21">
        <f>IF(OR($A111="",$B111="",$C111=""),"",B111*'MPTO_working_3-way'!$I110)</f>
        <v>3.8260589421783955</v>
      </c>
      <c r="G111" s="22">
        <f>IF(OR($A111="",$B111="",$C111=""),"",C111*'MPTO_working_3-way'!$I110)</f>
        <v>3.9219768543778541</v>
      </c>
      <c r="H111" s="17">
        <f>IF(OR($A111="",$B111="",$C111=""),"",'MPTO_working_3-way'!E110)</f>
        <v>2.0261547228115031</v>
      </c>
      <c r="I111" s="21">
        <f>IF(OR($A111="",$B111="",$C111=""),"",'MPTO_working_3-way'!F110)</f>
        <v>3.8966098678270504</v>
      </c>
      <c r="J111" s="22">
        <f>IF(OR($A111="",$B111="",$C111=""),"",'MPTO_working_3-way'!G110)</f>
        <v>4.002867059880904</v>
      </c>
      <c r="K111" s="17">
        <f>IF(OR($A111="",$B111="",$C111=""),"",'OddsRatio_working_3-way'!H110)</f>
        <v>2.0418051340651457</v>
      </c>
      <c r="L111" s="21">
        <f>IF(OR($A111="",$B111="",$C111=""),"",'OddsRatio_working_3-way'!I110)</f>
        <v>3.8705056353497107</v>
      </c>
      <c r="M111" s="22">
        <f>IF(OR($A111="",$B111="",$C111=""),"",'OddsRatio_working_3-way'!J110)</f>
        <v>3.9702529354197793</v>
      </c>
      <c r="N111" s="23">
        <f t="shared" si="29"/>
        <v>48.366099212886695</v>
      </c>
      <c r="O111" s="24">
        <f t="shared" si="30"/>
        <v>26.136555006406738</v>
      </c>
      <c r="P111" s="24">
        <f t="shared" si="31"/>
        <v>25.497345780706571</v>
      </c>
      <c r="Q111" t="s">
        <v>293</v>
      </c>
      <c r="R111" t="s">
        <v>195</v>
      </c>
      <c r="S111" s="48" t="s">
        <v>462</v>
      </c>
      <c r="T111" s="35">
        <v>100</v>
      </c>
      <c r="U111" s="35">
        <f t="shared" si="32"/>
        <v>18.032786885245901</v>
      </c>
      <c r="V111" s="35">
        <f t="shared" si="33"/>
        <v>81.884057971014499</v>
      </c>
      <c r="W111" s="35">
        <f t="shared" si="34"/>
        <v>89.722507708119224</v>
      </c>
      <c r="X111" s="35">
        <f t="shared" si="35"/>
        <v>28.393434320866291</v>
      </c>
      <c r="Y111" s="35">
        <f t="shared" si="36"/>
        <v>92.244705406634893</v>
      </c>
      <c r="Z111" s="35">
        <f t="shared" si="37"/>
        <v>100.0831551437396</v>
      </c>
      <c r="AA111" s="35">
        <f t="shared" si="38"/>
        <v>-10.36064743562039</v>
      </c>
      <c r="AB111" s="35">
        <f t="shared" si="39"/>
        <v>-10.360647435620393</v>
      </c>
      <c r="AC111" s="35">
        <f t="shared" si="40"/>
        <v>-10.360647435620379</v>
      </c>
      <c r="AF111">
        <v>1.81</v>
      </c>
      <c r="AG111">
        <v>2.02</v>
      </c>
      <c r="AJ111" t="s">
        <v>430</v>
      </c>
    </row>
    <row r="112" spans="1:36" ht="15" x14ac:dyDescent="0.25">
      <c r="A112">
        <v>1.22</v>
      </c>
      <c r="B112">
        <v>5.52</v>
      </c>
      <c r="C112">
        <v>9.73</v>
      </c>
      <c r="D112" s="20">
        <f t="shared" si="28"/>
        <v>0.10360647435620374</v>
      </c>
      <c r="E112" s="17">
        <f>IF(OR($A112="",$B112="",$C112=""),"",A112*'MPTO_working_3-way'!$I111)</f>
        <v>1.3463998987145684</v>
      </c>
      <c r="F112" s="21">
        <f>IF(OR($A112="",$B112="",$C112=""),"",B112*'MPTO_working_3-way'!$I111)</f>
        <v>6.0919077384462446</v>
      </c>
      <c r="G112" s="22">
        <f>IF(OR($A112="",$B112="",$C112=""),"",C112*'MPTO_working_3-way'!$I111)</f>
        <v>10.738090995485862</v>
      </c>
      <c r="H112" s="17">
        <f>IF(OR($A112="",$B112="",$C112=""),"",'MPTO_working_3-way'!E111)</f>
        <v>1.2736636522120086</v>
      </c>
      <c r="I112" s="21">
        <f>IF(OR($A112="",$B112="",$C112=""),"",'MPTO_working_3-way'!F111)</f>
        <v>6.8201691765217864</v>
      </c>
      <c r="J112" s="22">
        <f>IF(OR($A112="",$B112="",$C112=""),"",'MPTO_working_3-way'!G111)</f>
        <v>14.654283872329783</v>
      </c>
      <c r="K112" s="17">
        <f>IF(OR($A112="",$B112="",$C112=""),"",'OddsRatio_working_3-way'!H111)</f>
        <v>1.2891102538564638</v>
      </c>
      <c r="L112" s="21">
        <f>IF(OR($A112="",$B112="",$C112=""),"",'OddsRatio_working_3-way'!I111)</f>
        <v>6.939901579232802</v>
      </c>
      <c r="M112" s="22">
        <f>IF(OR($A112="",$B112="",$C112=""),"",'OddsRatio_working_3-way'!J111)</f>
        <v>12.472420528031497</v>
      </c>
      <c r="N112" s="23">
        <f t="shared" si="29"/>
        <v>74.272138682921579</v>
      </c>
      <c r="O112" s="24">
        <f t="shared" si="30"/>
        <v>16.415219056732667</v>
      </c>
      <c r="P112" s="24">
        <f t="shared" si="31"/>
        <v>9.3126422603457684</v>
      </c>
      <c r="Q112" t="s">
        <v>447</v>
      </c>
      <c r="R112" t="s">
        <v>438</v>
      </c>
      <c r="S112" s="48" t="s">
        <v>462</v>
      </c>
      <c r="T112" s="35">
        <v>100</v>
      </c>
      <c r="U112" s="35">
        <f t="shared" si="32"/>
        <v>48.717948717948723</v>
      </c>
      <c r="V112" s="35">
        <f t="shared" si="33"/>
        <v>72.899728997289984</v>
      </c>
      <c r="W112" s="35">
        <f t="shared" si="34"/>
        <v>71.910112359550567</v>
      </c>
      <c r="X112" s="35">
        <f t="shared" si="35"/>
        <v>55.190158643159471</v>
      </c>
      <c r="Y112" s="35">
        <f t="shared" si="36"/>
        <v>79.371938922500732</v>
      </c>
      <c r="Z112" s="35">
        <f t="shared" si="37"/>
        <v>78.382322284761315</v>
      </c>
      <c r="AA112" s="35">
        <f t="shared" si="38"/>
        <v>-6.4722099252107483</v>
      </c>
      <c r="AB112" s="35">
        <f t="shared" si="39"/>
        <v>-6.4722099252107483</v>
      </c>
      <c r="AC112" s="35">
        <f t="shared" si="40"/>
        <v>-6.4722099252107483</v>
      </c>
      <c r="AF112">
        <v>1.53</v>
      </c>
      <c r="AG112">
        <v>2.29</v>
      </c>
      <c r="AJ112" t="s">
        <v>430</v>
      </c>
    </row>
    <row r="113" spans="1:36" s="35" customFormat="1" ht="15" x14ac:dyDescent="0.25">
      <c r="A113">
        <v>1.95</v>
      </c>
      <c r="B113">
        <v>3.69</v>
      </c>
      <c r="C113">
        <v>3.56</v>
      </c>
      <c r="D113" s="20">
        <f t="shared" si="28"/>
        <v>6.472209925210759E-2</v>
      </c>
      <c r="E113" s="17">
        <f>IF(OR($A113="",$B113="",$C113=""),"",A113*'MPTO_working_3-way'!$I112)</f>
        <v>2.0762080935416098</v>
      </c>
      <c r="F113" s="21">
        <f>IF(OR($A113="",$B113="",$C113=""),"",B113*'MPTO_working_3-way'!$I112)</f>
        <v>3.9288245462402771</v>
      </c>
      <c r="G113" s="22">
        <f>IF(OR($A113="",$B113="",$C113=""),"",C113*'MPTO_working_3-way'!$I112)</f>
        <v>3.7904106733375031</v>
      </c>
      <c r="H113" s="17">
        <f>IF(OR($A113="",$B113="",$C113=""),"",'MPTO_working_3-way'!E112)</f>
        <v>2.0356379969103036</v>
      </c>
      <c r="I113" s="21">
        <f>IF(OR($A113="",$B113="",$C113=""),"",'MPTO_working_3-way'!F112)</f>
        <v>4.0091621070028935</v>
      </c>
      <c r="J113" s="22">
        <f>IF(OR($A113="",$B113="",$C113=""),"",'MPTO_working_3-way'!G112)</f>
        <v>3.8561673736914526</v>
      </c>
      <c r="K113" s="17">
        <f>IF(OR($A113="",$B113="",$C113=""),"",'OddsRatio_working_3-way'!H112)</f>
        <v>2.0510426867102782</v>
      </c>
      <c r="L113" s="21">
        <f>IF(OR($A113="",$B113="",$C113=""),"",'OddsRatio_working_3-way'!I112)</f>
        <v>3.9761103444743688</v>
      </c>
      <c r="M113" s="22">
        <f>IF(OR($A113="",$B113="",$C113=""),"",'OddsRatio_working_3-way'!J112)</f>
        <v>3.8322834505034877</v>
      </c>
      <c r="N113" s="23">
        <f t="shared" si="29"/>
        <v>48.164728916656578</v>
      </c>
      <c r="O113" s="24">
        <f t="shared" si="30"/>
        <v>25.45290552506242</v>
      </c>
      <c r="P113" s="24">
        <f t="shared" si="31"/>
        <v>26.382365558280991</v>
      </c>
      <c r="Q113" t="s">
        <v>448</v>
      </c>
      <c r="R113" t="s">
        <v>194</v>
      </c>
      <c r="S113" s="48" t="s">
        <v>462</v>
      </c>
      <c r="T113" s="35">
        <v>100</v>
      </c>
      <c r="U113" s="35">
        <f t="shared" si="32"/>
        <v>48.979591836734699</v>
      </c>
      <c r="V113" s="35">
        <f t="shared" si="33"/>
        <v>71.590909090909093</v>
      </c>
      <c r="W113" s="35">
        <f t="shared" si="34"/>
        <v>72.899728997289984</v>
      </c>
      <c r="X113" s="35">
        <f t="shared" si="35"/>
        <v>55.509361911800937</v>
      </c>
      <c r="Y113" s="35">
        <f t="shared" si="36"/>
        <v>78.120679165975332</v>
      </c>
      <c r="Z113" s="35">
        <f t="shared" si="37"/>
        <v>79.429499072356208</v>
      </c>
      <c r="AA113" s="35">
        <f t="shared" si="38"/>
        <v>-6.5297700750662386</v>
      </c>
      <c r="AB113" s="35">
        <f t="shared" si="39"/>
        <v>-6.5297700750662386</v>
      </c>
      <c r="AC113" s="35">
        <f t="shared" si="40"/>
        <v>-6.5297700750662244</v>
      </c>
      <c r="AD113" s="36"/>
      <c r="AE113" s="36"/>
      <c r="AF113">
        <v>1.76</v>
      </c>
      <c r="AG113">
        <v>2.0499999999999998</v>
      </c>
      <c r="AH113" s="36"/>
      <c r="AI113" s="36"/>
      <c r="AJ113" t="s">
        <v>430</v>
      </c>
    </row>
    <row r="114" spans="1:36" ht="15" x14ac:dyDescent="0.25">
      <c r="A114">
        <v>1.96</v>
      </c>
      <c r="B114">
        <v>3.52</v>
      </c>
      <c r="C114">
        <v>3.69</v>
      </c>
      <c r="D114" s="20">
        <f t="shared" si="28"/>
        <v>6.5297700750662546E-2</v>
      </c>
      <c r="E114" s="17">
        <f>IF(OR($A114="",$B114="",$C114=""),"",A114*'MPTO_working_3-way'!$I113)</f>
        <v>2.0879834934712984</v>
      </c>
      <c r="F114" s="21">
        <f>IF(OR($A114="",$B114="",$C114=""),"",B114*'MPTO_working_3-way'!$I113)</f>
        <v>3.7498479066423323</v>
      </c>
      <c r="G114" s="22">
        <f>IF(OR($A114="",$B114="",$C114=""),"",C114*'MPTO_working_3-way'!$I113)</f>
        <v>3.9309485157699449</v>
      </c>
      <c r="H114" s="17">
        <f>IF(OR($A114="",$B114="",$C114=""),"",'MPTO_working_3-way'!E113)</f>
        <v>2.0473419935552304</v>
      </c>
      <c r="I114" s="21">
        <f>IF(OR($A114="",$B114="",$C114=""),"",'MPTO_working_3-way'!F113)</f>
        <v>3.8120650578432147</v>
      </c>
      <c r="J114" s="22">
        <f>IF(OR($A114="",$B114="",$C114=""),"",'MPTO_working_3-way'!G113)</f>
        <v>4.0122484351136389</v>
      </c>
      <c r="K114" s="17">
        <f>IF(OR($A114="",$B114="",$C114=""),"",'OddsRatio_working_3-way'!H113)</f>
        <v>2.0628333524702818</v>
      </c>
      <c r="L114" s="21">
        <f>IF(OR($A114="",$B114="",$C114=""),"",'OddsRatio_working_3-way'!I113)</f>
        <v>3.7899375502344901</v>
      </c>
      <c r="M114" s="22">
        <f>IF(OR($A114="",$B114="",$C114=""),"",'OddsRatio_working_3-way'!J113)</f>
        <v>3.9781476230677688</v>
      </c>
      <c r="N114" s="23">
        <f t="shared" si="29"/>
        <v>47.893098921844803</v>
      </c>
      <c r="O114" s="24">
        <f t="shared" si="30"/>
        <v>26.667748263299945</v>
      </c>
      <c r="P114" s="24">
        <f t="shared" si="31"/>
        <v>25.439152814855237</v>
      </c>
      <c r="Q114" t="s">
        <v>295</v>
      </c>
      <c r="R114" t="s">
        <v>292</v>
      </c>
      <c r="S114" s="48" t="s">
        <v>462</v>
      </c>
      <c r="T114" s="35">
        <v>100</v>
      </c>
      <c r="U114" s="35">
        <f t="shared" si="32"/>
        <v>57.627118644067799</v>
      </c>
      <c r="V114" s="35">
        <f t="shared" si="33"/>
        <v>71.428571428571431</v>
      </c>
      <c r="W114" s="35">
        <f t="shared" si="34"/>
        <v>68.75</v>
      </c>
      <c r="X114" s="35">
        <f t="shared" si="35"/>
        <v>59.821428571428569</v>
      </c>
      <c r="Y114" s="35">
        <f t="shared" si="36"/>
        <v>73.622881355932208</v>
      </c>
      <c r="Z114" s="35">
        <f t="shared" si="37"/>
        <v>70.944309927360777</v>
      </c>
      <c r="AA114" s="35">
        <f t="shared" si="38"/>
        <v>-2.19430992736077</v>
      </c>
      <c r="AB114" s="35">
        <f t="shared" si="39"/>
        <v>-2.1943099273607771</v>
      </c>
      <c r="AC114" s="35">
        <f t="shared" si="40"/>
        <v>-2.1943099273607771</v>
      </c>
      <c r="AF114">
        <v>2.02</v>
      </c>
      <c r="AG114">
        <v>1.81</v>
      </c>
      <c r="AJ114" t="s">
        <v>430</v>
      </c>
    </row>
    <row r="115" spans="1:36" ht="15" x14ac:dyDescent="0.25">
      <c r="A115">
        <v>2.36</v>
      </c>
      <c r="B115">
        <v>3.5</v>
      </c>
      <c r="C115">
        <v>3.2</v>
      </c>
      <c r="D115" s="20">
        <f t="shared" si="28"/>
        <v>2.1943099273607825E-2</v>
      </c>
      <c r="E115" s="17">
        <f>IF(OR($A115="",$B115="",$C115=""),"",A115*'MPTO_working_3-way'!$I114)</f>
        <v>2.4117857142857142</v>
      </c>
      <c r="F115" s="21">
        <f>IF(OR($A115="",$B115="",$C115=""),"",B115*'MPTO_working_3-way'!$I114)</f>
        <v>3.5768008474576272</v>
      </c>
      <c r="G115" s="22">
        <f>IF(OR($A115="",$B115="",$C115=""),"",C115*'MPTO_working_3-way'!$I114)</f>
        <v>3.270217917675545</v>
      </c>
      <c r="H115" s="17">
        <f>IF(OR($A115="",$B115="",$C115=""),"",'MPTO_working_3-way'!E114)</f>
        <v>2.4014536644457904</v>
      </c>
      <c r="I115" s="21">
        <f>IF(OR($A115="",$B115="",$C115=""),"",'MPTO_working_3-way'!F114)</f>
        <v>3.5919550643232472</v>
      </c>
      <c r="J115" s="22">
        <f>IF(OR($A115="",$B115="",$C115=""),"",'MPTO_working_3-way'!G114)</f>
        <v>3.2766942148760334</v>
      </c>
      <c r="K115" s="17">
        <f>IF(OR($A115="",$B115="",$C115=""),"",'OddsRatio_working_3-way'!H114)</f>
        <v>2.4060006896888391</v>
      </c>
      <c r="L115" s="21">
        <f>IF(OR($A115="",$B115="",$C115=""),"",'OddsRatio_working_3-way'!I114)</f>
        <v>3.5845600913397795</v>
      </c>
      <c r="M115" s="22">
        <f>IF(OR($A115="",$B115="",$C115=""),"",'OddsRatio_working_3-way'!J114)</f>
        <v>3.2744128803790065</v>
      </c>
      <c r="N115" s="23">
        <f t="shared" si="29"/>
        <v>41.463053457722495</v>
      </c>
      <c r="O115" s="24">
        <f t="shared" si="30"/>
        <v>27.957944617207165</v>
      </c>
      <c r="P115" s="24">
        <f t="shared" si="31"/>
        <v>30.579001925070337</v>
      </c>
      <c r="Q115" t="s">
        <v>386</v>
      </c>
      <c r="R115" t="s">
        <v>390</v>
      </c>
      <c r="S115" s="48" t="s">
        <v>462</v>
      </c>
      <c r="T115" s="35">
        <v>100</v>
      </c>
      <c r="U115" s="35">
        <f t="shared" si="32"/>
        <v>57.081545064377686</v>
      </c>
      <c r="V115" s="35">
        <f t="shared" si="33"/>
        <v>68.847352024922117</v>
      </c>
      <c r="W115" s="35">
        <f t="shared" si="34"/>
        <v>71.910112359550567</v>
      </c>
      <c r="X115" s="35">
        <f t="shared" si="35"/>
        <v>59.242535615527324</v>
      </c>
      <c r="Y115" s="35">
        <f t="shared" si="36"/>
        <v>71.008342576071755</v>
      </c>
      <c r="Z115" s="35">
        <f t="shared" si="37"/>
        <v>74.071102910700205</v>
      </c>
      <c r="AA115" s="35">
        <f t="shared" si="38"/>
        <v>-2.1609905511496379</v>
      </c>
      <c r="AB115" s="35">
        <f t="shared" si="39"/>
        <v>-2.1609905511496379</v>
      </c>
      <c r="AC115" s="35">
        <f t="shared" si="40"/>
        <v>-2.1609905511496379</v>
      </c>
      <c r="AF115">
        <v>1.93</v>
      </c>
      <c r="AG115">
        <v>1.98</v>
      </c>
      <c r="AJ115" t="s">
        <v>431</v>
      </c>
    </row>
    <row r="116" spans="1:36" ht="15" x14ac:dyDescent="0.25">
      <c r="A116">
        <v>2.33</v>
      </c>
      <c r="B116">
        <v>3.21</v>
      </c>
      <c r="C116">
        <v>3.56</v>
      </c>
      <c r="D116" s="20">
        <f t="shared" si="28"/>
        <v>2.1609905511496441E-2</v>
      </c>
      <c r="E116" s="17">
        <f>IF(OR($A116="",$B116="",$C116=""),"",A116*'MPTO_working_3-way'!$I115)</f>
        <v>2.3803510798417866</v>
      </c>
      <c r="F116" s="21">
        <f>IF(OR($A116="",$B116="",$C116=""),"",B116*'MPTO_working_3-way'!$I115)</f>
        <v>3.2793677966919037</v>
      </c>
      <c r="G116" s="22">
        <f>IF(OR($A116="",$B116="",$C116=""),"",C116*'MPTO_working_3-way'!$I115)</f>
        <v>3.6369312636209274</v>
      </c>
      <c r="H116" s="17">
        <f>IF(OR($A116="",$B116="",$C116=""),"",'MPTO_working_3-way'!E115)</f>
        <v>2.3697735524487675</v>
      </c>
      <c r="I116" s="21">
        <f>IF(OR($A116="",$B116="",$C116=""),"",'MPTO_working_3-way'!F115)</f>
        <v>3.2859804069339233</v>
      </c>
      <c r="J116" s="22">
        <f>IF(OR($A116="",$B116="",$C116=""),"",'MPTO_working_3-way'!G115)</f>
        <v>3.6536944434737317</v>
      </c>
      <c r="K116" s="17">
        <f>IF(OR($A116="",$B116="",$C116=""),"",'OddsRatio_working_3-way'!H115)</f>
        <v>2.3744000968626335</v>
      </c>
      <c r="L116" s="21">
        <f>IF(OR($A116="",$B116="",$C116=""),"",'OddsRatio_working_3-way'!I115)</f>
        <v>3.283777604561219</v>
      </c>
      <c r="M116" s="22">
        <f>IF(OR($A116="",$B116="",$C116=""),"",'OddsRatio_working_3-way'!J115)</f>
        <v>3.6454618405777004</v>
      </c>
      <c r="N116" s="23">
        <f t="shared" si="29"/>
        <v>42.010609631015704</v>
      </c>
      <c r="O116" s="24">
        <f t="shared" si="30"/>
        <v>30.493682380145355</v>
      </c>
      <c r="P116" s="24">
        <f t="shared" si="31"/>
        <v>27.49570798883893</v>
      </c>
      <c r="Q116" t="s">
        <v>389</v>
      </c>
      <c r="R116" t="s">
        <v>197</v>
      </c>
      <c r="S116" s="48" t="s">
        <v>462</v>
      </c>
      <c r="T116" s="35">
        <v>100</v>
      </c>
      <c r="U116" s="35">
        <f t="shared" si="32"/>
        <v>40.476190476190474</v>
      </c>
      <c r="V116" s="35">
        <f t="shared" si="33"/>
        <v>76.470588235294116</v>
      </c>
      <c r="W116" s="35">
        <f t="shared" si="34"/>
        <v>80.6949806949807</v>
      </c>
      <c r="X116" s="35">
        <f t="shared" si="35"/>
        <v>42.834431069725184</v>
      </c>
      <c r="Y116" s="35">
        <f t="shared" si="36"/>
        <v>78.828828828828819</v>
      </c>
      <c r="Z116" s="35">
        <f t="shared" si="37"/>
        <v>83.053221288515402</v>
      </c>
      <c r="AA116" s="35">
        <f t="shared" si="38"/>
        <v>-2.3582405935347097</v>
      </c>
      <c r="AB116" s="35">
        <f t="shared" si="39"/>
        <v>-2.3582405935347026</v>
      </c>
      <c r="AC116" s="35">
        <f t="shared" si="40"/>
        <v>-2.3582405935347026</v>
      </c>
      <c r="AF116">
        <v>2.3199999999999998</v>
      </c>
      <c r="AG116">
        <v>1.67</v>
      </c>
      <c r="AJ116" t="s">
        <v>431</v>
      </c>
    </row>
    <row r="117" spans="1:36" ht="15" x14ac:dyDescent="0.25">
      <c r="A117">
        <v>1.68</v>
      </c>
      <c r="B117">
        <v>4.25</v>
      </c>
      <c r="C117">
        <v>5.18</v>
      </c>
      <c r="D117" s="20">
        <f t="shared" si="28"/>
        <v>2.3582405935347106E-2</v>
      </c>
      <c r="E117" s="17">
        <f>IF(OR($A117="",$B117="",$C117=""),"",A117*'MPTO_working_3-way'!$I116)</f>
        <v>1.7196184419713831</v>
      </c>
      <c r="F117" s="21">
        <f>IF(OR($A117="",$B117="",$C117=""),"",B117*'MPTO_working_3-way'!$I116)</f>
        <v>4.3502252252252251</v>
      </c>
      <c r="G117" s="22">
        <f>IF(OR($A117="",$B117="",$C117=""),"",C117*'MPTO_working_3-way'!$I116)</f>
        <v>5.3021568627450977</v>
      </c>
      <c r="H117" s="17">
        <f>IF(OR($A117="",$B117="",$C117=""),"",'MPTO_working_3-way'!E116)</f>
        <v>1.7024832445437359</v>
      </c>
      <c r="I117" s="21">
        <f>IF(OR($A117="",$B117="",$C117=""),"",'MPTO_working_3-way'!F116)</f>
        <v>4.3968932038834954</v>
      </c>
      <c r="J117" s="22">
        <f>IF(OR($A117="",$B117="",$C117=""),"",'MPTO_working_3-way'!G116)</f>
        <v>5.3998773591333373</v>
      </c>
      <c r="K117" s="17">
        <f>IF(OR($A117="",$B117="",$C117=""),"",'OddsRatio_working_3-way'!H116)</f>
        <v>1.7085379209975466</v>
      </c>
      <c r="L117" s="21">
        <f>IF(OR($A117="",$B117="",$C117=""),"",'OddsRatio_working_3-way'!I116)</f>
        <v>4.3863944753559219</v>
      </c>
      <c r="M117" s="22">
        <f>IF(OR($A117="",$B117="",$C117=""),"",'OddsRatio_working_3-way'!J116)</f>
        <v>5.355424279073155</v>
      </c>
      <c r="N117" s="23">
        <f t="shared" si="29"/>
        <v>58.152435191006248</v>
      </c>
      <c r="O117" s="24">
        <f t="shared" si="30"/>
        <v>22.98731555785659</v>
      </c>
      <c r="P117" s="24">
        <f t="shared" si="31"/>
        <v>18.860249251137162</v>
      </c>
      <c r="Q117" t="s">
        <v>298</v>
      </c>
      <c r="R117" t="s">
        <v>297</v>
      </c>
      <c r="S117" s="48" t="s">
        <v>462</v>
      </c>
      <c r="T117" s="35">
        <v>100</v>
      </c>
      <c r="U117" s="35">
        <f t="shared" si="32"/>
        <v>58.847736625514408</v>
      </c>
      <c r="V117" s="35">
        <f t="shared" si="33"/>
        <v>67.741935483870961</v>
      </c>
      <c r="W117" s="35">
        <f t="shared" si="34"/>
        <v>71.181556195965413</v>
      </c>
      <c r="X117" s="35">
        <f t="shared" si="35"/>
        <v>61.076508320163612</v>
      </c>
      <c r="Y117" s="35">
        <f t="shared" si="36"/>
        <v>69.970707178520172</v>
      </c>
      <c r="Z117" s="35">
        <f t="shared" si="37"/>
        <v>73.410327890614624</v>
      </c>
      <c r="AA117" s="35">
        <f t="shared" si="38"/>
        <v>-2.228771694649204</v>
      </c>
      <c r="AB117" s="35">
        <f t="shared" si="39"/>
        <v>-2.2287716946492111</v>
      </c>
      <c r="AC117" s="35">
        <f t="shared" si="40"/>
        <v>-2.2287716946492111</v>
      </c>
      <c r="AF117">
        <v>1.82</v>
      </c>
      <c r="AG117">
        <v>2.08</v>
      </c>
      <c r="AJ117" t="s">
        <v>431</v>
      </c>
    </row>
    <row r="118" spans="1:36" ht="15" x14ac:dyDescent="0.25">
      <c r="A118">
        <v>2.4300000000000002</v>
      </c>
      <c r="B118">
        <v>3.1</v>
      </c>
      <c r="C118">
        <v>3.47</v>
      </c>
      <c r="D118" s="20">
        <f t="shared" si="28"/>
        <v>2.228771694649212E-2</v>
      </c>
      <c r="E118" s="17">
        <f>IF(OR($A118="",$B118="",$C118=""),"",A118*'MPTO_working_3-way'!$I117)</f>
        <v>2.4841591521799762</v>
      </c>
      <c r="F118" s="21">
        <f>IF(OR($A118="",$B118="",$C118=""),"",B118*'MPTO_working_3-way'!$I117)</f>
        <v>3.1690919225341259</v>
      </c>
      <c r="G118" s="22">
        <f>IF(OR($A118="",$B118="",$C118=""),"",C118*'MPTO_working_3-way'!$I117)</f>
        <v>3.5473383778043277</v>
      </c>
      <c r="H118" s="17">
        <f>IF(OR($A118="",$B118="",$C118=""),"",'MPTO_working_3-way'!E117)</f>
        <v>2.4746754412733241</v>
      </c>
      <c r="I118" s="21">
        <f>IF(OR($A118="",$B118="",$C118=""),"",'MPTO_working_3-way'!F117)</f>
        <v>3.173078020256773</v>
      </c>
      <c r="J118" s="22">
        <f>IF(OR($A118="",$B118="",$C118=""),"",'MPTO_working_3-way'!G117)</f>
        <v>3.5618218410721818</v>
      </c>
      <c r="K118" s="17">
        <f>IF(OR($A118="",$B118="",$C118=""),"",'OddsRatio_working_3-way'!H117)</f>
        <v>2.4789413406885417</v>
      </c>
      <c r="L118" s="21">
        <f>IF(OR($A118="",$B118="",$C118=""),"",'OddsRatio_working_3-way'!I117)</f>
        <v>3.1718718989132424</v>
      </c>
      <c r="M118" s="22">
        <f>IF(OR($A118="",$B118="",$C118=""),"",'OddsRatio_working_3-way'!J117)</f>
        <v>3.5545350430074802</v>
      </c>
      <c r="N118" s="23">
        <f t="shared" si="29"/>
        <v>40.255069773707895</v>
      </c>
      <c r="O118" s="24">
        <f t="shared" si="30"/>
        <v>31.554780500035545</v>
      </c>
      <c r="P118" s="24">
        <f t="shared" si="31"/>
        <v>28.190149726256543</v>
      </c>
      <c r="Q118" t="s">
        <v>303</v>
      </c>
      <c r="R118" t="s">
        <v>385</v>
      </c>
      <c r="S118" s="48" t="s">
        <v>462</v>
      </c>
      <c r="T118" s="35">
        <v>100</v>
      </c>
      <c r="U118" s="35">
        <f t="shared" si="32"/>
        <v>54.337899543379002</v>
      </c>
      <c r="V118" s="35">
        <f t="shared" si="33"/>
        <v>68.75</v>
      </c>
      <c r="W118" s="35">
        <f t="shared" si="34"/>
        <v>72.899728997289984</v>
      </c>
      <c r="X118" s="35">
        <f t="shared" si="35"/>
        <v>58.350271002710031</v>
      </c>
      <c r="Y118" s="35">
        <f t="shared" si="36"/>
        <v>72.76237145933105</v>
      </c>
      <c r="Z118" s="35">
        <f t="shared" si="37"/>
        <v>76.912100456621005</v>
      </c>
      <c r="AA118" s="35">
        <f t="shared" si="38"/>
        <v>-4.0123714593310282</v>
      </c>
      <c r="AB118" s="35">
        <f t="shared" si="39"/>
        <v>-4.0123714593310496</v>
      </c>
      <c r="AC118" s="35">
        <f t="shared" si="40"/>
        <v>-4.0123714593310211</v>
      </c>
      <c r="AF118">
        <v>2.52</v>
      </c>
      <c r="AG118">
        <v>1.58</v>
      </c>
      <c r="AJ118" t="s">
        <v>431</v>
      </c>
    </row>
    <row r="119" spans="1:36" ht="15" x14ac:dyDescent="0.25">
      <c r="A119">
        <v>2.19</v>
      </c>
      <c r="B119">
        <v>3.2</v>
      </c>
      <c r="C119">
        <v>3.69</v>
      </c>
      <c r="D119" s="20">
        <f t="shared" si="28"/>
        <v>4.0123714593310211E-2</v>
      </c>
      <c r="E119" s="17">
        <f>IF(OR($A119="",$B119="",$C119=""),"",A119*'MPTO_working_3-way'!$I118)</f>
        <v>2.2778709349593491</v>
      </c>
      <c r="F119" s="21">
        <f>IF(OR($A119="",$B119="",$C119=""),"",B119*'MPTO_working_3-way'!$I118)</f>
        <v>3.3283958866985928</v>
      </c>
      <c r="G119" s="22">
        <f>IF(OR($A119="",$B119="",$C119=""),"",C119*'MPTO_working_3-way'!$I118)</f>
        <v>3.8380565068493144</v>
      </c>
      <c r="H119" s="17">
        <f>IF(OR($A119="",$B119="",$C119=""),"",'MPTO_working_3-way'!E118)</f>
        <v>2.2560813251277683</v>
      </c>
      <c r="I119" s="21">
        <f>IF(OR($A119="",$B119="",$C119=""),"",'MPTO_working_3-way'!F118)</f>
        <v>3.343079206333611</v>
      </c>
      <c r="J119" s="22">
        <f>IF(OR($A119="",$B119="",$C119=""),"",'MPTO_working_3-way'!G118)</f>
        <v>3.8815635816719545</v>
      </c>
      <c r="K119" s="17">
        <f>IF(OR($A119="",$B119="",$C119=""),"",'OddsRatio_working_3-way'!H118)</f>
        <v>2.2652366132580695</v>
      </c>
      <c r="L119" s="21">
        <f>IF(OR($A119="",$B119="",$C119=""),"",'OddsRatio_working_3-way'!I118)</f>
        <v>3.3390928984602963</v>
      </c>
      <c r="M119" s="22">
        <f>IF(OR($A119="",$B119="",$C119=""),"",'OddsRatio_working_3-way'!J118)</f>
        <v>3.8600726803900902</v>
      </c>
      <c r="N119" s="23">
        <f t="shared" si="29"/>
        <v>43.900643563804287</v>
      </c>
      <c r="O119" s="24">
        <f t="shared" si="30"/>
        <v>30.04450293897855</v>
      </c>
      <c r="P119" s="24">
        <f t="shared" si="31"/>
        <v>26.054853497217177</v>
      </c>
      <c r="Q119" t="s">
        <v>306</v>
      </c>
      <c r="R119" t="s">
        <v>198</v>
      </c>
      <c r="S119" s="48" t="s">
        <v>462</v>
      </c>
      <c r="T119" s="35">
        <v>100</v>
      </c>
      <c r="U119" s="35">
        <f t="shared" si="32"/>
        <v>53.703703703703695</v>
      </c>
      <c r="V119" s="35">
        <f t="shared" si="33"/>
        <v>72.222222222222229</v>
      </c>
      <c r="W119" s="35">
        <f t="shared" si="34"/>
        <v>70.149253731343279</v>
      </c>
      <c r="X119" s="35">
        <f t="shared" si="35"/>
        <v>57.628524046434492</v>
      </c>
      <c r="Y119" s="35">
        <f t="shared" si="36"/>
        <v>76.147042564953011</v>
      </c>
      <c r="Z119" s="35">
        <f t="shared" si="37"/>
        <v>74.074074074074076</v>
      </c>
      <c r="AA119" s="35">
        <f t="shared" si="38"/>
        <v>-3.9248203427307971</v>
      </c>
      <c r="AB119" s="35">
        <f t="shared" si="39"/>
        <v>-3.9248203427307828</v>
      </c>
      <c r="AC119" s="35">
        <f t="shared" si="40"/>
        <v>-3.9248203427307971</v>
      </c>
      <c r="AF119">
        <v>2.27</v>
      </c>
      <c r="AG119">
        <v>1.66</v>
      </c>
      <c r="AJ119" t="s">
        <v>432</v>
      </c>
    </row>
    <row r="120" spans="1:36" ht="15" x14ac:dyDescent="0.25">
      <c r="A120">
        <v>2.16</v>
      </c>
      <c r="B120">
        <v>3.6</v>
      </c>
      <c r="C120">
        <v>3.35</v>
      </c>
      <c r="D120" s="20">
        <f t="shared" si="28"/>
        <v>3.9248203427307837E-2</v>
      </c>
      <c r="E120" s="17">
        <f>IF(OR($A120="",$B120="",$C120=""),"",A120*'MPTO_working_3-way'!$I119)</f>
        <v>2.2447761194029852</v>
      </c>
      <c r="F120" s="21">
        <f>IF(OR($A120="",$B120="",$C120=""),"",B120*'MPTO_working_3-way'!$I119)</f>
        <v>3.7412935323383083</v>
      </c>
      <c r="G120" s="22">
        <f>IF(OR($A120="",$B120="",$C120=""),"",C120*'MPTO_working_3-way'!$I119)</f>
        <v>3.4814814814814814</v>
      </c>
      <c r="H120" s="17">
        <f>IF(OR($A120="",$B120="",$C120=""),"",'MPTO_working_3-way'!E119)</f>
        <v>2.2228138439483924</v>
      </c>
      <c r="I120" s="21">
        <f>IF(OR($A120="",$B120="",$C120=""),"",'MPTO_working_3-way'!F119)</f>
        <v>3.7779324747650538</v>
      </c>
      <c r="J120" s="22">
        <f>IF(OR($A120="",$B120="",$C120=""),"",'MPTO_working_3-way'!G119)</f>
        <v>3.5035506778566816</v>
      </c>
      <c r="K120" s="17">
        <f>IF(OR($A120="",$B120="",$C120=""),"",'OddsRatio_working_3-way'!H119)</f>
        <v>2.2318877405096678</v>
      </c>
      <c r="L120" s="21">
        <f>IF(OR($A120="",$B120="",$C120=""),"",'OddsRatio_working_3-way'!I119)</f>
        <v>3.7611276942458072</v>
      </c>
      <c r="M120" s="22">
        <f>IF(OR($A120="",$B120="",$C120=""),"",'OddsRatio_working_3-way'!J119)</f>
        <v>3.4956346467221726</v>
      </c>
      <c r="N120" s="23">
        <f t="shared" si="29"/>
        <v>44.547872340425535</v>
      </c>
      <c r="O120" s="24">
        <f t="shared" si="30"/>
        <v>26.728723404255323</v>
      </c>
      <c r="P120" s="24">
        <f t="shared" si="31"/>
        <v>28.723404255319153</v>
      </c>
      <c r="Q120" t="s">
        <v>304</v>
      </c>
      <c r="R120" t="s">
        <v>307</v>
      </c>
      <c r="S120" s="48" t="s">
        <v>462</v>
      </c>
      <c r="T120" s="35">
        <v>100</v>
      </c>
      <c r="U120" s="35">
        <f t="shared" si="32"/>
        <v>29.577464788732396</v>
      </c>
      <c r="V120" s="35">
        <f t="shared" si="33"/>
        <v>78.070175438596479</v>
      </c>
      <c r="W120" s="35">
        <f t="shared" si="34"/>
        <v>88.109393579072531</v>
      </c>
      <c r="X120" s="35">
        <f t="shared" si="35"/>
        <v>33.820430982330976</v>
      </c>
      <c r="Y120" s="35">
        <f t="shared" si="36"/>
        <v>82.31314163219507</v>
      </c>
      <c r="Z120" s="35">
        <f t="shared" si="37"/>
        <v>92.352359772671122</v>
      </c>
      <c r="AA120" s="35">
        <f t="shared" si="38"/>
        <v>-4.2429661935985798</v>
      </c>
      <c r="AB120" s="35">
        <f t="shared" si="39"/>
        <v>-4.2429661935985905</v>
      </c>
      <c r="AC120" s="35">
        <f t="shared" si="40"/>
        <v>-4.2429661935985905</v>
      </c>
      <c r="AF120">
        <v>1.92</v>
      </c>
      <c r="AG120">
        <v>1.97</v>
      </c>
      <c r="AJ120" t="s">
        <v>432</v>
      </c>
    </row>
    <row r="121" spans="1:36" ht="15" x14ac:dyDescent="0.25">
      <c r="A121">
        <v>1.42</v>
      </c>
      <c r="B121">
        <v>4.5599999999999996</v>
      </c>
      <c r="C121">
        <v>8.41</v>
      </c>
      <c r="D121" s="20">
        <f t="shared" si="28"/>
        <v>4.2429661935985852E-2</v>
      </c>
      <c r="E121" s="17">
        <f>IF(OR($A121="",$B121="",$C121=""),"",A121*'MPTO_working_3-way'!$I120)</f>
        <v>1.4802501199490998</v>
      </c>
      <c r="F121" s="21">
        <f>IF(OR($A121="",$B121="",$C121=""),"",B121*'MPTO_working_3-way'!$I120)</f>
        <v>4.7534792584280954</v>
      </c>
      <c r="G121" s="22">
        <f>IF(OR($A121="",$B121="",$C121=""),"",C121*'MPTO_working_3-way'!$I120)</f>
        <v>8.766833456881642</v>
      </c>
      <c r="H121" s="17">
        <f>IF(OR($A121="",$B121="",$C121=""),"",'MPTO_working_3-way'!E120)</f>
        <v>1.4491028739922052</v>
      </c>
      <c r="I121" s="21">
        <f>IF(OR($A121="",$B121="",$C121=""),"",'MPTO_working_3-way'!F120)</f>
        <v>4.8743626930538797</v>
      </c>
      <c r="J121" s="22">
        <f>IF(OR($A121="",$B121="",$C121=""),"",'MPTO_working_3-way'!G120)</f>
        <v>9.545369006613603</v>
      </c>
      <c r="K121" s="17">
        <f>IF(OR($A121="",$B121="",$C121=""),"",'OddsRatio_working_3-way'!H120)</f>
        <v>1.4587970729594084</v>
      </c>
      <c r="L121" s="21">
        <f>IF(OR($A121="",$B121="",$C121=""),"",'OddsRatio_working_3-way'!I120)</f>
        <v>4.8888513803226052</v>
      </c>
      <c r="M121" s="22">
        <f>IF(OR($A121="",$B121="",$C121=""),"",'OddsRatio_working_3-way'!J120)</f>
        <v>9.0944912157838509</v>
      </c>
      <c r="N121" s="23">
        <f t="shared" si="29"/>
        <v>67.556150580442861</v>
      </c>
      <c r="O121" s="24">
        <f t="shared" si="30"/>
        <v>21.037222329874751</v>
      </c>
      <c r="P121" s="24">
        <f t="shared" si="31"/>
        <v>11.406627089682384</v>
      </c>
      <c r="Q121" t="s">
        <v>311</v>
      </c>
      <c r="R121" t="s">
        <v>398</v>
      </c>
      <c r="S121" s="48" t="s">
        <v>462</v>
      </c>
      <c r="T121" s="35">
        <v>100</v>
      </c>
      <c r="U121" s="35">
        <f t="shared" si="32"/>
        <v>50.980392156862742</v>
      </c>
      <c r="V121" s="35">
        <f t="shared" si="33"/>
        <v>70.930232558139537</v>
      </c>
      <c r="W121" s="35">
        <f t="shared" si="34"/>
        <v>74.160206718346245</v>
      </c>
      <c r="X121" s="35">
        <f t="shared" si="35"/>
        <v>54.909560723514204</v>
      </c>
      <c r="Y121" s="35">
        <f t="shared" si="36"/>
        <v>74.859401124790992</v>
      </c>
      <c r="Z121" s="35">
        <f t="shared" si="37"/>
        <v>78.089375284997715</v>
      </c>
      <c r="AA121" s="35">
        <f t="shared" si="38"/>
        <v>-3.9291685666514624</v>
      </c>
      <c r="AB121" s="35">
        <f t="shared" si="39"/>
        <v>-3.9291685666514553</v>
      </c>
      <c r="AC121" s="35">
        <f t="shared" si="40"/>
        <v>-3.9291685666514695</v>
      </c>
      <c r="AF121">
        <v>1.98</v>
      </c>
      <c r="AG121">
        <v>1.87</v>
      </c>
      <c r="AJ121" t="s">
        <v>432</v>
      </c>
    </row>
    <row r="122" spans="1:36" ht="15" x14ac:dyDescent="0.25">
      <c r="A122">
        <v>2.04</v>
      </c>
      <c r="B122">
        <v>3.44</v>
      </c>
      <c r="C122">
        <v>3.87</v>
      </c>
      <c r="D122" s="20">
        <f t="shared" si="28"/>
        <v>3.9291685666514642E-2</v>
      </c>
      <c r="E122" s="17">
        <f>IF(OR($A122="",$B122="",$C122=""),"",A122*'MPTO_working_3-way'!$I121)</f>
        <v>2.1201550387596897</v>
      </c>
      <c r="F122" s="21">
        <f>IF(OR($A122="",$B122="",$C122=""),"",B122*'MPTO_working_3-way'!$I121)</f>
        <v>3.5751633986928102</v>
      </c>
      <c r="G122" s="22">
        <f>IF(OR($A122="",$B122="",$C122=""),"",C122*'MPTO_working_3-way'!$I121)</f>
        <v>4.0220588235294121</v>
      </c>
      <c r="H122" s="17">
        <f>IF(OR($A122="",$B122="",$C122=""),"",'MPTO_working_3-way'!E121)</f>
        <v>2.0960016991451176</v>
      </c>
      <c r="I122" s="21">
        <f>IF(OR($A122="",$B122="",$C122=""),"",'MPTO_working_3-way'!F121)</f>
        <v>3.602299689724402</v>
      </c>
      <c r="J122" s="22">
        <f>IF(OR($A122="",$B122="",$C122=""),"",'MPTO_working_3-way'!G121)</f>
        <v>4.076629143860373</v>
      </c>
      <c r="K122" s="17">
        <f>IF(OR($A122="",$B122="",$C122=""),"",'OddsRatio_working_3-way'!H121)</f>
        <v>2.1056407172322777</v>
      </c>
      <c r="L122" s="21">
        <f>IF(OR($A122="",$B122="",$C122=""),"",'OddsRatio_working_3-way'!I121)</f>
        <v>3.5940032211988053</v>
      </c>
      <c r="M122" s="22">
        <f>IF(OR($A122="",$B122="",$C122=""),"",'OddsRatio_working_3-way'!J121)</f>
        <v>4.0511431331313821</v>
      </c>
      <c r="N122" s="23">
        <f t="shared" si="29"/>
        <v>47.166361974405859</v>
      </c>
      <c r="O122" s="24">
        <f t="shared" si="30"/>
        <v>27.97074954296161</v>
      </c>
      <c r="P122" s="24">
        <f t="shared" si="31"/>
        <v>24.862888482632538</v>
      </c>
      <c r="Q122" t="s">
        <v>400</v>
      </c>
      <c r="R122" t="s">
        <v>309</v>
      </c>
      <c r="S122" s="48" t="s">
        <v>462</v>
      </c>
      <c r="T122" s="35">
        <v>100</v>
      </c>
      <c r="U122" s="35">
        <f t="shared" si="32"/>
        <v>61.977186311787079</v>
      </c>
      <c r="V122" s="35">
        <f t="shared" si="33"/>
        <v>64.02877697841727</v>
      </c>
      <c r="W122" s="35">
        <f t="shared" si="34"/>
        <v>70.238095238095241</v>
      </c>
      <c r="X122" s="35">
        <f t="shared" si="35"/>
        <v>65.733127783487504</v>
      </c>
      <c r="Y122" s="35">
        <f t="shared" si="36"/>
        <v>67.78471845011768</v>
      </c>
      <c r="Z122" s="35">
        <f t="shared" si="37"/>
        <v>73.994036709795679</v>
      </c>
      <c r="AA122" s="35">
        <f t="shared" si="38"/>
        <v>-3.7559414717004245</v>
      </c>
      <c r="AB122" s="35">
        <f t="shared" si="39"/>
        <v>-3.7559414717004103</v>
      </c>
      <c r="AC122" s="35">
        <f t="shared" si="40"/>
        <v>-3.7559414717004387</v>
      </c>
      <c r="AF122">
        <v>2.08</v>
      </c>
      <c r="AG122">
        <v>1.78</v>
      </c>
      <c r="AJ122" t="s">
        <v>432</v>
      </c>
    </row>
    <row r="123" spans="1:36" ht="15" x14ac:dyDescent="0.25">
      <c r="A123">
        <v>2.63</v>
      </c>
      <c r="B123">
        <v>2.78</v>
      </c>
      <c r="C123">
        <v>3.36</v>
      </c>
      <c r="D123" s="20">
        <f t="shared" si="28"/>
        <v>3.7559414717004413E-2</v>
      </c>
      <c r="E123" s="17">
        <f>IF(OR($A123="",$B123="",$C123=""),"",A123*'MPTO_working_3-way'!$I122)</f>
        <v>2.7287812607057216</v>
      </c>
      <c r="F123" s="21">
        <f>IF(OR($A123="",$B123="",$C123=""),"",B123*'MPTO_working_3-way'!$I122)</f>
        <v>2.8844151729132719</v>
      </c>
      <c r="G123" s="22">
        <f>IF(OR($A123="",$B123="",$C123=""),"",C123*'MPTO_working_3-way'!$I122)</f>
        <v>3.4861996334491345</v>
      </c>
      <c r="H123" s="17">
        <f>IF(OR($A123="",$B123="",$C123=""),"",'MPTO_working_3-way'!E122)</f>
        <v>2.7195467522449697</v>
      </c>
      <c r="I123" s="21">
        <f>IF(OR($A123="",$B123="",$C123=""),"",'MPTO_working_3-way'!F122)</f>
        <v>2.8802471687182254</v>
      </c>
      <c r="J123" s="22">
        <f>IF(OR($A123="",$B123="",$C123=""),"",'MPTO_working_3-way'!G122)</f>
        <v>3.5075505304141963</v>
      </c>
      <c r="K123" s="17">
        <f>IF(OR($A123="",$B123="",$C123=""),"",'OddsRatio_working_3-way'!H122)</f>
        <v>2.724112682877033</v>
      </c>
      <c r="L123" s="21">
        <f>IF(OR($A123="",$B123="",$C123=""),"",'OddsRatio_working_3-way'!I122)</f>
        <v>2.8827733592154092</v>
      </c>
      <c r="M123" s="22">
        <f>IF(OR($A123="",$B123="",$C123=""),"",'OddsRatio_working_3-way'!J122)</f>
        <v>3.4962613077238012</v>
      </c>
      <c r="N123" s="23">
        <f t="shared" si="29"/>
        <v>36.646396484758128</v>
      </c>
      <c r="O123" s="24">
        <f t="shared" si="30"/>
        <v>34.669072933422257</v>
      </c>
      <c r="P123" s="24">
        <f t="shared" si="31"/>
        <v>28.684530581819605</v>
      </c>
      <c r="Q123" t="s">
        <v>310</v>
      </c>
      <c r="R123" t="s">
        <v>420</v>
      </c>
      <c r="S123" s="48" t="s">
        <v>462</v>
      </c>
      <c r="T123" s="35">
        <v>100</v>
      </c>
      <c r="U123" s="35">
        <f t="shared" si="32"/>
        <v>50</v>
      </c>
      <c r="V123" s="35">
        <f t="shared" si="33"/>
        <v>72.375690607734811</v>
      </c>
      <c r="W123" s="35">
        <f t="shared" si="34"/>
        <v>74.747474747474755</v>
      </c>
      <c r="X123" s="35">
        <f t="shared" si="35"/>
        <v>52.876834644790449</v>
      </c>
      <c r="Y123" s="35">
        <f t="shared" si="36"/>
        <v>75.25252525252526</v>
      </c>
      <c r="Z123" s="35">
        <f t="shared" si="37"/>
        <v>77.624309392265189</v>
      </c>
      <c r="AA123" s="35">
        <f t="shared" si="38"/>
        <v>-2.8768346447904491</v>
      </c>
      <c r="AB123" s="35">
        <f t="shared" si="39"/>
        <v>-2.8768346447904491</v>
      </c>
      <c r="AC123" s="35">
        <f t="shared" si="40"/>
        <v>-2.8768346447904349</v>
      </c>
      <c r="AF123">
        <v>2.62</v>
      </c>
      <c r="AG123">
        <v>1.51</v>
      </c>
      <c r="AJ123" t="s">
        <v>432</v>
      </c>
    </row>
    <row r="124" spans="1:36" ht="15" x14ac:dyDescent="0.25">
      <c r="A124">
        <v>2</v>
      </c>
      <c r="B124">
        <v>3.62</v>
      </c>
      <c r="C124">
        <v>3.96</v>
      </c>
      <c r="D124" s="20">
        <f t="shared" si="28"/>
        <v>2.8768346447904491E-2</v>
      </c>
      <c r="E124" s="17">
        <f>IF(OR($A124="",$B124="",$C124=""),"",A124*'MPTO_working_3-way'!$I123)</f>
        <v>2.057536692895809</v>
      </c>
      <c r="F124" s="21">
        <f>IF(OR($A124="",$B124="",$C124=""),"",B124*'MPTO_working_3-way'!$I123)</f>
        <v>3.7241414141414144</v>
      </c>
      <c r="G124" s="22">
        <f>IF(OR($A124="",$B124="",$C124=""),"",C124*'MPTO_working_3-way'!$I123)</f>
        <v>4.0739226519337022</v>
      </c>
      <c r="H124" s="17">
        <f>IF(OR($A124="",$B124="",$C124=""),"",'MPTO_working_3-way'!E123)</f>
        <v>2.0391078405340819</v>
      </c>
      <c r="I124" s="21">
        <f>IF(OR($A124="",$B124="",$C124=""),"",'MPTO_working_3-way'!F123)</f>
        <v>3.7501831246293906</v>
      </c>
      <c r="J124" s="22">
        <f>IF(OR($A124="",$B124="",$C124=""),"",'MPTO_working_3-way'!G123)</f>
        <v>4.1163137945556869</v>
      </c>
      <c r="K124" s="17">
        <f>IF(OR($A124="",$B124="",$C124=""),"",'OddsRatio_working_3-way'!H123)</f>
        <v>2.0463853676046377</v>
      </c>
      <c r="L124" s="21">
        <f>IF(OR($A124="",$B124="",$C124=""),"",'OddsRatio_working_3-way'!I123)</f>
        <v>3.7415296631241501</v>
      </c>
      <c r="M124" s="22">
        <f>IF(OR($A124="",$B124="",$C124=""),"",'OddsRatio_working_3-way'!J123)</f>
        <v>4.097300688109728</v>
      </c>
      <c r="N124" s="23">
        <f t="shared" si="29"/>
        <v>48.601806395616912</v>
      </c>
      <c r="O124" s="24">
        <f t="shared" si="30"/>
        <v>26.851826737909896</v>
      </c>
      <c r="P124" s="24">
        <f t="shared" si="31"/>
        <v>24.546366866473186</v>
      </c>
      <c r="Q124" t="s">
        <v>424</v>
      </c>
      <c r="R124" t="s">
        <v>405</v>
      </c>
      <c r="S124" s="48" t="s">
        <v>462</v>
      </c>
      <c r="T124" s="35">
        <v>100</v>
      </c>
      <c r="U124" s="35">
        <f t="shared" si="32"/>
        <v>48.453608247422686</v>
      </c>
      <c r="V124" s="35">
        <f t="shared" si="33"/>
        <v>72.602739726027394</v>
      </c>
      <c r="W124" s="35">
        <f t="shared" si="34"/>
        <v>76.019184652278184</v>
      </c>
      <c r="X124" s="35">
        <f t="shared" si="35"/>
        <v>51.378075621694428</v>
      </c>
      <c r="Y124" s="35">
        <f t="shared" si="36"/>
        <v>75.527207100299137</v>
      </c>
      <c r="Z124" s="35">
        <f t="shared" si="37"/>
        <v>78.943652026549927</v>
      </c>
      <c r="AA124" s="35">
        <f t="shared" si="38"/>
        <v>-2.9244673742717424</v>
      </c>
      <c r="AB124" s="35">
        <f t="shared" si="39"/>
        <v>-2.9244673742717424</v>
      </c>
      <c r="AC124" s="35">
        <f t="shared" si="40"/>
        <v>-2.9244673742717424</v>
      </c>
      <c r="AF124">
        <v>1.83</v>
      </c>
      <c r="AG124">
        <v>2.06</v>
      </c>
      <c r="AJ124" t="s">
        <v>433</v>
      </c>
    </row>
    <row r="125" spans="1:36" ht="15" x14ac:dyDescent="0.25">
      <c r="A125">
        <v>1.94</v>
      </c>
      <c r="B125">
        <v>3.65</v>
      </c>
      <c r="C125">
        <v>4.17</v>
      </c>
      <c r="D125" s="20">
        <f t="shared" si="28"/>
        <v>2.9244673742717442E-2</v>
      </c>
      <c r="E125" s="17">
        <f>IF(OR($A125="",$B125="",$C125=""),"",A125*'MPTO_working_3-way'!$I124)</f>
        <v>1.9967346670608719</v>
      </c>
      <c r="F125" s="21">
        <f>IF(OR($A125="",$B125="",$C125=""),"",B125*'MPTO_working_3-way'!$I124)</f>
        <v>3.7567430591609186</v>
      </c>
      <c r="G125" s="22">
        <f>IF(OR($A125="",$B125="",$C125=""),"",C125*'MPTO_working_3-way'!$I124)</f>
        <v>4.291950289507132</v>
      </c>
      <c r="H125" s="17">
        <f>IF(OR($A125="",$B125="",$C125=""),"",'MPTO_working_3-way'!E124)</f>
        <v>1.9773956275250866</v>
      </c>
      <c r="I125" s="21">
        <f>IF(OR($A125="",$B125="",$C125=""),"",'MPTO_working_3-way'!F124)</f>
        <v>3.7846621381730308</v>
      </c>
      <c r="J125" s="22">
        <f>IF(OR($A125="",$B125="",$C125=""),"",'MPTO_working_3-way'!G124)</f>
        <v>4.3466935106752036</v>
      </c>
      <c r="K125" s="17">
        <f>IF(OR($A125="",$B125="",$C125=""),"",'OddsRatio_working_3-way'!H124)</f>
        <v>1.9848985594792685</v>
      </c>
      <c r="L125" s="21">
        <f>IF(OR($A125="",$B125="",$C125=""),"",'OddsRatio_working_3-way'!I124)</f>
        <v>3.776575726191556</v>
      </c>
      <c r="M125" s="22">
        <f>IF(OR($A125="",$B125="",$C125=""),"",'OddsRatio_working_3-way'!J124)</f>
        <v>4.3214132271800869</v>
      </c>
      <c r="N125" s="23">
        <f t="shared" si="29"/>
        <v>50.081766821425866</v>
      </c>
      <c r="O125" s="24">
        <f t="shared" si="30"/>
        <v>26.618802091387995</v>
      </c>
      <c r="P125" s="24">
        <f t="shared" si="31"/>
        <v>23.299431087186136</v>
      </c>
      <c r="Q125" t="s">
        <v>200</v>
      </c>
      <c r="R125" t="s">
        <v>403</v>
      </c>
      <c r="S125" s="48" t="s">
        <v>462</v>
      </c>
      <c r="T125" s="35">
        <v>100</v>
      </c>
      <c r="U125" s="35">
        <f t="shared" si="32"/>
        <v>39.393939393939398</v>
      </c>
      <c r="V125" s="35">
        <f t="shared" si="33"/>
        <v>76.798143851508115</v>
      </c>
      <c r="W125" s="35">
        <f t="shared" si="34"/>
        <v>80.916030534351137</v>
      </c>
      <c r="X125" s="35">
        <f t="shared" si="35"/>
        <v>42.285825614140734</v>
      </c>
      <c r="Y125" s="35">
        <f t="shared" si="36"/>
        <v>79.690030071709458</v>
      </c>
      <c r="Z125" s="35">
        <f t="shared" si="37"/>
        <v>83.807916754552494</v>
      </c>
      <c r="AA125" s="35">
        <f t="shared" si="38"/>
        <v>-2.8918862202013358</v>
      </c>
      <c r="AB125" s="35">
        <f t="shared" si="39"/>
        <v>-2.8918862202013429</v>
      </c>
      <c r="AC125" s="35">
        <f t="shared" si="40"/>
        <v>-2.8918862202013571</v>
      </c>
      <c r="AF125">
        <v>1.98</v>
      </c>
      <c r="AG125">
        <v>1.91</v>
      </c>
      <c r="AJ125" t="s">
        <v>433</v>
      </c>
    </row>
    <row r="126" spans="1:36" ht="15" x14ac:dyDescent="0.25">
      <c r="A126">
        <v>1.65</v>
      </c>
      <c r="B126">
        <v>4.3099999999999996</v>
      </c>
      <c r="C126">
        <v>5.24</v>
      </c>
      <c r="D126" s="20">
        <f t="shared" si="28"/>
        <v>2.891886220201334E-2</v>
      </c>
      <c r="E126" s="17">
        <f>IF(OR($A126="",$B126="",$C126=""),"",A126*'MPTO_working_3-way'!$I125)</f>
        <v>1.6977161226333219</v>
      </c>
      <c r="F126" s="21">
        <f>IF(OR($A126="",$B126="",$C126=""),"",B126*'MPTO_working_3-way'!$I125)</f>
        <v>4.4346402960906772</v>
      </c>
      <c r="G126" s="22">
        <f>IF(OR($A126="",$B126="",$C126=""),"",C126*'MPTO_working_3-way'!$I125)</f>
        <v>5.3915348379385497</v>
      </c>
      <c r="H126" s="17">
        <f>IF(OR($A126="",$B126="",$C126=""),"",'MPTO_working_3-way'!E125)</f>
        <v>1.6766680324844663</v>
      </c>
      <c r="I126" s="21">
        <f>IF(OR($A126="",$B126="",$C126=""),"",'MPTO_working_3-way'!F125)</f>
        <v>4.4968286863102538</v>
      </c>
      <c r="J126" s="22">
        <f>IF(OR($A126="",$B126="",$C126=""),"",'MPTO_working_3-way'!G125)</f>
        <v>5.5187615454715093</v>
      </c>
      <c r="K126" s="17">
        <f>IF(OR($A126="",$B126="",$C126=""),"",'OddsRatio_working_3-way'!H125)</f>
        <v>1.6839667633248705</v>
      </c>
      <c r="L126" s="21">
        <f>IF(OR($A126="",$B126="",$C126=""),"",'OddsRatio_working_3-way'!I125)</f>
        <v>4.4829692101620315</v>
      </c>
      <c r="M126" s="22">
        <f>IF(OR($A126="",$B126="",$C126=""),"",'OddsRatio_working_3-way'!J125)</f>
        <v>5.4615678099960769</v>
      </c>
      <c r="N126" s="23">
        <f t="shared" si="29"/>
        <v>58.902662622353098</v>
      </c>
      <c r="O126" s="24">
        <f t="shared" si="30"/>
        <v>22.54974323129527</v>
      </c>
      <c r="P126" s="24">
        <f t="shared" si="31"/>
        <v>18.547594146351642</v>
      </c>
      <c r="Q126" t="s">
        <v>406</v>
      </c>
      <c r="R126" t="s">
        <v>201</v>
      </c>
      <c r="S126" s="48" t="s">
        <v>462</v>
      </c>
      <c r="T126" s="35">
        <v>100</v>
      </c>
      <c r="U126" s="35">
        <f t="shared" si="32"/>
        <v>38.271604938271601</v>
      </c>
      <c r="V126" s="35">
        <f t="shared" si="33"/>
        <v>76.798143851508115</v>
      </c>
      <c r="W126" s="35">
        <f t="shared" si="34"/>
        <v>81.785063752276869</v>
      </c>
      <c r="X126" s="35">
        <f t="shared" si="35"/>
        <v>41.416792396215016</v>
      </c>
      <c r="Y126" s="35">
        <f t="shared" si="36"/>
        <v>79.943331309451523</v>
      </c>
      <c r="Z126" s="35">
        <f t="shared" si="37"/>
        <v>84.930251210220277</v>
      </c>
      <c r="AA126" s="35">
        <f t="shared" si="38"/>
        <v>-3.1451874579434147</v>
      </c>
      <c r="AB126" s="35">
        <f t="shared" si="39"/>
        <v>-3.1451874579434076</v>
      </c>
      <c r="AC126" s="35">
        <f t="shared" si="40"/>
        <v>-3.1451874579434076</v>
      </c>
      <c r="AF126">
        <v>1.68</v>
      </c>
      <c r="AG126">
        <v>2.27</v>
      </c>
      <c r="AJ126" t="s">
        <v>433</v>
      </c>
    </row>
    <row r="127" spans="1:36" ht="15" x14ac:dyDescent="0.25">
      <c r="A127">
        <v>1.62</v>
      </c>
      <c r="B127">
        <v>4.3099999999999996</v>
      </c>
      <c r="C127">
        <v>5.49</v>
      </c>
      <c r="D127" s="20">
        <f t="shared" si="28"/>
        <v>3.1451874579434103E-2</v>
      </c>
      <c r="E127" s="17">
        <f>IF(OR($A127="",$B127="",$C127=""),"",A127*'MPTO_working_3-way'!$I126)</f>
        <v>1.6709520368186834</v>
      </c>
      <c r="F127" s="21">
        <f>IF(OR($A127="",$B127="",$C127=""),"",B127*'MPTO_working_3-way'!$I126)</f>
        <v>4.4455575794373603</v>
      </c>
      <c r="G127" s="22">
        <f>IF(OR($A127="",$B127="",$C127=""),"",C127*'MPTO_working_3-way'!$I126)</f>
        <v>5.6626707914410934</v>
      </c>
      <c r="H127" s="17">
        <f>IF(OR($A127="",$B127="",$C127=""),"",'MPTO_working_3-way'!E126)</f>
        <v>1.6479894734425493</v>
      </c>
      <c r="I127" s="21">
        <f>IF(OR($A127="",$B127="",$C127=""),"",'MPTO_working_3-way'!F126)</f>
        <v>4.513967502778522</v>
      </c>
      <c r="J127" s="22">
        <f>IF(OR($A127="",$B127="",$C127=""),"",'MPTO_working_3-way'!G126)</f>
        <v>5.8252855557612193</v>
      </c>
      <c r="K127" s="17">
        <f>IF(OR($A127="",$B127="",$C127=""),"",'OddsRatio_working_3-way'!H126)</f>
        <v>1.6558468586346358</v>
      </c>
      <c r="L127" s="21">
        <f>IF(OR($A127="",$B127="",$C127=""),"",'OddsRatio_working_3-way'!I126)</f>
        <v>4.5013759710978141</v>
      </c>
      <c r="M127" s="22">
        <f>IF(OR($A127="",$B127="",$C127=""),"",'OddsRatio_working_3-way'!J126)</f>
        <v>5.7496006375314757</v>
      </c>
      <c r="N127" s="23">
        <f t="shared" si="29"/>
        <v>59.846122328196486</v>
      </c>
      <c r="O127" s="24">
        <f t="shared" si="30"/>
        <v>22.494366165122582</v>
      </c>
      <c r="P127" s="24">
        <f t="shared" si="31"/>
        <v>17.659511506680932</v>
      </c>
      <c r="Q127" t="s">
        <v>408</v>
      </c>
      <c r="R127" t="s">
        <v>425</v>
      </c>
      <c r="S127" s="48" t="s">
        <v>462</v>
      </c>
      <c r="T127" s="35">
        <v>100</v>
      </c>
      <c r="U127" s="35">
        <f t="shared" si="32"/>
        <v>39.393939393939398</v>
      </c>
      <c r="V127" s="35">
        <f t="shared" si="33"/>
        <v>76.19047619047619</v>
      </c>
      <c r="W127" s="35">
        <f t="shared" si="34"/>
        <v>79.591836734693885</v>
      </c>
      <c r="X127" s="35">
        <f t="shared" si="35"/>
        <v>44.217687074829925</v>
      </c>
      <c r="Y127" s="35">
        <f t="shared" si="36"/>
        <v>81.014223871366724</v>
      </c>
      <c r="Z127" s="35">
        <f t="shared" si="37"/>
        <v>84.415584415584405</v>
      </c>
      <c r="AA127" s="35">
        <f t="shared" si="38"/>
        <v>-4.8237476808905271</v>
      </c>
      <c r="AB127" s="35">
        <f t="shared" si="39"/>
        <v>-4.8237476808905342</v>
      </c>
      <c r="AC127" s="35">
        <f t="shared" si="40"/>
        <v>-4.82374768089052</v>
      </c>
      <c r="AF127">
        <v>1.75</v>
      </c>
      <c r="AG127">
        <v>2.17</v>
      </c>
      <c r="AJ127" t="s">
        <v>433</v>
      </c>
    </row>
    <row r="128" spans="1:36" ht="15" x14ac:dyDescent="0.25">
      <c r="A128">
        <v>1.65</v>
      </c>
      <c r="B128">
        <v>4.2</v>
      </c>
      <c r="C128">
        <v>4.9000000000000004</v>
      </c>
      <c r="D128" s="20">
        <f t="shared" si="28"/>
        <v>4.8237476808905333E-2</v>
      </c>
      <c r="E128" s="17">
        <f>IF(OR($A128="",$B128="",$C128=""),"",A128*'MPTO_working_3-way'!$I127)</f>
        <v>1.7295918367346936</v>
      </c>
      <c r="F128" s="21">
        <f>IF(OR($A128="",$B128="",$C128=""),"",B128*'MPTO_working_3-way'!$I127)</f>
        <v>4.4025974025974026</v>
      </c>
      <c r="G128" s="22">
        <f>IF(OR($A128="",$B128="",$C128=""),"",C128*'MPTO_working_3-way'!$I127)</f>
        <v>5.1363636363636367</v>
      </c>
      <c r="H128" s="17">
        <f>IF(OR($A128="",$B128="",$C128=""),"",'MPTO_working_3-way'!E127)</f>
        <v>1.6949685534591192</v>
      </c>
      <c r="I128" s="21">
        <f>IF(OR($A128="",$B128="",$C128=""),"",'MPTO_working_3-way'!F127)</f>
        <v>4.5041782729805018</v>
      </c>
      <c r="J128" s="22">
        <f>IF(OR($A128="",$B128="",$C128=""),"",'MPTO_working_3-way'!G127)</f>
        <v>5.3190789473684212</v>
      </c>
      <c r="K128" s="17">
        <f>IF(OR($A128="",$B128="",$C128=""),"",'OddsRatio_working_3-way'!H127)</f>
        <v>1.7067194341547998</v>
      </c>
      <c r="L128" s="21">
        <f>IF(OR($A128="",$B128="",$C128=""),"",'OddsRatio_working_3-way'!I127)</f>
        <v>4.4792341373774747</v>
      </c>
      <c r="M128" s="22">
        <f>IF(OR($A128="",$B128="",$C128=""),"",'OddsRatio_working_3-way'!J127)</f>
        <v>5.2403166049287968</v>
      </c>
      <c r="N128" s="23">
        <f t="shared" si="29"/>
        <v>57.817109144542776</v>
      </c>
      <c r="O128" s="24">
        <f t="shared" si="30"/>
        <v>22.713864306784661</v>
      </c>
      <c r="P128" s="24">
        <f t="shared" si="31"/>
        <v>19.469026548672566</v>
      </c>
      <c r="Q128" t="s">
        <v>206</v>
      </c>
      <c r="R128" t="s">
        <v>181</v>
      </c>
      <c r="S128" t="s">
        <v>463</v>
      </c>
      <c r="T128" s="35">
        <v>100</v>
      </c>
      <c r="U128" s="35">
        <f t="shared" si="32"/>
        <v>30.555555555555554</v>
      </c>
      <c r="V128" s="35">
        <f t="shared" si="33"/>
        <v>78.632478632478637</v>
      </c>
      <c r="W128" s="35">
        <f t="shared" si="34"/>
        <v>85.569985569985576</v>
      </c>
      <c r="X128" s="35">
        <f t="shared" si="35"/>
        <v>35.797535797535801</v>
      </c>
      <c r="Y128" s="35">
        <f t="shared" si="36"/>
        <v>83.874458874458881</v>
      </c>
      <c r="Z128" s="35">
        <f t="shared" si="37"/>
        <v>90.811965811965806</v>
      </c>
      <c r="AA128" s="35">
        <f t="shared" si="38"/>
        <v>-5.2419802419802473</v>
      </c>
      <c r="AB128" s="35">
        <f t="shared" si="39"/>
        <v>-5.2419802419802437</v>
      </c>
      <c r="AC128" s="35">
        <f t="shared" si="40"/>
        <v>-5.2419802419802295</v>
      </c>
      <c r="AF128">
        <v>1.62</v>
      </c>
      <c r="AG128">
        <v>2.3199999999999998</v>
      </c>
      <c r="AJ128" t="s">
        <v>109</v>
      </c>
    </row>
    <row r="129" spans="1:36" ht="15" x14ac:dyDescent="0.25">
      <c r="A129">
        <v>1.44</v>
      </c>
      <c r="B129">
        <v>4.68</v>
      </c>
      <c r="C129">
        <v>6.93</v>
      </c>
      <c r="D129" s="20">
        <f t="shared" si="28"/>
        <v>5.2419802419802375E-2</v>
      </c>
      <c r="E129" s="17">
        <f>IF(OR($A129="",$B129="",$C129=""),"",A129*'MPTO_working_3-way'!$I128)</f>
        <v>1.5154845154845153</v>
      </c>
      <c r="F129" s="21">
        <f>IF(OR($A129="",$B129="",$C129=""),"",B129*'MPTO_working_3-way'!$I128)</f>
        <v>4.9253246753246751</v>
      </c>
      <c r="G129" s="22">
        <f>IF(OR($A129="",$B129="",$C129=""),"",C129*'MPTO_working_3-way'!$I128)</f>
        <v>7.2932692307692299</v>
      </c>
      <c r="H129" s="17">
        <f>IF(OR($A129="",$B129="",$C129=""),"",'MPTO_working_3-way'!E128)</f>
        <v>1.4771677643265106</v>
      </c>
      <c r="I129" s="21">
        <f>IF(OR($A129="",$B129="",$C129=""),"",'MPTO_working_3-way'!F128)</f>
        <v>5.0967894017255189</v>
      </c>
      <c r="J129" s="22">
        <f>IF(OR($A129="",$B129="",$C129=""),"",'MPTO_working_3-way'!G128)</f>
        <v>7.8847640580555742</v>
      </c>
      <c r="K129" s="17">
        <f>IF(OR($A129="",$B129="",$C129=""),"",'OddsRatio_working_3-way'!H128)</f>
        <v>1.4888094755198156</v>
      </c>
      <c r="L129" s="21">
        <f>IF(OR($A129="",$B129="",$C129=""),"",'OddsRatio_working_3-way'!I128)</f>
        <v>5.0882247043475477</v>
      </c>
      <c r="M129" s="22">
        <f>IF(OR($A129="",$B129="",$C129=""),"",'OddsRatio_working_3-way'!J128)</f>
        <v>7.5878186132556955</v>
      </c>
      <c r="N129" s="23">
        <f t="shared" si="29"/>
        <v>65.985497692814775</v>
      </c>
      <c r="O129" s="24">
        <f t="shared" si="30"/>
        <v>20.303230059327621</v>
      </c>
      <c r="P129" s="24">
        <f t="shared" si="31"/>
        <v>13.711272247857615</v>
      </c>
      <c r="Q129" t="s">
        <v>148</v>
      </c>
      <c r="R129" t="s">
        <v>320</v>
      </c>
      <c r="S129" t="s">
        <v>463</v>
      </c>
      <c r="T129" s="35">
        <v>100</v>
      </c>
      <c r="U129" s="35">
        <f t="shared" si="32"/>
        <v>84</v>
      </c>
      <c r="V129" s="35">
        <f t="shared" si="33"/>
        <v>77.924944812362028</v>
      </c>
      <c r="W129" s="35">
        <f t="shared" si="34"/>
        <v>32.885906040268459</v>
      </c>
      <c r="X129" s="35">
        <f t="shared" si="35"/>
        <v>89.18914914736952</v>
      </c>
      <c r="Y129" s="35">
        <f t="shared" si="36"/>
        <v>83.114093959731548</v>
      </c>
      <c r="Z129" s="35">
        <f t="shared" si="37"/>
        <v>38.075055187637972</v>
      </c>
      <c r="AA129" s="35">
        <f t="shared" si="38"/>
        <v>-5.1891491473695197</v>
      </c>
      <c r="AB129" s="35">
        <f t="shared" si="39"/>
        <v>-5.1891491473695197</v>
      </c>
      <c r="AC129" s="35">
        <f t="shared" si="40"/>
        <v>-5.1891491473695126</v>
      </c>
      <c r="AF129">
        <v>1.67</v>
      </c>
      <c r="AG129">
        <v>2.23</v>
      </c>
      <c r="AJ129" t="s">
        <v>109</v>
      </c>
    </row>
    <row r="130" spans="1:36" ht="15" x14ac:dyDescent="0.25">
      <c r="A130">
        <v>6.25</v>
      </c>
      <c r="B130">
        <v>4.53</v>
      </c>
      <c r="C130">
        <v>1.49</v>
      </c>
      <c r="D130" s="20">
        <f t="shared" si="28"/>
        <v>5.1891491473695206E-2</v>
      </c>
      <c r="E130" s="17">
        <f>IF(OR($A130="",$B130="",$C130=""),"",A130*'MPTO_working_3-way'!$I129)</f>
        <v>6.574321821710595</v>
      </c>
      <c r="F130" s="21">
        <f>IF(OR($A130="",$B130="",$C130=""),"",B130*'MPTO_working_3-way'!$I129)</f>
        <v>4.7650684563758396</v>
      </c>
      <c r="G130" s="22">
        <f>IF(OR($A130="",$B130="",$C130=""),"",C130*'MPTO_working_3-way'!$I129)</f>
        <v>1.5673183222958058</v>
      </c>
      <c r="H130" s="17">
        <f>IF(OR($A130="",$B130="",$C130=""),"",'MPTO_working_3-way'!E129)</f>
        <v>7.0075692032541497</v>
      </c>
      <c r="I130" s="21">
        <f>IF(OR($A130="",$B130="",$C130=""),"",'MPTO_working_3-way'!F129)</f>
        <v>4.9151307312971575</v>
      </c>
      <c r="J130" s="22">
        <f>IF(OR($A130="",$B130="",$C130=""),"",'MPTO_working_3-way'!G129)</f>
        <v>1.5294173272784346</v>
      </c>
      <c r="K130" s="17">
        <f>IF(OR($A130="",$B130="",$C130=""),"",'OddsRatio_working_3-way'!H129)</f>
        <v>6.7992951095551968</v>
      </c>
      <c r="L130" s="21">
        <f>IF(OR($A130="",$B130="",$C130=""),"",'OddsRatio_working_3-way'!I129)</f>
        <v>4.8993355689009235</v>
      </c>
      <c r="M130" s="22">
        <f>IF(OR($A130="",$B130="",$C130=""),"",'OddsRatio_working_3-way'!J129)</f>
        <v>1.5412675435584846</v>
      </c>
      <c r="N130" s="23">
        <f t="shared" si="29"/>
        <v>15.2106943821592</v>
      </c>
      <c r="O130" s="24">
        <f t="shared" si="30"/>
        <v>20.986057370528698</v>
      </c>
      <c r="P130" s="24">
        <f t="shared" si="31"/>
        <v>63.803248247312098</v>
      </c>
      <c r="Q130" t="s">
        <v>323</v>
      </c>
      <c r="R130" t="s">
        <v>203</v>
      </c>
      <c r="S130" t="s">
        <v>463</v>
      </c>
      <c r="T130" s="35">
        <v>100</v>
      </c>
      <c r="U130" s="35">
        <f t="shared" si="32"/>
        <v>44.134078212290497</v>
      </c>
      <c r="V130" s="35">
        <f t="shared" si="33"/>
        <v>73.753280839895012</v>
      </c>
      <c r="W130" s="35">
        <f t="shared" si="34"/>
        <v>77.375565610859724</v>
      </c>
      <c r="X130" s="35">
        <f t="shared" si="35"/>
        <v>48.871153549245264</v>
      </c>
      <c r="Y130" s="35">
        <f t="shared" si="36"/>
        <v>78.490356176849758</v>
      </c>
      <c r="Z130" s="35">
        <f t="shared" si="37"/>
        <v>82.112640947814469</v>
      </c>
      <c r="AA130" s="35">
        <f t="shared" si="38"/>
        <v>-4.7370753369547671</v>
      </c>
      <c r="AB130" s="35">
        <f t="shared" si="39"/>
        <v>-4.7370753369547458</v>
      </c>
      <c r="AC130" s="35">
        <f t="shared" si="40"/>
        <v>-4.7370753369547458</v>
      </c>
      <c r="AF130">
        <v>1.69</v>
      </c>
      <c r="AG130">
        <v>2.1800000000000002</v>
      </c>
      <c r="AJ130" t="s">
        <v>109</v>
      </c>
    </row>
    <row r="131" spans="1:36" ht="15" x14ac:dyDescent="0.25">
      <c r="A131">
        <v>1.79</v>
      </c>
      <c r="B131">
        <v>3.81</v>
      </c>
      <c r="C131">
        <v>4.42</v>
      </c>
      <c r="D131" s="20">
        <f t="shared" si="28"/>
        <v>4.7370753369547547E-2</v>
      </c>
      <c r="E131" s="17">
        <f>IF(OR($A131="",$B131="",$C131=""),"",A131*'MPTO_working_3-way'!$I130)</f>
        <v>1.8747936485314902</v>
      </c>
      <c r="F131" s="21">
        <f>IF(OR($A131="",$B131="",$C131=""),"",B131*'MPTO_working_3-way'!$I130)</f>
        <v>3.990482570337976</v>
      </c>
      <c r="G131" s="22">
        <f>IF(OR($A131="",$B131="",$C131=""),"",C131*'MPTO_working_3-way'!$I130)</f>
        <v>4.6293787298933999</v>
      </c>
      <c r="H131" s="17">
        <f>IF(OR($A131="",$B131="",$C131=""),"",'MPTO_working_3-way'!E130)</f>
        <v>1.8420651413903888</v>
      </c>
      <c r="I131" s="21">
        <f>IF(OR($A131="",$B131="",$C131=""),"",'MPTO_working_3-way'!F130)</f>
        <v>4.053885207359798</v>
      </c>
      <c r="J131" s="22">
        <f>IF(OR($A131="",$B131="",$C131=""),"",'MPTO_working_3-way'!G130)</f>
        <v>4.7516300911350378</v>
      </c>
      <c r="K131" s="17">
        <f>IF(OR($A131="",$B131="",$C131=""),"",'OddsRatio_working_3-way'!H130)</f>
        <v>1.8539183386557856</v>
      </c>
      <c r="L131" s="21">
        <f>IF(OR($A131="",$B131="",$C131=""),"",'OddsRatio_working_3-way'!I130)</f>
        <v>4.0373551033199462</v>
      </c>
      <c r="M131" s="22">
        <f>IF(OR($A131="",$B131="",$C131=""),"",'OddsRatio_working_3-way'!J130)</f>
        <v>4.6967097698769456</v>
      </c>
      <c r="N131" s="23">
        <f t="shared" si="29"/>
        <v>53.339203532254942</v>
      </c>
      <c r="O131" s="24">
        <f t="shared" si="30"/>
        <v>25.05962580649248</v>
      </c>
      <c r="P131" s="24">
        <f t="shared" si="31"/>
        <v>21.601170661252571</v>
      </c>
      <c r="Q131" t="s">
        <v>318</v>
      </c>
      <c r="R131" t="s">
        <v>180</v>
      </c>
      <c r="S131" t="s">
        <v>463</v>
      </c>
      <c r="T131" s="35">
        <v>100</v>
      </c>
      <c r="U131" s="35">
        <f t="shared" si="32"/>
        <v>38.650306748466257</v>
      </c>
      <c r="V131" s="35">
        <f t="shared" si="33"/>
        <v>77.064220183486242</v>
      </c>
      <c r="W131" s="35">
        <f t="shared" si="34"/>
        <v>81.751824817518241</v>
      </c>
      <c r="X131" s="35">
        <f t="shared" si="35"/>
        <v>41.18395499899551</v>
      </c>
      <c r="Y131" s="35">
        <f t="shared" si="36"/>
        <v>79.597868434015496</v>
      </c>
      <c r="Z131" s="35">
        <f t="shared" si="37"/>
        <v>84.285473068047494</v>
      </c>
      <c r="AA131" s="35">
        <f t="shared" si="38"/>
        <v>-2.5336482505292537</v>
      </c>
      <c r="AB131" s="35">
        <f t="shared" si="39"/>
        <v>-2.5336482505292537</v>
      </c>
      <c r="AC131" s="35">
        <f t="shared" si="40"/>
        <v>-2.5336482505292537</v>
      </c>
      <c r="AF131">
        <v>1.84</v>
      </c>
      <c r="AG131">
        <v>2</v>
      </c>
      <c r="AJ131" t="s">
        <v>109</v>
      </c>
    </row>
    <row r="132" spans="1:36" ht="15" x14ac:dyDescent="0.25">
      <c r="A132">
        <v>1.63</v>
      </c>
      <c r="B132">
        <v>4.3600000000000003</v>
      </c>
      <c r="C132">
        <v>5.48</v>
      </c>
      <c r="D132" s="20">
        <f t="shared" ref="D132:D188" si="41">IF(OR($A132="",$B132="",$C132=""),"",(1/A132)+(1/B132)+(1/C132)-1)</f>
        <v>2.5336482505292413E-2</v>
      </c>
      <c r="E132" s="17">
        <f>IF(OR($A132="",$B132="",$C132=""),"",A132*'MPTO_working_3-way'!$I131)</f>
        <v>1.6712984664836266</v>
      </c>
      <c r="F132" s="21">
        <f>IF(OR($A132="",$B132="",$C132=""),"",B132*'MPTO_working_3-way'!$I131)</f>
        <v>4.470467063723075</v>
      </c>
      <c r="G132" s="22">
        <f>IF(OR($A132="",$B132="",$C132=""),"",C132*'MPTO_working_3-way'!$I131)</f>
        <v>5.6188439241290027</v>
      </c>
      <c r="H132" s="17">
        <f>IF(OR($A132="",$B132="",$C132=""),"",'MPTO_working_3-way'!E131)</f>
        <v>1.6527520415985679</v>
      </c>
      <c r="I132" s="21">
        <f>IF(OR($A132="",$B132="",$C132=""),"",'MPTO_working_3-way'!F131)</f>
        <v>4.5266831313067444</v>
      </c>
      <c r="J132" s="22">
        <f>IF(OR($A132="",$B132="",$C132=""),"",'MPTO_working_3-way'!G131)</f>
        <v>5.7459291153822534</v>
      </c>
      <c r="K132" s="17">
        <f>IF(OR($A132="",$B132="",$C132=""),"",'OddsRatio_working_3-way'!H131)</f>
        <v>1.6591618554699226</v>
      </c>
      <c r="L132" s="21">
        <f>IF(OR($A132="",$B132="",$C132=""),"",'OddsRatio_working_3-way'!I131)</f>
        <v>4.5155298958395882</v>
      </c>
      <c r="M132" s="22">
        <f>IF(OR($A132="",$B132="",$C132=""),"",'OddsRatio_working_3-way'!J131)</f>
        <v>5.6873731944527837</v>
      </c>
      <c r="N132" s="23">
        <f t="shared" si="29"/>
        <v>59.833717319443068</v>
      </c>
      <c r="O132" s="24">
        <f t="shared" si="30"/>
        <v>22.369027346489034</v>
      </c>
      <c r="P132" s="24">
        <f t="shared" si="31"/>
        <v>17.79725533406792</v>
      </c>
      <c r="Q132" t="s">
        <v>215</v>
      </c>
      <c r="R132" t="s">
        <v>183</v>
      </c>
      <c r="S132" t="s">
        <v>463</v>
      </c>
      <c r="T132" s="35">
        <v>100</v>
      </c>
      <c r="U132" s="35">
        <f t="shared" si="32"/>
        <v>21.259842519685037</v>
      </c>
      <c r="V132" s="35">
        <f t="shared" si="33"/>
        <v>83.896940418679549</v>
      </c>
      <c r="W132" s="35">
        <f t="shared" si="34"/>
        <v>91.452991452991455</v>
      </c>
      <c r="X132" s="35">
        <f t="shared" si="35"/>
        <v>24.650068128328996</v>
      </c>
      <c r="Y132" s="35">
        <f t="shared" si="36"/>
        <v>87.287166027323508</v>
      </c>
      <c r="Z132" s="35">
        <f t="shared" si="37"/>
        <v>94.843217061635414</v>
      </c>
      <c r="AA132" s="35">
        <f t="shared" si="38"/>
        <v>-3.3902256086439593</v>
      </c>
      <c r="AB132" s="35">
        <f t="shared" si="39"/>
        <v>-3.3902256086439593</v>
      </c>
      <c r="AC132" s="35">
        <f t="shared" si="40"/>
        <v>-3.3902256086439593</v>
      </c>
      <c r="AF132">
        <v>1.49</v>
      </c>
      <c r="AG132">
        <v>2.77</v>
      </c>
      <c r="AJ132" t="s">
        <v>426</v>
      </c>
    </row>
    <row r="133" spans="1:36" ht="15" x14ac:dyDescent="0.25">
      <c r="A133">
        <v>1.27</v>
      </c>
      <c r="B133">
        <v>6.21</v>
      </c>
      <c r="C133">
        <v>11.7</v>
      </c>
      <c r="D133" s="20">
        <f t="shared" si="41"/>
        <v>3.3902256086439486E-2</v>
      </c>
      <c r="E133" s="17">
        <f>IF(OR($A133="",$B133="",$C133=""),"",A133*'MPTO_working_3-way'!$I132)</f>
        <v>1.3130558652297781</v>
      </c>
      <c r="F133" s="21">
        <f>IF(OR($A133="",$B133="",$C133=""),"",B133*'MPTO_working_3-way'!$I132)</f>
        <v>6.420533010296789</v>
      </c>
      <c r="G133" s="22">
        <f>IF(OR($A133="",$B133="",$C133=""),"",C133*'MPTO_working_3-way'!$I132)</f>
        <v>12.09665639621134</v>
      </c>
      <c r="H133" s="17">
        <f>IF(OR($A133="",$B133="",$C133=""),"",'MPTO_working_3-way'!E132)</f>
        <v>1.288492384823519</v>
      </c>
      <c r="I133" s="21">
        <f>IF(OR($A133="",$B133="",$C133=""),"",'MPTO_working_3-way'!F132)</f>
        <v>6.6786952736021306</v>
      </c>
      <c r="J133" s="22">
        <f>IF(OR($A133="",$B133="",$C133=""),"",'MPTO_working_3-way'!G132)</f>
        <v>13.482661277949942</v>
      </c>
      <c r="K133" s="17">
        <f>IF(OR($A133="",$B133="",$C133=""),"",'OddsRatio_working_3-way'!H132)</f>
        <v>1.295331223829705</v>
      </c>
      <c r="L133" s="21">
        <f>IF(OR($A133="",$B133="",$C133=""),"",'OddsRatio_working_3-way'!I132)</f>
        <v>6.6987988005657852</v>
      </c>
      <c r="M133" s="22">
        <f>IF(OR($A133="",$B133="",$C133=""),"",'OddsRatio_working_3-way'!J132)</f>
        <v>12.703867018436444</v>
      </c>
      <c r="N133" s="23">
        <f t="shared" ref="N133:N188" si="42">(1/E133)* 100</f>
        <v>76.158221937115002</v>
      </c>
      <c r="O133" s="24">
        <f t="shared" ref="O133:O188" si="43">(1/F133)* 100</f>
        <v>15.575030895352022</v>
      </c>
      <c r="P133" s="24">
        <f t="shared" ref="P133:P188" si="44">(1/G133)* 100</f>
        <v>8.266747167532996</v>
      </c>
      <c r="Q133" t="s">
        <v>460</v>
      </c>
      <c r="R133" t="s">
        <v>327</v>
      </c>
      <c r="S133" t="s">
        <v>463</v>
      </c>
      <c r="T133" s="35">
        <v>100</v>
      </c>
      <c r="U133" s="35">
        <f t="shared" ref="U133:U188" si="45">(1/A134)*((T133*A134)-T133)</f>
        <v>47.368421052631575</v>
      </c>
      <c r="V133" s="35">
        <f t="shared" ref="V133:V188" si="46">(1/B134)*((T133*B134)-T133)</f>
        <v>72.067039106145245</v>
      </c>
      <c r="W133" s="35">
        <f t="shared" ref="W133:W188" si="47">(1/C134)*((T133*C134)-T133)</f>
        <v>78.165938864628828</v>
      </c>
      <c r="X133" s="35">
        <f t="shared" ref="X133:X188" si="48">((1/B134)+(1/C134))*T133</f>
        <v>49.767022029225927</v>
      </c>
      <c r="Y133" s="35">
        <f t="shared" ref="Y133:Y188" si="49">((1/A134)+(1/C134))*T133</f>
        <v>74.465640082739597</v>
      </c>
      <c r="Z133" s="35">
        <f t="shared" ref="Z133:Z188" si="50">((1/A134)+(1/B134))*T133</f>
        <v>80.564539841223166</v>
      </c>
      <c r="AA133" s="35">
        <f t="shared" ref="AA133:AA188" si="51">U133-X133</f>
        <v>-2.3986009765943521</v>
      </c>
      <c r="AB133" s="35">
        <f t="shared" ref="AB133:AB188" si="52">V133-Y133</f>
        <v>-2.3986009765943521</v>
      </c>
      <c r="AC133" s="35">
        <f t="shared" ref="AC133:AC188" si="53">W133-Z133</f>
        <v>-2.3986009765943379</v>
      </c>
      <c r="AF133">
        <v>1.45</v>
      </c>
      <c r="AG133">
        <v>2.86</v>
      </c>
      <c r="AJ133" t="s">
        <v>426</v>
      </c>
    </row>
    <row r="134" spans="1:36" s="35" customFormat="1" ht="15" x14ac:dyDescent="0.25">
      <c r="A134">
        <v>1.9</v>
      </c>
      <c r="B134">
        <v>3.58</v>
      </c>
      <c r="C134">
        <v>4.58</v>
      </c>
      <c r="D134" s="20">
        <f t="shared" si="41"/>
        <v>2.398600976594345E-2</v>
      </c>
      <c r="E134" s="17">
        <f>IF(OR($A134="",$B134="",$C134=""),"",A134*'MPTO_working_3-way'!$I133)</f>
        <v>1.9455734185552924</v>
      </c>
      <c r="F134" s="21">
        <f>IF(OR($A134="",$B134="",$C134=""),"",B134*'MPTO_working_3-way'!$I133)</f>
        <v>3.6658699149620775</v>
      </c>
      <c r="G134" s="22">
        <f>IF(OR($A134="",$B134="",$C134=""),"",C134*'MPTO_working_3-way'!$I133)</f>
        <v>4.6898559247280209</v>
      </c>
      <c r="H134" s="17">
        <f>IF(OR($A134="",$B134="",$C134=""),"",'MPTO_working_3-way'!E133)</f>
        <v>1.9293083929717127</v>
      </c>
      <c r="I134" s="21">
        <f>IF(OR($A134="",$B134="",$C134=""),"",'MPTO_working_3-way'!F133)</f>
        <v>3.6854909309445727</v>
      </c>
      <c r="J134" s="22">
        <f>IF(OR($A134="",$B134="",$C134=""),"",'MPTO_working_3-way'!G133)</f>
        <v>4.7540882537860982</v>
      </c>
      <c r="K134" s="17">
        <f>IF(OR($A134="",$B134="",$C134=""),"",'OddsRatio_working_3-way'!H133)</f>
        <v>1.9356235620188003</v>
      </c>
      <c r="L134" s="21">
        <f>IF(OR($A134="",$B134="",$C134=""),"",'OddsRatio_working_3-way'!I133)</f>
        <v>3.6821208777872294</v>
      </c>
      <c r="M134" s="22">
        <f>IF(OR($A134="",$B134="",$C134=""),"",'OddsRatio_working_3-way'!J133)</f>
        <v>4.7217026133636733</v>
      </c>
      <c r="N134" s="23">
        <f t="shared" si="42"/>
        <v>51.398728542588813</v>
      </c>
      <c r="O134" s="24">
        <f t="shared" si="43"/>
        <v>27.278654813105796</v>
      </c>
      <c r="P134" s="24">
        <f t="shared" si="44"/>
        <v>21.322616644305402</v>
      </c>
      <c r="Q134" t="s">
        <v>209</v>
      </c>
      <c r="R134" t="s">
        <v>207</v>
      </c>
      <c r="S134" t="s">
        <v>463</v>
      </c>
      <c r="T134" s="35">
        <v>100</v>
      </c>
      <c r="U134" s="35">
        <f t="shared" si="45"/>
        <v>88.193624557260932</v>
      </c>
      <c r="V134" s="35">
        <f t="shared" si="46"/>
        <v>81.851179673321241</v>
      </c>
      <c r="W134" s="35">
        <f t="shared" si="47"/>
        <v>27.536231884057976</v>
      </c>
      <c r="X134" s="35">
        <f t="shared" si="48"/>
        <v>90.612588442620819</v>
      </c>
      <c r="Y134" s="35">
        <f t="shared" si="49"/>
        <v>84.270143558681127</v>
      </c>
      <c r="Z134" s="35">
        <f t="shared" si="50"/>
        <v>29.955195769417841</v>
      </c>
      <c r="AA134" s="35">
        <f t="shared" si="51"/>
        <v>-2.4189638853598865</v>
      </c>
      <c r="AB134" s="35">
        <f t="shared" si="52"/>
        <v>-2.4189638853598865</v>
      </c>
      <c r="AC134" s="35">
        <f t="shared" si="53"/>
        <v>-2.4189638853598652</v>
      </c>
      <c r="AD134" s="36"/>
      <c r="AE134" s="36"/>
      <c r="AF134">
        <v>1.87</v>
      </c>
      <c r="AG134">
        <v>2.04</v>
      </c>
      <c r="AH134" s="36"/>
      <c r="AI134" s="36"/>
      <c r="AJ134" t="s">
        <v>426</v>
      </c>
    </row>
    <row r="135" spans="1:36" ht="15" x14ac:dyDescent="0.25">
      <c r="A135">
        <v>8.4700000000000006</v>
      </c>
      <c r="B135">
        <v>5.51</v>
      </c>
      <c r="C135">
        <v>1.38</v>
      </c>
      <c r="D135" s="20">
        <f t="shared" si="41"/>
        <v>2.4189638853598705E-2</v>
      </c>
      <c r="E135" s="17">
        <f>IF(OR($A135="",$B135="",$C135=""),"",A135*'MPTO_working_3-way'!$I134)</f>
        <v>8.6748862410899825</v>
      </c>
      <c r="F135" s="21">
        <f>IF(OR($A135="",$B135="",$C135=""),"",B135*'MPTO_working_3-way'!$I134)</f>
        <v>5.6432849100833282</v>
      </c>
      <c r="G135" s="22">
        <f>IF(OR($A135="",$B135="",$C135=""),"",C135*'MPTO_working_3-way'!$I134)</f>
        <v>1.4133817016179662</v>
      </c>
      <c r="H135" s="17">
        <f>IF(OR($A135="",$B135="",$C135=""),"",'MPTO_working_3-way'!E134)</f>
        <v>9.090864341030926</v>
      </c>
      <c r="I135" s="21">
        <f>IF(OR($A135="",$B135="",$C135=""),"",'MPTO_working_3-way'!F134)</f>
        <v>5.7661816683988958</v>
      </c>
      <c r="J135" s="22">
        <f>IF(OR($A135="",$B135="",$C135=""),"",'MPTO_working_3-way'!G134)</f>
        <v>1.395528370555092</v>
      </c>
      <c r="K135" s="17">
        <f>IF(OR($A135="",$B135="",$C135=""),"",'OddsRatio_working_3-way'!H134)</f>
        <v>8.8825852359442177</v>
      </c>
      <c r="L135" s="21">
        <f>IF(OR($A135="",$B135="",$C135=""),"",'OddsRatio_working_3-way'!I134)</f>
        <v>5.759097645797647</v>
      </c>
      <c r="M135" s="22">
        <f>IF(OR($A135="",$B135="",$C135=""),"",'OddsRatio_working_3-way'!J134)</f>
        <v>1.4009882717080053</v>
      </c>
      <c r="N135" s="23">
        <f t="shared" si="42"/>
        <v>11.527528686927795</v>
      </c>
      <c r="O135" s="24">
        <f t="shared" si="43"/>
        <v>17.720175676638558</v>
      </c>
      <c r="P135" s="24">
        <f t="shared" si="44"/>
        <v>70.752295636433644</v>
      </c>
      <c r="Q135" t="s">
        <v>212</v>
      </c>
      <c r="R135" t="s">
        <v>182</v>
      </c>
      <c r="S135" t="s">
        <v>463</v>
      </c>
      <c r="T135" s="35">
        <v>100</v>
      </c>
      <c r="U135" s="35">
        <f t="shared" si="45"/>
        <v>57.446808510638299</v>
      </c>
      <c r="V135" s="35">
        <f t="shared" si="46"/>
        <v>71.264367816091948</v>
      </c>
      <c r="W135" s="35">
        <f t="shared" si="47"/>
        <v>68.55345911949685</v>
      </c>
      <c r="X135" s="35">
        <f t="shared" si="48"/>
        <v>60.182173064411181</v>
      </c>
      <c r="Y135" s="35">
        <f t="shared" si="49"/>
        <v>73.999732369864844</v>
      </c>
      <c r="Z135" s="35">
        <f t="shared" si="50"/>
        <v>71.288823673269746</v>
      </c>
      <c r="AA135" s="35">
        <f t="shared" si="51"/>
        <v>-2.7353645537728823</v>
      </c>
      <c r="AB135" s="35">
        <f t="shared" si="52"/>
        <v>-2.7353645537728966</v>
      </c>
      <c r="AC135" s="35">
        <f t="shared" si="53"/>
        <v>-2.7353645537728966</v>
      </c>
      <c r="AF135">
        <v>1.59</v>
      </c>
      <c r="AG135">
        <v>2.5</v>
      </c>
      <c r="AJ135" t="s">
        <v>426</v>
      </c>
    </row>
    <row r="136" spans="1:36" ht="15" x14ac:dyDescent="0.25">
      <c r="A136">
        <v>2.35</v>
      </c>
      <c r="B136">
        <v>3.48</v>
      </c>
      <c r="C136">
        <v>3.18</v>
      </c>
      <c r="D136" s="20">
        <f t="shared" si="41"/>
        <v>2.7353645537728788E-2</v>
      </c>
      <c r="E136" s="17">
        <f>IF(OR($A136="",$B136="",$C136=""),"",A136*'MPTO_working_3-way'!$I135)</f>
        <v>2.414281067013663</v>
      </c>
      <c r="F136" s="21">
        <f>IF(OR($A136="",$B136="",$C136=""),"",B136*'MPTO_working_3-way'!$I135)</f>
        <v>3.5751906864712963</v>
      </c>
      <c r="G136" s="22">
        <f>IF(OR($A136="",$B136="",$C136=""),"",C136*'MPTO_working_3-way'!$I135)</f>
        <v>3.2669845928099779</v>
      </c>
      <c r="H136" s="17">
        <f>IF(OR($A136="",$B136="",$C136=""),"",'MPTO_working_3-way'!E135)</f>
        <v>2.4014560524799431</v>
      </c>
      <c r="I136" s="21">
        <f>IF(OR($A136="",$B136="",$C136=""),"",'MPTO_working_3-way'!F135)</f>
        <v>3.5940397021509471</v>
      </c>
      <c r="J136" s="22">
        <f>IF(OR($A136="",$B136="",$C136=""),"",'MPTO_working_3-way'!G135)</f>
        <v>3.274956931725451</v>
      </c>
      <c r="K136" s="17">
        <f>IF(OR($A136="",$B136="",$C136=""),"",'OddsRatio_working_3-way'!H135)</f>
        <v>2.4070788021135958</v>
      </c>
      <c r="L136" s="21">
        <f>IF(OR($A136="",$B136="",$C136=""),"",'OddsRatio_working_3-way'!I135)</f>
        <v>3.5848558735123843</v>
      </c>
      <c r="M136" s="22">
        <f>IF(OR($A136="",$B136="",$C136=""),"",'OddsRatio_working_3-way'!J135)</f>
        <v>3.2721716952649182</v>
      </c>
      <c r="N136" s="23">
        <f t="shared" si="42"/>
        <v>41.420198073165807</v>
      </c>
      <c r="O136" s="24">
        <f t="shared" si="43"/>
        <v>27.970536055155073</v>
      </c>
      <c r="P136" s="24">
        <f t="shared" si="44"/>
        <v>30.609265871679131</v>
      </c>
      <c r="Q136" t="s">
        <v>330</v>
      </c>
      <c r="R136" t="s">
        <v>219</v>
      </c>
      <c r="S136" t="s">
        <v>463</v>
      </c>
      <c r="T136" s="35">
        <v>100</v>
      </c>
      <c r="U136" s="35">
        <f t="shared" si="45"/>
        <v>78.858350951374206</v>
      </c>
      <c r="V136" s="35">
        <f t="shared" si="46"/>
        <v>75.550122249388764</v>
      </c>
      <c r="W136" s="35">
        <f t="shared" si="47"/>
        <v>42.528735632183903</v>
      </c>
      <c r="X136" s="35">
        <f t="shared" si="48"/>
        <v>81.921142118427341</v>
      </c>
      <c r="Y136" s="35">
        <f t="shared" si="49"/>
        <v>78.61291341644187</v>
      </c>
      <c r="Z136" s="35">
        <f t="shared" si="50"/>
        <v>45.591526799237037</v>
      </c>
      <c r="AA136" s="35">
        <f t="shared" si="51"/>
        <v>-3.0627911670531347</v>
      </c>
      <c r="AB136" s="35">
        <f t="shared" si="52"/>
        <v>-3.0627911670531063</v>
      </c>
      <c r="AC136" s="35">
        <f t="shared" si="53"/>
        <v>-3.0627911670531347</v>
      </c>
      <c r="AF136">
        <v>1.88</v>
      </c>
      <c r="AG136">
        <v>2.02</v>
      </c>
      <c r="AJ136" t="s">
        <v>150</v>
      </c>
    </row>
    <row r="137" spans="1:36" ht="15" x14ac:dyDescent="0.25">
      <c r="A137">
        <v>4.7300000000000004</v>
      </c>
      <c r="B137">
        <v>4.09</v>
      </c>
      <c r="C137">
        <v>1.74</v>
      </c>
      <c r="D137" s="20">
        <f t="shared" si="41"/>
        <v>3.0627911670531249E-2</v>
      </c>
      <c r="E137" s="17">
        <f>IF(OR($A137="",$B137="",$C137=""),"",A137*'MPTO_working_3-way'!$I136)</f>
        <v>4.8748700222016135</v>
      </c>
      <c r="F137" s="21">
        <f>IF(OR($A137="",$B137="",$C137=""),"",B137*'MPTO_working_3-way'!$I136)</f>
        <v>4.2152681587324725</v>
      </c>
      <c r="G137" s="22">
        <f>IF(OR($A137="",$B137="",$C137=""),"",C137*'MPTO_working_3-way'!$I136)</f>
        <v>1.7932925663067243</v>
      </c>
      <c r="H137" s="17">
        <f>IF(OR($A137="",$B137="",$C137=""),"",'MPTO_working_3-way'!E136)</f>
        <v>4.9700014046092642</v>
      </c>
      <c r="I137" s="21">
        <f>IF(OR($A137="",$B137="",$C137=""),"",'MPTO_working_3-way'!F136)</f>
        <v>4.268224195335697</v>
      </c>
      <c r="J137" s="22">
        <f>IF(OR($A137="",$B137="",$C137=""),"",'MPTO_working_3-way'!G136)</f>
        <v>1.7714687044643171</v>
      </c>
      <c r="K137" s="17">
        <f>IF(OR($A137="",$B137="",$C137=""),"",'OddsRatio_working_3-way'!H136)</f>
        <v>4.9281208653074664</v>
      </c>
      <c r="L137" s="21">
        <f>IF(OR($A137="",$B137="",$C137=""),"",'OddsRatio_working_3-way'!I136)</f>
        <v>4.2541269366756218</v>
      </c>
      <c r="M137" s="22">
        <f>IF(OR($A137="",$B137="",$C137=""),"",'OddsRatio_working_3-way'!J136)</f>
        <v>1.7793054799805699</v>
      </c>
      <c r="N137" s="23">
        <f t="shared" si="42"/>
        <v>20.513367442530807</v>
      </c>
      <c r="O137" s="24">
        <f t="shared" si="43"/>
        <v>23.72328313035959</v>
      </c>
      <c r="P137" s="24">
        <f t="shared" si="44"/>
        <v>55.76334942710961</v>
      </c>
      <c r="Q137" t="s">
        <v>332</v>
      </c>
      <c r="R137" t="s">
        <v>329</v>
      </c>
      <c r="S137" t="s">
        <v>463</v>
      </c>
      <c r="T137" s="35">
        <v>100</v>
      </c>
      <c r="U137" s="35">
        <f t="shared" si="45"/>
        <v>53.703703703703695</v>
      </c>
      <c r="V137" s="35">
        <f t="shared" si="46"/>
        <v>72.67759562841529</v>
      </c>
      <c r="W137" s="35">
        <f t="shared" si="47"/>
        <v>70.930232558139537</v>
      </c>
      <c r="X137" s="35">
        <f t="shared" si="48"/>
        <v>56.39217181344516</v>
      </c>
      <c r="Y137" s="35">
        <f t="shared" si="49"/>
        <v>75.366063738156754</v>
      </c>
      <c r="Z137" s="35">
        <f t="shared" si="50"/>
        <v>73.618700667880987</v>
      </c>
      <c r="AA137" s="35">
        <f t="shared" si="51"/>
        <v>-2.6884681097414642</v>
      </c>
      <c r="AB137" s="35">
        <f t="shared" si="52"/>
        <v>-2.6884681097414642</v>
      </c>
      <c r="AC137" s="35">
        <f t="shared" si="53"/>
        <v>-2.68846810974145</v>
      </c>
      <c r="AF137">
        <v>1.7</v>
      </c>
      <c r="AG137">
        <v>2.2400000000000002</v>
      </c>
      <c r="AJ137" t="s">
        <v>150</v>
      </c>
    </row>
    <row r="138" spans="1:36" ht="15" x14ac:dyDescent="0.25">
      <c r="A138">
        <v>2.16</v>
      </c>
      <c r="B138">
        <v>3.66</v>
      </c>
      <c r="C138">
        <v>3.44</v>
      </c>
      <c r="D138" s="20">
        <f t="shared" si="41"/>
        <v>2.6884681097414598E-2</v>
      </c>
      <c r="E138" s="17">
        <f>IF(OR($A138="",$B138="",$C138=""),"",A138*'MPTO_working_3-way'!$I137)</f>
        <v>2.2180709111704155</v>
      </c>
      <c r="F138" s="21">
        <f>IF(OR($A138="",$B138="",$C138=""),"",B138*'MPTO_working_3-way'!$I137)</f>
        <v>3.7583979328165378</v>
      </c>
      <c r="G138" s="22">
        <f>IF(OR($A138="",$B138="",$C138=""),"",C138*'MPTO_working_3-way'!$I137)</f>
        <v>3.5324833029751064</v>
      </c>
      <c r="H138" s="17">
        <f>IF(OR($A138="",$B138="",$C138=""),"",'MPTO_working_3-way'!E137)</f>
        <v>2.2026363669350033</v>
      </c>
      <c r="I138" s="21">
        <f>IF(OR($A138="",$B138="",$C138=""),"",'MPTO_working_3-way'!F137)</f>
        <v>3.7841164107861651</v>
      </c>
      <c r="J138" s="22">
        <f>IF(OR($A138="",$B138="",$C138=""),"",'MPTO_working_3-way'!G137)</f>
        <v>3.5494207171913765</v>
      </c>
      <c r="K138" s="17">
        <f>IF(OR($A138="",$B138="",$C138=""),"",'OddsRatio_working_3-way'!H137)</f>
        <v>2.2090386375538844</v>
      </c>
      <c r="L138" s="21">
        <f>IF(OR($A138="",$B138="",$C138=""),"",'OddsRatio_working_3-way'!I137)</f>
        <v>3.7724506688735628</v>
      </c>
      <c r="M138" s="22">
        <f>IF(OR($A138="",$B138="",$C138=""),"",'OddsRatio_working_3-way'!J137)</f>
        <v>3.5431502376133426</v>
      </c>
      <c r="N138" s="23">
        <f t="shared" si="42"/>
        <v>45.084221381918184</v>
      </c>
      <c r="O138" s="24">
        <f t="shared" si="43"/>
        <v>26.607081471295974</v>
      </c>
      <c r="P138" s="24">
        <f t="shared" si="44"/>
        <v>28.308697146785839</v>
      </c>
      <c r="Q138" t="s">
        <v>118</v>
      </c>
      <c r="R138" t="s">
        <v>222</v>
      </c>
      <c r="S138" t="s">
        <v>463</v>
      </c>
      <c r="T138" s="35">
        <v>100</v>
      </c>
      <c r="U138" s="35">
        <f t="shared" si="45"/>
        <v>25.373134328358205</v>
      </c>
      <c r="V138" s="35">
        <f t="shared" si="46"/>
        <v>80.657640232108321</v>
      </c>
      <c r="W138" s="35">
        <f t="shared" si="47"/>
        <v>90.176817288801573</v>
      </c>
      <c r="X138" s="35">
        <f t="shared" si="48"/>
        <v>29.165542479090114</v>
      </c>
      <c r="Y138" s="35">
        <f t="shared" si="49"/>
        <v>84.450048382840208</v>
      </c>
      <c r="Z138" s="35">
        <f t="shared" si="50"/>
        <v>93.96922543953346</v>
      </c>
      <c r="AA138" s="35">
        <f t="shared" si="51"/>
        <v>-3.7924081507319087</v>
      </c>
      <c r="AB138" s="35">
        <f t="shared" si="52"/>
        <v>-3.7924081507318874</v>
      </c>
      <c r="AC138" s="35">
        <f t="shared" si="53"/>
        <v>-3.7924081507318874</v>
      </c>
      <c r="AF138">
        <v>1.76</v>
      </c>
      <c r="AG138">
        <v>2.15</v>
      </c>
      <c r="AJ138" t="s">
        <v>150</v>
      </c>
    </row>
    <row r="139" spans="1:36" ht="15" x14ac:dyDescent="0.25">
      <c r="A139">
        <v>1.34</v>
      </c>
      <c r="B139">
        <v>5.17</v>
      </c>
      <c r="C139">
        <v>10.18</v>
      </c>
      <c r="D139" s="20">
        <f t="shared" si="41"/>
        <v>3.7924081507318963E-2</v>
      </c>
      <c r="E139" s="17">
        <f>IF(OR($A139="",$B139="",$C139=""),"",A139*'MPTO_working_3-way'!$I138)</f>
        <v>1.3908182692198074</v>
      </c>
      <c r="F139" s="21">
        <f>IF(OR($A139="",$B139="",$C139=""),"",B139*'MPTO_working_3-way'!$I138)</f>
        <v>5.3660675013928394</v>
      </c>
      <c r="G139" s="22">
        <f>IF(OR($A139="",$B139="",$C139=""),"",C139*'MPTO_working_3-way'!$I138)</f>
        <v>10.566067149744507</v>
      </c>
      <c r="H139" s="17">
        <f>IF(OR($A139="",$B139="",$C139=""),"",'MPTO_working_3-way'!E138)</f>
        <v>1.3630899574766211</v>
      </c>
      <c r="I139" s="21">
        <f>IF(OR($A139="",$B139="",$C139=""),"",'MPTO_working_3-way'!F138)</f>
        <v>5.5315168991067054</v>
      </c>
      <c r="J139" s="22">
        <f>IF(OR($A139="",$B139="",$C139=""),"",'MPTO_working_3-way'!G138)</f>
        <v>11.683544203140084</v>
      </c>
      <c r="K139" s="17">
        <f>IF(OR($A139="",$B139="",$C139=""),"",'OddsRatio_working_3-way'!H138)</f>
        <v>1.371292436508015</v>
      </c>
      <c r="L139" s="21">
        <f>IF(OR($A139="",$B139="",$C139=""),"",'OddsRatio_working_3-way'!I138)</f>
        <v>5.5537925301130047</v>
      </c>
      <c r="M139" s="22">
        <f>IF(OR($A139="",$B139="",$C139=""),"",'OddsRatio_working_3-way'!J138)</f>
        <v>11.024895785716398</v>
      </c>
      <c r="N139" s="23">
        <f t="shared" si="42"/>
        <v>71.900119672785095</v>
      </c>
      <c r="O139" s="24">
        <f t="shared" si="43"/>
        <v>18.635620959677375</v>
      </c>
      <c r="P139" s="24">
        <f t="shared" si="44"/>
        <v>9.4642593675375277</v>
      </c>
      <c r="Q139" t="s">
        <v>456</v>
      </c>
      <c r="R139" t="s">
        <v>153</v>
      </c>
      <c r="S139" t="s">
        <v>463</v>
      </c>
      <c r="T139" s="35">
        <v>100</v>
      </c>
      <c r="U139" s="35">
        <f t="shared" si="45"/>
        <v>57.805907172995774</v>
      </c>
      <c r="V139" s="35">
        <f t="shared" si="46"/>
        <v>68.75</v>
      </c>
      <c r="W139" s="35">
        <f t="shared" si="47"/>
        <v>71.264367816091948</v>
      </c>
      <c r="X139" s="35">
        <f t="shared" si="48"/>
        <v>59.985632183908045</v>
      </c>
      <c r="Y139" s="35">
        <f t="shared" si="49"/>
        <v>70.929725010912264</v>
      </c>
      <c r="Z139" s="35">
        <f t="shared" si="50"/>
        <v>73.444092827004212</v>
      </c>
      <c r="AA139" s="35">
        <f t="shared" si="51"/>
        <v>-2.1797250109122714</v>
      </c>
      <c r="AB139" s="35">
        <f t="shared" si="52"/>
        <v>-2.1797250109122643</v>
      </c>
      <c r="AC139" s="35">
        <f t="shared" si="53"/>
        <v>-2.1797250109122643</v>
      </c>
      <c r="AF139">
        <v>1.75</v>
      </c>
      <c r="AG139">
        <v>2.14</v>
      </c>
      <c r="AJ139" t="s">
        <v>151</v>
      </c>
    </row>
    <row r="140" spans="1:36" ht="15" x14ac:dyDescent="0.25">
      <c r="A140">
        <v>2.37</v>
      </c>
      <c r="B140">
        <v>3.2</v>
      </c>
      <c r="C140">
        <v>3.48</v>
      </c>
      <c r="D140" s="20">
        <f t="shared" si="41"/>
        <v>2.179725010912259E-2</v>
      </c>
      <c r="E140" s="17">
        <f>IF(OR($A140="",$B140="",$C140=""),"",A140*'MPTO_working_3-way'!$I139)</f>
        <v>2.4216594827586206</v>
      </c>
      <c r="F140" s="21">
        <f>IF(OR($A140="",$B140="",$C140=""),"",B140*'MPTO_working_3-way'!$I139)</f>
        <v>3.2697512003491926</v>
      </c>
      <c r="G140" s="22">
        <f>IF(OR($A140="",$B140="",$C140=""),"",C140*'MPTO_working_3-way'!$I139)</f>
        <v>3.5558544303797466</v>
      </c>
      <c r="H140" s="17">
        <f>IF(OR($A140="",$B140="",$C140=""),"",'MPTO_working_3-way'!E139)</f>
        <v>2.4115260630249336</v>
      </c>
      <c r="I140" s="21">
        <f>IF(OR($A140="",$B140="",$C140=""),"",'MPTO_working_3-way'!F139)</f>
        <v>3.2761723172257646</v>
      </c>
      <c r="J140" s="22">
        <f>IF(OR($A140="",$B140="",$C140=""),"",'MPTO_working_3-way'!G139)</f>
        <v>3.5702736924125835</v>
      </c>
      <c r="K140" s="17">
        <f>IF(OR($A140="",$B140="",$C140=""),"",'OddsRatio_working_3-way'!H139)</f>
        <v>2.4159944101807667</v>
      </c>
      <c r="L140" s="21">
        <f>IF(OR($A140="",$B140="",$C140=""),"",'OddsRatio_working_3-way'!I139)</f>
        <v>3.2738596367866322</v>
      </c>
      <c r="M140" s="22">
        <f>IF(OR($A140="",$B140="",$C140=""),"",'OddsRatio_working_3-way'!J139)</f>
        <v>3.5632599541958401</v>
      </c>
      <c r="N140" s="23">
        <f t="shared" si="42"/>
        <v>41.293997241133809</v>
      </c>
      <c r="O140" s="24">
        <f t="shared" si="43"/>
        <v>30.58336670671472</v>
      </c>
      <c r="P140" s="24">
        <f t="shared" si="44"/>
        <v>28.122636052151474</v>
      </c>
      <c r="Q140" t="s">
        <v>154</v>
      </c>
      <c r="R140" t="s">
        <v>179</v>
      </c>
      <c r="S140" t="s">
        <v>463</v>
      </c>
      <c r="T140" s="35">
        <v>100</v>
      </c>
      <c r="U140" s="35">
        <f t="shared" si="45"/>
        <v>39.393939393939398</v>
      </c>
      <c r="V140" s="35">
        <f t="shared" si="46"/>
        <v>75.728155339805824</v>
      </c>
      <c r="W140" s="35">
        <f t="shared" si="47"/>
        <v>82.456140350877192</v>
      </c>
      <c r="X140" s="35">
        <f t="shared" si="48"/>
        <v>41.815704309316985</v>
      </c>
      <c r="Y140" s="35">
        <f t="shared" si="49"/>
        <v>78.149920255183417</v>
      </c>
      <c r="Z140" s="35">
        <f t="shared" si="50"/>
        <v>84.877905266254785</v>
      </c>
      <c r="AA140" s="35">
        <f t="shared" si="51"/>
        <v>-2.4217649153775866</v>
      </c>
      <c r="AB140" s="35">
        <f t="shared" si="52"/>
        <v>-2.4217649153775938</v>
      </c>
      <c r="AC140" s="35">
        <f t="shared" si="53"/>
        <v>-2.4217649153775938</v>
      </c>
      <c r="AF140">
        <v>2.4</v>
      </c>
      <c r="AG140">
        <v>1.64</v>
      </c>
      <c r="AJ140" t="s">
        <v>151</v>
      </c>
    </row>
    <row r="141" spans="1:36" ht="15" x14ac:dyDescent="0.25">
      <c r="A141">
        <v>1.65</v>
      </c>
      <c r="B141">
        <v>4.12</v>
      </c>
      <c r="C141">
        <v>5.7</v>
      </c>
      <c r="D141" s="20">
        <f t="shared" si="41"/>
        <v>2.4217649153775778E-2</v>
      </c>
      <c r="E141" s="17">
        <f>IF(OR($A141="",$B141="",$C141=""),"",A141*'MPTO_working_3-way'!$I140)</f>
        <v>1.6899591211037299</v>
      </c>
      <c r="F141" s="21">
        <f>IF(OR($A141="",$B141="",$C141=""),"",B141*'MPTO_working_3-way'!$I140)</f>
        <v>4.2197767145135563</v>
      </c>
      <c r="G141" s="22">
        <f>IF(OR($A141="",$B141="",$C141=""),"",C141*'MPTO_working_3-way'!$I140)</f>
        <v>5.8380406001765222</v>
      </c>
      <c r="H141" s="17">
        <f>IF(OR($A141="",$B141="",$C141=""),"",'MPTO_working_3-way'!E140)</f>
        <v>1.6722742024582238</v>
      </c>
      <c r="I141" s="21">
        <f>IF(OR($A141="",$B141="",$C141=""),"",'MPTO_working_3-way'!F140)</f>
        <v>4.261740832801741</v>
      </c>
      <c r="J141" s="22">
        <f>IF(OR($A141="",$B141="",$C141=""),"",'MPTO_working_3-way'!G140)</f>
        <v>5.9749275272929125</v>
      </c>
      <c r="K141" s="17">
        <f>IF(OR($A141="",$B141="",$C141=""),"",'OddsRatio_working_3-way'!H140)</f>
        <v>1.6785065433816311</v>
      </c>
      <c r="L141" s="21">
        <f>IF(OR($A141="",$B141="",$C141=""),"",'OddsRatio_working_3-way'!I140)</f>
        <v>4.2568314082318297</v>
      </c>
      <c r="M141" s="22">
        <f>IF(OR($A141="",$B141="",$C141=""),"",'OddsRatio_working_3-way'!J140)</f>
        <v>5.9061242367594895</v>
      </c>
      <c r="N141" s="23">
        <f t="shared" si="42"/>
        <v>59.173028951545859</v>
      </c>
      <c r="O141" s="24">
        <f t="shared" si="43"/>
        <v>23.697936351954041</v>
      </c>
      <c r="P141" s="24">
        <f t="shared" si="44"/>
        <v>17.129034696500113</v>
      </c>
      <c r="Q141" t="s">
        <v>171</v>
      </c>
      <c r="R141" t="s">
        <v>166</v>
      </c>
      <c r="S141" t="s">
        <v>463</v>
      </c>
      <c r="T141" s="35">
        <v>100</v>
      </c>
      <c r="U141" s="35">
        <f t="shared" si="45"/>
        <v>37.888198757763973</v>
      </c>
      <c r="V141" s="35">
        <f t="shared" si="46"/>
        <v>76.905311778290994</v>
      </c>
      <c r="W141" s="35">
        <f t="shared" si="47"/>
        <v>82.817869415807564</v>
      </c>
      <c r="X141" s="35">
        <f t="shared" si="48"/>
        <v>40.276818805901449</v>
      </c>
      <c r="Y141" s="35">
        <f t="shared" si="49"/>
        <v>79.293931826428448</v>
      </c>
      <c r="Z141" s="35">
        <f t="shared" si="50"/>
        <v>85.206489463945019</v>
      </c>
      <c r="AA141" s="35">
        <f t="shared" si="51"/>
        <v>-2.3886200481374757</v>
      </c>
      <c r="AB141" s="35">
        <f t="shared" si="52"/>
        <v>-2.3886200481374544</v>
      </c>
      <c r="AC141" s="35">
        <f t="shared" si="53"/>
        <v>-2.3886200481374544</v>
      </c>
      <c r="AF141">
        <v>1.72</v>
      </c>
      <c r="AG141">
        <v>2.2200000000000002</v>
      </c>
      <c r="AJ141" t="s">
        <v>151</v>
      </c>
    </row>
    <row r="142" spans="1:36" ht="15" x14ac:dyDescent="0.25">
      <c r="A142">
        <v>1.61</v>
      </c>
      <c r="B142">
        <v>4.33</v>
      </c>
      <c r="C142">
        <v>5.82</v>
      </c>
      <c r="D142" s="20">
        <f t="shared" si="41"/>
        <v>2.3886200481374686E-2</v>
      </c>
      <c r="E142" s="17">
        <f>IF(OR($A142="",$B142="",$C142=""),"",A142*'MPTO_working_3-way'!$I141)</f>
        <v>1.6484567827750134</v>
      </c>
      <c r="F142" s="21">
        <f>IF(OR($A142="",$B142="",$C142=""),"",B142*'MPTO_working_3-way'!$I141)</f>
        <v>4.4334272480843522</v>
      </c>
      <c r="G142" s="22">
        <f>IF(OR($A142="",$B142="",$C142=""),"",C142*'MPTO_working_3-way'!$I141)</f>
        <v>5.9590176868016007</v>
      </c>
      <c r="H142" s="17">
        <f>IF(OR($A142="",$B142="",$C142=""),"",'MPTO_working_3-way'!E141)</f>
        <v>1.6309064719730098</v>
      </c>
      <c r="I142" s="21">
        <f>IF(OR($A142="",$B142="",$C142=""),"",'MPTO_working_3-way'!F141)</f>
        <v>4.4846103007110969</v>
      </c>
      <c r="J142" s="22">
        <f>IF(OR($A142="",$B142="",$C142=""),"",'MPTO_working_3-way'!G141)</f>
        <v>6.1027989999982957</v>
      </c>
      <c r="K142" s="17">
        <f>IF(OR($A142="",$B142="",$C142=""),"",'OddsRatio_working_3-way'!H141)</f>
        <v>1.6369574966612586</v>
      </c>
      <c r="L142" s="21">
        <f>IF(OR($A142="",$B142="",$C142=""),"",'OddsRatio_working_3-way'!I141)</f>
        <v>4.4771614161999853</v>
      </c>
      <c r="M142" s="22">
        <f>IF(OR($A142="",$B142="",$C142=""),"",'OddsRatio_working_3-way'!J141)</f>
        <v>6.0330084162414188</v>
      </c>
      <c r="N142" s="23">
        <f t="shared" si="42"/>
        <v>60.662797499404221</v>
      </c>
      <c r="O142" s="24">
        <f t="shared" si="43"/>
        <v>22.555913157977088</v>
      </c>
      <c r="P142" s="24">
        <f t="shared" si="44"/>
        <v>16.781289342618695</v>
      </c>
      <c r="Q142" t="s">
        <v>169</v>
      </c>
      <c r="R142" t="s">
        <v>120</v>
      </c>
      <c r="S142" t="s">
        <v>463</v>
      </c>
      <c r="T142" s="35">
        <v>100</v>
      </c>
      <c r="U142" s="35">
        <f t="shared" si="45"/>
        <v>58.50622406639004</v>
      </c>
      <c r="V142" s="35">
        <f t="shared" si="46"/>
        <v>69.696969696969703</v>
      </c>
      <c r="W142" s="35">
        <f t="shared" si="47"/>
        <v>69.512195121951223</v>
      </c>
      <c r="X142" s="35">
        <f t="shared" si="48"/>
        <v>60.790835181079082</v>
      </c>
      <c r="Y142" s="35">
        <f t="shared" si="49"/>
        <v>71.981580811658731</v>
      </c>
      <c r="Z142" s="35">
        <f t="shared" si="50"/>
        <v>71.796806236640265</v>
      </c>
      <c r="AA142" s="35">
        <f t="shared" si="51"/>
        <v>-2.2846111146890422</v>
      </c>
      <c r="AB142" s="35">
        <f t="shared" si="52"/>
        <v>-2.284611114689028</v>
      </c>
      <c r="AC142" s="35">
        <f t="shared" si="53"/>
        <v>-2.2846111146890422</v>
      </c>
      <c r="AF142">
        <v>1.82</v>
      </c>
      <c r="AG142">
        <v>2.08</v>
      </c>
      <c r="AJ142" t="s">
        <v>151</v>
      </c>
    </row>
    <row r="143" spans="1:36" ht="15" x14ac:dyDescent="0.25">
      <c r="A143">
        <v>2.41</v>
      </c>
      <c r="B143">
        <v>3.3</v>
      </c>
      <c r="C143">
        <v>3.28</v>
      </c>
      <c r="D143" s="20">
        <f t="shared" si="41"/>
        <v>2.2846111146890502E-2</v>
      </c>
      <c r="E143" s="17">
        <f>IF(OR($A143="",$B143="",$C143=""),"",A143*'MPTO_working_3-way'!$I142)</f>
        <v>2.4650591278640062</v>
      </c>
      <c r="F143" s="21">
        <f>IF(OR($A143="",$B143="",$C143=""),"",B143*'MPTO_working_3-way'!$I142)</f>
        <v>3.3753921667847386</v>
      </c>
      <c r="G143" s="22">
        <f>IF(OR($A143="",$B143="",$C143=""),"",C143*'MPTO_working_3-way'!$I142)</f>
        <v>3.3549352445618008</v>
      </c>
      <c r="H143" s="17">
        <f>IF(OR($A143="",$B143="",$C143=""),"",'MPTO_working_3-way'!E142)</f>
        <v>2.4550577800755677</v>
      </c>
      <c r="I143" s="21">
        <f>IF(OR($A143="",$B143="",$C143=""),"",'MPTO_working_3-way'!F142)</f>
        <v>3.385069234775357</v>
      </c>
      <c r="J143" s="22">
        <f>IF(OR($A143="",$B143="",$C143=""),"",'MPTO_working_3-way'!G142)</f>
        <v>3.3640280891921268</v>
      </c>
      <c r="K143" s="17">
        <f>IF(OR($A143="",$B143="",$C143=""),"",'OddsRatio_working_3-way'!H142)</f>
        <v>2.4594884816437883</v>
      </c>
      <c r="L143" s="21">
        <f>IF(OR($A143="",$B143="",$C143=""),"",'OddsRatio_working_3-way'!I142)</f>
        <v>3.3807258920430585</v>
      </c>
      <c r="M143" s="22">
        <f>IF(OR($A143="",$B143="",$C143=""),"",'OddsRatio_working_3-way'!J142)</f>
        <v>3.3600239277644239</v>
      </c>
      <c r="N143" s="23">
        <f t="shared" si="42"/>
        <v>40.566978239848886</v>
      </c>
      <c r="O143" s="24">
        <f t="shared" si="43"/>
        <v>29.626187138798731</v>
      </c>
      <c r="P143" s="24">
        <f t="shared" si="44"/>
        <v>29.80683462135238</v>
      </c>
      <c r="Q143" t="s">
        <v>155</v>
      </c>
      <c r="R143" t="s">
        <v>170</v>
      </c>
      <c r="S143" t="s">
        <v>463</v>
      </c>
      <c r="T143" s="35">
        <v>100</v>
      </c>
      <c r="U143" s="35">
        <f t="shared" si="45"/>
        <v>35.064935064935064</v>
      </c>
      <c r="V143" s="35">
        <f t="shared" si="46"/>
        <v>78.354978354978357</v>
      </c>
      <c r="W143" s="35">
        <f t="shared" si="47"/>
        <v>83.922829581993568</v>
      </c>
      <c r="X143" s="35">
        <f t="shared" si="48"/>
        <v>37.722192063028075</v>
      </c>
      <c r="Y143" s="35">
        <f t="shared" si="49"/>
        <v>81.012235353071361</v>
      </c>
      <c r="Z143" s="35">
        <f t="shared" si="50"/>
        <v>86.580086580086572</v>
      </c>
      <c r="AA143" s="35">
        <f t="shared" si="51"/>
        <v>-2.6572569980930112</v>
      </c>
      <c r="AB143" s="35">
        <f t="shared" si="52"/>
        <v>-2.6572569980930041</v>
      </c>
      <c r="AC143" s="35">
        <f t="shared" si="53"/>
        <v>-2.6572569980930041</v>
      </c>
      <c r="AF143">
        <v>2.04</v>
      </c>
      <c r="AG143">
        <v>1.88</v>
      </c>
      <c r="AJ143" t="s">
        <v>151</v>
      </c>
    </row>
    <row r="144" spans="1:36" ht="15" x14ac:dyDescent="0.25">
      <c r="A144">
        <v>1.54</v>
      </c>
      <c r="B144">
        <v>4.62</v>
      </c>
      <c r="C144">
        <v>6.22</v>
      </c>
      <c r="D144" s="20">
        <f t="shared" si="41"/>
        <v>2.657256998093005E-2</v>
      </c>
      <c r="E144" s="17">
        <f>IF(OR($A144="",$B144="",$C144=""),"",A144*'MPTO_working_3-way'!$I143)</f>
        <v>1.5809217577706323</v>
      </c>
      <c r="F144" s="21">
        <f>IF(OR($A144="",$B144="",$C144=""),"",B144*'MPTO_working_3-way'!$I143)</f>
        <v>4.742765273311897</v>
      </c>
      <c r="G144" s="22">
        <f>IF(OR($A144="",$B144="",$C144=""),"",C144*'MPTO_working_3-way'!$I143)</f>
        <v>6.3852813852813846</v>
      </c>
      <c r="H144" s="17">
        <f>IF(OR($A144="",$B144="",$C144=""),"",'MPTO_working_3-way'!E143)</f>
        <v>1.5612970059619968</v>
      </c>
      <c r="I144" s="21">
        <f>IF(OR($A144="",$B144="",$C144=""),"",'MPTO_working_3-way'!F143)</f>
        <v>4.8171252318902118</v>
      </c>
      <c r="J144" s="22">
        <f>IF(OR($A144="",$B144="",$C144=""),"",'MPTO_working_3-way'!G143)</f>
        <v>6.5826639381814838</v>
      </c>
      <c r="K144" s="17">
        <f>IF(OR($A144="",$B144="",$C144=""),"",'OddsRatio_working_3-way'!H143)</f>
        <v>1.5678078468336978</v>
      </c>
      <c r="L144" s="21">
        <f>IF(OR($A144="",$B144="",$C144=""),"",'OddsRatio_working_3-way'!I143)</f>
        <v>4.8064155658110854</v>
      </c>
      <c r="M144" s="22">
        <f>IF(OR($A144="",$B144="",$C144=""),"",'OddsRatio_working_3-way'!J143)</f>
        <v>6.4888091860590782</v>
      </c>
      <c r="N144" s="23">
        <f t="shared" si="42"/>
        <v>63.254237288135599</v>
      </c>
      <c r="O144" s="24">
        <f t="shared" si="43"/>
        <v>21.084745762711865</v>
      </c>
      <c r="P144" s="24">
        <f t="shared" si="44"/>
        <v>15.661016949152545</v>
      </c>
      <c r="Q144" t="s">
        <v>458</v>
      </c>
      <c r="R144" t="s">
        <v>455</v>
      </c>
      <c r="S144" t="s">
        <v>463</v>
      </c>
      <c r="T144" s="35">
        <v>100</v>
      </c>
      <c r="U144" s="35">
        <f t="shared" si="45"/>
        <v>54.337899543379002</v>
      </c>
      <c r="V144" s="35">
        <f t="shared" si="46"/>
        <v>69.418960244648318</v>
      </c>
      <c r="W144" s="35">
        <f t="shared" si="47"/>
        <v>73.40425531914893</v>
      </c>
      <c r="X144" s="35">
        <f t="shared" si="48"/>
        <v>57.176784436202745</v>
      </c>
      <c r="Y144" s="35">
        <f t="shared" si="49"/>
        <v>72.25784513747206</v>
      </c>
      <c r="Z144" s="35">
        <f t="shared" si="50"/>
        <v>76.243140211972687</v>
      </c>
      <c r="AA144" s="35">
        <f t="shared" si="51"/>
        <v>-2.8388848928237422</v>
      </c>
      <c r="AB144" s="35">
        <f t="shared" si="52"/>
        <v>-2.8388848928237422</v>
      </c>
      <c r="AC144" s="35">
        <f t="shared" si="53"/>
        <v>-2.8388848928237564</v>
      </c>
      <c r="AF144">
        <v>1.64</v>
      </c>
      <c r="AG144">
        <v>2.38</v>
      </c>
      <c r="AJ144" t="s">
        <v>151</v>
      </c>
    </row>
    <row r="145" spans="1:38" ht="15" x14ac:dyDescent="0.25">
      <c r="A145">
        <v>2.19</v>
      </c>
      <c r="B145">
        <v>3.27</v>
      </c>
      <c r="C145">
        <v>3.76</v>
      </c>
      <c r="D145" s="20">
        <f t="shared" si="41"/>
        <v>2.8388848928237564E-2</v>
      </c>
      <c r="E145" s="17">
        <f>IF(OR($A145="",$B145="",$C145=""),"",A145*'MPTO_working_3-way'!$I144)</f>
        <v>2.2521715791528401</v>
      </c>
      <c r="F145" s="21">
        <f>IF(OR($A145="",$B145="",$C145=""),"",B145*'MPTO_working_3-way'!$I144)</f>
        <v>3.3628315359953369</v>
      </c>
      <c r="G145" s="22">
        <f>IF(OR($A145="",$B145="",$C145=""),"",C145*'MPTO_working_3-way'!$I144)</f>
        <v>3.8667420719701728</v>
      </c>
      <c r="H145" s="17">
        <f>IF(OR($A145="",$B145="",$C145=""),"",'MPTO_working_3-way'!E144)</f>
        <v>2.2363457148751587</v>
      </c>
      <c r="I145" s="21">
        <f>IF(OR($A145="",$B145="",$C145=""),"",'MPTO_working_3-way'!F144)</f>
        <v>3.3744174517105883</v>
      </c>
      <c r="J145" s="22">
        <f>IF(OR($A145="",$B145="",$C145=""),"",'MPTO_working_3-way'!G144)</f>
        <v>3.8987191189280352</v>
      </c>
      <c r="K145" s="17">
        <f>IF(OR($A145="",$B145="",$C145=""),"",'OddsRatio_working_3-way'!H144)</f>
        <v>2.2430160103661989</v>
      </c>
      <c r="L145" s="21">
        <f>IF(OR($A145="",$B145="",$C145=""),"",'OddsRatio_working_3-way'!I144)</f>
        <v>3.3711313811187167</v>
      </c>
      <c r="M145" s="22">
        <f>IF(OR($A145="",$B145="",$C145=""),"",'OddsRatio_working_3-way'!J144)</f>
        <v>3.8829615030342097</v>
      </c>
      <c r="N145" s="23">
        <f t="shared" si="42"/>
        <v>44.401590414179388</v>
      </c>
      <c r="O145" s="24">
        <f t="shared" si="43"/>
        <v>29.736844956285275</v>
      </c>
      <c r="P145" s="24">
        <f t="shared" si="44"/>
        <v>25.861564629535337</v>
      </c>
      <c r="Q145" t="s">
        <v>95</v>
      </c>
      <c r="R145" t="s">
        <v>176</v>
      </c>
      <c r="S145" t="s">
        <v>463</v>
      </c>
      <c r="T145" s="35">
        <v>100</v>
      </c>
      <c r="U145" s="35">
        <f t="shared" si="45"/>
        <v>14.529914529914532</v>
      </c>
      <c r="V145" s="35">
        <f t="shared" si="46"/>
        <v>88.009592326139085</v>
      </c>
      <c r="W145" s="35">
        <f t="shared" si="47"/>
        <v>94.824016563146984</v>
      </c>
      <c r="X145" s="35">
        <f t="shared" si="48"/>
        <v>17.166391110713914</v>
      </c>
      <c r="Y145" s="35">
        <f t="shared" si="49"/>
        <v>90.646068906938481</v>
      </c>
      <c r="Z145" s="35">
        <f t="shared" si="50"/>
        <v>97.460493143946394</v>
      </c>
      <c r="AA145" s="35">
        <f t="shared" si="51"/>
        <v>-2.636476580799382</v>
      </c>
      <c r="AB145" s="35">
        <f t="shared" si="52"/>
        <v>-2.6364765807993962</v>
      </c>
      <c r="AC145" s="35">
        <f t="shared" si="53"/>
        <v>-2.6364765807994104</v>
      </c>
      <c r="AF145">
        <v>2.2400000000000002</v>
      </c>
      <c r="AG145">
        <v>1.7</v>
      </c>
      <c r="AJ145" t="s">
        <v>93</v>
      </c>
    </row>
    <row r="146" spans="1:38" ht="15" x14ac:dyDescent="0.25">
      <c r="A146">
        <v>1.17</v>
      </c>
      <c r="B146">
        <v>8.34</v>
      </c>
      <c r="C146">
        <v>19.32</v>
      </c>
      <c r="D146" s="20">
        <f t="shared" si="41"/>
        <v>2.6364765807993962E-2</v>
      </c>
      <c r="E146" s="17">
        <f>IF(OR($A146="",$B146="",$C146=""),"",A146*'MPTO_working_3-way'!$I145)</f>
        <v>1.2008467759953529</v>
      </c>
      <c r="F146" s="21">
        <f>IF(OR($A146="",$B146="",$C146=""),"",B146*'MPTO_working_3-way'!$I145)</f>
        <v>8.5598821468386692</v>
      </c>
      <c r="G146" s="22">
        <f>IF(OR($A146="",$B146="",$C146=""),"",C146*'MPTO_working_3-way'!$I145)</f>
        <v>19.829367275410444</v>
      </c>
      <c r="H146" s="17">
        <f>IF(OR($A146="",$B146="",$C146=""),"",'MPTO_working_3-way'!E145)</f>
        <v>1.1821552258141415</v>
      </c>
      <c r="I146" s="21">
        <f>IF(OR($A146="",$B146="",$C146=""),"",'MPTO_working_3-way'!F145)</f>
        <v>8.9996184771624819</v>
      </c>
      <c r="J146" s="22">
        <f>IF(OR($A146="",$B146="",$C146=""),"",'MPTO_working_3-way'!G145)</f>
        <v>23.271195077367945</v>
      </c>
      <c r="K146" s="17">
        <f>IF(OR($A146="",$B146="",$C146=""),"",'OddsRatio_working_3-way'!H145)</f>
        <v>1.1869605585878338</v>
      </c>
      <c r="L146" s="21">
        <f>IF(OR($A146="",$B146="",$C146=""),"",'OddsRatio_working_3-way'!I145)</f>
        <v>9.0722970590276475</v>
      </c>
      <c r="M146" s="22">
        <f>IF(OR($A146="",$B146="",$C146=""),"",'OddsRatio_working_3-way'!J145)</f>
        <v>21.147749607818326</v>
      </c>
      <c r="N146" s="23">
        <f t="shared" si="42"/>
        <v>83.274570910274875</v>
      </c>
      <c r="O146" s="24">
        <f t="shared" si="43"/>
        <v>11.682403832736405</v>
      </c>
      <c r="P146" s="24">
        <f t="shared" si="44"/>
        <v>5.0430252569886962</v>
      </c>
      <c r="Q146" t="s">
        <v>188</v>
      </c>
      <c r="R146" t="s">
        <v>344</v>
      </c>
      <c r="S146" t="s">
        <v>463</v>
      </c>
      <c r="T146" s="35">
        <v>100</v>
      </c>
      <c r="U146" s="35">
        <f t="shared" si="45"/>
        <v>58.847736625514408</v>
      </c>
      <c r="V146" s="35">
        <f t="shared" si="46"/>
        <v>66.21621621621621</v>
      </c>
      <c r="W146" s="35">
        <f t="shared" si="47"/>
        <v>72.67759562841529</v>
      </c>
      <c r="X146" s="35">
        <f t="shared" si="48"/>
        <v>61.106188155368478</v>
      </c>
      <c r="Y146" s="35">
        <f t="shared" si="49"/>
        <v>68.474667746070295</v>
      </c>
      <c r="Z146" s="35">
        <f t="shared" si="50"/>
        <v>74.936047158269375</v>
      </c>
      <c r="AA146" s="35">
        <f t="shared" si="51"/>
        <v>-2.2584515298540708</v>
      </c>
      <c r="AB146" s="35">
        <f t="shared" si="52"/>
        <v>-2.258451529854085</v>
      </c>
      <c r="AC146" s="35">
        <f t="shared" si="53"/>
        <v>-2.258451529854085</v>
      </c>
      <c r="AF146">
        <v>1.39</v>
      </c>
      <c r="AG146">
        <v>3.14</v>
      </c>
      <c r="AJ146" t="s">
        <v>427</v>
      </c>
    </row>
    <row r="147" spans="1:38" ht="15" x14ac:dyDescent="0.25">
      <c r="A147">
        <v>2.4300000000000002</v>
      </c>
      <c r="B147">
        <v>2.96</v>
      </c>
      <c r="C147">
        <v>3.66</v>
      </c>
      <c r="D147" s="20">
        <f t="shared" si="41"/>
        <v>2.2584515298540886E-2</v>
      </c>
      <c r="E147" s="17">
        <f>IF(OR($A147="",$B147="",$C147=""),"",A147*'MPTO_working_3-way'!$I146)</f>
        <v>2.4848803721754544</v>
      </c>
      <c r="F147" s="21">
        <f>IF(OR($A147="",$B147="",$C147=""),"",B147*'MPTO_working_3-way'!$I146)</f>
        <v>3.026850165283681</v>
      </c>
      <c r="G147" s="22">
        <f>IF(OR($A147="",$B147="",$C147=""),"",C147*'MPTO_working_3-way'!$I146)</f>
        <v>3.7426593259926597</v>
      </c>
      <c r="H147" s="17">
        <f>IF(OR($A147="",$B147="",$C147=""),"",'MPTO_working_3-way'!E146)</f>
        <v>2.4752814558452632</v>
      </c>
      <c r="I147" s="21">
        <f>IF(OR($A147="",$B147="",$C147=""),"",'MPTO_working_3-way'!F146)</f>
        <v>3.027462114242395</v>
      </c>
      <c r="J147" s="22">
        <f>IF(OR($A147="",$B147="",$C147=""),"",'MPTO_working_3-way'!G146)</f>
        <v>3.7637016814075288</v>
      </c>
      <c r="K147" s="17">
        <f>IF(OR($A147="",$B147="",$C147=""),"",'OddsRatio_working_3-way'!H146)</f>
        <v>2.4797114703643715</v>
      </c>
      <c r="L147" s="21">
        <f>IF(OR($A147="",$B147="",$C147=""),"",'OddsRatio_working_3-way'!I146)</f>
        <v>3.0281360013385794</v>
      </c>
      <c r="M147" s="22">
        <f>IF(OR($A147="",$B147="",$C147=""),"",'OddsRatio_working_3-way'!J146)</f>
        <v>3.7524702875309295</v>
      </c>
      <c r="N147" s="23">
        <f t="shared" si="42"/>
        <v>40.243386007533374</v>
      </c>
      <c r="O147" s="24">
        <f t="shared" si="43"/>
        <v>33.037644594022332</v>
      </c>
      <c r="P147" s="24">
        <f t="shared" si="44"/>
        <v>26.718969398444287</v>
      </c>
      <c r="Q147" t="s">
        <v>335</v>
      </c>
      <c r="R147" t="s">
        <v>342</v>
      </c>
      <c r="S147" t="s">
        <v>463</v>
      </c>
      <c r="T147" s="35">
        <v>100</v>
      </c>
      <c r="U147" s="35">
        <f t="shared" si="45"/>
        <v>57.983193277310924</v>
      </c>
      <c r="V147" s="35">
        <f t="shared" si="46"/>
        <v>66.88741721854305</v>
      </c>
      <c r="W147" s="35">
        <f t="shared" si="47"/>
        <v>72.826086956521735</v>
      </c>
      <c r="X147" s="35">
        <f t="shared" si="48"/>
        <v>60.286495824935216</v>
      </c>
      <c r="Y147" s="35">
        <f t="shared" si="49"/>
        <v>69.190719766167334</v>
      </c>
      <c r="Z147" s="35">
        <f t="shared" si="50"/>
        <v>75.129389504146033</v>
      </c>
      <c r="AA147" s="35">
        <f t="shared" si="51"/>
        <v>-2.3033025476242912</v>
      </c>
      <c r="AB147" s="35">
        <f t="shared" si="52"/>
        <v>-2.3033025476242841</v>
      </c>
      <c r="AC147" s="35">
        <f t="shared" si="53"/>
        <v>-2.3033025476242983</v>
      </c>
      <c r="AD147" s="36"/>
      <c r="AE147" s="36"/>
      <c r="AF147">
        <v>2.59</v>
      </c>
      <c r="AG147">
        <v>1.56</v>
      </c>
      <c r="AI147" s="36"/>
      <c r="AJ147" t="s">
        <v>427</v>
      </c>
      <c r="AK147" s="35"/>
      <c r="AL147" s="35"/>
    </row>
    <row r="148" spans="1:38" ht="15" x14ac:dyDescent="0.25">
      <c r="A148">
        <v>2.38</v>
      </c>
      <c r="B148">
        <v>3.02</v>
      </c>
      <c r="C148">
        <v>3.68</v>
      </c>
      <c r="D148" s="20">
        <f t="shared" si="41"/>
        <v>2.3033025476242752E-2</v>
      </c>
      <c r="E148" s="17">
        <f>IF(OR($A148="",$B148="",$C148=""),"",A148*'MPTO_working_3-way'!$I147)</f>
        <v>2.4348186006334576</v>
      </c>
      <c r="F148" s="21">
        <f>IF(OR($A148="",$B148="",$C148=""),"",B148*'MPTO_working_3-way'!$I147)</f>
        <v>3.089559736938253</v>
      </c>
      <c r="G148" s="22">
        <f>IF(OR($A148="",$B148="",$C148=""),"",C148*'MPTO_working_3-way'!$I147)</f>
        <v>3.7647615337525733</v>
      </c>
      <c r="H148" s="17">
        <f>IF(OR($A148="",$B148="",$C148=""),"",'MPTO_working_3-way'!E147)</f>
        <v>2.4242988909055621</v>
      </c>
      <c r="I148" s="21">
        <f>IF(OR($A148="",$B148="",$C148=""),"",'MPTO_working_3-way'!F147)</f>
        <v>3.0916856126369359</v>
      </c>
      <c r="J148" s="22">
        <f>IF(OR($A148="",$B148="",$C148=""),"",'MPTO_working_3-way'!G147)</f>
        <v>3.7869972312114091</v>
      </c>
      <c r="K148" s="17">
        <f>IF(OR($A148="",$B148="",$C148=""),"",'OddsRatio_working_3-way'!H147)</f>
        <v>2.4290557885969846</v>
      </c>
      <c r="L148" s="21">
        <f>IF(OR($A148="",$B148="",$C148=""),"",'OddsRatio_working_3-way'!I147)</f>
        <v>3.0918062992506581</v>
      </c>
      <c r="M148" s="22">
        <f>IF(OR($A148="",$B148="",$C148=""),"",'OddsRatio_working_3-way'!J147)</f>
        <v>3.7752677633622604</v>
      </c>
      <c r="N148" s="23">
        <f t="shared" si="42"/>
        <v>41.070821445993303</v>
      </c>
      <c r="O148" s="24">
        <f t="shared" si="43"/>
        <v>32.367071205782793</v>
      </c>
      <c r="P148" s="24">
        <f t="shared" si="44"/>
        <v>26.562107348223922</v>
      </c>
      <c r="Q148" t="s">
        <v>339</v>
      </c>
      <c r="R148" t="s">
        <v>334</v>
      </c>
      <c r="S148" t="s">
        <v>463</v>
      </c>
      <c r="T148" s="35">
        <v>100</v>
      </c>
      <c r="U148" s="35">
        <f t="shared" si="45"/>
        <v>74.874371859296474</v>
      </c>
      <c r="V148" s="35">
        <f t="shared" si="46"/>
        <v>72.602739726027394</v>
      </c>
      <c r="W148" s="35">
        <f t="shared" si="47"/>
        <v>50.248756218905463</v>
      </c>
      <c r="X148" s="35">
        <f t="shared" si="48"/>
        <v>77.148504055067136</v>
      </c>
      <c r="Y148" s="35">
        <f t="shared" si="49"/>
        <v>74.876871921798056</v>
      </c>
      <c r="Z148" s="35">
        <f t="shared" si="50"/>
        <v>52.522888414676117</v>
      </c>
      <c r="AA148" s="35">
        <f t="shared" si="51"/>
        <v>-2.2741321957706617</v>
      </c>
      <c r="AB148" s="35">
        <f t="shared" si="52"/>
        <v>-2.2741321957706617</v>
      </c>
      <c r="AC148" s="35">
        <f t="shared" si="53"/>
        <v>-2.2741321957706546</v>
      </c>
      <c r="AD148" s="36"/>
      <c r="AE148" s="36"/>
      <c r="AF148">
        <v>2.34</v>
      </c>
      <c r="AG148">
        <v>1.66</v>
      </c>
      <c r="AI148" s="36"/>
      <c r="AJ148" t="s">
        <v>427</v>
      </c>
      <c r="AK148" s="35"/>
      <c r="AL148" s="35"/>
    </row>
    <row r="149" spans="1:38" ht="15" x14ac:dyDescent="0.25">
      <c r="A149">
        <v>3.98</v>
      </c>
      <c r="B149">
        <v>3.65</v>
      </c>
      <c r="C149">
        <v>2.0099999999999998</v>
      </c>
      <c r="D149" s="20">
        <f t="shared" si="41"/>
        <v>2.2741321957706617E-2</v>
      </c>
      <c r="E149" s="17">
        <f>IF(OR($A149="",$B149="",$C149=""),"",A149*'MPTO_working_3-way'!$I148)</f>
        <v>4.0705104613916721</v>
      </c>
      <c r="F149" s="21">
        <f>IF(OR($A149="",$B149="",$C149=""),"",B149*'MPTO_working_3-way'!$I148)</f>
        <v>3.7330058251456291</v>
      </c>
      <c r="G149" s="22">
        <f>IF(OR($A149="",$B149="",$C149=""),"",C149*'MPTO_working_3-way'!$I148)</f>
        <v>2.05571005713499</v>
      </c>
      <c r="H149" s="17">
        <f>IF(OR($A149="",$B149="",$C149=""),"",'MPTO_working_3-way'!E148)</f>
        <v>4.1038126590794217</v>
      </c>
      <c r="I149" s="21">
        <f>IF(OR($A149="",$B149="",$C149=""),"",'MPTO_working_3-way'!F148)</f>
        <v>3.7538641984249663</v>
      </c>
      <c r="J149" s="22">
        <f>IF(OR($A149="",$B149="",$C149=""),"",'MPTO_working_3-way'!G148)</f>
        <v>2.0410995930048181</v>
      </c>
      <c r="K149" s="17">
        <f>IF(OR($A149="",$B149="",$C149=""),"",'OddsRatio_working_3-way'!H148)</f>
        <v>4.0888880713107278</v>
      </c>
      <c r="L149" s="21">
        <f>IF(OR($A149="",$B149="",$C149=""),"",'OddsRatio_working_3-way'!I148)</f>
        <v>3.7468299962998071</v>
      </c>
      <c r="M149" s="22">
        <f>IF(OR($A149="",$B149="",$C149=""),"",'OddsRatio_working_3-way'!J148)</f>
        <v>2.0469050174576617</v>
      </c>
      <c r="N149" s="23">
        <f t="shared" si="42"/>
        <v>24.566943371964918</v>
      </c>
      <c r="O149" s="24">
        <f t="shared" si="43"/>
        <v>26.788064279567227</v>
      </c>
      <c r="P149" s="24">
        <f t="shared" si="44"/>
        <v>48.644992348467852</v>
      </c>
      <c r="Q149" t="s">
        <v>345</v>
      </c>
      <c r="R149" t="s">
        <v>343</v>
      </c>
      <c r="S149" t="s">
        <v>463</v>
      </c>
      <c r="T149" s="35">
        <v>100</v>
      </c>
      <c r="U149" s="35">
        <f t="shared" si="45"/>
        <v>61.685823754789276</v>
      </c>
      <c r="V149" s="35">
        <f t="shared" si="46"/>
        <v>69.325153374233125</v>
      </c>
      <c r="W149" s="35">
        <f t="shared" si="47"/>
        <v>66.777408637873762</v>
      </c>
      <c r="X149" s="35">
        <f t="shared" si="48"/>
        <v>63.897437987893113</v>
      </c>
      <c r="Y149" s="35">
        <f t="shared" si="49"/>
        <v>71.536767607336984</v>
      </c>
      <c r="Z149" s="35">
        <f t="shared" si="50"/>
        <v>68.989022870977607</v>
      </c>
      <c r="AA149" s="35">
        <f t="shared" si="51"/>
        <v>-2.2116142331038375</v>
      </c>
      <c r="AB149" s="35">
        <f t="shared" si="52"/>
        <v>-2.2116142331038589</v>
      </c>
      <c r="AC149" s="35">
        <f t="shared" si="53"/>
        <v>-2.2116142331038446</v>
      </c>
      <c r="AD149" s="36"/>
      <c r="AE149" s="36"/>
      <c r="AF149">
        <v>2.2400000000000002</v>
      </c>
      <c r="AG149">
        <v>1.72</v>
      </c>
      <c r="AI149" s="36"/>
      <c r="AJ149" t="s">
        <v>427</v>
      </c>
      <c r="AK149" s="35"/>
      <c r="AL149" s="35"/>
    </row>
    <row r="150" spans="1:38" ht="15" x14ac:dyDescent="0.25">
      <c r="A150">
        <v>2.61</v>
      </c>
      <c r="B150">
        <v>3.26</v>
      </c>
      <c r="C150">
        <v>3.01</v>
      </c>
      <c r="D150" s="20">
        <f t="shared" si="41"/>
        <v>2.2116142331038535E-2</v>
      </c>
      <c r="E150" s="17">
        <f>IF(OR($A150="",$B150="",$C150=""),"",A150*'MPTO_working_3-way'!$I149)</f>
        <v>2.6677231314840104</v>
      </c>
      <c r="F150" s="21">
        <f>IF(OR($A150="",$B150="",$C150=""),"",B150*'MPTO_working_3-way'!$I149)</f>
        <v>3.3320986239991854</v>
      </c>
      <c r="G150" s="22">
        <f>IF(OR($A150="",$B150="",$C150=""),"",C150*'MPTO_working_3-way'!$I149)</f>
        <v>3.0765695884164259</v>
      </c>
      <c r="H150" s="17">
        <f>IF(OR($A150="",$B150="",$C150=""),"",'MPTO_working_3-way'!E149)</f>
        <v>2.6612043495244739</v>
      </c>
      <c r="I150" s="21">
        <f>IF(OR($A150="",$B150="",$C150=""),"",'MPTO_working_3-way'!F149)</f>
        <v>3.3402764451575844</v>
      </c>
      <c r="J150" s="22">
        <f>IF(OR($A150="",$B150="",$C150=""),"",'MPTO_working_3-way'!G149)</f>
        <v>3.0783072147688251</v>
      </c>
      <c r="K150" s="17">
        <f>IF(OR($A150="",$B150="",$C150=""),"",'OddsRatio_working_3-way'!H149)</f>
        <v>2.6642541259122581</v>
      </c>
      <c r="L150" s="21">
        <f>IF(OR($A150="",$B150="",$C150=""),"",'OddsRatio_working_3-way'!I149)</f>
        <v>3.3361579655662741</v>
      </c>
      <c r="M150" s="22">
        <f>IF(OR($A150="",$B150="",$C150=""),"",'OddsRatio_working_3-way'!J149)</f>
        <v>3.0777334118531905</v>
      </c>
      <c r="N150" s="23">
        <f t="shared" si="42"/>
        <v>37.485149346953278</v>
      </c>
      <c r="O150" s="24">
        <f t="shared" si="43"/>
        <v>30.011116501701856</v>
      </c>
      <c r="P150" s="24">
        <f t="shared" si="44"/>
        <v>32.503734151344865</v>
      </c>
      <c r="Q150" t="s">
        <v>336</v>
      </c>
      <c r="R150" t="s">
        <v>333</v>
      </c>
      <c r="S150" t="s">
        <v>463</v>
      </c>
      <c r="T150" s="35">
        <v>100</v>
      </c>
      <c r="U150" s="35">
        <f t="shared" si="45"/>
        <v>52.38095238095238</v>
      </c>
      <c r="V150" s="35">
        <f t="shared" si="46"/>
        <v>72.67759562841529</v>
      </c>
      <c r="W150" s="35">
        <f t="shared" si="47"/>
        <v>72.752043596730246</v>
      </c>
      <c r="X150" s="35">
        <f t="shared" si="48"/>
        <v>54.570360774854457</v>
      </c>
      <c r="Y150" s="35">
        <f t="shared" si="49"/>
        <v>74.867004022317374</v>
      </c>
      <c r="Z150" s="35">
        <f t="shared" si="50"/>
        <v>74.941451990632316</v>
      </c>
      <c r="AA150" s="35">
        <f t="shared" si="51"/>
        <v>-2.1894083939020774</v>
      </c>
      <c r="AB150" s="35">
        <f t="shared" si="52"/>
        <v>-2.1894083939020845</v>
      </c>
      <c r="AC150" s="35">
        <f t="shared" si="53"/>
        <v>-2.1894083939020703</v>
      </c>
      <c r="AD150" s="36"/>
      <c r="AE150" s="36"/>
      <c r="AF150">
        <v>2.09</v>
      </c>
      <c r="AG150">
        <v>1.81</v>
      </c>
      <c r="AI150" s="36"/>
      <c r="AJ150" t="s">
        <v>427</v>
      </c>
      <c r="AK150" s="35"/>
      <c r="AL150" s="35"/>
    </row>
    <row r="151" spans="1:38" ht="15" x14ac:dyDescent="0.25">
      <c r="A151">
        <v>2.1</v>
      </c>
      <c r="B151">
        <v>3.66</v>
      </c>
      <c r="C151">
        <v>3.67</v>
      </c>
      <c r="D151" s="20">
        <f t="shared" si="41"/>
        <v>2.1894083939020703E-2</v>
      </c>
      <c r="E151" s="17">
        <f>IF(OR($A151="",$B151="",$C151=""),"",A151*'MPTO_working_3-way'!$I150)</f>
        <v>2.1459775762719437</v>
      </c>
      <c r="F151" s="21">
        <f>IF(OR($A151="",$B151="",$C151=""),"",B151*'MPTO_working_3-way'!$I150)</f>
        <v>3.7401323472168158</v>
      </c>
      <c r="G151" s="22">
        <f>IF(OR($A151="",$B151="",$C151=""),"",C151*'MPTO_working_3-way'!$I150)</f>
        <v>3.7503512880562058</v>
      </c>
      <c r="H151" s="17">
        <f>IF(OR($A151="",$B151="",$C151=""),"",'MPTO_working_3-way'!E150)</f>
        <v>2.1326852326493952</v>
      </c>
      <c r="I151" s="21">
        <f>IF(OR($A151="",$B151="",$C151=""),"",'MPTO_working_3-way'!F150)</f>
        <v>3.7604444124493077</v>
      </c>
      <c r="J151" s="22">
        <f>IF(OR($A151="",$B151="",$C151=""),"",'MPTO_working_3-way'!G150)</f>
        <v>3.7710016122692886</v>
      </c>
      <c r="K151" s="17">
        <f>IF(OR($A151="",$B151="",$C151=""),"",'OddsRatio_working_3-way'!H150)</f>
        <v>2.1381040426792102</v>
      </c>
      <c r="L151" s="21">
        <f>IF(OR($A151="",$B151="",$C151=""),"",'OddsRatio_working_3-way'!I150)</f>
        <v>3.7521425032060889</v>
      </c>
      <c r="M151" s="22">
        <f>IF(OR($A151="",$B151="",$C151=""),"",'OddsRatio_working_3-way'!J150)</f>
        <v>3.7624889035940816</v>
      </c>
      <c r="N151" s="23">
        <f t="shared" si="42"/>
        <v>46.598809375130088</v>
      </c>
      <c r="O151" s="24">
        <f t="shared" si="43"/>
        <v>26.737021772615627</v>
      </c>
      <c r="P151" s="24">
        <f t="shared" si="44"/>
        <v>26.664168852254278</v>
      </c>
      <c r="Q151" t="s">
        <v>232</v>
      </c>
      <c r="R151" t="s">
        <v>189</v>
      </c>
      <c r="S151" t="s">
        <v>463</v>
      </c>
      <c r="T151" s="35">
        <v>100</v>
      </c>
      <c r="U151" s="35">
        <f t="shared" si="45"/>
        <v>72.375690607734811</v>
      </c>
      <c r="V151" s="35">
        <f t="shared" si="46"/>
        <v>70.930232558139537</v>
      </c>
      <c r="W151" s="35">
        <f t="shared" si="47"/>
        <v>54.545454545454554</v>
      </c>
      <c r="X151" s="35">
        <f t="shared" si="48"/>
        <v>74.524312896405917</v>
      </c>
      <c r="Y151" s="35">
        <f t="shared" si="49"/>
        <v>73.078854846810643</v>
      </c>
      <c r="Z151" s="35">
        <f t="shared" si="50"/>
        <v>56.69407683412566</v>
      </c>
      <c r="AA151" s="35">
        <f t="shared" si="51"/>
        <v>-2.1486222886711062</v>
      </c>
      <c r="AB151" s="35">
        <f t="shared" si="52"/>
        <v>-2.1486222886711062</v>
      </c>
      <c r="AC151" s="35">
        <f t="shared" si="53"/>
        <v>-2.1486222886711062</v>
      </c>
      <c r="AD151" s="36"/>
      <c r="AE151" s="36"/>
      <c r="AF151">
        <v>1.79</v>
      </c>
      <c r="AG151">
        <v>2.12</v>
      </c>
      <c r="AI151" s="36"/>
      <c r="AJ151" t="s">
        <v>427</v>
      </c>
      <c r="AK151" s="35"/>
      <c r="AL151" s="35"/>
    </row>
    <row r="152" spans="1:38" ht="15" x14ac:dyDescent="0.25">
      <c r="A152">
        <v>3.62</v>
      </c>
      <c r="B152">
        <v>3.44</v>
      </c>
      <c r="C152">
        <v>2.2000000000000002</v>
      </c>
      <c r="D152" s="20">
        <f t="shared" si="41"/>
        <v>2.1486222886711204E-2</v>
      </c>
      <c r="E152" s="17">
        <f>IF(OR($A152="",$B152="",$C152=""),"",A152*'MPTO_working_3-way'!$I151)</f>
        <v>3.6977801268498949</v>
      </c>
      <c r="F152" s="21">
        <f>IF(OR($A152="",$B152="",$C152=""),"",B152*'MPTO_working_3-way'!$I151)</f>
        <v>3.5139126067302864</v>
      </c>
      <c r="G152" s="22">
        <f>IF(OR($A152="",$B152="",$C152=""),"",C152*'MPTO_working_3-way'!$I151)</f>
        <v>2.2472696903507647</v>
      </c>
      <c r="H152" s="17">
        <f>IF(OR($A152="",$B152="",$C152=""),"",'MPTO_working_3-way'!E151)</f>
        <v>3.7163527973318096</v>
      </c>
      <c r="I152" s="21">
        <f>IF(OR($A152="",$B152="",$C152=""),"",'MPTO_working_3-way'!F151)</f>
        <v>3.5268939758043478</v>
      </c>
      <c r="J152" s="22">
        <f>IF(OR($A152="",$B152="",$C152=""),"",'MPTO_working_3-way'!G151)</f>
        <v>2.2352193759219534</v>
      </c>
      <c r="K152" s="17">
        <f>IF(OR($A152="",$B152="",$C152=""),"",'OddsRatio_working_3-way'!H151)</f>
        <v>3.707950499788248</v>
      </c>
      <c r="L152" s="21">
        <f>IF(OR($A152="",$B152="",$C152=""),"",'OddsRatio_working_3-way'!I151)</f>
        <v>3.5219080990394378</v>
      </c>
      <c r="M152" s="22">
        <f>IF(OR($A152="",$B152="",$C152=""),"",'OddsRatio_working_3-way'!J151)</f>
        <v>2.2402826716587398</v>
      </c>
      <c r="N152" s="23">
        <f t="shared" si="42"/>
        <v>27.043252051113459</v>
      </c>
      <c r="O152" s="24">
        <f t="shared" si="43"/>
        <v>28.458305937508932</v>
      </c>
      <c r="P152" s="24">
        <f t="shared" si="44"/>
        <v>44.498442011377598</v>
      </c>
      <c r="Q152" t="s">
        <v>337</v>
      </c>
      <c r="R152" t="s">
        <v>346</v>
      </c>
      <c r="S152" t="s">
        <v>463</v>
      </c>
      <c r="T152" s="35">
        <v>100</v>
      </c>
      <c r="U152" s="35">
        <f t="shared" si="45"/>
        <v>35.483870967741936</v>
      </c>
      <c r="V152" s="35">
        <f t="shared" si="46"/>
        <v>73.474801061007966</v>
      </c>
      <c r="W152" s="35">
        <f t="shared" si="47"/>
        <v>84.98498498498499</v>
      </c>
      <c r="X152" s="35">
        <f t="shared" si="48"/>
        <v>41.540213954007058</v>
      </c>
      <c r="Y152" s="35">
        <f t="shared" si="49"/>
        <v>79.531144047273088</v>
      </c>
      <c r="Z152" s="35">
        <f t="shared" si="50"/>
        <v>91.041327971250112</v>
      </c>
      <c r="AA152" s="35">
        <f t="shared" si="51"/>
        <v>-6.0563429862651219</v>
      </c>
      <c r="AB152" s="35">
        <f t="shared" si="52"/>
        <v>-6.0563429862651219</v>
      </c>
      <c r="AC152" s="35">
        <f t="shared" si="53"/>
        <v>-6.0563429862651219</v>
      </c>
      <c r="AD152" s="36"/>
      <c r="AE152" s="36"/>
      <c r="AF152">
        <v>1.91</v>
      </c>
      <c r="AG152">
        <v>2</v>
      </c>
      <c r="AI152" s="36"/>
      <c r="AJ152" t="s">
        <v>427</v>
      </c>
      <c r="AK152" s="35"/>
      <c r="AL152" s="35"/>
    </row>
    <row r="153" spans="1:38" ht="15" x14ac:dyDescent="0.25">
      <c r="A153">
        <v>1.55</v>
      </c>
      <c r="B153">
        <v>3.77</v>
      </c>
      <c r="C153">
        <v>6.66</v>
      </c>
      <c r="D153" s="20">
        <f t="shared" si="41"/>
        <v>6.0563429862651175E-2</v>
      </c>
      <c r="E153" s="17">
        <f>IF(OR($A153="",$B153="",$C153=""),"",A153*'MPTO_working_3-way'!$I152)</f>
        <v>1.6438733162871093</v>
      </c>
      <c r="F153" s="21">
        <f>IF(OR($A153="",$B153="",$C153=""),"",B153*'MPTO_working_3-way'!$I152)</f>
        <v>3.998324130582195</v>
      </c>
      <c r="G153" s="22">
        <f>IF(OR($A153="",$B153="",$C153=""),"",C153*'MPTO_working_3-way'!$I152)</f>
        <v>7.0633524428852565</v>
      </c>
      <c r="H153" s="17">
        <f>IF(OR($A153="",$B153="",$C153=""),"",'MPTO_working_3-way'!E152)</f>
        <v>1.600067893137791</v>
      </c>
      <c r="I153" s="21">
        <f>IF(OR($A153="",$B153="",$C153=""),"",'MPTO_working_3-way'!F152)</f>
        <v>4.0805637213184252</v>
      </c>
      <c r="J153" s="22">
        <f>IF(OR($A153="",$B153="",$C153=""),"",'MPTO_working_3-way'!G152)</f>
        <v>7.6945367288122517</v>
      </c>
      <c r="K153" s="17">
        <f>IF(OR($A153="",$B153="",$C153=""),"",'OddsRatio_working_3-way'!H152)</f>
        <v>1.6146576819102418</v>
      </c>
      <c r="L153" s="21">
        <f>IF(OR($A153="",$B153="",$C153=""),"",'OddsRatio_working_3-way'!I152)</f>
        <v>4.0956395979843077</v>
      </c>
      <c r="M153" s="22">
        <f>IF(OR($A153="",$B153="",$C153=""),"",'OddsRatio_working_3-way'!J152)</f>
        <v>7.3253863265672159</v>
      </c>
      <c r="N153" s="23">
        <f t="shared" si="42"/>
        <v>60.831938209120842</v>
      </c>
      <c r="O153" s="24">
        <f t="shared" si="43"/>
        <v>25.010478574041727</v>
      </c>
      <c r="P153" s="24">
        <f t="shared" si="44"/>
        <v>14.157583216837436</v>
      </c>
      <c r="Q153" t="s">
        <v>349</v>
      </c>
      <c r="R153" t="s">
        <v>413</v>
      </c>
      <c r="S153" t="s">
        <v>463</v>
      </c>
      <c r="T153" s="35">
        <v>100</v>
      </c>
      <c r="U153" s="35">
        <f t="shared" si="45"/>
        <v>55.357142857142868</v>
      </c>
      <c r="V153" s="35">
        <f t="shared" si="46"/>
        <v>68.253968253968253</v>
      </c>
      <c r="W153" s="35">
        <f t="shared" si="47"/>
        <v>70.845481049562679</v>
      </c>
      <c r="X153" s="35">
        <f t="shared" si="48"/>
        <v>60.900550696469061</v>
      </c>
      <c r="Y153" s="35">
        <f t="shared" si="49"/>
        <v>73.79737609329446</v>
      </c>
      <c r="Z153" s="35">
        <f t="shared" si="50"/>
        <v>76.388888888888886</v>
      </c>
      <c r="AA153" s="35">
        <f t="shared" si="51"/>
        <v>-5.5434078393261927</v>
      </c>
      <c r="AB153" s="35">
        <f t="shared" si="52"/>
        <v>-5.543407839326207</v>
      </c>
      <c r="AC153" s="35">
        <f t="shared" si="53"/>
        <v>-5.543407839326207</v>
      </c>
      <c r="AD153" s="36"/>
      <c r="AE153" s="36"/>
      <c r="AF153">
        <v>2.2599999999999998</v>
      </c>
      <c r="AG153">
        <v>1.63</v>
      </c>
      <c r="AI153" s="36"/>
      <c r="AJ153" t="s">
        <v>85</v>
      </c>
      <c r="AK153" s="35"/>
      <c r="AL153" s="35"/>
    </row>
    <row r="154" spans="1:38" s="35" customFormat="1" ht="15" x14ac:dyDescent="0.25">
      <c r="A154">
        <v>2.2400000000000002</v>
      </c>
      <c r="B154">
        <v>3.15</v>
      </c>
      <c r="C154">
        <v>3.43</v>
      </c>
      <c r="D154" s="20">
        <f t="shared" si="41"/>
        <v>5.5434078393262087E-2</v>
      </c>
      <c r="E154" s="17">
        <f>IF(OR($A154="",$B154="",$C154=""),"",A154*'MPTO_working_3-way'!$I153)</f>
        <v>2.3641723356009074</v>
      </c>
      <c r="F154" s="21">
        <f>IF(OR($A154="",$B154="",$C154=""),"",B154*'MPTO_working_3-way'!$I153)</f>
        <v>3.3246173469387754</v>
      </c>
      <c r="G154" s="22">
        <f>IF(OR($A154="",$B154="",$C154=""),"",C154*'MPTO_working_3-way'!$I153)</f>
        <v>3.620138888888889</v>
      </c>
      <c r="H154" s="17">
        <f>IF(OR($A154="",$B154="",$C154=""),"",'MPTO_working_3-way'!E153)</f>
        <v>2.3367186021573207</v>
      </c>
      <c r="I154" s="21">
        <f>IF(OR($A154="",$B154="",$C154=""),"",'MPTO_working_3-way'!F153)</f>
        <v>3.3446796984334792</v>
      </c>
      <c r="J154" s="22">
        <f>IF(OR($A154="",$B154="",$C154=""),"",'MPTO_working_3-way'!G153)</f>
        <v>3.662102713657259</v>
      </c>
      <c r="K154" s="17">
        <f>IF(OR($A154="",$B154="",$C154=""),"",'OddsRatio_working_3-way'!H153)</f>
        <v>2.3482944327017439</v>
      </c>
      <c r="L154" s="21">
        <f>IF(OR($A154="",$B154="",$C154=""),"",'OddsRatio_working_3-way'!I153)</f>
        <v>3.3377685728296371</v>
      </c>
      <c r="M154" s="22">
        <f>IF(OR($A154="",$B154="",$C154=""),"",'OddsRatio_working_3-way'!J153)</f>
        <v>3.6422221544074511</v>
      </c>
      <c r="N154" s="23">
        <f t="shared" si="42"/>
        <v>42.298100901592164</v>
      </c>
      <c r="O154" s="24">
        <f t="shared" si="43"/>
        <v>30.078649530021099</v>
      </c>
      <c r="P154" s="24">
        <f t="shared" si="44"/>
        <v>27.623249568386726</v>
      </c>
      <c r="Q154" t="s">
        <v>347</v>
      </c>
      <c r="R154" t="s">
        <v>350</v>
      </c>
      <c r="S154" t="s">
        <v>463</v>
      </c>
      <c r="T154" s="35">
        <v>100</v>
      </c>
      <c r="U154" s="35">
        <f t="shared" si="45"/>
        <v>26.470588235294116</v>
      </c>
      <c r="V154" s="35">
        <f t="shared" si="46"/>
        <v>79.166666666666671</v>
      </c>
      <c r="W154" s="35">
        <f t="shared" si="47"/>
        <v>88.207547169811306</v>
      </c>
      <c r="X154" s="35">
        <f t="shared" si="48"/>
        <v>32.625786163522015</v>
      </c>
      <c r="Y154" s="35">
        <f t="shared" si="49"/>
        <v>85.321864594894564</v>
      </c>
      <c r="Z154" s="35">
        <f t="shared" si="50"/>
        <v>94.362745098039213</v>
      </c>
      <c r="AA154" s="35">
        <f t="shared" si="51"/>
        <v>-6.1551979282278992</v>
      </c>
      <c r="AB154" s="35">
        <f t="shared" si="52"/>
        <v>-6.1551979282278921</v>
      </c>
      <c r="AC154" s="35">
        <f t="shared" si="53"/>
        <v>-6.1551979282279063</v>
      </c>
      <c r="AD154" s="36"/>
      <c r="AE154" s="36"/>
      <c r="AF154">
        <v>2.2400000000000002</v>
      </c>
      <c r="AG154">
        <v>1.64</v>
      </c>
      <c r="AH154" s="36"/>
      <c r="AI154" s="36"/>
      <c r="AJ154" t="s">
        <v>85</v>
      </c>
    </row>
    <row r="155" spans="1:38" ht="15" x14ac:dyDescent="0.25">
      <c r="A155">
        <v>1.36</v>
      </c>
      <c r="B155">
        <v>4.8</v>
      </c>
      <c r="C155">
        <v>8.48</v>
      </c>
      <c r="D155" s="20">
        <f t="shared" si="41"/>
        <v>6.1551979282278957E-2</v>
      </c>
      <c r="E155" s="17">
        <f>IF(OR($A155="",$B155="",$C155=""),"",A155*'MPTO_working_3-way'!$I154)</f>
        <v>1.4437106918238996</v>
      </c>
      <c r="F155" s="21">
        <f>IF(OR($A155="",$B155="",$C155=""),"",B155*'MPTO_working_3-way'!$I154)</f>
        <v>5.0954495005549392</v>
      </c>
      <c r="G155" s="22">
        <f>IF(OR($A155="",$B155="",$C155=""),"",C155*'MPTO_working_3-way'!$I154)</f>
        <v>9.0019607843137255</v>
      </c>
      <c r="H155" s="17">
        <f>IF(OR($A155="",$B155="",$C155=""),"",'MPTO_working_3-way'!E154)</f>
        <v>1.399038150488473</v>
      </c>
      <c r="I155" s="21">
        <f>IF(OR($A155="",$B155="",$C155=""),"",'MPTO_working_3-way'!F154)</f>
        <v>5.32435981615233</v>
      </c>
      <c r="J155" s="22">
        <f>IF(OR($A155="",$B155="",$C155=""),"",'MPTO_working_3-way'!G154)</f>
        <v>10.266181357809781</v>
      </c>
      <c r="K155" s="17">
        <f>IF(OR($A155="",$B155="",$C155=""),"",'OddsRatio_working_3-way'!H154)</f>
        <v>1.4117884292106491</v>
      </c>
      <c r="L155" s="21">
        <f>IF(OR($A155="",$B155="",$C155=""),"",'OddsRatio_working_3-way'!I154)</f>
        <v>5.3466556416679616</v>
      </c>
      <c r="M155" s="22">
        <f>IF(OR($A155="",$B155="",$C155=""),"",'OddsRatio_working_3-way'!J154)</f>
        <v>9.5560484735990432</v>
      </c>
      <c r="N155" s="23">
        <f t="shared" si="42"/>
        <v>69.26595512960138</v>
      </c>
      <c r="O155" s="24">
        <f t="shared" si="43"/>
        <v>19.625353953387062</v>
      </c>
      <c r="P155" s="24">
        <f t="shared" si="44"/>
        <v>11.108690917011545</v>
      </c>
      <c r="Q155" t="s">
        <v>348</v>
      </c>
      <c r="R155" t="s">
        <v>412</v>
      </c>
      <c r="S155" t="s">
        <v>463</v>
      </c>
      <c r="T155" s="35">
        <v>100</v>
      </c>
      <c r="U155" s="35">
        <f t="shared" si="45"/>
        <v>40.119760479041922</v>
      </c>
      <c r="V155" s="35">
        <f t="shared" si="46"/>
        <v>75.308641975308646</v>
      </c>
      <c r="W155" s="35">
        <f t="shared" si="47"/>
        <v>82.142857142857139</v>
      </c>
      <c r="X155" s="35">
        <f t="shared" si="48"/>
        <v>42.548500881834215</v>
      </c>
      <c r="Y155" s="35">
        <f t="shared" si="49"/>
        <v>77.737382378100946</v>
      </c>
      <c r="Z155" s="35">
        <f t="shared" si="50"/>
        <v>84.571597545649439</v>
      </c>
      <c r="AA155" s="35">
        <f t="shared" si="51"/>
        <v>-2.4287404027922932</v>
      </c>
      <c r="AB155" s="35">
        <f t="shared" si="52"/>
        <v>-2.4287404027923003</v>
      </c>
      <c r="AC155" s="35">
        <f t="shared" si="53"/>
        <v>-2.4287404027923003</v>
      </c>
      <c r="AD155" s="36"/>
      <c r="AE155" s="36"/>
      <c r="AF155">
        <v>1.86</v>
      </c>
      <c r="AG155">
        <v>1.94</v>
      </c>
      <c r="AI155" s="36"/>
      <c r="AJ155" t="s">
        <v>85</v>
      </c>
      <c r="AK155" s="35"/>
      <c r="AL155" s="35"/>
    </row>
    <row r="156" spans="1:38" ht="15" x14ac:dyDescent="0.25">
      <c r="A156">
        <v>1.67</v>
      </c>
      <c r="B156">
        <v>4.05</v>
      </c>
      <c r="C156">
        <v>5.6</v>
      </c>
      <c r="D156" s="20">
        <f t="shared" si="41"/>
        <v>2.4287404027923065E-2</v>
      </c>
      <c r="E156" s="17">
        <f>IF(OR($A156="",$B156="",$C156=""),"",A156*'MPTO_working_3-way'!$I155)</f>
        <v>1.7105599647266314</v>
      </c>
      <c r="F156" s="21">
        <f>IF(OR($A156="",$B156="",$C156=""),"",B156*'MPTO_working_3-way'!$I155)</f>
        <v>4.1483639863130879</v>
      </c>
      <c r="G156" s="22">
        <f>IF(OR($A156="",$B156="",$C156=""),"",C156*'MPTO_working_3-way'!$I155)</f>
        <v>5.7360094625563685</v>
      </c>
      <c r="H156" s="17">
        <f>IF(OR($A156="",$B156="",$C156=""),"",'MPTO_working_3-way'!E155)</f>
        <v>1.6928878234686777</v>
      </c>
      <c r="I156" s="21">
        <f>IF(OR($A156="",$B156="",$C156=""),"",'MPTO_working_3-way'!F155)</f>
        <v>4.1872929418744773</v>
      </c>
      <c r="J156" s="22">
        <f>IF(OR($A156="",$B156="",$C156=""),"",'MPTO_working_3-way'!G155)</f>
        <v>5.8659411685750573</v>
      </c>
      <c r="K156" s="17">
        <f>IF(OR($A156="",$B156="",$C156=""),"",'OddsRatio_working_3-way'!H155)</f>
        <v>1.6991740638760928</v>
      </c>
      <c r="L156" s="21">
        <f>IF(OR($A156="",$B156="",$C156=""),"",'OddsRatio_working_3-way'!I155)</f>
        <v>4.1828073057046016</v>
      </c>
      <c r="M156" s="22">
        <f>IF(OR($A156="",$B156="",$C156=""),"",'OddsRatio_working_3-way'!J155)</f>
        <v>5.8002995430298911</v>
      </c>
      <c r="N156" s="23">
        <f t="shared" si="42"/>
        <v>58.460388447113708</v>
      </c>
      <c r="O156" s="24">
        <f t="shared" si="43"/>
        <v>24.105888569550594</v>
      </c>
      <c r="P156" s="24">
        <f t="shared" si="44"/>
        <v>17.433722983335699</v>
      </c>
      <c r="Q156" t="s">
        <v>415</v>
      </c>
      <c r="R156" t="s">
        <v>253</v>
      </c>
      <c r="S156" t="s">
        <v>463</v>
      </c>
      <c r="T156" s="35">
        <v>100</v>
      </c>
      <c r="U156" s="35">
        <f t="shared" si="45"/>
        <v>71.988795518207283</v>
      </c>
      <c r="V156" s="35">
        <f t="shared" si="46"/>
        <v>72.375690607734811</v>
      </c>
      <c r="W156" s="35">
        <f t="shared" si="47"/>
        <v>53.271028037383175</v>
      </c>
      <c r="X156" s="35">
        <f t="shared" si="48"/>
        <v>74.353281354882014</v>
      </c>
      <c r="Y156" s="35">
        <f t="shared" si="49"/>
        <v>74.740176444409528</v>
      </c>
      <c r="Z156" s="35">
        <f t="shared" si="50"/>
        <v>55.635513874057921</v>
      </c>
      <c r="AA156" s="35">
        <f t="shared" si="51"/>
        <v>-2.3644858366747314</v>
      </c>
      <c r="AB156" s="35">
        <f t="shared" si="52"/>
        <v>-2.3644858366747172</v>
      </c>
      <c r="AC156" s="35">
        <f t="shared" si="53"/>
        <v>-2.3644858366747457</v>
      </c>
      <c r="AD156" s="36"/>
      <c r="AE156" s="36"/>
      <c r="AF156">
        <v>1.8</v>
      </c>
      <c r="AG156">
        <v>2.11</v>
      </c>
      <c r="AI156" s="36"/>
      <c r="AJ156" t="s">
        <v>435</v>
      </c>
      <c r="AK156" s="35"/>
      <c r="AL156" s="35"/>
    </row>
    <row r="157" spans="1:38" ht="15" x14ac:dyDescent="0.25">
      <c r="A157">
        <v>3.57</v>
      </c>
      <c r="B157">
        <v>3.62</v>
      </c>
      <c r="C157">
        <v>2.14</v>
      </c>
      <c r="D157" s="20">
        <f t="shared" si="41"/>
        <v>2.3644858366747457E-2</v>
      </c>
      <c r="E157" s="17">
        <f>IF(OR($A157="",$B157="",$C157=""),"",A157*'MPTO_working_3-way'!$I156)</f>
        <v>3.6544121443692883</v>
      </c>
      <c r="F157" s="21">
        <f>IF(OR($A157="",$B157="",$C157=""),"",B157*'MPTO_working_3-way'!$I156)</f>
        <v>3.705594387287626</v>
      </c>
      <c r="G157" s="22">
        <f>IF(OR($A157="",$B157="",$C157=""),"",C157*'MPTO_working_3-way'!$I156)</f>
        <v>2.1905999969048398</v>
      </c>
      <c r="H157" s="17">
        <f>IF(OR($A157="",$B157="",$C157=""),"",'MPTO_working_3-way'!E156)</f>
        <v>3.6733586948225128</v>
      </c>
      <c r="I157" s="21">
        <f>IF(OR($A157="",$B157="",$C157=""),"",'MPTO_working_3-way'!F156)</f>
        <v>3.7263172815169106</v>
      </c>
      <c r="J157" s="22">
        <f>IF(OR($A157="",$B157="",$C157=""),"",'MPTO_working_3-way'!G156)</f>
        <v>2.1767139056291862</v>
      </c>
      <c r="K157" s="17">
        <f>IF(OR($A157="",$B157="",$C157=""),"",'OddsRatio_working_3-way'!H156)</f>
        <v>3.6656719117496506</v>
      </c>
      <c r="L157" s="21">
        <f>IF(OR($A157="",$B157="",$C157=""),"",'OddsRatio_working_3-way'!I156)</f>
        <v>3.7175332329899162</v>
      </c>
      <c r="M157" s="22">
        <f>IF(OR($A157="",$B157="",$C157=""),"",'OddsRatio_working_3-way'!J156)</f>
        <v>2.1824381242780557</v>
      </c>
      <c r="N157" s="23">
        <f t="shared" si="42"/>
        <v>27.364182267749911</v>
      </c>
      <c r="O157" s="24">
        <f t="shared" si="43"/>
        <v>26.986223949134576</v>
      </c>
      <c r="P157" s="24">
        <f t="shared" si="44"/>
        <v>45.649593783115499</v>
      </c>
      <c r="Q157" t="s">
        <v>357</v>
      </c>
      <c r="R157" t="s">
        <v>254</v>
      </c>
      <c r="S157" t="s">
        <v>463</v>
      </c>
      <c r="T157" s="35">
        <v>100</v>
      </c>
      <c r="U157" s="35">
        <f t="shared" si="45"/>
        <v>26.470588235294116</v>
      </c>
      <c r="V157" s="35">
        <f t="shared" si="46"/>
        <v>80.6949806949807</v>
      </c>
      <c r="W157" s="35">
        <f t="shared" si="47"/>
        <v>90.176817288801573</v>
      </c>
      <c r="X157" s="35">
        <f t="shared" si="48"/>
        <v>29.128202016217735</v>
      </c>
      <c r="Y157" s="35">
        <f t="shared" si="49"/>
        <v>83.352594475904311</v>
      </c>
      <c r="Z157" s="35">
        <f t="shared" si="50"/>
        <v>92.83443106972517</v>
      </c>
      <c r="AA157" s="35">
        <f t="shared" si="51"/>
        <v>-2.6576137809236187</v>
      </c>
      <c r="AB157" s="35">
        <f t="shared" si="52"/>
        <v>-2.6576137809236116</v>
      </c>
      <c r="AC157" s="35">
        <f t="shared" si="53"/>
        <v>-2.6576137809235973</v>
      </c>
      <c r="AD157" s="36"/>
      <c r="AE157" s="36"/>
      <c r="AF157">
        <v>1.89</v>
      </c>
      <c r="AG157">
        <v>2.02</v>
      </c>
      <c r="AI157" s="36"/>
      <c r="AJ157" t="s">
        <v>435</v>
      </c>
      <c r="AK157" s="35"/>
      <c r="AL157" s="35"/>
    </row>
    <row r="158" spans="1:38" ht="15" x14ac:dyDescent="0.25">
      <c r="A158">
        <v>1.36</v>
      </c>
      <c r="B158">
        <v>5.18</v>
      </c>
      <c r="C158">
        <v>10.18</v>
      </c>
      <c r="D158" s="20">
        <f t="shared" si="41"/>
        <v>2.6576137809235956E-2</v>
      </c>
      <c r="E158" s="17">
        <f>IF(OR($A158="",$B158="",$C158=""),"",A158*'MPTO_working_3-way'!$I157)</f>
        <v>1.396143547420561</v>
      </c>
      <c r="F158" s="21">
        <f>IF(OR($A158="",$B158="",$C158=""),"",B158*'MPTO_working_3-way'!$I157)</f>
        <v>5.3176643938518415</v>
      </c>
      <c r="G158" s="22">
        <f>IF(OR($A158="",$B158="",$C158=""),"",C158*'MPTO_working_3-way'!$I157)</f>
        <v>10.450545082898021</v>
      </c>
      <c r="H158" s="17">
        <f>IF(OR($A158="",$B158="",$C158=""),"",'MPTO_working_3-way'!E157)</f>
        <v>1.3765848870478135</v>
      </c>
      <c r="I158" s="21">
        <f>IF(OR($A158="",$B158="",$C158=""),"",'MPTO_working_3-way'!F157)</f>
        <v>5.4291327566973049</v>
      </c>
      <c r="J158" s="22">
        <f>IF(OR($A158="",$B158="",$C158=""),"",'MPTO_working_3-way'!G157)</f>
        <v>11.189047237470442</v>
      </c>
      <c r="K158" s="17">
        <f>IF(OR($A158="",$B158="",$C158=""),"",'OddsRatio_working_3-way'!H157)</f>
        <v>1.3825875412162696</v>
      </c>
      <c r="L158" s="21">
        <f>IF(OR($A158="",$B158="",$C158=""),"",'OddsRatio_working_3-way'!I157)</f>
        <v>5.4422664507889085</v>
      </c>
      <c r="M158" s="22">
        <f>IF(OR($A158="",$B158="",$C158=""),"",'OddsRatio_working_3-way'!J157)</f>
        <v>10.755982301014873</v>
      </c>
      <c r="N158" s="23">
        <f t="shared" si="42"/>
        <v>71.625872701094792</v>
      </c>
      <c r="O158" s="24">
        <f t="shared" si="43"/>
        <v>18.805248431175471</v>
      </c>
      <c r="P158" s="24">
        <f t="shared" si="44"/>
        <v>9.568878867729758</v>
      </c>
      <c r="Q158" t="s">
        <v>361</v>
      </c>
      <c r="R158" t="s">
        <v>355</v>
      </c>
      <c r="S158" t="s">
        <v>463</v>
      </c>
      <c r="T158" s="35">
        <v>100</v>
      </c>
      <c r="U158" s="35">
        <f t="shared" si="45"/>
        <v>70.059880239520965</v>
      </c>
      <c r="V158" s="35">
        <f t="shared" si="46"/>
        <v>70.760233918128648</v>
      </c>
      <c r="W158" s="35">
        <f t="shared" si="47"/>
        <v>57.081545064377686</v>
      </c>
      <c r="X158" s="35">
        <f t="shared" si="48"/>
        <v>72.158221017493659</v>
      </c>
      <c r="Y158" s="35">
        <f t="shared" si="49"/>
        <v>72.858574696101357</v>
      </c>
      <c r="Z158" s="35">
        <f t="shared" si="50"/>
        <v>59.179885842350387</v>
      </c>
      <c r="AA158" s="35">
        <f t="shared" si="51"/>
        <v>-2.0983407779726946</v>
      </c>
      <c r="AB158" s="35">
        <f t="shared" si="52"/>
        <v>-2.0983407779727088</v>
      </c>
      <c r="AC158" s="35">
        <f t="shared" si="53"/>
        <v>-2.0983407779727017</v>
      </c>
      <c r="AD158" s="36"/>
      <c r="AE158" s="36"/>
      <c r="AF158">
        <v>1.82</v>
      </c>
      <c r="AG158">
        <v>2.09</v>
      </c>
      <c r="AI158" s="36"/>
      <c r="AJ158" t="s">
        <v>435</v>
      </c>
      <c r="AK158" s="35"/>
      <c r="AL158" s="35"/>
    </row>
    <row r="159" spans="1:38" ht="15" x14ac:dyDescent="0.25">
      <c r="A159">
        <v>3.34</v>
      </c>
      <c r="B159">
        <v>3.42</v>
      </c>
      <c r="C159">
        <v>2.33</v>
      </c>
      <c r="D159" s="20">
        <f t="shared" si="41"/>
        <v>2.098340777972707E-2</v>
      </c>
      <c r="E159" s="17">
        <f>IF(OR($A159="",$B159="",$C159=""),"",A159*'MPTO_working_3-way'!$I158)</f>
        <v>3.4100845819842882</v>
      </c>
      <c r="F159" s="21">
        <f>IF(OR($A159="",$B159="",$C159=""),"",B159*'MPTO_working_3-way'!$I158)</f>
        <v>3.4917632546066666</v>
      </c>
      <c r="G159" s="22">
        <f>IF(OR($A159="",$B159="",$C159=""),"",C159*'MPTO_working_3-way'!$I158)</f>
        <v>2.378891340126764</v>
      </c>
      <c r="H159" s="17">
        <f>IF(OR($A159="",$B159="",$C159=""),"",'MPTO_working_3-way'!E158)</f>
        <v>3.4198939458757671</v>
      </c>
      <c r="I159" s="21">
        <f>IF(OR($A159="",$B159="",$C159=""),"",'MPTO_working_3-way'!F158)</f>
        <v>3.5038150573518032</v>
      </c>
      <c r="J159" s="22">
        <f>IF(OR($A159="",$B159="",$C159=""),"",'MPTO_working_3-way'!G158)</f>
        <v>2.3686013649867617</v>
      </c>
      <c r="K159" s="17">
        <f>IF(OR($A159="",$B159="",$C159=""),"",'OddsRatio_working_3-way'!H158)</f>
        <v>3.4157838531928451</v>
      </c>
      <c r="L159" s="21">
        <f>IF(OR($A159="",$B159="",$C159=""),"",'OddsRatio_working_3-way'!I158)</f>
        <v>3.4983747541567034</v>
      </c>
      <c r="M159" s="22">
        <f>IF(OR($A159="",$B159="",$C159=""),"",'OddsRatio_working_3-way'!J158)</f>
        <v>2.373073728524139</v>
      </c>
      <c r="N159" s="23">
        <f t="shared" si="42"/>
        <v>29.324785821532668</v>
      </c>
      <c r="O159" s="24">
        <f t="shared" si="43"/>
        <v>28.638825919274591</v>
      </c>
      <c r="P159" s="24">
        <f t="shared" si="44"/>
        <v>42.036388259192748</v>
      </c>
      <c r="Q159" t="s">
        <v>358</v>
      </c>
      <c r="R159" t="s">
        <v>360</v>
      </c>
      <c r="S159" t="s">
        <v>463</v>
      </c>
      <c r="T159" s="35">
        <v>100</v>
      </c>
      <c r="U159" s="35">
        <f t="shared" si="45"/>
        <v>83.164983164983155</v>
      </c>
      <c r="V159" s="35">
        <f t="shared" si="46"/>
        <v>74.293059125964007</v>
      </c>
      <c r="W159" s="35">
        <f t="shared" si="47"/>
        <v>40.119760479041922</v>
      </c>
      <c r="X159" s="35">
        <f t="shared" si="48"/>
        <v>85.587180394994078</v>
      </c>
      <c r="Y159" s="35">
        <f t="shared" si="49"/>
        <v>76.71525635597493</v>
      </c>
      <c r="Z159" s="35">
        <f t="shared" si="50"/>
        <v>42.541957709052824</v>
      </c>
      <c r="AA159" s="35">
        <f t="shared" si="51"/>
        <v>-2.4221972300109229</v>
      </c>
      <c r="AB159" s="35">
        <f t="shared" si="52"/>
        <v>-2.4221972300109229</v>
      </c>
      <c r="AC159" s="35">
        <f t="shared" si="53"/>
        <v>-2.4221972300109016</v>
      </c>
      <c r="AD159" s="36"/>
      <c r="AE159" s="36"/>
      <c r="AF159">
        <v>2.06</v>
      </c>
      <c r="AG159">
        <v>1.85</v>
      </c>
      <c r="AI159" s="36"/>
      <c r="AJ159" t="s">
        <v>435</v>
      </c>
      <c r="AK159" s="35"/>
      <c r="AL159" s="35"/>
    </row>
    <row r="160" spans="1:38" ht="15" x14ac:dyDescent="0.25">
      <c r="A160">
        <v>5.94</v>
      </c>
      <c r="B160">
        <v>3.89</v>
      </c>
      <c r="C160">
        <v>1.67</v>
      </c>
      <c r="D160" s="20">
        <f t="shared" si="41"/>
        <v>2.422197230010914E-2</v>
      </c>
      <c r="E160" s="17">
        <f>IF(OR($A160="",$B160="",$C160=""),"",A160*'MPTO_working_3-way'!$I159)</f>
        <v>6.0838785154626489</v>
      </c>
      <c r="F160" s="21">
        <f>IF(OR($A160="",$B160="",$C160=""),"",B160*'MPTO_working_3-way'!$I159)</f>
        <v>3.9842234722474248</v>
      </c>
      <c r="G160" s="22">
        <f>IF(OR($A160="",$B160="",$C160=""),"",C160*'MPTO_working_3-way'!$I159)</f>
        <v>1.7104506937411821</v>
      </c>
      <c r="H160" s="17">
        <f>IF(OR($A160="",$B160="",$C160=""),"",'MPTO_working_3-way'!E159)</f>
        <v>6.2392304026544485</v>
      </c>
      <c r="I160" s="21">
        <f>IF(OR($A160="",$B160="",$C160=""),"",'MPTO_working_3-way'!F159)</f>
        <v>4.0161381608467899</v>
      </c>
      <c r="J160" s="22">
        <f>IF(OR($A160="",$B160="",$C160=""),"",'MPTO_working_3-way'!G159)</f>
        <v>1.6928253195190615</v>
      </c>
      <c r="K160" s="17">
        <f>IF(OR($A160="",$B160="",$C160=""),"",'OddsRatio_working_3-way'!H159)</f>
        <v>6.1551215332793792</v>
      </c>
      <c r="L160" s="21">
        <f>IF(OR($A160="",$B160="",$C160=""),"",'OddsRatio_working_3-way'!I159)</f>
        <v>4.0158504516553464</v>
      </c>
      <c r="M160" s="22">
        <f>IF(OR($A160="",$B160="",$C160=""),"",'OddsRatio_working_3-way'!J159)</f>
        <v>1.6991764022868792</v>
      </c>
      <c r="N160" s="23">
        <f t="shared" si="42"/>
        <v>16.436883107682419</v>
      </c>
      <c r="O160" s="24">
        <f t="shared" si="43"/>
        <v>25.098993742836395</v>
      </c>
      <c r="P160" s="24">
        <f t="shared" si="44"/>
        <v>58.464123149481182</v>
      </c>
      <c r="Q160" t="s">
        <v>256</v>
      </c>
      <c r="R160" t="s">
        <v>255</v>
      </c>
      <c r="S160" t="s">
        <v>463</v>
      </c>
      <c r="T160" s="35">
        <v>100</v>
      </c>
      <c r="U160" s="35">
        <f t="shared" si="45"/>
        <v>58.847736625514408</v>
      </c>
      <c r="V160" s="35">
        <f t="shared" si="46"/>
        <v>67.10526315789474</v>
      </c>
      <c r="W160" s="35">
        <f t="shared" si="47"/>
        <v>71.181556195965413</v>
      </c>
      <c r="X160" s="35">
        <f t="shared" si="48"/>
        <v>61.71318064613984</v>
      </c>
      <c r="Y160" s="35">
        <f t="shared" si="49"/>
        <v>69.970707178520172</v>
      </c>
      <c r="Z160" s="35">
        <f t="shared" si="50"/>
        <v>74.047000216590845</v>
      </c>
      <c r="AA160" s="35">
        <f t="shared" si="51"/>
        <v>-2.8654440206254321</v>
      </c>
      <c r="AB160" s="35">
        <f t="shared" si="52"/>
        <v>-2.8654440206254321</v>
      </c>
      <c r="AC160" s="35">
        <f t="shared" si="53"/>
        <v>-2.8654440206254321</v>
      </c>
      <c r="AD160" s="36"/>
      <c r="AE160" s="36"/>
      <c r="AF160">
        <v>1.87</v>
      </c>
      <c r="AG160">
        <v>2.0499999999999998</v>
      </c>
      <c r="AI160" s="36"/>
      <c r="AJ160" t="s">
        <v>435</v>
      </c>
      <c r="AK160" s="35"/>
      <c r="AL160" s="35"/>
    </row>
    <row r="161" spans="1:38" ht="15" x14ac:dyDescent="0.25">
      <c r="A161">
        <v>2.4300000000000002</v>
      </c>
      <c r="B161">
        <v>3.04</v>
      </c>
      <c r="C161">
        <v>3.47</v>
      </c>
      <c r="D161" s="20">
        <f t="shared" si="41"/>
        <v>2.8654440206254295E-2</v>
      </c>
      <c r="E161" s="17">
        <f>IF(OR($A161="",$B161="",$C161=""),"",A161*'MPTO_working_3-way'!$I160)</f>
        <v>2.4996302897011979</v>
      </c>
      <c r="F161" s="21">
        <f>IF(OR($A161="",$B161="",$C161=""),"",B161*'MPTO_working_3-way'!$I160)</f>
        <v>3.1271094982270129</v>
      </c>
      <c r="G161" s="22">
        <f>IF(OR($A161="",$B161="",$C161=""),"",C161*'MPTO_working_3-way'!$I160)</f>
        <v>3.5694309075157027</v>
      </c>
      <c r="H161" s="17">
        <f>IF(OR($A161="",$B161="",$C161=""),"",'MPTO_working_3-way'!E160)</f>
        <v>2.487740701925512</v>
      </c>
      <c r="I161" s="21">
        <f>IF(OR($A161="",$B161="",$C161=""),"",'MPTO_working_3-way'!F160)</f>
        <v>3.1309106862921681</v>
      </c>
      <c r="J161" s="22">
        <f>IF(OR($A161="",$B161="",$C161=""),"",'MPTO_working_3-way'!G160)</f>
        <v>3.5889508810438224</v>
      </c>
      <c r="K161" s="17">
        <f>IF(OR($A161="",$B161="",$C161=""),"",'OddsRatio_working_3-way'!H160)</f>
        <v>2.4931057228298394</v>
      </c>
      <c r="L161" s="21">
        <f>IF(OR($A161="",$B161="",$C161=""),"",'OddsRatio_working_3-way'!I160)</f>
        <v>3.1300249472537569</v>
      </c>
      <c r="M161" s="22">
        <f>IF(OR($A161="",$B161="",$C161=""),"",'OddsRatio_working_3-way'!J160)</f>
        <v>3.5790007939788135</v>
      </c>
      <c r="N161" s="23">
        <f t="shared" si="42"/>
        <v>40.005916239698728</v>
      </c>
      <c r="O161" s="24">
        <f t="shared" si="43"/>
        <v>31.97841331002234</v>
      </c>
      <c r="P161" s="24">
        <f t="shared" si="44"/>
        <v>28.015670450278936</v>
      </c>
      <c r="Q161" t="s">
        <v>264</v>
      </c>
      <c r="R161" t="s">
        <v>259</v>
      </c>
      <c r="S161" t="s">
        <v>463</v>
      </c>
      <c r="T161" s="35">
        <v>100</v>
      </c>
      <c r="U161" s="35">
        <f t="shared" si="45"/>
        <v>58.333333333333336</v>
      </c>
      <c r="V161" s="35">
        <f t="shared" si="46"/>
        <v>71.181556195965413</v>
      </c>
      <c r="W161" s="35">
        <f t="shared" si="47"/>
        <v>67.741935483870961</v>
      </c>
      <c r="X161" s="35">
        <f t="shared" si="48"/>
        <v>61.076508320163612</v>
      </c>
      <c r="Y161" s="35">
        <f t="shared" si="49"/>
        <v>73.924731182795696</v>
      </c>
      <c r="Z161" s="35">
        <f t="shared" si="50"/>
        <v>70.485110470701244</v>
      </c>
      <c r="AA161" s="35">
        <f t="shared" si="51"/>
        <v>-2.7431749868302759</v>
      </c>
      <c r="AB161" s="35">
        <f t="shared" si="52"/>
        <v>-2.743174986830283</v>
      </c>
      <c r="AC161" s="35">
        <f t="shared" si="53"/>
        <v>-2.743174986830283</v>
      </c>
      <c r="AD161" s="36"/>
      <c r="AE161" s="36"/>
      <c r="AF161">
        <v>2.37</v>
      </c>
      <c r="AG161">
        <v>1.63</v>
      </c>
      <c r="AI161" s="36"/>
      <c r="AJ161" t="s">
        <v>436</v>
      </c>
      <c r="AK161" s="35"/>
      <c r="AL161" s="35"/>
    </row>
    <row r="162" spans="1:38" ht="15" x14ac:dyDescent="0.25">
      <c r="A162">
        <v>2.4</v>
      </c>
      <c r="B162">
        <v>3.47</v>
      </c>
      <c r="C162">
        <v>3.1</v>
      </c>
      <c r="D162" s="20">
        <f t="shared" si="41"/>
        <v>2.7431749868302768E-2</v>
      </c>
      <c r="E162" s="17">
        <f>IF(OR($A162="",$B162="",$C162=""),"",A162*'MPTO_working_3-way'!$I161)</f>
        <v>2.4658361996839266</v>
      </c>
      <c r="F162" s="21">
        <f>IF(OR($A162="",$B162="",$C162=""),"",B162*'MPTO_working_3-way'!$I161)</f>
        <v>3.565188172043011</v>
      </c>
      <c r="G162" s="22">
        <f>IF(OR($A162="",$B162="",$C162=""),"",C162*'MPTO_working_3-way'!$I161)</f>
        <v>3.1850384245917387</v>
      </c>
      <c r="H162" s="17">
        <f>IF(OR($A162="",$B162="",$C162=""),"",'MPTO_working_3-way'!E161)</f>
        <v>2.4538507356761756</v>
      </c>
      <c r="I162" s="21">
        <f>IF(OR($A162="",$B162="",$C162=""),"",'MPTO_working_3-way'!F161)</f>
        <v>3.5837088997677196</v>
      </c>
      <c r="J162" s="22">
        <f>IF(OR($A162="",$B162="",$C162=""),"",'MPTO_working_3-way'!G161)</f>
        <v>3.1904365664571301</v>
      </c>
      <c r="K162" s="17">
        <f>IF(OR($A162="",$B162="",$C162=""),"",'OddsRatio_working_3-way'!H161)</f>
        <v>2.4591945709187639</v>
      </c>
      <c r="L162" s="21">
        <f>IF(OR($A162="",$B162="",$C162=""),"",'OddsRatio_working_3-way'!I161)</f>
        <v>3.5744361358352474</v>
      </c>
      <c r="M162" s="22">
        <f>IF(OR($A162="",$B162="",$C162=""),"",'OddsRatio_working_3-way'!J161)</f>
        <v>3.1887918563781459</v>
      </c>
      <c r="N162" s="23">
        <f t="shared" si="42"/>
        <v>40.554194156456177</v>
      </c>
      <c r="O162" s="24">
        <f t="shared" si="43"/>
        <v>28.049010367577754</v>
      </c>
      <c r="P162" s="24">
        <f t="shared" si="44"/>
        <v>31.396795475966073</v>
      </c>
      <c r="Q162" t="s">
        <v>452</v>
      </c>
      <c r="R162" t="s">
        <v>371</v>
      </c>
      <c r="S162" t="s">
        <v>463</v>
      </c>
      <c r="T162" s="35">
        <v>100</v>
      </c>
      <c r="U162" s="35">
        <f t="shared" si="45"/>
        <v>59.349593495934961</v>
      </c>
      <c r="V162" s="35">
        <f t="shared" si="46"/>
        <v>71.098265895953759</v>
      </c>
      <c r="W162" s="35">
        <f t="shared" si="47"/>
        <v>66.88741721854305</v>
      </c>
      <c r="X162" s="35">
        <f t="shared" si="48"/>
        <v>62.014316885503206</v>
      </c>
      <c r="Y162" s="35">
        <f t="shared" si="49"/>
        <v>73.762989285521996</v>
      </c>
      <c r="Z162" s="35">
        <f t="shared" si="50"/>
        <v>69.552140608111273</v>
      </c>
      <c r="AA162" s="35">
        <f t="shared" si="51"/>
        <v>-2.6647233895682447</v>
      </c>
      <c r="AB162" s="35">
        <f t="shared" si="52"/>
        <v>-2.6647233895682376</v>
      </c>
      <c r="AC162" s="35">
        <f t="shared" si="53"/>
        <v>-2.6647233895682234</v>
      </c>
      <c r="AD162" s="36"/>
      <c r="AE162" s="36"/>
      <c r="AF162">
        <v>2.0299999999999998</v>
      </c>
      <c r="AG162">
        <v>1.87</v>
      </c>
      <c r="AI162" s="36"/>
      <c r="AJ162" t="s">
        <v>428</v>
      </c>
      <c r="AK162" s="35"/>
      <c r="AL162" s="35"/>
    </row>
    <row r="163" spans="1:38" ht="15" x14ac:dyDescent="0.25">
      <c r="A163">
        <v>2.46</v>
      </c>
      <c r="B163">
        <v>3.46</v>
      </c>
      <c r="C163">
        <v>3.02</v>
      </c>
      <c r="D163" s="20">
        <f t="shared" si="41"/>
        <v>2.6647233895682465E-2</v>
      </c>
      <c r="E163" s="17">
        <f>IF(OR($A163="",$B163="",$C163=""),"",A163*'MPTO_working_3-way'!$I162)</f>
        <v>2.5255521953833786</v>
      </c>
      <c r="F163" s="21">
        <f>IF(OR($A163="",$B163="",$C163=""),"",B163*'MPTO_working_3-way'!$I162)</f>
        <v>3.5521994292790611</v>
      </c>
      <c r="G163" s="22">
        <f>IF(OR($A163="",$B163="",$C163=""),"",C163*'MPTO_working_3-way'!$I162)</f>
        <v>3.1004746463649613</v>
      </c>
      <c r="H163" s="17">
        <f>IF(OR($A163="",$B163="",$C163=""),"",'MPTO_working_3-way'!E162)</f>
        <v>2.5149535760661386</v>
      </c>
      <c r="I163" s="21">
        <f>IF(OR($A163="",$B163="",$C163=""),"",'MPTO_working_3-way'!F162)</f>
        <v>3.5697083577593691</v>
      </c>
      <c r="J163" s="22">
        <f>IF(OR($A163="",$B163="",$C163=""),"",'MPTO_working_3-way'!G162)</f>
        <v>3.1032441587532671</v>
      </c>
      <c r="K163" s="17">
        <f>IF(OR($A163="",$B163="",$C163=""),"",'OddsRatio_working_3-way'!H162)</f>
        <v>2.5197815534018795</v>
      </c>
      <c r="L163" s="21">
        <f>IF(OR($A163="",$B163="",$C163=""),"",'OddsRatio_working_3-way'!I162)</f>
        <v>3.5607278228552204</v>
      </c>
      <c r="M163" s="22">
        <f>IF(OR($A163="",$B163="",$C163=""),"",'OddsRatio_working_3-way'!J162)</f>
        <v>3.1027114642957496</v>
      </c>
      <c r="N163" s="23">
        <f t="shared" si="42"/>
        <v>39.595301250473661</v>
      </c>
      <c r="O163" s="24">
        <f t="shared" si="43"/>
        <v>28.151572565365669</v>
      </c>
      <c r="P163" s="24">
        <f t="shared" si="44"/>
        <v>32.253126184160664</v>
      </c>
      <c r="Q163" t="s">
        <v>190</v>
      </c>
      <c r="R163" t="s">
        <v>275</v>
      </c>
      <c r="S163" t="s">
        <v>463</v>
      </c>
      <c r="T163" s="35">
        <v>100</v>
      </c>
      <c r="U163" s="35">
        <f t="shared" si="45"/>
        <v>74.747474747474755</v>
      </c>
      <c r="V163" s="35">
        <f t="shared" si="46"/>
        <v>74.554707379134854</v>
      </c>
      <c r="W163" s="35">
        <f t="shared" si="47"/>
        <v>47.916666666666671</v>
      </c>
      <c r="X163" s="35">
        <f t="shared" si="48"/>
        <v>77.528625954198475</v>
      </c>
      <c r="Y163" s="35">
        <f t="shared" si="49"/>
        <v>77.335858585858588</v>
      </c>
      <c r="Z163" s="35">
        <f t="shared" si="50"/>
        <v>50.697817873390392</v>
      </c>
      <c r="AA163" s="35">
        <f t="shared" si="51"/>
        <v>-2.7811512067237203</v>
      </c>
      <c r="AB163" s="35">
        <f t="shared" si="52"/>
        <v>-2.7811512067237345</v>
      </c>
      <c r="AC163" s="35">
        <f t="shared" si="53"/>
        <v>-2.7811512067237203</v>
      </c>
      <c r="AD163" s="36"/>
      <c r="AE163" s="36"/>
      <c r="AF163">
        <v>2.0099999999999998</v>
      </c>
      <c r="AG163">
        <v>1.88</v>
      </c>
      <c r="AI163" s="36"/>
      <c r="AJ163" t="s">
        <v>428</v>
      </c>
      <c r="AK163" s="35"/>
      <c r="AL163" s="35"/>
    </row>
    <row r="164" spans="1:38" ht="15" x14ac:dyDescent="0.25">
      <c r="A164">
        <v>3.96</v>
      </c>
      <c r="B164">
        <v>3.93</v>
      </c>
      <c r="C164">
        <v>1.92</v>
      </c>
      <c r="D164" s="20">
        <f t="shared" si="41"/>
        <v>2.781151206723731E-2</v>
      </c>
      <c r="E164" s="17">
        <f>IF(OR($A164="",$B164="",$C164=""),"",A164*'MPTO_working_3-way'!$I163)</f>
        <v>4.0701335877862599</v>
      </c>
      <c r="F164" s="21">
        <f>IF(OR($A164="",$B164="",$C164=""),"",B164*'MPTO_working_3-way'!$I163)</f>
        <v>4.0392992424242431</v>
      </c>
      <c r="G164" s="22">
        <f>IF(OR($A164="",$B164="",$C164=""),"",C164*'MPTO_working_3-way'!$I163)</f>
        <v>1.9733981031690955</v>
      </c>
      <c r="H164" s="17">
        <f>IF(OR($A164="",$B164="",$C164=""),"",'MPTO_working_3-way'!E163)</f>
        <v>4.1109166672169799</v>
      </c>
      <c r="I164" s="21">
        <f>IF(OR($A164="",$B164="",$C164=""),"",'MPTO_working_3-way'!F163)</f>
        <v>4.078595810756803</v>
      </c>
      <c r="J164" s="22">
        <f>IF(OR($A164="",$B164="",$C164=""),"",'MPTO_working_3-way'!G163)</f>
        <v>1.9547940989907491</v>
      </c>
      <c r="K164" s="17">
        <f>IF(OR($A164="",$B164="",$C164=""),"",'OddsRatio_working_3-way'!H163)</f>
        <v>4.0949004730383791</v>
      </c>
      <c r="L164" s="21">
        <f>IF(OR($A164="",$B164="",$C164=""),"",'OddsRatio_working_3-way'!I163)</f>
        <v>4.0635332385143421</v>
      </c>
      <c r="M164" s="22">
        <f>IF(OR($A164="",$B164="",$C164=""),"",'OddsRatio_working_3-way'!J163)</f>
        <v>1.9619285254038206</v>
      </c>
      <c r="N164" s="23">
        <f t="shared" si="42"/>
        <v>24.569218145586682</v>
      </c>
      <c r="O164" s="24">
        <f t="shared" si="43"/>
        <v>24.756769429140775</v>
      </c>
      <c r="P164" s="24">
        <f t="shared" si="44"/>
        <v>50.674012425272544</v>
      </c>
      <c r="Q164" t="s">
        <v>191</v>
      </c>
      <c r="R164" t="s">
        <v>276</v>
      </c>
      <c r="S164" t="s">
        <v>463</v>
      </c>
      <c r="T164" s="35">
        <v>100</v>
      </c>
      <c r="U164" s="35">
        <f t="shared" si="45"/>
        <v>86.595174262734588</v>
      </c>
      <c r="V164" s="35">
        <f t="shared" si="46"/>
        <v>77.375565610859724</v>
      </c>
      <c r="W164" s="35">
        <f t="shared" si="47"/>
        <v>32.885906040268459</v>
      </c>
      <c r="X164" s="35">
        <f t="shared" si="48"/>
        <v>89.73852834887181</v>
      </c>
      <c r="Y164" s="35">
        <f t="shared" si="49"/>
        <v>80.51891969699696</v>
      </c>
      <c r="Z164" s="35">
        <f t="shared" si="50"/>
        <v>36.029260126405688</v>
      </c>
      <c r="AA164" s="35">
        <f t="shared" si="51"/>
        <v>-3.1433540861372222</v>
      </c>
      <c r="AB164" s="35">
        <f t="shared" si="52"/>
        <v>-3.1433540861372364</v>
      </c>
      <c r="AC164" s="35">
        <f t="shared" si="53"/>
        <v>-3.1433540861372293</v>
      </c>
      <c r="AD164" s="36"/>
      <c r="AE164" s="36"/>
      <c r="AF164">
        <v>1.75</v>
      </c>
      <c r="AG164">
        <v>2.16</v>
      </c>
      <c r="AI164" s="36"/>
      <c r="AJ164" t="s">
        <v>428</v>
      </c>
      <c r="AK164" s="35"/>
      <c r="AL164" s="35"/>
    </row>
    <row r="165" spans="1:38" ht="15" x14ac:dyDescent="0.25">
      <c r="A165">
        <v>7.46</v>
      </c>
      <c r="B165">
        <v>4.42</v>
      </c>
      <c r="C165">
        <v>1.49</v>
      </c>
      <c r="D165" s="20">
        <f t="shared" si="41"/>
        <v>3.14335408613724E-2</v>
      </c>
      <c r="E165" s="17">
        <f>IF(OR($A165="",$B165="",$C165=""),"",A165*'MPTO_working_3-way'!$I164)</f>
        <v>7.6944942148258377</v>
      </c>
      <c r="F165" s="21">
        <f>IF(OR($A165="",$B165="",$C165=""),"",B165*'MPTO_working_3-way'!$I164)</f>
        <v>4.5589362506072657</v>
      </c>
      <c r="G165" s="22">
        <f>IF(OR($A165="",$B165="",$C165=""),"",C165*'MPTO_working_3-way'!$I164)</f>
        <v>1.5368359758834449</v>
      </c>
      <c r="H165" s="17">
        <f>IF(OR($A165="",$B165="",$C165=""),"",'MPTO_working_3-way'!E164)</f>
        <v>8.0925522267857364</v>
      </c>
      <c r="I165" s="21">
        <f>IF(OR($A165="",$B165="",$C165=""),"",'MPTO_working_3-way'!F164)</f>
        <v>4.6346398268177209</v>
      </c>
      <c r="J165" s="22">
        <f>IF(OR($A165="",$B165="",$C165=""),"",'MPTO_working_3-way'!G164)</f>
        <v>1.5136307917529943</v>
      </c>
      <c r="K165" s="17">
        <f>IF(OR($A165="",$B165="",$C165=""),"",'OddsRatio_working_3-way'!H164)</f>
        <v>7.8718781794033159</v>
      </c>
      <c r="L165" s="21">
        <f>IF(OR($A165="",$B165="",$C165=""),"",'OddsRatio_working_3-way'!I164)</f>
        <v>4.6380531538017555</v>
      </c>
      <c r="M165" s="22">
        <f>IF(OR($A165="",$B165="",$C165=""),"",'OddsRatio_working_3-way'!J164)</f>
        <v>1.5212415337318304</v>
      </c>
      <c r="N165" s="23">
        <f t="shared" si="42"/>
        <v>12.996305827005351</v>
      </c>
      <c r="O165" s="24">
        <f t="shared" si="43"/>
        <v>21.934941508927583</v>
      </c>
      <c r="P165" s="24">
        <f t="shared" si="44"/>
        <v>65.068752664067048</v>
      </c>
      <c r="Q165" t="s">
        <v>273</v>
      </c>
      <c r="R165" t="s">
        <v>375</v>
      </c>
      <c r="S165" t="s">
        <v>463</v>
      </c>
      <c r="T165" s="35">
        <v>100</v>
      </c>
      <c r="U165" s="35">
        <f t="shared" si="45"/>
        <v>39.393939393939398</v>
      </c>
      <c r="V165" s="35">
        <f t="shared" si="46"/>
        <v>75.609756097560975</v>
      </c>
      <c r="W165" s="35">
        <f t="shared" si="47"/>
        <v>82.078853046594986</v>
      </c>
      <c r="X165" s="35">
        <f t="shared" si="48"/>
        <v>42.311390855844046</v>
      </c>
      <c r="Y165" s="35">
        <f t="shared" si="49"/>
        <v>78.527207559465623</v>
      </c>
      <c r="Z165" s="35">
        <f t="shared" si="50"/>
        <v>84.996304508499634</v>
      </c>
      <c r="AA165" s="35">
        <f t="shared" si="51"/>
        <v>-2.9174514619046477</v>
      </c>
      <c r="AB165" s="35">
        <f t="shared" si="52"/>
        <v>-2.9174514619046477</v>
      </c>
      <c r="AC165" s="35">
        <f t="shared" si="53"/>
        <v>-2.9174514619046477</v>
      </c>
      <c r="AD165" s="36"/>
      <c r="AE165" s="36"/>
      <c r="AF165">
        <v>1.74</v>
      </c>
      <c r="AG165">
        <v>2.1800000000000002</v>
      </c>
      <c r="AI165" s="36"/>
      <c r="AJ165" t="s">
        <v>428</v>
      </c>
      <c r="AK165" s="35"/>
      <c r="AL165" s="35"/>
    </row>
    <row r="166" spans="1:38" ht="15" x14ac:dyDescent="0.25">
      <c r="A166">
        <v>1.65</v>
      </c>
      <c r="B166">
        <v>4.0999999999999996</v>
      </c>
      <c r="C166">
        <v>5.58</v>
      </c>
      <c r="D166" s="20">
        <f t="shared" si="41"/>
        <v>2.9174514619046521E-2</v>
      </c>
      <c r="E166" s="17">
        <f>IF(OR($A166="",$B166="",$C166=""),"",A166*'MPTO_working_3-way'!$I165)</f>
        <v>1.6981379491214266</v>
      </c>
      <c r="F166" s="21">
        <f>IF(OR($A166="",$B166="",$C166=""),"",B166*'MPTO_working_3-way'!$I165)</f>
        <v>4.2196155099380901</v>
      </c>
      <c r="G166" s="22">
        <f>IF(OR($A166="",$B166="",$C166=""),"",C166*'MPTO_working_3-way'!$I165)</f>
        <v>5.7427937915742797</v>
      </c>
      <c r="H166" s="17">
        <f>IF(OR($A166="",$B166="",$C166=""),"",'MPTO_working_3-way'!E165)</f>
        <v>1.6769076314141147</v>
      </c>
      <c r="I166" s="21">
        <f>IF(OR($A166="",$B166="",$C166=""),"",'MPTO_working_3-way'!F165)</f>
        <v>4.2702632382719266</v>
      </c>
      <c r="J166" s="22">
        <f>IF(OR($A166="",$B166="",$C166=""),"",'MPTO_working_3-way'!G165)</f>
        <v>5.9001703684021329</v>
      </c>
      <c r="K166" s="17">
        <f>IF(OR($A166="",$B166="",$C166=""),"",'OddsRatio_working_3-way'!H165)</f>
        <v>1.6843419513793205</v>
      </c>
      <c r="L166" s="21">
        <f>IF(OR($A166="",$B166="",$C166=""),"",'OddsRatio_working_3-way'!I165)</f>
        <v>4.2637846911936821</v>
      </c>
      <c r="M166" s="22">
        <f>IF(OR($A166="",$B166="",$C166=""),"",'OddsRatio_working_3-way'!J165)</f>
        <v>5.8219786727958276</v>
      </c>
      <c r="N166" s="23">
        <f t="shared" si="42"/>
        <v>58.888030888030897</v>
      </c>
      <c r="O166" s="24">
        <f t="shared" si="43"/>
        <v>23.698841698841701</v>
      </c>
      <c r="P166" s="24">
        <f t="shared" si="44"/>
        <v>17.413127413127413</v>
      </c>
      <c r="Q166" t="s">
        <v>370</v>
      </c>
      <c r="R166" t="s">
        <v>377</v>
      </c>
      <c r="S166" t="s">
        <v>463</v>
      </c>
      <c r="T166" s="35">
        <v>100</v>
      </c>
      <c r="U166" s="35">
        <f t="shared" si="45"/>
        <v>66.101694915254228</v>
      </c>
      <c r="V166" s="35">
        <f t="shared" si="46"/>
        <v>69.418960244648318</v>
      </c>
      <c r="W166" s="35">
        <f t="shared" si="47"/>
        <v>61.832061068702288</v>
      </c>
      <c r="X166" s="35">
        <f t="shared" si="48"/>
        <v>68.74897868664938</v>
      </c>
      <c r="Y166" s="35">
        <f t="shared" si="49"/>
        <v>72.06624401604347</v>
      </c>
      <c r="Z166" s="35">
        <f t="shared" si="50"/>
        <v>64.47934484009744</v>
      </c>
      <c r="AA166" s="35">
        <f t="shared" si="51"/>
        <v>-2.647283771395152</v>
      </c>
      <c r="AB166" s="35">
        <f t="shared" si="52"/>
        <v>-2.647283771395152</v>
      </c>
      <c r="AC166" s="35">
        <f t="shared" si="53"/>
        <v>-2.647283771395152</v>
      </c>
      <c r="AD166" s="36"/>
      <c r="AE166" s="36"/>
      <c r="AF166">
        <v>1.85</v>
      </c>
      <c r="AG166">
        <v>2.0499999999999998</v>
      </c>
      <c r="AI166" s="36"/>
      <c r="AJ166" t="s">
        <v>428</v>
      </c>
      <c r="AK166" s="35"/>
      <c r="AL166" s="35"/>
    </row>
    <row r="167" spans="1:38" ht="15" x14ac:dyDescent="0.25">
      <c r="A167">
        <v>2.95</v>
      </c>
      <c r="B167">
        <v>3.27</v>
      </c>
      <c r="C167">
        <v>2.62</v>
      </c>
      <c r="D167" s="20">
        <f t="shared" si="41"/>
        <v>2.6472837713951591E-2</v>
      </c>
      <c r="E167" s="17">
        <f>IF(OR($A167="",$B167="",$C167=""),"",A167*'MPTO_working_3-way'!$I166)</f>
        <v>3.0280948712561573</v>
      </c>
      <c r="F167" s="21">
        <f>IF(OR($A167="",$B167="",$C167=""),"",B167*'MPTO_working_3-way'!$I166)</f>
        <v>3.3565661793246218</v>
      </c>
      <c r="G167" s="22">
        <f>IF(OR($A167="",$B167="",$C167=""),"",C167*'MPTO_working_3-way'!$I166)</f>
        <v>2.6893588348105535</v>
      </c>
      <c r="H167" s="17">
        <f>IF(OR($A167="",$B167="",$C167=""),"",'MPTO_working_3-way'!E166)</f>
        <v>3.0288457735808514</v>
      </c>
      <c r="I167" s="21">
        <f>IF(OR($A167="",$B167="",$C167=""),"",'MPTO_working_3-way'!F166)</f>
        <v>3.3671607470136022</v>
      </c>
      <c r="J167" s="22">
        <f>IF(OR($A167="",$B167="",$C167=""),"",'MPTO_working_3-way'!G166)</f>
        <v>2.6820069592149824</v>
      </c>
      <c r="K167" s="17">
        <f>IF(OR($A167="",$B167="",$C167=""),"",'OddsRatio_working_3-way'!H166)</f>
        <v>3.0288139918397685</v>
      </c>
      <c r="L167" s="21">
        <f>IF(OR($A167="",$B167="",$C167=""),"",'OddsRatio_working_3-way'!I166)</f>
        <v>3.3617475699878328</v>
      </c>
      <c r="M167" s="22">
        <f>IF(OR($A167="",$B167="",$C167=""),"",'OddsRatio_working_3-way'!J166)</f>
        <v>2.685476239374577</v>
      </c>
      <c r="N167" s="23">
        <f t="shared" si="42"/>
        <v>33.024064387558823</v>
      </c>
      <c r="O167" s="24">
        <f t="shared" si="43"/>
        <v>29.792351664617296</v>
      </c>
      <c r="P167" s="24">
        <f t="shared" si="44"/>
        <v>37.18358394782387</v>
      </c>
      <c r="Q167" t="s">
        <v>417</v>
      </c>
      <c r="R167" t="s">
        <v>381</v>
      </c>
      <c r="S167" t="s">
        <v>463</v>
      </c>
      <c r="T167" s="35">
        <v>100</v>
      </c>
      <c r="U167" s="35">
        <f t="shared" si="45"/>
        <v>11.504424778761051</v>
      </c>
      <c r="V167" s="35">
        <f t="shared" si="46"/>
        <v>89.406779661016955</v>
      </c>
      <c r="W167" s="35">
        <f t="shared" si="47"/>
        <v>95.943204868154154</v>
      </c>
      <c r="X167" s="35">
        <f t="shared" si="48"/>
        <v>14.650015470828892</v>
      </c>
      <c r="Y167" s="35">
        <f t="shared" si="49"/>
        <v>92.552370353084797</v>
      </c>
      <c r="Z167" s="35">
        <f t="shared" si="50"/>
        <v>99.088795560221996</v>
      </c>
      <c r="AA167" s="35">
        <f t="shared" si="51"/>
        <v>-3.1455906920678416</v>
      </c>
      <c r="AB167" s="35">
        <f t="shared" si="52"/>
        <v>-3.1455906920678416</v>
      </c>
      <c r="AC167" s="35">
        <f t="shared" si="53"/>
        <v>-3.1455906920678416</v>
      </c>
      <c r="AD167" s="36"/>
      <c r="AE167" s="36"/>
      <c r="AF167">
        <v>2.04</v>
      </c>
      <c r="AG167">
        <v>1.85</v>
      </c>
      <c r="AI167" s="36"/>
      <c r="AJ167" t="s">
        <v>429</v>
      </c>
      <c r="AK167" s="35"/>
      <c r="AL167" s="35"/>
    </row>
    <row r="168" spans="1:38" ht="15" x14ac:dyDescent="0.25">
      <c r="A168">
        <v>1.1299999999999999</v>
      </c>
      <c r="B168">
        <v>9.44</v>
      </c>
      <c r="C168">
        <v>24.65</v>
      </c>
      <c r="D168" s="20">
        <f t="shared" si="41"/>
        <v>3.1455906920678345E-2</v>
      </c>
      <c r="E168" s="17">
        <f>IF(OR($A168="",$B168="",$C168=""),"",A168*'MPTO_working_3-way'!$I167)</f>
        <v>1.1655451748203665</v>
      </c>
      <c r="F168" s="21">
        <f>IF(OR($A168="",$B168="",$C168=""),"",B168*'MPTO_working_3-way'!$I167)</f>
        <v>9.7369437613312027</v>
      </c>
      <c r="G168" s="22">
        <f>IF(OR($A168="",$B168="",$C168=""),"",C168*'MPTO_working_3-way'!$I167)</f>
        <v>25.42538810559472</v>
      </c>
      <c r="H168" s="17">
        <f>IF(OR($A168="",$B168="",$C168=""),"",'MPTO_working_3-way'!E167)</f>
        <v>1.1435492189679699</v>
      </c>
      <c r="I168" s="21">
        <f>IF(OR($A168="",$B168="",$C168=""),"",'MPTO_working_3-way'!F167)</f>
        <v>10.477029517501663</v>
      </c>
      <c r="J168" s="22">
        <f>IF(OR($A168="",$B168="",$C168=""),"",'MPTO_working_3-way'!G167)</f>
        <v>33.241753397964978</v>
      </c>
      <c r="K168" s="17">
        <f>IF(OR($A168="",$B168="",$C168=""),"",'OddsRatio_working_3-way'!H167)</f>
        <v>1.1487373950229136</v>
      </c>
      <c r="L168" s="21">
        <f>IF(OR($A168="",$B168="",$C168=""),"",'OddsRatio_working_3-way'!I167)</f>
        <v>10.656489338410724</v>
      </c>
      <c r="M168" s="22">
        <f>IF(OR($A168="",$B168="",$C168=""),"",'OddsRatio_working_3-way'!J167)</f>
        <v>28.058764556091663</v>
      </c>
      <c r="N168" s="23">
        <f t="shared" si="42"/>
        <v>85.796760314684491</v>
      </c>
      <c r="O168" s="24">
        <f t="shared" si="43"/>
        <v>10.270163046143375</v>
      </c>
      <c r="P168" s="24">
        <f t="shared" si="44"/>
        <v>3.9330766391721483</v>
      </c>
      <c r="Q168" t="s">
        <v>192</v>
      </c>
      <c r="R168" t="s">
        <v>284</v>
      </c>
      <c r="S168" t="s">
        <v>463</v>
      </c>
      <c r="T168" s="35">
        <v>100</v>
      </c>
      <c r="U168" s="35">
        <f t="shared" si="45"/>
        <v>51.456310679611654</v>
      </c>
      <c r="V168" s="35">
        <f t="shared" si="46"/>
        <v>71.014492753623188</v>
      </c>
      <c r="W168" s="35">
        <f t="shared" si="47"/>
        <v>74.554707379134854</v>
      </c>
      <c r="X168" s="35">
        <f t="shared" si="48"/>
        <v>54.430799867241952</v>
      </c>
      <c r="Y168" s="35">
        <f t="shared" si="49"/>
        <v>73.988981941253499</v>
      </c>
      <c r="Z168" s="35">
        <f t="shared" si="50"/>
        <v>77.529196566765151</v>
      </c>
      <c r="AA168" s="35">
        <f t="shared" si="51"/>
        <v>-2.9744891876302972</v>
      </c>
      <c r="AB168" s="35">
        <f t="shared" si="52"/>
        <v>-2.9744891876303114</v>
      </c>
      <c r="AC168" s="35">
        <f t="shared" si="53"/>
        <v>-2.9744891876302972</v>
      </c>
      <c r="AD168" s="36"/>
      <c r="AE168" s="36"/>
      <c r="AF168">
        <v>1.43</v>
      </c>
      <c r="AG168">
        <v>2.93</v>
      </c>
      <c r="AI168" s="36"/>
      <c r="AJ168" t="s">
        <v>429</v>
      </c>
      <c r="AK168" s="35"/>
      <c r="AL168" s="35"/>
    </row>
    <row r="169" spans="1:38" ht="15" x14ac:dyDescent="0.25">
      <c r="A169">
        <v>2.06</v>
      </c>
      <c r="B169">
        <v>3.45</v>
      </c>
      <c r="C169">
        <v>3.93</v>
      </c>
      <c r="D169" s="20">
        <f t="shared" si="41"/>
        <v>2.9744891876303026E-2</v>
      </c>
      <c r="E169" s="17">
        <f>IF(OR($A169="",$B169="",$C169=""),"",A169*'MPTO_working_3-way'!$I168)</f>
        <v>2.1212744772651844</v>
      </c>
      <c r="F169" s="21">
        <f>IF(OR($A169="",$B169="",$C169=""),"",B169*'MPTO_working_3-way'!$I168)</f>
        <v>3.5526198769732455</v>
      </c>
      <c r="G169" s="22">
        <f>IF(OR($A169="",$B169="",$C169=""),"",C169*'MPTO_working_3-way'!$I168)</f>
        <v>4.0468974250738707</v>
      </c>
      <c r="H169" s="17">
        <f>IF(OR($A169="",$B169="",$C169=""),"",'MPTO_working_3-way'!E168)</f>
        <v>2.1029524370989274</v>
      </c>
      <c r="I169" s="21">
        <f>IF(OR($A169="",$B169="",$C169=""),"",'MPTO_working_3-way'!F168)</f>
        <v>3.5721926569951927</v>
      </c>
      <c r="J169" s="22">
        <f>IF(OR($A169="",$B169="",$C169=""),"",'MPTO_working_3-way'!G168)</f>
        <v>4.0893446187227953</v>
      </c>
      <c r="K169" s="17">
        <f>IF(OR($A169="",$B169="",$C169=""),"",'OddsRatio_working_3-way'!H168)</f>
        <v>2.1103532607772912</v>
      </c>
      <c r="L169" s="21">
        <f>IF(OR($A169="",$B169="",$C169=""),"",'OddsRatio_working_3-way'!I168)</f>
        <v>3.5663825367022306</v>
      </c>
      <c r="M169" s="22">
        <f>IF(OR($A169="",$B169="",$C169=""),"",'OddsRatio_working_3-way'!J168)</f>
        <v>4.0691840132806272</v>
      </c>
      <c r="N169" s="23">
        <f t="shared" si="42"/>
        <v>47.141471352129422</v>
      </c>
      <c r="O169" s="24">
        <f t="shared" si="43"/>
        <v>28.148240865329448</v>
      </c>
      <c r="P169" s="24">
        <f t="shared" si="44"/>
        <v>24.710287782541123</v>
      </c>
      <c r="Q169" t="s">
        <v>277</v>
      </c>
      <c r="R169" t="s">
        <v>383</v>
      </c>
      <c r="S169" t="s">
        <v>463</v>
      </c>
      <c r="T169" s="35">
        <v>100</v>
      </c>
      <c r="U169" s="35">
        <f t="shared" si="45"/>
        <v>70.930232558139537</v>
      </c>
      <c r="V169" s="35">
        <f t="shared" si="46"/>
        <v>69.040247678018574</v>
      </c>
      <c r="W169" s="35">
        <f t="shared" si="47"/>
        <v>57.805907172995774</v>
      </c>
      <c r="X169" s="35">
        <f t="shared" si="48"/>
        <v>73.153845148985639</v>
      </c>
      <c r="Y169" s="35">
        <f t="shared" si="49"/>
        <v>71.26386026886469</v>
      </c>
      <c r="Z169" s="35">
        <f t="shared" si="50"/>
        <v>60.029519763841897</v>
      </c>
      <c r="AA169" s="35">
        <f t="shared" si="51"/>
        <v>-2.223612590846102</v>
      </c>
      <c r="AB169" s="35">
        <f t="shared" si="52"/>
        <v>-2.2236125908461162</v>
      </c>
      <c r="AC169" s="35">
        <f t="shared" si="53"/>
        <v>-2.2236125908461233</v>
      </c>
      <c r="AD169" s="36"/>
      <c r="AE169" s="36"/>
      <c r="AF169">
        <v>2.09</v>
      </c>
      <c r="AG169">
        <v>1.8</v>
      </c>
      <c r="AI169" s="36"/>
      <c r="AJ169" t="s">
        <v>429</v>
      </c>
      <c r="AK169" s="35"/>
      <c r="AL169" s="35"/>
    </row>
    <row r="170" spans="1:38" ht="15" x14ac:dyDescent="0.25">
      <c r="A170">
        <v>3.44</v>
      </c>
      <c r="B170">
        <v>3.23</v>
      </c>
      <c r="C170">
        <v>2.37</v>
      </c>
      <c r="D170" s="20">
        <f t="shared" si="41"/>
        <v>2.2236125908461135E-2</v>
      </c>
      <c r="E170" s="17">
        <f>IF(OR($A170="",$B170="",$C170=""),"",A170*'MPTO_working_3-way'!$I169)</f>
        <v>3.516492273125106</v>
      </c>
      <c r="F170" s="21">
        <f>IF(OR($A170="",$B170="",$C170=""),"",B170*'MPTO_working_3-way'!$I169)</f>
        <v>3.3018226866843294</v>
      </c>
      <c r="G170" s="22">
        <f>IF(OR($A170="",$B170="",$C170=""),"",C170*'MPTO_working_3-way'!$I169)</f>
        <v>2.4226996184030529</v>
      </c>
      <c r="H170" s="17">
        <f>IF(OR($A170="",$B170="",$C170=""),"",'MPTO_working_3-way'!E169)</f>
        <v>3.5300060626252026</v>
      </c>
      <c r="I170" s="21">
        <f>IF(OR($A170="",$B170="",$C170=""),"",'MPTO_working_3-way'!F169)</f>
        <v>3.3092258299848982</v>
      </c>
      <c r="J170" s="22">
        <f>IF(OR($A170="",$B170="",$C170=""),"",'MPTO_working_3-way'!G169)</f>
        <v>2.4123771178516802</v>
      </c>
      <c r="K170" s="17">
        <f>IF(OR($A170="",$B170="",$C170=""),"",'OddsRatio_working_3-way'!H169)</f>
        <v>3.5235630125279145</v>
      </c>
      <c r="L170" s="21">
        <f>IF(OR($A170="",$B170="",$C170=""),"",'OddsRatio_working_3-way'!I169)</f>
        <v>3.3063711139087077</v>
      </c>
      <c r="M170" s="22">
        <f>IF(OR($A170="",$B170="",$C170=""),"",'OddsRatio_working_3-way'!J169)</f>
        <v>2.4169185767062471</v>
      </c>
      <c r="N170" s="23">
        <f t="shared" si="42"/>
        <v>28.437429185968327</v>
      </c>
      <c r="O170" s="24">
        <f t="shared" si="43"/>
        <v>30.286302290938405</v>
      </c>
      <c r="P170" s="24">
        <f t="shared" si="44"/>
        <v>41.276268523093265</v>
      </c>
      <c r="Q170" t="s">
        <v>300</v>
      </c>
      <c r="R170" t="s">
        <v>196</v>
      </c>
      <c r="S170" t="s">
        <v>463</v>
      </c>
      <c r="T170" s="35">
        <v>100</v>
      </c>
      <c r="U170" s="35">
        <f t="shared" si="45"/>
        <v>59.514170040485837</v>
      </c>
      <c r="V170" s="35">
        <f t="shared" si="46"/>
        <v>68.847352024922117</v>
      </c>
      <c r="W170" s="35">
        <f t="shared" si="47"/>
        <v>69.512195121951223</v>
      </c>
      <c r="X170" s="35">
        <f t="shared" si="48"/>
        <v>61.640452853126661</v>
      </c>
      <c r="Y170" s="35">
        <f t="shared" si="49"/>
        <v>70.973634837562955</v>
      </c>
      <c r="Z170" s="35">
        <f t="shared" si="50"/>
        <v>71.638477934592046</v>
      </c>
      <c r="AA170" s="35">
        <f t="shared" si="51"/>
        <v>-2.1262828126408237</v>
      </c>
      <c r="AB170" s="35">
        <f t="shared" si="52"/>
        <v>-2.126282812640838</v>
      </c>
      <c r="AC170" s="35">
        <f t="shared" si="53"/>
        <v>-2.1262828126408237</v>
      </c>
      <c r="AD170" s="36"/>
      <c r="AE170" s="36"/>
      <c r="AF170">
        <v>2.5099999999999998</v>
      </c>
      <c r="AG170">
        <v>1.58</v>
      </c>
      <c r="AI170" s="36"/>
      <c r="AJ170" t="s">
        <v>431</v>
      </c>
      <c r="AK170" s="35"/>
      <c r="AL170" s="35"/>
    </row>
    <row r="171" spans="1:38" ht="15" x14ac:dyDescent="0.25">
      <c r="A171">
        <v>2.4700000000000002</v>
      </c>
      <c r="B171">
        <v>3.21</v>
      </c>
      <c r="C171">
        <v>3.28</v>
      </c>
      <c r="D171" s="20">
        <f t="shared" si="41"/>
        <v>2.1262828126408229E-2</v>
      </c>
      <c r="E171" s="17">
        <f>IF(OR($A171="",$B171="",$C171=""),"",A171*'MPTO_working_3-way'!$I170)</f>
        <v>2.5225191854722286</v>
      </c>
      <c r="F171" s="21">
        <f>IF(OR($A171="",$B171="",$C171=""),"",B171*'MPTO_working_3-way'!$I170)</f>
        <v>3.2782536782857705</v>
      </c>
      <c r="G171" s="22">
        <f>IF(OR($A171="",$B171="",$C171=""),"",C171*'MPTO_working_3-way'!$I170)</f>
        <v>3.3497420762546186</v>
      </c>
      <c r="H171" s="17">
        <f>IF(OR($A171="",$B171="",$C171=""),"",'MPTO_working_3-way'!E170)</f>
        <v>2.5140112748069532</v>
      </c>
      <c r="I171" s="21">
        <f>IF(OR($A171="",$B171="",$C171=""),"",'MPTO_working_3-way'!F170)</f>
        <v>3.2847316729536189</v>
      </c>
      <c r="J171" s="22">
        <f>IF(OR($A171="",$B171="",$C171=""),"",'MPTO_working_3-way'!G170)</f>
        <v>3.3580661689407743</v>
      </c>
      <c r="K171" s="17">
        <f>IF(OR($A171="",$B171="",$C171=""),"",'OddsRatio_working_3-way'!H170)</f>
        <v>2.517837404791385</v>
      </c>
      <c r="L171" s="21">
        <f>IF(OR($A171="",$B171="",$C171=""),"",'OddsRatio_working_3-way'!I170)</f>
        <v>3.2819188194482729</v>
      </c>
      <c r="M171" s="22">
        <f>IF(OR($A171="",$B171="",$C171=""),"",'OddsRatio_working_3-way'!J170)</f>
        <v>3.3541967911050055</v>
      </c>
      <c r="N171" s="23">
        <f t="shared" si="42"/>
        <v>39.642909586544725</v>
      </c>
      <c r="O171" s="24">
        <f t="shared" si="43"/>
        <v>30.504045694319466</v>
      </c>
      <c r="P171" s="24">
        <f t="shared" si="44"/>
        <v>29.85304471913582</v>
      </c>
      <c r="Q171" t="s">
        <v>387</v>
      </c>
      <c r="R171" t="s">
        <v>419</v>
      </c>
      <c r="S171" t="s">
        <v>463</v>
      </c>
      <c r="T171" s="35">
        <v>100</v>
      </c>
      <c r="U171" s="35">
        <f t="shared" si="45"/>
        <v>34.21052631578948</v>
      </c>
      <c r="V171" s="35">
        <f t="shared" si="46"/>
        <v>76.359338061465735</v>
      </c>
      <c r="W171" s="35">
        <f t="shared" si="47"/>
        <v>86.979166666666671</v>
      </c>
      <c r="X171" s="35">
        <f t="shared" si="48"/>
        <v>36.661495271867608</v>
      </c>
      <c r="Y171" s="35">
        <f t="shared" si="49"/>
        <v>78.810307017543863</v>
      </c>
      <c r="Z171" s="35">
        <f t="shared" si="50"/>
        <v>89.430135622744814</v>
      </c>
      <c r="AA171" s="35">
        <f t="shared" si="51"/>
        <v>-2.4509689560781283</v>
      </c>
      <c r="AB171" s="35">
        <f t="shared" si="52"/>
        <v>-2.4509689560781283</v>
      </c>
      <c r="AC171" s="35">
        <f t="shared" si="53"/>
        <v>-2.4509689560781425</v>
      </c>
      <c r="AD171" s="36"/>
      <c r="AE171" s="36"/>
      <c r="AF171">
        <v>2.0299999999999998</v>
      </c>
      <c r="AG171">
        <v>1.88</v>
      </c>
      <c r="AI171" s="36"/>
      <c r="AJ171" t="s">
        <v>431</v>
      </c>
      <c r="AK171" s="35"/>
      <c r="AL171" s="35"/>
    </row>
    <row r="172" spans="1:38" ht="15" x14ac:dyDescent="0.25">
      <c r="A172">
        <v>1.52</v>
      </c>
      <c r="B172">
        <v>4.2300000000000004</v>
      </c>
      <c r="C172">
        <v>7.68</v>
      </c>
      <c r="D172" s="20">
        <f t="shared" si="41"/>
        <v>2.4509689560781478E-2</v>
      </c>
      <c r="E172" s="17">
        <f>IF(OR($A172="",$B172="",$C172=""),"",A172*'MPTO_working_3-way'!$I171)</f>
        <v>1.5572547281323879</v>
      </c>
      <c r="F172" s="21">
        <f>IF(OR($A172="",$B172="",$C172=""),"",B172*'MPTO_working_3-way'!$I171)</f>
        <v>4.3336759868421062</v>
      </c>
      <c r="G172" s="22">
        <f>IF(OR($A172="",$B172="",$C172=""),"",C172*'MPTO_working_3-way'!$I171)</f>
        <v>7.8682344158268016</v>
      </c>
      <c r="H172" s="17">
        <f>IF(OR($A172="",$B172="",$C172=""),"",'MPTO_working_3-way'!E171)</f>
        <v>1.5391130797841202</v>
      </c>
      <c r="I172" s="21">
        <f>IF(OR($A172="",$B172="",$C172=""),"",'MPTO_working_3-way'!F171)</f>
        <v>4.3814158714114146</v>
      </c>
      <c r="J172" s="22">
        <f>IF(OR($A172="",$B172="",$C172=""),"",'MPTO_working_3-way'!G171)</f>
        <v>8.1941396998693712</v>
      </c>
      <c r="K172" s="17">
        <f>IF(OR($A172="",$B172="",$C172=""),"",'OddsRatio_working_3-way'!H171)</f>
        <v>1.5452826438124632</v>
      </c>
      <c r="L172" s="21">
        <f>IF(OR($A172="",$B172="",$C172=""),"",'OddsRatio_working_3-way'!I171)</f>
        <v>4.3870441144504921</v>
      </c>
      <c r="M172" s="22">
        <f>IF(OR($A172="",$B172="",$C172=""),"",'OddsRatio_working_3-way'!J171)</f>
        <v>8.0047847320524088</v>
      </c>
      <c r="N172" s="23">
        <f t="shared" si="42"/>
        <v>64.215569998576768</v>
      </c>
      <c r="O172" s="24">
        <f t="shared" si="43"/>
        <v>23.07509843920489</v>
      </c>
      <c r="P172" s="24">
        <f t="shared" si="44"/>
        <v>12.70933156221832</v>
      </c>
      <c r="Q172" t="s">
        <v>388</v>
      </c>
      <c r="R172" t="s">
        <v>384</v>
      </c>
      <c r="S172" t="s">
        <v>463</v>
      </c>
      <c r="T172" s="35">
        <v>100</v>
      </c>
      <c r="U172" s="35">
        <f t="shared" si="45"/>
        <v>25.925925925925924</v>
      </c>
      <c r="V172" s="35">
        <f t="shared" si="46"/>
        <v>81.378026070763497</v>
      </c>
      <c r="W172" s="35">
        <f t="shared" si="47"/>
        <v>90.089197224975223</v>
      </c>
      <c r="X172" s="35">
        <f t="shared" si="48"/>
        <v>28.532776704261277</v>
      </c>
      <c r="Y172" s="35">
        <f t="shared" si="49"/>
        <v>83.984876849098839</v>
      </c>
      <c r="Z172" s="35">
        <f t="shared" si="50"/>
        <v>92.696048003310565</v>
      </c>
      <c r="AA172" s="35">
        <f t="shared" si="51"/>
        <v>-2.6068507783353532</v>
      </c>
      <c r="AB172" s="35">
        <f t="shared" si="52"/>
        <v>-2.6068507783353425</v>
      </c>
      <c r="AC172" s="35">
        <f t="shared" si="53"/>
        <v>-2.6068507783353425</v>
      </c>
      <c r="AD172" s="36"/>
      <c r="AE172" s="36"/>
      <c r="AF172">
        <v>2.08</v>
      </c>
      <c r="AG172">
        <v>1.84</v>
      </c>
      <c r="AI172" s="36"/>
      <c r="AJ172" t="s">
        <v>431</v>
      </c>
      <c r="AK172" s="35"/>
      <c r="AL172" s="35"/>
    </row>
    <row r="173" spans="1:38" ht="15" x14ac:dyDescent="0.25">
      <c r="A173">
        <v>1.35</v>
      </c>
      <c r="B173">
        <v>5.37</v>
      </c>
      <c r="C173">
        <v>10.09</v>
      </c>
      <c r="D173" s="20">
        <f t="shared" si="41"/>
        <v>2.6068507783353567E-2</v>
      </c>
      <c r="E173" s="17">
        <f>IF(OR($A173="",$B173="",$C173=""),"",A173*'MPTO_working_3-way'!$I172)</f>
        <v>1.3851924855075275</v>
      </c>
      <c r="F173" s="21">
        <f>IF(OR($A173="",$B173="",$C173=""),"",B173*'MPTO_working_3-way'!$I172)</f>
        <v>5.5099878867966083</v>
      </c>
      <c r="G173" s="22">
        <f>IF(OR($A173="",$B173="",$C173=""),"",C173*'MPTO_working_3-way'!$I172)</f>
        <v>10.353031243534037</v>
      </c>
      <c r="H173" s="17">
        <f>IF(OR($A173="",$B173="",$C173=""),"",'MPTO_working_3-way'!E172)</f>
        <v>1.366024600316522</v>
      </c>
      <c r="I173" s="21">
        <f>IF(OR($A173="",$B173="",$C173=""),"",'MPTO_working_3-way'!F172)</f>
        <v>5.6328432756027027</v>
      </c>
      <c r="J173" s="22">
        <f>IF(OR($A173="",$B173="",$C173=""),"",'MPTO_working_3-way'!G172)</f>
        <v>11.05968050548203</v>
      </c>
      <c r="K173" s="17">
        <f>IF(OR($A173="",$B173="",$C173=""),"",'OddsRatio_working_3-way'!H172)</f>
        <v>1.3718414064150863</v>
      </c>
      <c r="L173" s="21">
        <f>IF(OR($A173="",$B173="",$C173=""),"",'OddsRatio_working_3-way'!I172)</f>
        <v>5.6427055600969309</v>
      </c>
      <c r="M173" s="22">
        <f>IF(OR($A173="",$B173="",$C173=""),"",'OddsRatio_working_3-way'!J172)</f>
        <v>10.657252526608948</v>
      </c>
      <c r="N173" s="23">
        <f t="shared" si="42"/>
        <v>72.192132895783431</v>
      </c>
      <c r="O173" s="24">
        <f t="shared" si="43"/>
        <v>18.148860225196959</v>
      </c>
      <c r="P173" s="24">
        <f t="shared" si="44"/>
        <v>9.6590068790195893</v>
      </c>
      <c r="Q173" t="s">
        <v>391</v>
      </c>
      <c r="R173" t="s">
        <v>301</v>
      </c>
      <c r="S173" t="s">
        <v>463</v>
      </c>
      <c r="T173" s="35">
        <v>100</v>
      </c>
      <c r="U173" s="35">
        <f t="shared" si="45"/>
        <v>55.156950672645742</v>
      </c>
      <c r="V173" s="35">
        <f t="shared" si="46"/>
        <v>66.777408637873762</v>
      </c>
      <c r="W173" s="35">
        <f t="shared" si="47"/>
        <v>74.025974025974023</v>
      </c>
      <c r="X173" s="35">
        <f t="shared" si="48"/>
        <v>59.196617336152222</v>
      </c>
      <c r="Y173" s="35">
        <f t="shared" si="49"/>
        <v>70.817075301380243</v>
      </c>
      <c r="Z173" s="35">
        <f t="shared" si="50"/>
        <v>78.065640689480503</v>
      </c>
      <c r="AA173" s="35">
        <f t="shared" si="51"/>
        <v>-4.0396666635064804</v>
      </c>
      <c r="AB173" s="35">
        <f t="shared" si="52"/>
        <v>-4.0396666635064804</v>
      </c>
      <c r="AC173" s="35">
        <f t="shared" si="53"/>
        <v>-4.0396666635064804</v>
      </c>
      <c r="AD173" s="36"/>
      <c r="AE173" s="36"/>
      <c r="AF173">
        <v>1.72</v>
      </c>
      <c r="AG173">
        <v>2.2400000000000002</v>
      </c>
      <c r="AI173" s="36"/>
      <c r="AJ173" t="s">
        <v>431</v>
      </c>
      <c r="AK173" s="35"/>
      <c r="AL173" s="35"/>
    </row>
    <row r="174" spans="1:38" ht="15" x14ac:dyDescent="0.25">
      <c r="A174">
        <v>2.23</v>
      </c>
      <c r="B174">
        <v>3.01</v>
      </c>
      <c r="C174">
        <v>3.85</v>
      </c>
      <c r="D174" s="20">
        <f t="shared" si="41"/>
        <v>4.0396666635064804E-2</v>
      </c>
      <c r="E174" s="17">
        <f>IF(OR($A174="",$B174="",$C174=""),"",A174*'MPTO_working_3-way'!$I173)</f>
        <v>2.3200845665961944</v>
      </c>
      <c r="F174" s="21">
        <f>IF(OR($A174="",$B174="",$C174=""),"",B174*'MPTO_working_3-way'!$I173)</f>
        <v>3.1315939665715447</v>
      </c>
      <c r="G174" s="22">
        <f>IF(OR($A174="",$B174="",$C174=""),"",C174*'MPTO_working_3-way'!$I173)</f>
        <v>4.0055271665449999</v>
      </c>
      <c r="H174" s="17">
        <f>IF(OR($A174="",$B174="",$C174=""),"",'MPTO_working_3-way'!E173)</f>
        <v>2.2990358837248164</v>
      </c>
      <c r="I174" s="21">
        <f>IF(OR($A174="",$B174="",$C174=""),"",'MPTO_working_3-way'!F173)</f>
        <v>3.1371529572721228</v>
      </c>
      <c r="J174" s="22">
        <f>IF(OR($A174="",$B174="",$C174=""),"",'MPTO_working_3-way'!G173)</f>
        <v>4.0605063490695912</v>
      </c>
      <c r="K174" s="17">
        <f>IF(OR($A174="",$B174="",$C174=""),"",'OddsRatio_working_3-way'!H173)</f>
        <v>2.30819804763463</v>
      </c>
      <c r="L174" s="21">
        <f>IF(OR($A174="",$B174="",$C174=""),"",'OddsRatio_working_3-way'!I173)</f>
        <v>3.1377870534517123</v>
      </c>
      <c r="M174" s="22">
        <f>IF(OR($A174="",$B174="",$C174=""),"",'OddsRatio_working_3-way'!J173)</f>
        <v>4.031190598177802</v>
      </c>
      <c r="N174" s="23">
        <f t="shared" si="42"/>
        <v>43.101877164206307</v>
      </c>
      <c r="O174" s="24">
        <f t="shared" si="43"/>
        <v>31.93261995886381</v>
      </c>
      <c r="P174" s="24">
        <f t="shared" si="44"/>
        <v>24.965502876929886</v>
      </c>
      <c r="Q174" t="s">
        <v>401</v>
      </c>
      <c r="R174" t="s">
        <v>421</v>
      </c>
      <c r="S174" t="s">
        <v>463</v>
      </c>
      <c r="T174" s="35">
        <v>100</v>
      </c>
      <c r="U174" s="35">
        <f t="shared" si="45"/>
        <v>38.650306748466257</v>
      </c>
      <c r="V174" s="35">
        <f t="shared" si="46"/>
        <v>72.899728997289984</v>
      </c>
      <c r="W174" s="35">
        <f t="shared" si="47"/>
        <v>84.276729559748418</v>
      </c>
      <c r="X174" s="35">
        <f t="shared" si="48"/>
        <v>42.823541442961599</v>
      </c>
      <c r="Y174" s="35">
        <f t="shared" si="49"/>
        <v>77.072963691785318</v>
      </c>
      <c r="Z174" s="35">
        <f t="shared" si="50"/>
        <v>88.449964254243767</v>
      </c>
      <c r="AA174" s="35">
        <f t="shared" si="51"/>
        <v>-4.173234694495342</v>
      </c>
      <c r="AB174" s="35">
        <f t="shared" si="52"/>
        <v>-4.1732346944953349</v>
      </c>
      <c r="AC174" s="35">
        <f t="shared" si="53"/>
        <v>-4.1732346944953491</v>
      </c>
      <c r="AD174" s="36"/>
      <c r="AE174" s="36"/>
      <c r="AF174">
        <v>2.4300000000000002</v>
      </c>
      <c r="AG174">
        <v>1.58</v>
      </c>
      <c r="AI174" s="36"/>
      <c r="AJ174" t="s">
        <v>432</v>
      </c>
      <c r="AK174" s="35"/>
      <c r="AL174" s="35"/>
    </row>
    <row r="175" spans="1:38" ht="15" x14ac:dyDescent="0.25">
      <c r="A175">
        <v>1.63</v>
      </c>
      <c r="B175">
        <v>3.69</v>
      </c>
      <c r="C175">
        <v>6.36</v>
      </c>
      <c r="D175" s="20">
        <f t="shared" si="41"/>
        <v>4.1732346944953536E-2</v>
      </c>
      <c r="E175" s="17">
        <f>IF(OR($A175="",$B175="",$C175=""),"",A175*'MPTO_working_3-way'!$I174)</f>
        <v>1.6980237255202741</v>
      </c>
      <c r="F175" s="21">
        <f>IF(OR($A175="",$B175="",$C175=""),"",B175*'MPTO_working_3-way'!$I174)</f>
        <v>3.8439923602268786</v>
      </c>
      <c r="G175" s="22">
        <f>IF(OR($A175="",$B175="",$C175=""),"",C175*'MPTO_working_3-way'!$I174)</f>
        <v>6.6254177265699052</v>
      </c>
      <c r="H175" s="17">
        <f>IF(OR($A175="",$B175="",$C175=""),"",'MPTO_working_3-way'!E174)</f>
        <v>1.6678170429150971</v>
      </c>
      <c r="I175" s="21">
        <f>IF(OR($A175="",$B175="",$C175=""),"",'MPTO_working_3-way'!F174)</f>
        <v>3.8896592705149873</v>
      </c>
      <c r="J175" s="22">
        <f>IF(OR($A175="",$B175="",$C175=""),"",'MPTO_working_3-way'!G174)</f>
        <v>6.9772996721971721</v>
      </c>
      <c r="K175" s="17">
        <f>IF(OR($A175="",$B175="",$C175=""),"",'OddsRatio_working_3-way'!H174)</f>
        <v>1.6785303710172623</v>
      </c>
      <c r="L175" s="21">
        <f>IF(OR($A175="",$B175="",$C175=""),"",'OddsRatio_working_3-way'!I174)</f>
        <v>3.897216981010216</v>
      </c>
      <c r="M175" s="22">
        <f>IF(OR($A175="",$B175="",$C175=""),"",'OddsRatio_working_3-way'!J174)</f>
        <v>6.772893315321471</v>
      </c>
      <c r="N175" s="23">
        <f t="shared" si="42"/>
        <v>58.891992200733242</v>
      </c>
      <c r="O175" s="24">
        <f t="shared" si="43"/>
        <v>26.014619861028503</v>
      </c>
      <c r="P175" s="24">
        <f t="shared" si="44"/>
        <v>15.093387938238237</v>
      </c>
      <c r="Q175" t="s">
        <v>392</v>
      </c>
      <c r="R175" t="s">
        <v>399</v>
      </c>
      <c r="S175" t="s">
        <v>463</v>
      </c>
      <c r="T175" s="35">
        <v>100</v>
      </c>
      <c r="U175" s="35">
        <f t="shared" si="45"/>
        <v>61.977186311787079</v>
      </c>
      <c r="V175" s="35">
        <f t="shared" si="46"/>
        <v>66.555183946488299</v>
      </c>
      <c r="W175" s="35">
        <f t="shared" si="47"/>
        <v>67.637540453074436</v>
      </c>
      <c r="X175" s="35">
        <f t="shared" si="48"/>
        <v>65.807275600437279</v>
      </c>
      <c r="Y175" s="35">
        <f t="shared" si="49"/>
        <v>70.385273235138499</v>
      </c>
      <c r="Z175" s="35">
        <f t="shared" si="50"/>
        <v>71.467629741724636</v>
      </c>
      <c r="AA175" s="35">
        <f t="shared" si="51"/>
        <v>-3.8300892886501998</v>
      </c>
      <c r="AB175" s="35">
        <f t="shared" si="52"/>
        <v>-3.8300892886501998</v>
      </c>
      <c r="AC175" s="35">
        <f t="shared" si="53"/>
        <v>-3.8300892886501998</v>
      </c>
      <c r="AD175" s="36"/>
      <c r="AE175" s="36"/>
      <c r="AF175">
        <v>2.34</v>
      </c>
      <c r="AG175">
        <v>1.63</v>
      </c>
      <c r="AI175" s="36"/>
      <c r="AJ175" t="s">
        <v>432</v>
      </c>
      <c r="AK175" s="35"/>
      <c r="AL175" s="35"/>
    </row>
    <row r="176" spans="1:38" ht="15" x14ac:dyDescent="0.25">
      <c r="A176">
        <v>2.63</v>
      </c>
      <c r="B176">
        <v>2.99</v>
      </c>
      <c r="C176">
        <v>3.09</v>
      </c>
      <c r="D176" s="20">
        <f t="shared" si="41"/>
        <v>3.8300892886502069E-2</v>
      </c>
      <c r="E176" s="17">
        <f>IF(OR($A176="",$B176="",$C176=""),"",A176*'MPTO_working_3-way'!$I175)</f>
        <v>2.7307313482915005</v>
      </c>
      <c r="F176" s="21">
        <f>IF(OR($A176="",$B176="",$C176=""),"",B176*'MPTO_working_3-way'!$I175)</f>
        <v>3.1045196697306414</v>
      </c>
      <c r="G176" s="22">
        <f>IF(OR($A176="",$B176="",$C176=""),"",C176*'MPTO_working_3-way'!$I175)</f>
        <v>3.2083497590192911</v>
      </c>
      <c r="H176" s="17">
        <f>IF(OR($A176="",$B176="",$C176=""),"",'MPTO_working_3-way'!E175)</f>
        <v>2.7213759564331954</v>
      </c>
      <c r="I176" s="21">
        <f>IF(OR($A176="",$B176="",$C176=""),"",'MPTO_working_3-way'!F175)</f>
        <v>3.1086678726944061</v>
      </c>
      <c r="J176" s="22">
        <f>IF(OR($A176="",$B176="",$C176=""),"",'MPTO_working_3-way'!G175)</f>
        <v>3.2169067113589578</v>
      </c>
      <c r="K176" s="17">
        <f>IF(OR($A176="",$B176="",$C176=""),"",'OddsRatio_working_3-way'!H175)</f>
        <v>2.7257338326311369</v>
      </c>
      <c r="L176" s="21">
        <f>IF(OR($A176="",$B176="",$C176=""),"",'OddsRatio_working_3-way'!I175)</f>
        <v>3.1068775011877072</v>
      </c>
      <c r="M176" s="22">
        <f>IF(OR($A176="",$B176="",$C176=""),"",'OddsRatio_working_3-way'!J175)</f>
        <v>3.2127507424534207</v>
      </c>
      <c r="N176" s="23">
        <f t="shared" si="42"/>
        <v>36.620226322360729</v>
      </c>
      <c r="O176" s="24">
        <f t="shared" si="43"/>
        <v>32.211102082879165</v>
      </c>
      <c r="P176" s="24">
        <f t="shared" si="44"/>
        <v>31.168671594760106</v>
      </c>
      <c r="Q176" t="s">
        <v>305</v>
      </c>
      <c r="R176" t="s">
        <v>397</v>
      </c>
      <c r="S176" t="s">
        <v>463</v>
      </c>
      <c r="T176" s="35">
        <v>100</v>
      </c>
      <c r="U176" s="35">
        <f t="shared" si="45"/>
        <v>68.847352024922117</v>
      </c>
      <c r="V176" s="35">
        <f t="shared" si="46"/>
        <v>69.325153374233125</v>
      </c>
      <c r="W176" s="35">
        <f t="shared" si="47"/>
        <v>57.983193277310924</v>
      </c>
      <c r="X176" s="35">
        <f t="shared" si="48"/>
        <v>72.691653348455958</v>
      </c>
      <c r="Y176" s="35">
        <f t="shared" si="49"/>
        <v>73.169454697766952</v>
      </c>
      <c r="Z176" s="35">
        <f t="shared" si="50"/>
        <v>61.827494600844759</v>
      </c>
      <c r="AA176" s="35">
        <f t="shared" si="51"/>
        <v>-3.8443013235338412</v>
      </c>
      <c r="AB176" s="35">
        <f t="shared" si="52"/>
        <v>-3.844301323533827</v>
      </c>
      <c r="AC176" s="35">
        <f t="shared" si="53"/>
        <v>-3.8443013235338341</v>
      </c>
      <c r="AD176" s="36"/>
      <c r="AE176" s="36"/>
      <c r="AF176">
        <v>2.5</v>
      </c>
      <c r="AG176">
        <v>1.56</v>
      </c>
      <c r="AI176" s="36"/>
      <c r="AJ176" t="s">
        <v>432</v>
      </c>
      <c r="AK176" s="35"/>
      <c r="AL176" s="35"/>
    </row>
    <row r="177" spans="1:38" ht="15" x14ac:dyDescent="0.25">
      <c r="A177">
        <v>3.21</v>
      </c>
      <c r="B177">
        <v>3.26</v>
      </c>
      <c r="C177">
        <v>2.38</v>
      </c>
      <c r="D177" s="20">
        <f t="shared" si="41"/>
        <v>3.8443013235338386E-2</v>
      </c>
      <c r="E177" s="17">
        <f>IF(OR($A177="",$B177="",$C177=""),"",A177*'MPTO_working_3-way'!$I176)</f>
        <v>3.3334020724854363</v>
      </c>
      <c r="F177" s="21">
        <f>IF(OR($A177="",$B177="",$C177=""),"",B177*'MPTO_working_3-way'!$I176)</f>
        <v>3.3853242231472027</v>
      </c>
      <c r="G177" s="22">
        <f>IF(OR($A177="",$B177="",$C177=""),"",C177*'MPTO_working_3-way'!$I176)</f>
        <v>2.4714943715001052</v>
      </c>
      <c r="H177" s="17">
        <f>IF(OR($A177="",$B177="",$C177=""),"",'MPTO_working_3-way'!E176)</f>
        <v>3.347704560268701</v>
      </c>
      <c r="I177" s="21">
        <f>IF(OR($A177="",$B177="",$C177=""),"",'MPTO_working_3-way'!F176)</f>
        <v>3.4021227989429716</v>
      </c>
      <c r="J177" s="22">
        <f>IF(OR($A177="",$B177="",$C177=""),"",'MPTO_working_3-way'!G176)</f>
        <v>2.4548688955718343</v>
      </c>
      <c r="K177" s="17">
        <f>IF(OR($A177="",$B177="",$C177=""),"",'OddsRatio_working_3-way'!H176)</f>
        <v>3.3415651705037432</v>
      </c>
      <c r="L177" s="21">
        <f>IF(OR($A177="",$B177="",$C177=""),"",'OddsRatio_working_3-way'!I176)</f>
        <v>3.3945417580717003</v>
      </c>
      <c r="M177" s="22">
        <f>IF(OR($A177="",$B177="",$C177=""),"",'OddsRatio_working_3-way'!J176)</f>
        <v>2.4621538168756403</v>
      </c>
      <c r="N177" s="23">
        <f t="shared" si="42"/>
        <v>29.999381360388501</v>
      </c>
      <c r="O177" s="24">
        <f t="shared" si="43"/>
        <v>29.539268149339605</v>
      </c>
      <c r="P177" s="24">
        <f t="shared" si="44"/>
        <v>40.46135049027189</v>
      </c>
      <c r="Q177" t="s">
        <v>396</v>
      </c>
      <c r="R177" t="s">
        <v>395</v>
      </c>
      <c r="S177" t="s">
        <v>463</v>
      </c>
      <c r="T177" s="35">
        <v>100</v>
      </c>
      <c r="U177" s="35">
        <f t="shared" si="45"/>
        <v>67.10526315789474</v>
      </c>
      <c r="V177" s="35">
        <f t="shared" si="46"/>
        <v>71.098265895953759</v>
      </c>
      <c r="W177" s="35">
        <f t="shared" si="47"/>
        <v>57.983193277310924</v>
      </c>
      <c r="X177" s="35">
        <f t="shared" si="48"/>
        <v>70.918540826735324</v>
      </c>
      <c r="Y177" s="35">
        <f t="shared" si="49"/>
        <v>74.911543564794343</v>
      </c>
      <c r="Z177" s="35">
        <f t="shared" si="50"/>
        <v>61.796470946151501</v>
      </c>
      <c r="AA177" s="35">
        <f t="shared" si="51"/>
        <v>-3.8132776688405841</v>
      </c>
      <c r="AB177" s="35">
        <f t="shared" si="52"/>
        <v>-3.8132776688405841</v>
      </c>
      <c r="AC177" s="35">
        <f t="shared" si="53"/>
        <v>-3.813277668840577</v>
      </c>
      <c r="AD177" s="36"/>
      <c r="AE177" s="36"/>
      <c r="AF177">
        <v>2.31</v>
      </c>
      <c r="AG177">
        <v>1.64</v>
      </c>
      <c r="AI177" s="36"/>
      <c r="AJ177" t="s">
        <v>432</v>
      </c>
      <c r="AK177" s="35"/>
      <c r="AL177" s="35"/>
    </row>
    <row r="178" spans="1:38" s="35" customFormat="1" ht="15" x14ac:dyDescent="0.25">
      <c r="A178">
        <v>3.04</v>
      </c>
      <c r="B178">
        <v>3.46</v>
      </c>
      <c r="C178">
        <v>2.38</v>
      </c>
      <c r="D178" s="20">
        <f t="shared" si="41"/>
        <v>3.8132776688405867E-2</v>
      </c>
      <c r="E178" s="17">
        <f>IF(OR($A178="",$B178="",$C178=""),"",A178*'MPTO_working_3-way'!$I177)</f>
        <v>3.155923641132754</v>
      </c>
      <c r="F178" s="21">
        <f>IF(OR($A178="",$B178="",$C178=""),"",B178*'MPTO_working_3-way'!$I177)</f>
        <v>3.5919394073418842</v>
      </c>
      <c r="G178" s="22">
        <f>IF(OR($A178="",$B178="",$C178=""),"",C178*'MPTO_working_3-way'!$I177)</f>
        <v>2.4707560085184057</v>
      </c>
      <c r="H178" s="17">
        <f>IF(OR($A178="",$B178="",$C178=""),"",'MPTO_working_3-way'!E177)</f>
        <v>3.1621908941349894</v>
      </c>
      <c r="I178" s="21">
        <f>IF(OR($A178="",$B178="",$C178=""),"",'MPTO_working_3-way'!F177)</f>
        <v>3.6191703991789885</v>
      </c>
      <c r="J178" s="22">
        <f>IF(OR($A178="",$B178="",$C178=""),"",'MPTO_working_3-way'!G177)</f>
        <v>2.4542458524985395</v>
      </c>
      <c r="K178" s="17">
        <f>IF(OR($A178="",$B178="",$C178=""),"",'OddsRatio_working_3-way'!H177)</f>
        <v>3.1605929394828487</v>
      </c>
      <c r="L178" s="21">
        <f>IF(OR($A178="",$B178="",$C178=""),"",'OddsRatio_working_3-way'!I177)</f>
        <v>3.60542089761167</v>
      </c>
      <c r="M178" s="22">
        <f>IF(OR($A178="",$B178="",$C178=""),"",'OddsRatio_working_3-way'!J177)</f>
        <v>2.461577576708986</v>
      </c>
      <c r="N178" s="23">
        <f t="shared" si="42"/>
        <v>31.686444721491124</v>
      </c>
      <c r="O178" s="24">
        <f t="shared" si="43"/>
        <v>27.840113281310124</v>
      </c>
      <c r="P178" s="24">
        <f t="shared" si="44"/>
        <v>40.473441997198748</v>
      </c>
      <c r="Q178" t="s">
        <v>394</v>
      </c>
      <c r="R178" t="s">
        <v>308</v>
      </c>
      <c r="S178" t="s">
        <v>463</v>
      </c>
      <c r="T178" s="35">
        <v>100</v>
      </c>
      <c r="U178" s="35">
        <f t="shared" si="45"/>
        <v>65.277777777777771</v>
      </c>
      <c r="V178" s="35">
        <f t="shared" si="46"/>
        <v>72.067039106145245</v>
      </c>
      <c r="W178" s="35">
        <f t="shared" si="47"/>
        <v>59.839357429718881</v>
      </c>
      <c r="X178" s="35">
        <f t="shared" si="48"/>
        <v>68.093603464135867</v>
      </c>
      <c r="Y178" s="35">
        <f t="shared" si="49"/>
        <v>74.882864792503341</v>
      </c>
      <c r="Z178" s="35">
        <f t="shared" si="50"/>
        <v>62.655183116076962</v>
      </c>
      <c r="AA178" s="35">
        <f t="shared" si="51"/>
        <v>-2.8158256863580959</v>
      </c>
      <c r="AB178" s="35">
        <f t="shared" si="52"/>
        <v>-2.8158256863580959</v>
      </c>
      <c r="AC178" s="35">
        <f t="shared" si="53"/>
        <v>-2.8158256863580817</v>
      </c>
      <c r="AD178" s="36"/>
      <c r="AE178" s="36"/>
      <c r="AF178">
        <v>2.19</v>
      </c>
      <c r="AG178">
        <v>1.71</v>
      </c>
      <c r="AH178" s="36"/>
      <c r="AI178" s="36"/>
      <c r="AJ178" t="s">
        <v>432</v>
      </c>
    </row>
    <row r="179" spans="1:38" ht="15" x14ac:dyDescent="0.25">
      <c r="A179">
        <v>2.88</v>
      </c>
      <c r="B179">
        <v>3.58</v>
      </c>
      <c r="C179">
        <v>2.4900000000000002</v>
      </c>
      <c r="D179" s="20">
        <f t="shared" si="41"/>
        <v>2.8158256863580755E-2</v>
      </c>
      <c r="E179" s="17">
        <f>IF(OR($A179="",$B179="",$C179=""),"",A179*'MPTO_working_3-way'!$I178)</f>
        <v>2.9610957797671125</v>
      </c>
      <c r="F179" s="21">
        <f>IF(OR($A179="",$B179="",$C179=""),"",B179*'MPTO_working_3-way'!$I178)</f>
        <v>3.6808065595716193</v>
      </c>
      <c r="G179" s="22">
        <f>IF(OR($A179="",$B179="",$C179=""),"",C179*'MPTO_working_3-way'!$I178)</f>
        <v>2.5601140595903162</v>
      </c>
      <c r="H179" s="17">
        <f>IF(OR($A179="",$B179="",$C179=""),"",'MPTO_working_3-way'!E178)</f>
        <v>2.9600149056314873</v>
      </c>
      <c r="I179" s="21">
        <f>IF(OR($A179="",$B179="",$C179=""),"",'MPTO_working_3-way'!F178)</f>
        <v>3.7044785802264619</v>
      </c>
      <c r="J179" s="22">
        <f>IF(OR($A179="",$B179="",$C179=""),"",'MPTO_working_3-way'!G178)</f>
        <v>2.5495873054210008</v>
      </c>
      <c r="K179" s="17">
        <f>IF(OR($A179="",$B179="",$C179=""),"",'OddsRatio_working_3-way'!H178)</f>
        <v>2.9614575218360266</v>
      </c>
      <c r="L179" s="21">
        <f>IF(OR($A179="",$B179="",$C179=""),"",'OddsRatio_working_3-way'!I178)</f>
        <v>3.6917874501792274</v>
      </c>
      <c r="M179" s="22">
        <f>IF(OR($A179="",$B179="",$C179=""),"",'OddsRatio_working_3-way'!J178)</f>
        <v>2.5545594189019569</v>
      </c>
      <c r="N179" s="23">
        <f t="shared" si="42"/>
        <v>33.771281794831005</v>
      </c>
      <c r="O179" s="24">
        <f t="shared" si="43"/>
        <v>27.167958538858461</v>
      </c>
      <c r="P179" s="24">
        <f t="shared" si="44"/>
        <v>39.06075966631056</v>
      </c>
      <c r="Q179" t="s">
        <v>317</v>
      </c>
      <c r="R179" t="s">
        <v>409</v>
      </c>
      <c r="S179" t="s">
        <v>463</v>
      </c>
      <c r="T179" s="35">
        <v>100</v>
      </c>
      <c r="U179" s="35">
        <f t="shared" si="45"/>
        <v>48.186528497409334</v>
      </c>
      <c r="V179" s="35">
        <f t="shared" si="46"/>
        <v>72.602739726027394</v>
      </c>
      <c r="W179" s="35">
        <f t="shared" si="47"/>
        <v>76.19047619047619</v>
      </c>
      <c r="X179" s="35">
        <f t="shared" si="48"/>
        <v>51.206784083496416</v>
      </c>
      <c r="Y179" s="35">
        <f t="shared" si="49"/>
        <v>75.622995312114497</v>
      </c>
      <c r="Z179" s="35">
        <f t="shared" si="50"/>
        <v>79.210731776563279</v>
      </c>
      <c r="AA179" s="35">
        <f t="shared" si="51"/>
        <v>-3.0202555860870817</v>
      </c>
      <c r="AB179" s="35">
        <f t="shared" si="52"/>
        <v>-3.020255586087103</v>
      </c>
      <c r="AC179" s="35">
        <f t="shared" si="53"/>
        <v>-3.0202555860870888</v>
      </c>
      <c r="AD179" s="36"/>
      <c r="AE179" s="36"/>
      <c r="AF179">
        <v>1.98</v>
      </c>
      <c r="AG179">
        <v>1.91</v>
      </c>
      <c r="AI179" s="36"/>
      <c r="AJ179" t="s">
        <v>433</v>
      </c>
      <c r="AK179" s="35"/>
      <c r="AL179" s="35"/>
    </row>
    <row r="180" spans="1:38" ht="15" x14ac:dyDescent="0.25">
      <c r="A180">
        <v>1.93</v>
      </c>
      <c r="B180">
        <v>3.65</v>
      </c>
      <c r="C180">
        <v>4.2</v>
      </c>
      <c r="D180" s="20">
        <f t="shared" si="41"/>
        <v>3.020255586087095E-2</v>
      </c>
      <c r="E180" s="17">
        <f>IF(OR($A180="",$B180="",$C180=""),"",A180*'MPTO_working_3-way'!$I179)</f>
        <v>1.9882909328114808</v>
      </c>
      <c r="F180" s="21">
        <f>IF(OR($A180="",$B180="",$C180=""),"",B180*'MPTO_working_3-way'!$I179)</f>
        <v>3.7602393288921787</v>
      </c>
      <c r="G180" s="22">
        <f>IF(OR($A180="",$B180="",$C180=""),"",C180*'MPTO_working_3-way'!$I179)</f>
        <v>4.3268507346156584</v>
      </c>
      <c r="H180" s="17">
        <f>IF(OR($A180="",$B180="",$C180=""),"",'MPTO_working_3-way'!E179)</f>
        <v>1.96824358485378</v>
      </c>
      <c r="I180" s="21">
        <f>IF(OR($A180="",$B180="",$C180=""),"",'MPTO_working_3-way'!F179)</f>
        <v>3.7892411331773705</v>
      </c>
      <c r="J180" s="22">
        <f>IF(OR($A180="",$B180="",$C180=""),"",'MPTO_working_3-way'!G179)</f>
        <v>4.3854317462042811</v>
      </c>
      <c r="K180" s="17">
        <f>IF(OR($A180="",$B180="",$C180=""),"",'OddsRatio_working_3-way'!H179)</f>
        <v>1.9759940979162571</v>
      </c>
      <c r="L180" s="21">
        <f>IF(OR($A180="",$B180="",$C180=""),"",'OddsRatio_working_3-way'!I179)</f>
        <v>3.7810584510517007</v>
      </c>
      <c r="M180" s="22">
        <f>IF(OR($A180="",$B180="",$C180=""),"",'OddsRatio_working_3-way'!J179)</f>
        <v>4.358259261647337</v>
      </c>
      <c r="N180" s="23">
        <f t="shared" si="42"/>
        <v>50.294450550351868</v>
      </c>
      <c r="O180" s="24">
        <f t="shared" si="43"/>
        <v>26.594051934843588</v>
      </c>
      <c r="P180" s="24">
        <f t="shared" si="44"/>
        <v>23.111497514804544</v>
      </c>
      <c r="Q180" t="s">
        <v>422</v>
      </c>
      <c r="R180" t="s">
        <v>402</v>
      </c>
      <c r="S180" t="s">
        <v>463</v>
      </c>
      <c r="T180" s="35">
        <v>100</v>
      </c>
      <c r="U180" s="35">
        <f t="shared" si="45"/>
        <v>43.820224719101127</v>
      </c>
      <c r="V180" s="35">
        <f t="shared" si="46"/>
        <v>73.333333333333329</v>
      </c>
      <c r="W180" s="35">
        <f t="shared" si="47"/>
        <v>79.959919839679344</v>
      </c>
      <c r="X180" s="35">
        <f t="shared" si="48"/>
        <v>46.706746826987306</v>
      </c>
      <c r="Y180" s="35">
        <f t="shared" si="49"/>
        <v>76.219855441219522</v>
      </c>
      <c r="Z180" s="35">
        <f t="shared" si="50"/>
        <v>82.846441947565538</v>
      </c>
      <c r="AA180" s="35">
        <f t="shared" si="51"/>
        <v>-2.8865221078861794</v>
      </c>
      <c r="AB180" s="35">
        <f t="shared" si="52"/>
        <v>-2.8865221078861936</v>
      </c>
      <c r="AC180" s="35">
        <f t="shared" si="53"/>
        <v>-2.8865221078861936</v>
      </c>
      <c r="AD180" s="36"/>
      <c r="AE180" s="36"/>
      <c r="AF180">
        <v>2.0099999999999998</v>
      </c>
      <c r="AG180">
        <v>1.88</v>
      </c>
      <c r="AI180" s="36"/>
      <c r="AJ180" t="s">
        <v>433</v>
      </c>
      <c r="AK180" s="35"/>
      <c r="AL180" s="35"/>
    </row>
    <row r="181" spans="1:38" s="35" customFormat="1" ht="15" x14ac:dyDescent="0.25">
      <c r="A181">
        <v>1.78</v>
      </c>
      <c r="B181">
        <v>3.75</v>
      </c>
      <c r="C181">
        <v>4.99</v>
      </c>
      <c r="D181" s="20">
        <f t="shared" si="41"/>
        <v>2.8865221078861802E-2</v>
      </c>
      <c r="E181" s="17">
        <f>IF(OR($A181="",$B181="",$C181=""),"",A181*'MPTO_working_3-way'!$I180)</f>
        <v>1.8313800935203741</v>
      </c>
      <c r="F181" s="21">
        <f>IF(OR($A181="",$B181="",$C181=""),"",B181*'MPTO_working_3-way'!$I180)</f>
        <v>3.8582445790457318</v>
      </c>
      <c r="G181" s="22">
        <f>IF(OR($A181="",$B181="",$C181=""),"",C181*'MPTO_working_3-way'!$I180)</f>
        <v>5.1340374531835202</v>
      </c>
      <c r="H181" s="17">
        <f>IF(OR($A181="",$B181="",$C181=""),"",'MPTO_working_3-way'!E180)</f>
        <v>1.8110167364282148</v>
      </c>
      <c r="I181" s="21">
        <f>IF(OR($A181="",$B181="",$C181=""),"",'MPTO_working_3-way'!F180)</f>
        <v>3.8903705059148961</v>
      </c>
      <c r="J181" s="22">
        <f>IF(OR($A181="",$B181="",$C181=""),"",'MPTO_working_3-way'!G180)</f>
        <v>5.2416653771202109</v>
      </c>
      <c r="K181" s="17">
        <f>IF(OR($A181="",$B181="",$C181=""),"",'OddsRatio_working_3-way'!H180)</f>
        <v>1.8185647425282272</v>
      </c>
      <c r="L181" s="21">
        <f>IF(OR($A181="",$B181="",$C181=""),"",'OddsRatio_working_3-way'!I180)</f>
        <v>3.8859654384008011</v>
      </c>
      <c r="M181" s="22">
        <f>IF(OR($A181="",$B181="",$C181=""),"",'OddsRatio_working_3-way'!J180)</f>
        <v>5.1872734906251647</v>
      </c>
      <c r="N181" s="23">
        <f t="shared" si="42"/>
        <v>54.603629445253389</v>
      </c>
      <c r="O181" s="24">
        <f t="shared" si="43"/>
        <v>25.918522776680277</v>
      </c>
      <c r="P181" s="24">
        <f t="shared" si="44"/>
        <v>19.477847778066341</v>
      </c>
      <c r="Q181" t="s">
        <v>312</v>
      </c>
      <c r="R181" t="s">
        <v>404</v>
      </c>
      <c r="S181" t="s">
        <v>463</v>
      </c>
      <c r="T181" s="35">
        <v>100</v>
      </c>
      <c r="U181" s="35">
        <f t="shared" si="45"/>
        <v>64.412811387900362</v>
      </c>
      <c r="V181" s="35">
        <f t="shared" si="46"/>
        <v>72.451790633608823</v>
      </c>
      <c r="W181" s="35">
        <f t="shared" si="47"/>
        <v>60.317460317460316</v>
      </c>
      <c r="X181" s="35">
        <f t="shared" si="48"/>
        <v>67.230749048930875</v>
      </c>
      <c r="Y181" s="35">
        <f t="shared" si="49"/>
        <v>75.269728294639322</v>
      </c>
      <c r="Z181" s="35">
        <f t="shared" si="50"/>
        <v>63.135397978490836</v>
      </c>
      <c r="AA181" s="35">
        <f t="shared" si="51"/>
        <v>-2.8179376610305127</v>
      </c>
      <c r="AB181" s="35">
        <f t="shared" si="52"/>
        <v>-2.8179376610304985</v>
      </c>
      <c r="AC181" s="35">
        <f t="shared" si="53"/>
        <v>-2.8179376610305198</v>
      </c>
      <c r="AD181" s="36"/>
      <c r="AE181" s="36"/>
      <c r="AF181">
        <v>2.11</v>
      </c>
      <c r="AG181">
        <v>1.79</v>
      </c>
      <c r="AH181" s="36"/>
      <c r="AI181" s="36"/>
      <c r="AJ181" t="s">
        <v>433</v>
      </c>
    </row>
    <row r="182" spans="1:38" s="35" customFormat="1" ht="15" x14ac:dyDescent="0.25">
      <c r="A182">
        <v>2.81</v>
      </c>
      <c r="B182">
        <v>3.63</v>
      </c>
      <c r="C182">
        <v>2.52</v>
      </c>
      <c r="D182" s="20">
        <f t="shared" si="41"/>
        <v>2.8179376610305118E-2</v>
      </c>
      <c r="E182" s="17">
        <f>IF(OR($A182="",$B182="",$C182=""),"",A182*'MPTO_working_3-way'!$I181)</f>
        <v>2.8891840482749576</v>
      </c>
      <c r="F182" s="21">
        <f>IF(OR($A182="",$B182="",$C182=""),"",B182*'MPTO_working_3-way'!$I181)</f>
        <v>3.7322911370954075</v>
      </c>
      <c r="G182" s="22">
        <f>IF(OR($A182="",$B182="",$C182=""),"",C182*'MPTO_working_3-way'!$I181)</f>
        <v>2.591012029057969</v>
      </c>
      <c r="H182" s="17">
        <f>IF(OR($A182="",$B182="",$C182=""),"",'MPTO_working_3-way'!E181)</f>
        <v>2.8861798002100123</v>
      </c>
      <c r="I182" s="21">
        <f>IF(OR($A182="",$B182="",$C182=""),"",'MPTO_working_3-way'!F181)</f>
        <v>3.758141523259908</v>
      </c>
      <c r="J182" s="22">
        <f>IF(OR($A182="",$B182="",$C182=""),"",'MPTO_working_3-way'!G181)</f>
        <v>2.5810962950348095</v>
      </c>
      <c r="K182" s="17">
        <f>IF(OR($A182="",$B182="",$C182=""),"",'OddsRatio_working_3-way'!H181)</f>
        <v>2.8884974324864356</v>
      </c>
      <c r="L182" s="21">
        <f>IF(OR($A182="",$B182="",$C182=""),"",'OddsRatio_working_3-way'!I181)</f>
        <v>3.7440598052150986</v>
      </c>
      <c r="M182" s="22">
        <f>IF(OR($A182="",$B182="",$C182=""),"",'OddsRatio_working_3-way'!J181)</f>
        <v>2.5859204957897144</v>
      </c>
      <c r="N182" s="23">
        <f t="shared" si="42"/>
        <v>34.611848303574469</v>
      </c>
      <c r="O182" s="24">
        <f t="shared" si="43"/>
        <v>26.793193865852409</v>
      </c>
      <c r="P182" s="24">
        <f t="shared" si="44"/>
        <v>38.594957830573115</v>
      </c>
      <c r="Q182" t="s">
        <v>407</v>
      </c>
      <c r="R182" t="s">
        <v>315</v>
      </c>
      <c r="S182" t="s">
        <v>463</v>
      </c>
      <c r="T182" s="35">
        <v>100</v>
      </c>
      <c r="U182" s="35">
        <f t="shared" si="45"/>
        <v>89.561586638830903</v>
      </c>
      <c r="V182" s="35">
        <f t="shared" si="46"/>
        <v>82.456140350877192</v>
      </c>
      <c r="W182" s="35">
        <f t="shared" si="47"/>
        <v>25.373134328358205</v>
      </c>
      <c r="X182" s="35">
        <f t="shared" si="48"/>
        <v>92.170725320764589</v>
      </c>
      <c r="Y182" s="35">
        <f t="shared" si="49"/>
        <v>85.065279032810892</v>
      </c>
      <c r="Z182" s="35">
        <f t="shared" si="50"/>
        <v>27.982273010291909</v>
      </c>
      <c r="AA182" s="35">
        <f t="shared" si="51"/>
        <v>-2.6091386819336861</v>
      </c>
      <c r="AB182" s="35">
        <f t="shared" si="52"/>
        <v>-2.6091386819337004</v>
      </c>
      <c r="AC182" s="35">
        <f t="shared" si="53"/>
        <v>-2.6091386819337039</v>
      </c>
      <c r="AD182" s="36"/>
      <c r="AE182" s="36"/>
      <c r="AF182">
        <v>1.79</v>
      </c>
      <c r="AG182">
        <v>2.1</v>
      </c>
      <c r="AH182" s="36"/>
      <c r="AI182" s="36"/>
      <c r="AJ182" t="s">
        <v>433</v>
      </c>
    </row>
    <row r="183" spans="1:38" ht="15" x14ac:dyDescent="0.25">
      <c r="A183">
        <v>9.58</v>
      </c>
      <c r="B183">
        <v>5.7</v>
      </c>
      <c r="C183">
        <v>1.34</v>
      </c>
      <c r="D183" s="20">
        <f t="shared" si="41"/>
        <v>2.609138681933687E-2</v>
      </c>
      <c r="E183" s="17">
        <f>IF(OR($A183="",$B183="",$C183=""),"",A183*'MPTO_working_3-way'!$I182)</f>
        <v>9.829955485729247</v>
      </c>
      <c r="F183" s="21">
        <f>IF(OR($A183="",$B183="",$C183=""),"",B183*'MPTO_working_3-way'!$I182)</f>
        <v>5.8487209048702207</v>
      </c>
      <c r="G183" s="22">
        <f>IF(OR($A183="",$B183="",$C183=""),"",C183*'MPTO_working_3-way'!$I182)</f>
        <v>1.3749624583379114</v>
      </c>
      <c r="H183" s="17">
        <f>IF(OR($A183="",$B183="",$C183=""),"",'MPTO_working_3-way'!E182)</f>
        <v>10.450739924703065</v>
      </c>
      <c r="I183" s="21">
        <f>IF(OR($A183="",$B183="",$C183=""),"",'MPTO_working_3-way'!F182)</f>
        <v>5.9973083761628994</v>
      </c>
      <c r="J183" s="22">
        <f>IF(OR($A183="",$B183="",$C183=""),"",'MPTO_working_3-way'!G182)</f>
        <v>1.3558007085962693</v>
      </c>
      <c r="K183" s="17">
        <f>IF(OR($A183="",$B183="",$C183=""),"",'OddsRatio_working_3-way'!H182)</f>
        <v>10.122938254717271</v>
      </c>
      <c r="L183" s="21">
        <f>IF(OR($A183="",$B183="",$C183=""),"",'OddsRatio_working_3-way'!I182)</f>
        <v>5.9974137292740304</v>
      </c>
      <c r="M183" s="22">
        <f>IF(OR($A183="",$B183="",$C183=""),"",'OddsRatio_working_3-way'!J182)</f>
        <v>1.3615150357347174</v>
      </c>
      <c r="N183" s="23">
        <f t="shared" si="42"/>
        <v>10.172986047106335</v>
      </c>
      <c r="O183" s="24">
        <f t="shared" si="43"/>
        <v>17.097755496715557</v>
      </c>
      <c r="P183" s="24">
        <f t="shared" si="44"/>
        <v>72.72925845617813</v>
      </c>
      <c r="Q183" t="s">
        <v>167</v>
      </c>
      <c r="R183" t="s">
        <v>164</v>
      </c>
      <c r="S183" t="s">
        <v>464</v>
      </c>
      <c r="T183" s="35">
        <v>100</v>
      </c>
      <c r="U183" s="35">
        <f t="shared" si="45"/>
        <v>26.470588235294116</v>
      </c>
      <c r="V183" s="35">
        <f t="shared" si="46"/>
        <v>81.481481481481481</v>
      </c>
      <c r="W183" s="35">
        <f t="shared" si="47"/>
        <v>89.604989604989598</v>
      </c>
      <c r="X183" s="35">
        <f t="shared" si="48"/>
        <v>28.913528913528914</v>
      </c>
      <c r="Y183" s="35">
        <f t="shared" si="49"/>
        <v>83.924422159716272</v>
      </c>
      <c r="Z183" s="35">
        <f t="shared" si="50"/>
        <v>92.047930283224403</v>
      </c>
      <c r="AA183" s="35">
        <f t="shared" si="51"/>
        <v>-2.4429406782347982</v>
      </c>
      <c r="AB183" s="35">
        <f t="shared" si="52"/>
        <v>-2.4429406782347911</v>
      </c>
      <c r="AC183" s="35">
        <f t="shared" si="53"/>
        <v>-2.4429406782348053</v>
      </c>
      <c r="AD183" s="36"/>
      <c r="AE183" s="36"/>
      <c r="AF183">
        <v>1.73</v>
      </c>
      <c r="AG183">
        <v>2.2200000000000002</v>
      </c>
      <c r="AI183" s="36"/>
      <c r="AJ183" t="s">
        <v>151</v>
      </c>
      <c r="AK183" s="35"/>
      <c r="AL183" s="35"/>
    </row>
    <row r="184" spans="1:38" ht="15" x14ac:dyDescent="0.25">
      <c r="A184">
        <v>1.36</v>
      </c>
      <c r="B184">
        <v>5.4</v>
      </c>
      <c r="C184">
        <v>9.6199999999999992</v>
      </c>
      <c r="D184" s="20">
        <f t="shared" si="41"/>
        <v>2.442940678234784E-2</v>
      </c>
      <c r="E184" s="17">
        <f>IF(OR($A184="",$B184="",$C184=""),"",A184*'MPTO_working_3-way'!$I183)</f>
        <v>1.3932239932239932</v>
      </c>
      <c r="F184" s="21">
        <f>IF(OR($A184="",$B184="",$C184=""),"",B184*'MPTO_working_3-way'!$I183)</f>
        <v>5.5319187966246783</v>
      </c>
      <c r="G184" s="22">
        <f>IF(OR($A184="",$B184="",$C184=""),"",C184*'MPTO_working_3-way'!$I183)</f>
        <v>9.8550108932461846</v>
      </c>
      <c r="H184" s="17">
        <f>IF(OR($A184="",$B184="",$C184=""),"",'MPTO_working_3-way'!E183)</f>
        <v>1.3752302130937526</v>
      </c>
      <c r="I184" s="21">
        <f>IF(OR($A184="",$B184="",$C184=""),"",'MPTO_working_3-way'!F183)</f>
        <v>5.6483756390631195</v>
      </c>
      <c r="J184" s="22">
        <f>IF(OR($A184="",$B184="",$C184=""),"",'MPTO_working_3-way'!G183)</f>
        <v>10.437654141025737</v>
      </c>
      <c r="K184" s="17">
        <f>IF(OR($A184="",$B184="",$C184=""),"",'OddsRatio_working_3-way'!H183)</f>
        <v>1.3807212466951164</v>
      </c>
      <c r="L184" s="21">
        <f>IF(OR($A184="",$B184="",$C184=""),"",'OddsRatio_working_3-way'!I183)</f>
        <v>5.653259681829196</v>
      </c>
      <c r="M184" s="22">
        <f>IF(OR($A184="",$B184="",$C184=""),"",'OddsRatio_working_3-way'!J183)</f>
        <v>10.116158740310834</v>
      </c>
      <c r="N184" s="23">
        <f t="shared" si="42"/>
        <v>71.77596745846644</v>
      </c>
      <c r="O184" s="24">
        <f t="shared" si="43"/>
        <v>18.076910322873029</v>
      </c>
      <c r="P184" s="24">
        <f t="shared" si="44"/>
        <v>10.147122218660538</v>
      </c>
      <c r="Q184" t="s">
        <v>252</v>
      </c>
      <c r="R184" t="s">
        <v>257</v>
      </c>
      <c r="S184" t="s">
        <v>464</v>
      </c>
      <c r="T184" s="35">
        <v>100</v>
      </c>
      <c r="U184" s="35">
        <f t="shared" si="45"/>
        <v>87.129987129987128</v>
      </c>
      <c r="V184" s="35">
        <f t="shared" si="46"/>
        <v>78.213507625272342</v>
      </c>
      <c r="W184" s="35">
        <f t="shared" si="47"/>
        <v>31.03448275862069</v>
      </c>
      <c r="X184" s="35">
        <f t="shared" si="48"/>
        <v>90.752009616106989</v>
      </c>
      <c r="Y184" s="35">
        <f t="shared" si="49"/>
        <v>81.835530111392188</v>
      </c>
      <c r="Z184" s="35">
        <f t="shared" si="50"/>
        <v>34.656505244740544</v>
      </c>
      <c r="AA184" s="35">
        <f t="shared" si="51"/>
        <v>-3.6220224861198602</v>
      </c>
      <c r="AB184" s="35">
        <f t="shared" si="52"/>
        <v>-3.622022486119846</v>
      </c>
      <c r="AC184" s="35">
        <f t="shared" si="53"/>
        <v>-3.6220224861198531</v>
      </c>
      <c r="AD184" s="36"/>
      <c r="AE184" s="36"/>
      <c r="AF184">
        <v>1.59</v>
      </c>
      <c r="AG184">
        <v>2.5</v>
      </c>
      <c r="AI184" s="36"/>
      <c r="AJ184" t="s">
        <v>435</v>
      </c>
      <c r="AK184" s="35"/>
      <c r="AL184" s="35"/>
    </row>
    <row r="185" spans="1:38" s="35" customFormat="1" ht="17.25" customHeight="1" x14ac:dyDescent="0.25">
      <c r="A185">
        <v>7.77</v>
      </c>
      <c r="B185">
        <v>4.59</v>
      </c>
      <c r="C185">
        <v>1.45</v>
      </c>
      <c r="D185" s="20">
        <f t="shared" si="41"/>
        <v>3.6220224861198691E-2</v>
      </c>
      <c r="E185" s="17">
        <f>IF(OR($A185="",$B185="",$C185=""),"",A185*'MPTO_working_3-way'!$I184)</f>
        <v>8.0514311471715132</v>
      </c>
      <c r="F185" s="21">
        <f>IF(OR($A185="",$B185="",$C185=""),"",B185*'MPTO_working_3-way'!$I184)</f>
        <v>4.7562508321129018</v>
      </c>
      <c r="G185" s="22">
        <f>IF(OR($A185="",$B185="",$C185=""),"",C185*'MPTO_working_3-way'!$I184)</f>
        <v>1.5025193260487379</v>
      </c>
      <c r="H185" s="17">
        <f>IF(OR($A185="",$B185="",$C185=""),"",'MPTO_working_3-way'!E184)</f>
        <v>8.574364403442468</v>
      </c>
      <c r="I185" s="21">
        <f>IF(OR($A185="",$B185="",$C185=""),"",'MPTO_working_3-way'!F184)</f>
        <v>4.8592868261050768</v>
      </c>
      <c r="J185" s="22">
        <f>IF(OR($A185="",$B185="",$C185=""),"",'MPTO_working_3-way'!G184)</f>
        <v>1.4758366487162009</v>
      </c>
      <c r="K185" s="17">
        <f>IF(OR($A185="",$B185="",$C185=""),"",'OddsRatio_working_3-way'!H184)</f>
        <v>8.2861853555992919</v>
      </c>
      <c r="L185" s="21">
        <f>IF(OR($A185="",$B185="",$C185=""),"",'OddsRatio_working_3-way'!I184)</f>
        <v>4.8637231058495516</v>
      </c>
      <c r="M185" s="22">
        <f>IF(OR($A185="",$B185="",$C185=""),"",'OddsRatio_working_3-way'!J184)</f>
        <v>1.4843106957193031</v>
      </c>
      <c r="N185" s="23">
        <f t="shared" si="42"/>
        <v>12.420152165758784</v>
      </c>
      <c r="O185" s="24">
        <f t="shared" si="43"/>
        <v>21.024963470140687</v>
      </c>
      <c r="P185" s="24">
        <f t="shared" si="44"/>
        <v>66.554884364100516</v>
      </c>
      <c r="Q185" t="s">
        <v>379</v>
      </c>
      <c r="R185" t="s">
        <v>193</v>
      </c>
      <c r="S185" t="s">
        <v>464</v>
      </c>
      <c r="T185" s="35">
        <v>100</v>
      </c>
      <c r="U185" s="35">
        <f t="shared" si="45"/>
        <v>84.126984126984127</v>
      </c>
      <c r="V185" s="35">
        <f t="shared" si="46"/>
        <v>77.220956719817764</v>
      </c>
      <c r="W185" s="35">
        <f t="shared" si="47"/>
        <v>35.897435897435898</v>
      </c>
      <c r="X185" s="35">
        <f t="shared" si="48"/>
        <v>86.881607382746324</v>
      </c>
      <c r="Y185" s="35">
        <f t="shared" si="49"/>
        <v>79.975579975579976</v>
      </c>
      <c r="Z185" s="35">
        <f t="shared" si="50"/>
        <v>38.652059153198103</v>
      </c>
      <c r="AA185" s="35">
        <f t="shared" si="51"/>
        <v>-2.7546232557621977</v>
      </c>
      <c r="AB185" s="35">
        <f t="shared" si="52"/>
        <v>-2.7546232557622119</v>
      </c>
      <c r="AC185" s="35">
        <f t="shared" si="53"/>
        <v>-2.7546232557622048</v>
      </c>
      <c r="AD185" s="36"/>
      <c r="AE185" s="36"/>
      <c r="AF185">
        <v>1.88</v>
      </c>
      <c r="AG185">
        <v>2</v>
      </c>
      <c r="AH185" s="36"/>
      <c r="AI185" s="36"/>
      <c r="AJ185" t="s">
        <v>429</v>
      </c>
    </row>
    <row r="186" spans="1:38" s="35" customFormat="1" ht="15" x14ac:dyDescent="0.25">
      <c r="A186">
        <v>6.3</v>
      </c>
      <c r="B186">
        <v>4.3899999999999997</v>
      </c>
      <c r="C186">
        <v>1.56</v>
      </c>
      <c r="D186" s="20">
        <f t="shared" si="41"/>
        <v>2.7546232557622119E-2</v>
      </c>
      <c r="E186" s="17">
        <f>IF(OR($A186="",$B186="",$C186=""),"",A186*'MPTO_working_3-way'!$I185)</f>
        <v>6.4735412651130195</v>
      </c>
      <c r="F186" s="21">
        <f>IF(OR($A186="",$B186="",$C186=""),"",B186*'MPTO_working_3-way'!$I185)</f>
        <v>4.5109279609279609</v>
      </c>
      <c r="G186" s="22">
        <f>IF(OR($A186="",$B186="",$C186=""),"",C186*'MPTO_working_3-way'!$I185)</f>
        <v>1.6029721227898905</v>
      </c>
      <c r="H186" s="17">
        <f>IF(OR($A186="",$B186="",$C186=""),"",'MPTO_working_3-way'!E185)</f>
        <v>6.6868126418112155</v>
      </c>
      <c r="I186" s="21">
        <f>IF(OR($A186="",$B186="",$C186=""),"",'MPTO_working_3-way'!F185)</f>
        <v>4.5743905749037301</v>
      </c>
      <c r="J186" s="22">
        <f>IF(OR($A186="",$B186="",$C186=""),"",'MPTO_working_3-way'!G185)</f>
        <v>1.5826702331989768</v>
      </c>
      <c r="K186" s="17">
        <f>IF(OR($A186="",$B186="",$C186=""),"",'OddsRatio_working_3-way'!H185)</f>
        <v>6.5792935249877385</v>
      </c>
      <c r="L186" s="21">
        <f>IF(OR($A186="",$B186="",$C186=""),"",'OddsRatio_working_3-way'!I185)</f>
        <v>4.5686424622091373</v>
      </c>
      <c r="M186" s="22">
        <f>IF(OR($A186="",$B186="",$C186=""),"",'OddsRatio_working_3-way'!J185)</f>
        <v>1.5895102592439878</v>
      </c>
      <c r="N186" s="23">
        <f t="shared" si="42"/>
        <v>15.447495567675837</v>
      </c>
      <c r="O186" s="24">
        <f t="shared" si="43"/>
        <v>22.1683877167102</v>
      </c>
      <c r="P186" s="24">
        <f t="shared" si="44"/>
        <v>62.384116715613956</v>
      </c>
      <c r="Q186" t="s">
        <v>418</v>
      </c>
      <c r="R186" t="s">
        <v>299</v>
      </c>
      <c r="S186" t="s">
        <v>464</v>
      </c>
      <c r="T186" s="35">
        <v>100</v>
      </c>
      <c r="U186" s="35">
        <f t="shared" si="45"/>
        <v>60</v>
      </c>
      <c r="V186" s="35">
        <f t="shared" si="46"/>
        <v>71.671388101982998</v>
      </c>
      <c r="W186" s="35">
        <f t="shared" si="47"/>
        <v>64.912280701754383</v>
      </c>
      <c r="X186" s="35">
        <f t="shared" si="48"/>
        <v>63.416331196262611</v>
      </c>
      <c r="Y186" s="35">
        <f t="shared" si="49"/>
        <v>75.087719298245617</v>
      </c>
      <c r="Z186" s="35">
        <f t="shared" si="50"/>
        <v>68.328611898017002</v>
      </c>
      <c r="AA186" s="35">
        <f t="shared" si="51"/>
        <v>-3.4163311962626111</v>
      </c>
      <c r="AB186" s="35">
        <f t="shared" si="52"/>
        <v>-3.4163311962626182</v>
      </c>
      <c r="AC186" s="35">
        <f t="shared" si="53"/>
        <v>-3.4163311962626182</v>
      </c>
      <c r="AD186" s="36"/>
      <c r="AE186" s="36"/>
      <c r="AF186">
        <v>1.78</v>
      </c>
      <c r="AG186">
        <v>2.14</v>
      </c>
      <c r="AH186" s="36"/>
      <c r="AI186" s="36"/>
      <c r="AJ186" t="s">
        <v>431</v>
      </c>
    </row>
    <row r="187" spans="1:38" ht="15" x14ac:dyDescent="0.25">
      <c r="A187">
        <v>2.5</v>
      </c>
      <c r="B187">
        <v>3.53</v>
      </c>
      <c r="C187">
        <v>2.85</v>
      </c>
      <c r="D187" s="20">
        <f t="shared" si="41"/>
        <v>3.4163311962626119E-2</v>
      </c>
      <c r="E187" s="17">
        <f>IF(OR($A187="",$B187="",$C187=""),"",A187*'MPTO_working_3-way'!$I186)</f>
        <v>2.5854082799065652</v>
      </c>
      <c r="F187" s="21">
        <f>IF(OR($A187="",$B187="",$C187=""),"",B187*'MPTO_working_3-way'!$I186)</f>
        <v>3.65059649122807</v>
      </c>
      <c r="G187" s="22">
        <f>IF(OR($A187="",$B187="",$C187=""),"",C187*'MPTO_working_3-way'!$I186)</f>
        <v>2.9473654390934847</v>
      </c>
      <c r="H187" s="17">
        <f>IF(OR($A187="",$B187="",$C187=""),"",'MPTO_working_3-way'!E186)</f>
        <v>2.5732592144190845</v>
      </c>
      <c r="I187" s="21">
        <f>IF(OR($A187="",$B187="",$C187=""),"",'MPTO_working_3-way'!F186)</f>
        <v>3.6778450702509047</v>
      </c>
      <c r="J187" s="22">
        <f>IF(OR($A187="",$B187="",$C187=""),"",'MPTO_working_3-way'!G186)</f>
        <v>2.9455998750768573</v>
      </c>
      <c r="K187" s="17">
        <f>IF(OR($A187="",$B187="",$C187=""),"",'OddsRatio_working_3-way'!H186)</f>
        <v>2.5790175149738399</v>
      </c>
      <c r="L187" s="21">
        <f>IF(OR($A187="",$B187="",$C187=""),"",'OddsRatio_working_3-way'!I186)</f>
        <v>3.6632762085892105</v>
      </c>
      <c r="M187" s="22">
        <f>IF(OR($A187="",$B187="",$C187=""),"",'OddsRatio_working_3-way'!J186)</f>
        <v>2.9474549351344028</v>
      </c>
      <c r="N187" s="23">
        <f t="shared" si="42"/>
        <v>38.678610561119548</v>
      </c>
      <c r="O187" s="24">
        <f t="shared" si="43"/>
        <v>27.392783683512427</v>
      </c>
      <c r="P187" s="24">
        <f t="shared" si="44"/>
        <v>33.928605755368018</v>
      </c>
      <c r="Q187" t="s">
        <v>316</v>
      </c>
      <c r="R187" t="s">
        <v>423</v>
      </c>
      <c r="S187" t="s">
        <v>464</v>
      </c>
      <c r="T187" s="35">
        <v>100</v>
      </c>
      <c r="U187" s="35">
        <f t="shared" si="45"/>
        <v>57.081545064377686</v>
      </c>
      <c r="V187" s="35">
        <f t="shared" si="46"/>
        <v>70.588235294117652</v>
      </c>
      <c r="W187" s="35">
        <f t="shared" si="47"/>
        <v>68.944099378881987</v>
      </c>
      <c r="X187" s="35">
        <f t="shared" si="48"/>
        <v>60.467665327000361</v>
      </c>
      <c r="Y187" s="35">
        <f t="shared" si="49"/>
        <v>73.974355556740321</v>
      </c>
      <c r="Z187" s="35">
        <f t="shared" si="50"/>
        <v>72.330219641504684</v>
      </c>
      <c r="AA187" s="35">
        <f t="shared" si="51"/>
        <v>-3.3861202626226756</v>
      </c>
      <c r="AB187" s="35">
        <f t="shared" si="52"/>
        <v>-3.3861202626226685</v>
      </c>
      <c r="AC187" s="35">
        <f t="shared" si="53"/>
        <v>-3.3861202626226969</v>
      </c>
      <c r="AD187" s="36"/>
      <c r="AE187" s="36"/>
      <c r="AF187">
        <v>1.78</v>
      </c>
      <c r="AG187">
        <v>2.11</v>
      </c>
      <c r="AH187" s="41"/>
      <c r="AI187" s="36"/>
      <c r="AJ187" t="s">
        <v>433</v>
      </c>
      <c r="AK187" s="35"/>
      <c r="AL187" s="35"/>
    </row>
    <row r="188" spans="1:38" s="35" customFormat="1" ht="15" x14ac:dyDescent="0.25">
      <c r="A188">
        <v>2.33</v>
      </c>
      <c r="B188">
        <v>3.4</v>
      </c>
      <c r="C188">
        <v>3.22</v>
      </c>
      <c r="D188" s="20">
        <f t="shared" si="41"/>
        <v>3.3861202626226827E-2</v>
      </c>
      <c r="E188" s="17">
        <f>IF(OR($A188="",$B188="",$C188=""),"",A188*'MPTO_working_3-way'!$I187)</f>
        <v>2.4088966021191087</v>
      </c>
      <c r="F188" s="21">
        <f>IF(OR($A188="",$B188="",$C188=""),"",B188*'MPTO_working_3-way'!$I187)</f>
        <v>3.5151280889291709</v>
      </c>
      <c r="G188" s="22">
        <f>IF(OR($A188="",$B188="",$C188=""),"",C188*'MPTO_working_3-way'!$I187)</f>
        <v>3.3290330724564505</v>
      </c>
      <c r="H188" s="17">
        <f>IF(OR($A188="",$B188="",$C188=""),"",'MPTO_working_3-way'!E187)</f>
        <v>2.3929313851303182</v>
      </c>
      <c r="I188" s="21">
        <f>IF(OR($A188="",$B188="",$C188=""),"",'MPTO_working_3-way'!F187)</f>
        <v>3.5356855744121702</v>
      </c>
      <c r="J188" s="22">
        <f>IF(OR($A188="",$B188="",$C188=""),"",'MPTO_working_3-way'!G187)</f>
        <v>3.3414425837821975</v>
      </c>
      <c r="K188" s="17">
        <f>IF(OR($A188="",$B188="",$C188=""),"",'OddsRatio_working_3-way'!H187)</f>
        <v>2.3998576795506925</v>
      </c>
      <c r="L188" s="21">
        <f>IF(OR($A188="",$B188="",$C188=""),"",'OddsRatio_working_3-way'!I187)</f>
        <v>3.5260589706177909</v>
      </c>
      <c r="M188" s="22">
        <f>IF(OR($A188="",$B188="",$C188=""),"",'OddsRatio_working_3-way'!J187)</f>
        <v>3.336604547821457</v>
      </c>
      <c r="N188" s="23">
        <f t="shared" si="42"/>
        <v>41.512782205774172</v>
      </c>
      <c r="O188" s="24">
        <f t="shared" si="43"/>
        <v>28.448465452780543</v>
      </c>
      <c r="P188" s="24">
        <f t="shared" si="44"/>
        <v>30.038752341445285</v>
      </c>
      <c r="Q188" t="s">
        <v>314</v>
      </c>
      <c r="R188" t="s">
        <v>313</v>
      </c>
      <c r="S188" t="s">
        <v>464</v>
      </c>
      <c r="T188" s="35">
        <v>100</v>
      </c>
      <c r="U188" s="35" t="e">
        <f t="shared" si="45"/>
        <v>#DIV/0!</v>
      </c>
      <c r="V188" s="35" t="e">
        <f t="shared" si="46"/>
        <v>#DIV/0!</v>
      </c>
      <c r="W188" s="35" t="e">
        <f t="shared" si="47"/>
        <v>#DIV/0!</v>
      </c>
      <c r="X188" s="35" t="e">
        <f t="shared" si="48"/>
        <v>#DIV/0!</v>
      </c>
      <c r="Y188" s="35" t="e">
        <f t="shared" si="49"/>
        <v>#DIV/0!</v>
      </c>
      <c r="Z188" s="35" t="e">
        <f t="shared" si="50"/>
        <v>#DIV/0!</v>
      </c>
      <c r="AA188" s="35" t="e">
        <f t="shared" si="51"/>
        <v>#DIV/0!</v>
      </c>
      <c r="AB188" s="35" t="e">
        <f t="shared" si="52"/>
        <v>#DIV/0!</v>
      </c>
      <c r="AC188" s="35" t="e">
        <f t="shared" si="53"/>
        <v>#DIV/0!</v>
      </c>
      <c r="AD188" s="36"/>
      <c r="AE188" s="36"/>
      <c r="AF188">
        <v>2.06</v>
      </c>
      <c r="AG188">
        <v>1.82</v>
      </c>
      <c r="AH188" s="41"/>
      <c r="AI188" s="36"/>
      <c r="AJ188" t="s">
        <v>433</v>
      </c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60"/>
      <c r="AD201" s="51"/>
      <c r="AE201" s="51"/>
      <c r="AF201" s="53"/>
      <c r="AG201" s="53"/>
      <c r="AH201" s="52"/>
      <c r="AI201" s="51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2022-03-11T15:58:58Z</dcterms:modified>
</cp:coreProperties>
</file>