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07F741A7-E66C-40B9-907E-1F97F5BA89BA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981" i="4" l="1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L5" i="4" s="1"/>
  <c r="AR5" i="4" s="1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Y933" i="4" l="1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24" i="4" l="1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E548" i="4" l="1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08" i="4" l="1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91" i="3"/>
  <c r="D109" i="3"/>
  <c r="D53" i="3"/>
  <c r="D98" i="3"/>
  <c r="D94" i="3"/>
  <c r="D92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37" i="3"/>
  <c r="D57" i="3"/>
  <c r="D116" i="3"/>
  <c r="D52" i="3"/>
  <c r="D43" i="3"/>
  <c r="D117" i="3"/>
  <c r="D118" i="3"/>
  <c r="D114" i="3"/>
  <c r="D99" i="3"/>
  <c r="D47" i="3"/>
  <c r="D569" i="3"/>
  <c r="D565" i="3"/>
  <c r="D880" i="3"/>
  <c r="D479" i="10"/>
  <c r="D444" i="3"/>
  <c r="D980" i="3"/>
  <c r="D741" i="10"/>
  <c r="D316" i="3"/>
  <c r="D869" i="3"/>
  <c r="D582" i="10"/>
  <c r="D238" i="3"/>
  <c r="D90" i="3"/>
  <c r="D49" i="3"/>
  <c r="D76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45" i="3"/>
  <c r="D81" i="3"/>
  <c r="D44" i="3"/>
  <c r="D89" i="3"/>
  <c r="D42" i="3"/>
  <c r="D60" i="3"/>
  <c r="D73" i="3"/>
  <c r="D40" i="3"/>
  <c r="D69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62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82" i="3"/>
  <c r="D86" i="3"/>
  <c r="D119" i="3"/>
  <c r="D70" i="3"/>
  <c r="D48" i="3"/>
  <c r="D108" i="3"/>
  <c r="D41" i="3"/>
  <c r="D56" i="3"/>
  <c r="D50" i="3"/>
  <c r="D75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54" i="3"/>
  <c r="D64" i="3"/>
  <c r="D84" i="3"/>
  <c r="D28" i="3"/>
  <c r="D26" i="3"/>
  <c r="D33" i="3"/>
  <c r="D30" i="3"/>
  <c r="D24" i="3"/>
  <c r="D2" i="3"/>
  <c r="D23" i="3"/>
  <c r="D35" i="3"/>
  <c r="D32" i="3"/>
  <c r="D6" i="3"/>
  <c r="D13" i="3"/>
  <c r="D4" i="3"/>
  <c r="D11" i="3"/>
  <c r="D9" i="3"/>
  <c r="D20" i="3"/>
  <c r="D19" i="3"/>
  <c r="D15" i="3"/>
  <c r="D18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77" i="3"/>
  <c r="D71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83" i="3"/>
  <c r="D101" i="3"/>
  <c r="D112" i="3"/>
  <c r="D68" i="3"/>
  <c r="D88" i="3"/>
  <c r="D122" i="3"/>
  <c r="D97" i="3"/>
  <c r="D106" i="3"/>
  <c r="D63" i="3"/>
  <c r="D93" i="3"/>
  <c r="D65" i="3"/>
  <c r="D209" i="3"/>
  <c r="D164" i="3"/>
  <c r="D349" i="3"/>
  <c r="D278" i="3"/>
  <c r="D243" i="3"/>
  <c r="D502" i="10"/>
  <c r="D455" i="10"/>
  <c r="D214" i="3"/>
  <c r="D228" i="10"/>
  <c r="D757" i="3"/>
  <c r="D158" i="3"/>
  <c r="D67" i="3"/>
  <c r="D80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61" i="3"/>
  <c r="D74" i="3"/>
  <c r="D87" i="3"/>
  <c r="D58" i="3"/>
  <c r="D85" i="3"/>
  <c r="D111" i="3"/>
  <c r="D66" i="3"/>
  <c r="D46" i="3"/>
  <c r="D59" i="3"/>
  <c r="D79" i="3"/>
  <c r="D568" i="3"/>
  <c r="D616" i="3"/>
  <c r="D816" i="3"/>
  <c r="D975" i="10"/>
  <c r="D283" i="3"/>
  <c r="D560" i="3"/>
  <c r="D515" i="3"/>
  <c r="D295" i="3"/>
  <c r="D225" i="10"/>
  <c r="D101" i="10"/>
  <c r="D149" i="3"/>
  <c r="D72" i="3"/>
  <c r="D55" i="3"/>
  <c r="D102" i="3"/>
  <c r="D51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78" i="3"/>
  <c r="D27" i="3"/>
  <c r="D34" i="3"/>
  <c r="D36" i="3"/>
  <c r="D25" i="3"/>
  <c r="D31" i="3"/>
  <c r="D22" i="3"/>
  <c r="D3" i="3"/>
  <c r="D29" i="3"/>
  <c r="D10" i="3"/>
  <c r="D5" i="3"/>
  <c r="D17" i="3"/>
  <c r="D16" i="3"/>
  <c r="D12" i="3"/>
  <c r="D21" i="3"/>
  <c r="D7" i="3"/>
  <c r="D8" i="3"/>
  <c r="D14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<sst xmlns="http://schemas.openxmlformats.org/spreadsheetml/2006/main" count="262" uniqueCount="144">
  <si>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</si>
  <si>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</si>
  <si>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</si>
  <si>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</si>
  <si>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</si>
  <si>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</si>
  <si>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</si>
  <si>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</si>
  <si>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</si>
  <si>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</si>
  <si>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</si>
  <si>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</si>
  <si>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</si>
  <si>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</si>
  <si>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</si>
  <si>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</si>
  <si>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</si>
  <si>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</si>
  <si>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</si>
  <si>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</si>
  <si>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</si>
  <si>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</si>
  <si>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</si>
  <si>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</si>
  <si>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</si>
  <si>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</si>
  <si>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</si>
  <si>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</si>
  <si>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</si>
  <si>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</si>
  <si>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</si>
  <si>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</si>
  <si>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</si>
  <si>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</si>
  <si>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</si>
  <si>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</si>
  <si>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</si>
  <si>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</si>
  <si>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</si>
  <si>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</si>
  <si>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</si>
  <si>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</si>
  <si>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</si>
  <si>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</si>
  <si>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</si>
  <si>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</si>
  <si>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</si>
  <si>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</si>
  <si>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</si>
  <si>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</si>
  <si>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</si>
  <si>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</si>
  <si>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</si>
  <si>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</si>
  <si>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</si>
  <si>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</si>
  <si>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</si>
  <si>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</si>
  <si>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</si>
  <si>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</si>
  <si>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</si>
  <si>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</si>
  <si>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</si>
  <si>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</si>
  <si>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</si>
  <si>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</si>
  <si>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</si>
  <si>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</si>
  <si>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</si>
  <si>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</si>
  <si>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</si>
  <si>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</si>
  <si>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</si>
  <si>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</si>
  <si>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</si>
  <si>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</si>
  <si>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</si>
  <si>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</si>
  <si>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</si>
  <si>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</si>
  <si>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</si>
  <si>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Colon Santa FE</t>
  </si>
  <si>
    <t>Independiente</t>
  </si>
  <si>
    <t>Banfield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</si>
  <si>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</si>
  <si>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</si>
  <si>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</si>
  <si>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</si>
  <si>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</si>
  <si>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</si>
  <si>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</si>
  <si>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</si>
  <si>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</si>
  <si>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</si>
  <si>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</si>
  <si>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</si>
  <si>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</si>
  <si>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</si>
  <si>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Changchun Yatai</t>
  </si>
  <si>
    <t>Guangzhou City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</si>
  <si>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</si>
  <si>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</si>
  <si>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</si>
  <si>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</si>
  <si>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</si>
  <si>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</si>
  <si>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</si>
  <si>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</si>
  <si>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</si>
  <si>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</si>
  <si>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</si>
  <si>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</si>
  <si>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</si>
  <si>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</si>
  <si>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</si>
  <si>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</si>
  <si>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</si>
  <si>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</si>
  <si>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</si>
  <si>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</si>
  <si>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</si>
  <si>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</si>
  <si>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</si>
  <si>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</si>
  <si>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</si>
  <si>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</si>
  <si>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</si>
  <si>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</si>
  <si>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</si>
  <si>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</si>
  <si>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Super League</t>
  </si>
  <si>
    <t>Liga Profesional</t>
  </si>
  <si>
    <t>Serie A</t>
  </si>
  <si>
    <t>MLS</t>
  </si>
  <si>
    <t>New England Revolution</t>
  </si>
  <si>
    <t>San Lorenzo</t>
  </si>
  <si>
    <t>Newells Old Boys</t>
  </si>
  <si>
    <t>Seattle Sounders</t>
  </si>
  <si>
    <t>Vancouver Whitecaps</t>
  </si>
  <si>
    <t>Orlando City</t>
  </si>
  <si>
    <t>14/06/2022</t>
  </si>
  <si>
    <t>15/06/2022</t>
  </si>
  <si>
    <t>16/06/2022</t>
  </si>
  <si>
    <t>17/06/2022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</si>
</sst>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1.0315146531048915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15.381127133236266</v>
      </c>
      <c r="I2" s="6">
        <f>IF('Log_working_3-way'!$D2="","",'True_Odds_Calculator_3-way'!O3/'True_Odds_Calculator_3-way'!B3-1)</f>
        <v>9.1965885487694852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3.3817006039228215E-2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1.0351319319846848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27.534696734146582</v>
      </c>
      <c r="I3" s="6">
        <f>IF('Log_working_3-way'!$D3="","",'True_Odds_Calculator_3-way'!O4/'True_Odds_Calculator_3-way'!B4-1)</f>
        <v>5.7255915277063423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3.5120936415450776E-2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1.0322487472100188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19.732827387194984</v>
      </c>
      <c r="I4" s="6">
        <f>IF('Log_working_3-way'!$D4="","",'True_Odds_Calculator_3-way'!O5/'True_Odds_Calculator_3-way'!B5-1)</f>
        <v>9.2633533997917166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3.3793901201450538E-2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1.0333232962379733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21.775574194645579</v>
      </c>
      <c r="I5" s="6">
        <f>IF('Log_working_3-way'!$D5="","",'True_Odds_Calculator_3-way'!O6/'True_Odds_Calculator_3-way'!B6-1)</f>
        <v>7.3607635512455012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3.4656581079033577E-2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1.0445621435581129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41.798031458619896</v>
      </c>
      <c r="I6" s="6">
        <f>IF('Log_working_3-way'!$D6="","",'True_Odds_Calculator_3-way'!O7/'True_Odds_Calculator_3-way'!B7-1)</f>
        <v>3.7978899664129635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3.8469362484964131E-2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1.0407027455040823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8.9058031390953616</v>
      </c>
      <c r="I7" s="6">
        <f>IF('Log_working_3-way'!$D7="","",'True_Odds_Calculator_3-way'!O8/'True_Odds_Calculator_3-way'!B8-1)</f>
        <v>9.4357871822636401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4.3733274405556744E-2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1.0410739192948919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12.433968148301412</v>
      </c>
      <c r="I8" s="6">
        <f>IF('Log_working_3-way'!$D8="","",'True_Odds_Calculator_3-way'!O9/'True_Odds_Calculator_3-way'!B9-1)</f>
        <v>8.3524819855884687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4.4174692348849742E-2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1.042804158745662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19.511412684313818</v>
      </c>
      <c r="I9" s="6">
        <f>IF('Log_working_3-way'!$D9="","",'True_Odds_Calculator_3-way'!O10/'True_Odds_Calculator_3-way'!B10-1)</f>
        <v>7.6300757532248067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4.4953404108333705E-2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1.0443641786238194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4.9800427777377232</v>
      </c>
      <c r="I10" s="6">
        <f>IF('Log_working_3-way'!$D10="","",'True_Odds_Calculator_3-way'!O11/'True_Odds_Calculator_3-way'!B11-1)</f>
        <v>6.3419237455056043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4.5143025275214299E-2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1.0295545977670424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13.225680256062246</v>
      </c>
      <c r="I11" s="6">
        <f>IF('Log_working_3-way'!$D11="","",'True_Odds_Calculator_3-way'!O12/'True_Odds_Calculator_3-way'!B12-1)</f>
        <v>10.211388365070295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3.1919792182518059E-2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1.0358205103824243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30.194999826619995</v>
      </c>
      <c r="I12" s="6">
        <f>IF('Log_working_3-way'!$D12="","",'True_Odds_Calculator_3-way'!O13/'True_Odds_Calculator_3-way'!B13-1)</f>
        <v>6.096718697933925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3.4879244451579972E-2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1.0315715983817257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6.5073776698656838</v>
      </c>
      <c r="I13" s="6">
        <f>IF('Log_working_3-way'!$D13="","",'True_Odds_Calculator_3-way'!O14/'True_Odds_Calculator_3-way'!B14-1)</f>
        <v>8.4488119284175678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3.3529408139620909E-2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1.1130035100198565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65.407830742850194</v>
      </c>
      <c r="I14" s="6">
        <f>IF('Log_working_3-way'!$D14="","",'True_Odds_Calculator_3-way'!O15/'True_Odds_Calculator_3-way'!B15-1)</f>
        <v>1.3469605882604756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6.3375826268430302E-2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1.0934542534140972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-0.16928583141466036</v>
      </c>
      <c r="I15" s="6">
        <f>IF('Log_working_3-way'!$D15="","",'True_Odds_Calculator_3-way'!O16/'True_Odds_Calculator_3-way'!B16-1)</f>
        <v>2.8309611605436498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6.5324348485213957E-2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1.0705254691920238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1.1815001483291723</v>
      </c>
      <c r="I16" s="6">
        <f>IF('Log_working_3-way'!$D16="","",'True_Odds_Calculator_3-way'!O17/'True_Odds_Calculator_3-way'!B17-1)</f>
        <v>5.3859209359140294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6.1974317539386092E-2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1.031909711324646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35.55324337740597</v>
      </c>
      <c r="I17" s="6">
        <f>IF('Log_working_3-way'!$D17="","",'True_Odds_Calculator_3-way'!O18/'True_Odds_Calculator_3-way'!B18-1)</f>
        <v>4.5850750955741821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2.9671929026065413E-2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1.0477284284760242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27.828409086772783</v>
      </c>
      <c r="I18" s="6">
        <f>IF('Log_working_3-way'!$D18="","",'True_Odds_Calculator_3-way'!O19/'True_Odds_Calculator_3-way'!B19-1)</f>
        <v>6.7068716311843168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4.7216672216672251E-2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1.042144389504202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16.782378664247727</v>
      </c>
      <c r="I19" s="6">
        <f>IF('Log_working_3-way'!$D19="","",'True_Odds_Calculator_3-way'!O20/'True_Odds_Calculator_3-way'!B20-1)</f>
        <v>8.8323342910140266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4.4802435236250604E-2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1.0411782050968206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13.389737563579114</v>
      </c>
      <c r="I20" s="6">
        <f>IF('Log_working_3-way'!$D20="","",'True_Odds_Calculator_3-way'!O21/'True_Odds_Calculator_3-way'!B21-1)</f>
        <v>6.6867520899941439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4.4017346563185011E-2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1.0562088649635897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55.042743727099143</v>
      </c>
      <c r="I21" s="6">
        <f>IF('Log_working_3-way'!$D21="","",'True_Odds_Calculator_3-way'!O22/'True_Odds_Calculator_3-way'!B22-1)</f>
        <v>2.2618375002145119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3.9771763750280575E-2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1.0300073729090482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8.6396390214847845</v>
      </c>
      <c r="I22" s="6">
        <f>IF('Log_working_3-way'!$D22="","",'True_Odds_Calculator_3-way'!O23/'True_Odds_Calculator_3-way'!B23-1)</f>
        <v>8.8247158670735573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3.2335125330821279E-2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1.0301138127304796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15.270136755469156</v>
      </c>
      <c r="I23" s="6">
        <f>IF('Log_working_3-way'!$D23="","",'True_Odds_Calculator_3-way'!O24/'True_Odds_Calculator_3-way'!B24-1)</f>
        <v>8.8874017482429313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3.2355186495447219E-2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1.031522312586062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15.114311447353735</v>
      </c>
      <c r="I24" s="6">
        <f>IF('Log_working_3-way'!$D24="","",'True_Odds_Calculator_3-way'!O25/'True_Odds_Calculator_3-way'!B25-1)</f>
        <v>9.4663861736864607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3.384653877168553E-2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1.0307023115496174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8.6335671674230507</v>
      </c>
      <c r="I25" s="6">
        <f>IF('Log_working_3-way'!$D25="","",'True_Odds_Calculator_3-way'!O26/'True_Odds_Calculator_3-way'!B26-1)</f>
        <v>8.1651363889910051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3.2985786515289606E-2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1.0493936958876675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51.114829014234125</v>
      </c>
      <c r="I26" s="6">
        <f>IF('Log_working_3-way'!$D26="","",'True_Odds_Calculator_3-way'!O27/'True_Odds_Calculator_3-way'!B27-1)</f>
        <v>2.6202597404275383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3.7434929122950544E-2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1.0308149441658361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8.8791539046005923</v>
      </c>
      <c r="I27" s="6">
        <f>IF('Log_working_3-way'!$D27="","",'True_Odds_Calculator_3-way'!O28/'True_Odds_Calculator_3-way'!B28-1)</f>
        <v>8.8163295557610368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3.3217072467039088E-2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1.0910558833117965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-0.35428600939647581</v>
      </c>
      <c r="I28" s="6">
        <f>IF('Log_working_3-way'!$D28="","",'True_Odds_Calculator_3-way'!O29/'True_Odds_Calculator_3-way'!B29-1)</f>
        <v>2.6657103539950007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6.1270115730762686E-2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1.0680038340747353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8.1720306060470183</v>
      </c>
      <c r="I29" s="6">
        <f>IF('Log_working_3-way'!$D29="","",'True_Odds_Calculator_3-way'!O30/'True_Odds_Calculator_3-way'!B30-1)</f>
        <v>8.1720306060470183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7.1403692093347182E-2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1.0560931622309184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23.624047856523866</v>
      </c>
      <c r="I30" s="6">
        <f>IF('Log_working_3-way'!$D30="","",'True_Odds_Calculator_3-way'!O31/'True_Odds_Calculator_3-way'!B31-1)</f>
        <v>7.4796642265429085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5.7130031712691043E-2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1.0329693894086647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33.769405029318058</v>
      </c>
      <c r="I31" s="6">
        <f>IF('Log_working_3-way'!$D31="","",'True_Odds_Calculator_3-way'!O32/'True_Odds_Calculator_3-way'!B32-1)</f>
        <v>4.4709911186613205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3.1263860300124735E-2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1.0408252653805559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9.3664871321515104</v>
      </c>
      <c r="I32" s="6">
        <f>IF('Log_working_3-way'!$D32="","",'True_Odds_Calculator_3-way'!O33/'True_Odds_Calculator_3-way'!B33-1)</f>
        <v>8.5941082639492272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4.3809439125576333E-2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1.04097363998667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16.649952841558282</v>
      </c>
      <c r="I33" s="6">
        <f>IF('Log_working_3-way'!$D33="","",'True_Odds_Calculator_3-way'!O34/'True_Odds_Calculator_3-way'!B34-1)</f>
        <v>8.0161305451405553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4.3625323306199615E-2</v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2.4300000000000002</v>
      </c>
      <c r="B2" s="4">
        <f>IF('True_Odds_Calculator_3-way'!B3="","",'True_Odds_Calculator_3-way'!B3)</f>
        <v>3.08</v>
      </c>
      <c r="C2" s="4">
        <f>IF('True_Odds_Calculator_3-way'!C3="","",'True_Odds_Calculator_3-way'!C3)</f>
        <v>3.36</v>
      </c>
      <c r="D2" s="9">
        <f>(K2/(AR2+K2-(AR2*K2)))</f>
        <v>0.39926869601772158</v>
      </c>
      <c r="E2" s="9">
        <f>(L2/(AR2+L2-(AR2*L2)))</f>
        <v>0.31362920462595911</v>
      </c>
      <c r="F2" s="9">
        <f>(M2/(AR2+M2-(AR2*M2)))</f>
        <v>0.2871020993563192</v>
      </c>
      <c r="G2" s="9">
        <f>AR2</f>
        <v>1.0521531619097493</v>
      </c>
      <c r="H2" s="9">
        <f>IF(A2="","",1/D2)</f>
        <v>2.5045790215309416</v>
      </c>
      <c r="I2" s="9">
        <f>IF(B2="","",1/E2)</f>
        <v>3.1884785767722792</v>
      </c>
      <c r="J2" s="9">
        <f>IF(C2="","",1/F2)</f>
        <v>3.483081462107009</v>
      </c>
      <c r="K2" s="11">
        <f>1/A2</f>
        <v>0.41152263374485593</v>
      </c>
      <c r="L2" s="11">
        <f>1/B2</f>
        <v>0.32467532467532467</v>
      </c>
      <c r="M2" s="11">
        <f>1/C2</f>
        <v>0.29761904761904762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-0.27913552252176599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0.23342202575006807</v>
      </c>
      <c r="Q2" s="11">
        <f>2*'OddsRatio_working_3-way'!K2*'OddsRatio_working_3-way'!L2*'OddsRatio_working_3-way'!M2</f>
        <v>7.9530502810926093E-2</v>
      </c>
      <c r="R2" s="11">
        <f>O2/N2</f>
        <v>0</v>
      </c>
      <c r="S2" s="11">
        <f>P2/N2</f>
        <v>-0.83623189066474568</v>
      </c>
      <c r="T2" s="11">
        <f>Q2/N2</f>
        <v>-0.28491716888066293</v>
      </c>
      <c r="U2" s="11">
        <f>'OddsRatio_working_3-way'!S2-'OddsRatio_working_3-way'!R2^2/3</f>
        <v>-0.83623189066474568</v>
      </c>
      <c r="V2" s="11">
        <f>'OddsRatio_working_3-way'!S2*'OddsRatio_working_3-way'!R2/3-2*'OddsRatio_working_3-way'!R2^3/27-'OddsRatio_working_3-way'!T2</f>
        <v>0.28491716888066293</v>
      </c>
      <c r="W2" s="11">
        <f>'OddsRatio_working_3-way'!V2^2+4*'OddsRatio_working_3-way'!U2^3/27</f>
        <v>-5.4538206918338661E-3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0.14716624427395542</v>
      </c>
      <c r="Y2" s="11">
        <f>IF('OddsRatio_working_3-way'!W2&gt;=0,IF('OddsRatio_working_3-way'!V2+SQRT('OddsRatio_working_3-way'!W2)&gt;0,0,PI()),ACOS('OddsRatio_working_3-way'!V2/(2*'OddsRatio_working_3-way'!X2)))</f>
        <v>0.2536167844305306</v>
      </c>
      <c r="Z2" s="11">
        <f>'OddsRatio_working_3-way'!X2^(1/3)*COS('OddsRatio_working_3-way'!Y2/3)</f>
        <v>0.52607658095487464</v>
      </c>
      <c r="AA2" s="11">
        <f>'OddsRatio_working_3-way'!X2^(1/3)*COS(('OddsRatio_working_3-way'!Y2+2*PI())/3)</f>
        <v>-0.30164587903601475</v>
      </c>
      <c r="AB2" s="11">
        <f>'OddsRatio_working_3-way'!X2^(1/3)*COS(('OddsRatio_working_3-way'!Y2+4*PI())/3)</f>
        <v>-0.22443070191885983</v>
      </c>
      <c r="AC2" s="11">
        <f>'OddsRatio_working_3-way'!X2^(1/3)*SIN('OddsRatio_working_3-way'!Y2/3)</f>
        <v>4.4580203294114037E-2</v>
      </c>
      <c r="AD2" s="11">
        <f>'OddsRatio_working_3-way'!X2^(1/3)*SIN(('OddsRatio_working_3-way'!Y2+2*PI())/3)</f>
        <v>0.43330558179592527</v>
      </c>
      <c r="AE2" s="11">
        <f>'OddsRatio_working_3-way'!X2^(1/3)*SIN(('OddsRatio_working_3-way'!Y2+4*PI())/3)</f>
        <v>-0.47788578509003926</v>
      </c>
      <c r="AF2" s="11">
        <f>-'OddsRatio_working_3-way'!U2/(3*'OddsRatio_working_3-way'!X2^(1/3))*COS(('OddsRatio_working_3-way'!Y2)/3)</f>
        <v>0.52607658095487453</v>
      </c>
      <c r="AG2" s="11">
        <f>-'OddsRatio_working_3-way'!U2/(3*'OddsRatio_working_3-way'!X2^(1/3))*COS(('OddsRatio_working_3-way'!Y2+2*PI())/3)</f>
        <v>-0.30164587903601464</v>
      </c>
      <c r="AH2" s="11">
        <f>-'OddsRatio_working_3-way'!U2/(3*'OddsRatio_working_3-way'!X2^(1/3))*COS(('OddsRatio_working_3-way'!Y2+4*PI())/3)</f>
        <v>-0.22443070191885978</v>
      </c>
      <c r="AI2" s="11">
        <f>'OddsRatio_working_3-way'!U2/(3*'OddsRatio_working_3-way'!X2^(1/3))*SIN(('OddsRatio_working_3-way'!Y2)/3)</f>
        <v>-4.4580203294114031E-2</v>
      </c>
      <c r="AJ2" s="11">
        <f>'OddsRatio_working_3-way'!U2/(3*'OddsRatio_working_3-way'!X2^(1/3))*SIN(('OddsRatio_working_3-way'!Y2+2*PI())/3)</f>
        <v>-0.43330558179592515</v>
      </c>
      <c r="AK2" s="11">
        <f>'OddsRatio_working_3-way'!U2/(3*'OddsRatio_working_3-way'!X2^(1/3))*SIN(('OddsRatio_working_3-way'!Y2+4*PI())/3)</f>
        <v>0.47788578509003915</v>
      </c>
      <c r="AL2" s="11">
        <f>'OddsRatio_working_3-way'!Z2+'OddsRatio_working_3-way'!AF2</f>
        <v>1.0521531619097493</v>
      </c>
      <c r="AM2" s="11">
        <f>'OddsRatio_working_3-way'!AA2+'OddsRatio_working_3-way'!AG2</f>
        <v>-0.60329175807202939</v>
      </c>
      <c r="AN2" s="11">
        <f>'OddsRatio_working_3-way'!AB2+'OddsRatio_working_3-way'!AH2</f>
        <v>-0.44886140383771961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1.0521531619097493</v>
      </c>
      <c r="AS2" s="11">
        <f>IF(('OddsRatio_working_3-way'!X2=0),IF(Q2&gt;0,-Q2^(1/3),(-Q2)^(1/3)),'OddsRatio_working_3-way'!AM2-'OddsRatio_working_3-way'!R2/3)</f>
        <v>-0.60329175807202939</v>
      </c>
      <c r="AT2" s="11">
        <f>IF(('OddsRatio_working_3-way'!X2=0),IF(Q2&gt;0,-Q2^(1/3),(-Q2)^(1/3)),'OddsRatio_working_3-way'!AN2-'OddsRatio_working_3-way'!R2/3)</f>
        <v>-0.44886140383771961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3.79</v>
      </c>
      <c r="C3" s="4">
        <f>IF('True_Odds_Calculator_3-way'!C4="","",'True_Odds_Calculator_3-way'!C4)</f>
        <v>4.3899999999999997</v>
      </c>
      <c r="D3" s="9">
        <f t="shared" ref="D3" si="0">(K3/(AR3+K3-(AR3*K3)))</f>
        <v>0.52924108754812793</v>
      </c>
      <c r="E3" s="9">
        <f t="shared" ref="E3" si="1">(L3/(AR3+L3-(AR3*L3)))</f>
        <v>0.25288259483505132</v>
      </c>
      <c r="F3" s="9">
        <f t="shared" ref="F3" si="2">(M3/(AR3+M3-(AR3*M3)))</f>
        <v>0.21787631761682055</v>
      </c>
      <c r="G3" s="9">
        <f t="shared" ref="G3" si="3">AR3</f>
        <v>1.058926243472083</v>
      </c>
      <c r="H3" s="9">
        <f t="shared" ref="H3" si="4">IF(A3="","",1/D3)</f>
        <v>1.8894980445165501</v>
      </c>
      <c r="I3" s="9">
        <f t="shared" ref="I3" si="5">IF(B3="","",1/E3)</f>
        <v>3.9544042192871114</v>
      </c>
      <c r="J3" s="9">
        <f t="shared" ref="J3" si="6">IF(C3="","",1/F3)</f>
        <v>4.5897599653703605</v>
      </c>
      <c r="K3" s="11">
        <f t="shared" ref="K3" si="7">1/A3</f>
        <v>0.54347826086956519</v>
      </c>
      <c r="L3" s="11">
        <f t="shared" ref="L3" si="8">1/B3</f>
        <v>0.26385224274406333</v>
      </c>
      <c r="M3" s="11">
        <f t="shared" ref="M3" si="9">1/C3</f>
        <v>0.22779043280182235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-0.2595145035111921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0.22930607408924986</v>
      </c>
      <c r="Q3" s="11">
        <f>2*'OddsRatio_working_3-way'!K3*'OddsRatio_working_3-way'!L3*'OddsRatio_working_3-way'!M3</f>
        <v>6.5329365837393127E-2</v>
      </c>
      <c r="R3" s="11">
        <f t="shared" ref="R3" si="10">O3/N3</f>
        <v>0</v>
      </c>
      <c r="S3" s="11">
        <f t="shared" ref="S3" si="11">P3/N3</f>
        <v>-0.8835963731767329</v>
      </c>
      <c r="T3" s="11">
        <f t="shared" ref="T3" si="12">Q3/N3</f>
        <v>-0.25173685845490967</v>
      </c>
      <c r="U3" s="11">
        <f>'OddsRatio_working_3-way'!S3-'OddsRatio_working_3-way'!R3^2/3</f>
        <v>-0.8835963731767329</v>
      </c>
      <c r="V3" s="11">
        <f>'OddsRatio_working_3-way'!S3*'OddsRatio_working_3-way'!R3/3-2*'OddsRatio_working_3-way'!R3^3/27-'OddsRatio_working_3-way'!T3</f>
        <v>0.25173685845490967</v>
      </c>
      <c r="W3" s="11">
        <f>'OddsRatio_working_3-way'!V3^2+4*'OddsRatio_working_3-way'!U3^3/27</f>
        <v>-3.8830226121235947E-2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0.1598449811739355</v>
      </c>
      <c r="Y3" s="11">
        <f>IF('OddsRatio_working_3-way'!W3&gt;=0,IF('OddsRatio_working_3-way'!V3+SQRT('OddsRatio_working_3-way'!W3)&gt;0,0,PI()),ACOS('OddsRatio_working_3-way'!V3/(2*'OddsRatio_working_3-way'!X3)))</f>
        <v>0.66415063700043286</v>
      </c>
      <c r="Z3" s="11">
        <f>'OddsRatio_working_3-way'!X3^(1/3)*COS('OddsRatio_working_3-way'!Y3/3)</f>
        <v>0.52946312173604149</v>
      </c>
      <c r="AA3" s="11">
        <f>'OddsRatio_working_3-way'!X3^(1/3)*COS(('OddsRatio_working_3-way'!Y3+2*PI())/3)</f>
        <v>-0.3679337669264553</v>
      </c>
      <c r="AB3" s="11">
        <f>'OddsRatio_working_3-way'!X3^(1/3)*COS(('OddsRatio_working_3-way'!Y3+4*PI())/3)</f>
        <v>-0.1615293548095865</v>
      </c>
      <c r="AC3" s="11">
        <f>'OddsRatio_working_3-way'!X3^(1/3)*SIN('OddsRatio_working_3-way'!Y3/3)</f>
        <v>0.11916764289760087</v>
      </c>
      <c r="AD3" s="11">
        <f>'OddsRatio_working_3-way'!X3^(1/3)*SIN(('OddsRatio_working_3-way'!Y3+2*PI())/3)</f>
        <v>0.39894469234162422</v>
      </c>
      <c r="AE3" s="11">
        <f>'OddsRatio_working_3-way'!X3^(1/3)*SIN(('OddsRatio_working_3-way'!Y3+4*PI())/3)</f>
        <v>-0.51811233523922495</v>
      </c>
      <c r="AF3" s="11">
        <f>-'OddsRatio_working_3-way'!U3/(3*'OddsRatio_working_3-way'!X3^(1/3))*COS(('OddsRatio_working_3-way'!Y3)/3)</f>
        <v>0.52946312173604138</v>
      </c>
      <c r="AG3" s="11">
        <f>-'OddsRatio_working_3-way'!U3/(3*'OddsRatio_working_3-way'!X3^(1/3))*COS(('OddsRatio_working_3-way'!Y3+2*PI())/3)</f>
        <v>-0.36793376692645524</v>
      </c>
      <c r="AH3" s="11">
        <f>-'OddsRatio_working_3-way'!U3/(3*'OddsRatio_working_3-way'!X3^(1/3))*COS(('OddsRatio_working_3-way'!Y3+4*PI())/3)</f>
        <v>-0.16152935480958647</v>
      </c>
      <c r="AI3" s="11">
        <f>'OddsRatio_working_3-way'!U3/(3*'OddsRatio_working_3-way'!X3^(1/3))*SIN(('OddsRatio_working_3-way'!Y3)/3)</f>
        <v>-0.11916764289760086</v>
      </c>
      <c r="AJ3" s="11">
        <f>'OddsRatio_working_3-way'!U3/(3*'OddsRatio_working_3-way'!X3^(1/3))*SIN(('OddsRatio_working_3-way'!Y3+2*PI())/3)</f>
        <v>-0.39894469234162416</v>
      </c>
      <c r="AK3" s="11">
        <f>'OddsRatio_working_3-way'!U3/(3*'OddsRatio_working_3-way'!X3^(1/3))*SIN(('OddsRatio_working_3-way'!Y3+4*PI())/3)</f>
        <v>0.51811233523922495</v>
      </c>
      <c r="AL3" s="11">
        <f>'OddsRatio_working_3-way'!Z3+'OddsRatio_working_3-way'!AF3</f>
        <v>1.058926243472083</v>
      </c>
      <c r="AM3" s="11">
        <f>'OddsRatio_working_3-way'!AA3+'OddsRatio_working_3-way'!AG3</f>
        <v>-0.73586753385291059</v>
      </c>
      <c r="AN3" s="11">
        <f>'OddsRatio_working_3-way'!AB3+'OddsRatio_working_3-way'!AH3</f>
        <v>-0.32305870961917293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1.058926243472083</v>
      </c>
      <c r="AS3" s="11">
        <f>IF(('OddsRatio_working_3-way'!X3=0),IF(Q3&gt;0,-Q3^(1/3),(-Q3)^(1/3)),'OddsRatio_working_3-way'!AM3-'OddsRatio_working_3-way'!R3/3)</f>
        <v>-0.73586753385291059</v>
      </c>
      <c r="AT3" s="11">
        <f>IF(('OddsRatio_working_3-way'!X3=0),IF(Q3&gt;0,-Q3^(1/3),(-Q3)^(1/3)),'OddsRatio_working_3-way'!AN3-'OddsRatio_working_3-way'!R3/3)</f>
        <v>-0.32305870961917293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2.16</v>
      </c>
      <c r="B4" s="4">
        <f>IF('True_Odds_Calculator_3-way'!B5="","",'True_Odds_Calculator_3-way'!B5)</f>
        <v>3.07</v>
      </c>
      <c r="C4" s="4">
        <f>IF('True_Odds_Calculator_3-way'!C5="","",'True_Odds_Calculator_3-way'!C5)</f>
        <v>4.08</v>
      </c>
      <c r="D4" s="9">
        <f t="shared" ref="D4:D67" si="13">(K4/(AR4+K4-(AR4*K4)))</f>
        <v>0.45002974440220339</v>
      </c>
      <c r="E4" s="9">
        <f t="shared" ref="E4:E67" si="14">(L4/(AR4+L4-(AR4*L4)))</f>
        <v>0.31438904739689588</v>
      </c>
      <c r="F4" s="9">
        <f t="shared" ref="F4:F67" si="15">(M4/(AR4+M4-(AR4*M4)))</f>
        <v>0.23558120820090067</v>
      </c>
      <c r="G4" s="9">
        <f t="shared" ref="G4:G67" si="16">AR4</f>
        <v>1.053513229304947</v>
      </c>
      <c r="H4" s="9">
        <f t="shared" ref="H4:H67" si="17">IF(A4="","",1/D4)</f>
        <v>2.2220753459937388</v>
      </c>
      <c r="I4" s="9">
        <f t="shared" ref="I4:I67" si="18">IF(B4="","",1/E4)</f>
        <v>3.1807723846612395</v>
      </c>
      <c r="J4" s="9">
        <f t="shared" ref="J4:J67" si="19">IF(C4="","",1/F4)</f>
        <v>4.2448207462592373</v>
      </c>
      <c r="K4" s="11">
        <f t="shared" ref="K4:K67" si="20">1/A4</f>
        <v>0.46296296296296291</v>
      </c>
      <c r="L4" s="11">
        <f t="shared" ref="L4:L67" si="21">1/B4</f>
        <v>0.32573289902280134</v>
      </c>
      <c r="M4" s="11">
        <f t="shared" ref="M4:M67" si="22">1/C4</f>
        <v>0.24509803921568626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-0.27335483596261523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0.23322605673950117</v>
      </c>
      <c r="Q4" s="11">
        <f>2*'OddsRatio_working_3-way'!K4*'OddsRatio_working_3-way'!L4*'OddsRatio_working_3-way'!M4</f>
        <v>7.3922680424564569E-2</v>
      </c>
      <c r="R4" s="11">
        <f t="shared" ref="R4:R67" si="23">O4/N4</f>
        <v>0</v>
      </c>
      <c r="S4" s="11">
        <f t="shared" ref="S4:S67" si="24">P4/N4</f>
        <v>-0.85319894165471366</v>
      </c>
      <c r="T4" s="11">
        <f t="shared" ref="T4:T67" si="25">Q4/N4</f>
        <v>-0.27042755678437841</v>
      </c>
      <c r="U4" s="11">
        <f>'OddsRatio_working_3-way'!S4-'OddsRatio_working_3-way'!R4^2/3</f>
        <v>-0.85319894165471366</v>
      </c>
      <c r="V4" s="11">
        <f>'OddsRatio_working_3-way'!S4*'OddsRatio_working_3-way'!R4/3-2*'OddsRatio_working_3-way'!R4^3/27-'OddsRatio_working_3-way'!T4</f>
        <v>0.27042755678437841</v>
      </c>
      <c r="W4" s="11">
        <f>'OddsRatio_working_3-way'!V4^2+4*'OddsRatio_working_3-way'!U4^3/27</f>
        <v>-1.888150445796534E-2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0.15166786733380078</v>
      </c>
      <c r="Y4" s="11">
        <f>IF('OddsRatio_working_3-way'!W4&gt;=0,IF('OddsRatio_working_3-way'!V4+SQRT('OddsRatio_working_3-way'!W4)&gt;0,0,PI()),ACOS('OddsRatio_working_3-way'!V4/(2*'OddsRatio_working_3-way'!X4)))</f>
        <v>0.47012347707529178</v>
      </c>
      <c r="Z4" s="11">
        <f>'OddsRatio_working_3-way'!X4^(1/3)*COS('OddsRatio_working_3-way'!Y4/3)</f>
        <v>0.52675661465247359</v>
      </c>
      <c r="AA4" s="11">
        <f>'OddsRatio_working_3-way'!X4^(1/3)*COS(('OddsRatio_working_3-way'!Y4+2*PI())/3)</f>
        <v>-0.33545699421478647</v>
      </c>
      <c r="AB4" s="11">
        <f>'OddsRatio_working_3-way'!X4^(1/3)*COS(('OddsRatio_working_3-way'!Y4+4*PI())/3)</f>
        <v>-0.19129962043768697</v>
      </c>
      <c r="AC4" s="11">
        <f>'OddsRatio_working_3-way'!X4^(1/3)*SIN('OddsRatio_working_3-way'!Y4/3)</f>
        <v>8.3229298555877809E-2</v>
      </c>
      <c r="AD4" s="11">
        <f>'OddsRatio_working_3-way'!X4^(1/3)*SIN(('OddsRatio_working_3-way'!Y4+2*PI())/3)</f>
        <v>0.41456996062259349</v>
      </c>
      <c r="AE4" s="11">
        <f>'OddsRatio_working_3-way'!X4^(1/3)*SIN(('OddsRatio_working_3-way'!Y4+4*PI())/3)</f>
        <v>-0.49779925917847134</v>
      </c>
      <c r="AF4" s="11">
        <f>-'OddsRatio_working_3-way'!U4/(3*'OddsRatio_working_3-way'!X4^(1/3))*COS(('OddsRatio_working_3-way'!Y4)/3)</f>
        <v>0.52675661465247337</v>
      </c>
      <c r="AG4" s="11">
        <f>-'OddsRatio_working_3-way'!U4/(3*'OddsRatio_working_3-way'!X4^(1/3))*COS(('OddsRatio_working_3-way'!Y4+2*PI())/3)</f>
        <v>-0.33545699421478631</v>
      </c>
      <c r="AH4" s="11">
        <f>-'OddsRatio_working_3-way'!U4/(3*'OddsRatio_working_3-way'!X4^(1/3))*COS(('OddsRatio_working_3-way'!Y4+4*PI())/3)</f>
        <v>-0.19129962043768689</v>
      </c>
      <c r="AI4" s="11">
        <f>'OddsRatio_working_3-way'!U4/(3*'OddsRatio_working_3-way'!X4^(1/3))*SIN(('OddsRatio_working_3-way'!Y4)/3)</f>
        <v>-8.3229298555877768E-2</v>
      </c>
      <c r="AJ4" s="11">
        <f>'OddsRatio_working_3-way'!U4/(3*'OddsRatio_working_3-way'!X4^(1/3))*SIN(('OddsRatio_working_3-way'!Y4+2*PI())/3)</f>
        <v>-0.41456996062259333</v>
      </c>
      <c r="AK4" s="11">
        <f>'OddsRatio_working_3-way'!U4/(3*'OddsRatio_working_3-way'!X4^(1/3))*SIN(('OddsRatio_working_3-way'!Y4+4*PI())/3)</f>
        <v>0.49779925917847112</v>
      </c>
      <c r="AL4" s="11">
        <f>'OddsRatio_working_3-way'!Z4+'OddsRatio_working_3-way'!AF4</f>
        <v>1.053513229304947</v>
      </c>
      <c r="AM4" s="11">
        <f>'OddsRatio_working_3-way'!AA4+'OddsRatio_working_3-way'!AG4</f>
        <v>-0.67091398842957273</v>
      </c>
      <c r="AN4" s="11">
        <f>'OddsRatio_working_3-way'!AB4+'OddsRatio_working_3-way'!AH4</f>
        <v>-0.38259924087537389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1.053513229304947</v>
      </c>
      <c r="AS4" s="11">
        <f>IF(('OddsRatio_working_3-way'!X4=0),IF(Q4&gt;0,-Q4^(1/3),(-Q4)^(1/3)),'OddsRatio_working_3-way'!AM4-'OddsRatio_working_3-way'!R4/3)</f>
        <v>-0.67091398842957273</v>
      </c>
      <c r="AT4" s="11">
        <f>IF(('OddsRatio_working_3-way'!X4=0),IF(Q4&gt;0,-Q4^(1/3),(-Q4)^(1/3)),'OddsRatio_working_3-way'!AN4-'OddsRatio_working_3-way'!R4/3)</f>
        <v>-0.38259924087537389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2.06</v>
      </c>
      <c r="B5" s="4">
        <f>IF('True_Odds_Calculator_3-way'!B6="","",'True_Odds_Calculator_3-way'!B6)</f>
        <v>3.4</v>
      </c>
      <c r="C5" s="4">
        <f>IF('True_Odds_Calculator_3-way'!C6="","",'True_Odds_Calculator_3-way'!C6)</f>
        <v>3.92</v>
      </c>
      <c r="D5" s="9">
        <f t="shared" si="13"/>
        <v>0.47197325732415768</v>
      </c>
      <c r="E5" s="9">
        <f t="shared" si="14"/>
        <v>0.28304149877735918</v>
      </c>
      <c r="F5" s="9">
        <f t="shared" si="15"/>
        <v>0.24498524389848325</v>
      </c>
      <c r="G5" s="9">
        <f t="shared" si="16"/>
        <v>1.0554378426244506</v>
      </c>
      <c r="H5" s="9">
        <f t="shared" si="17"/>
        <v>2.1187641131819177</v>
      </c>
      <c r="I5" s="9">
        <f t="shared" si="18"/>
        <v>3.5330508222986809</v>
      </c>
      <c r="J5" s="9">
        <f t="shared" si="19"/>
        <v>4.0818785004633957</v>
      </c>
      <c r="K5" s="11">
        <f t="shared" si="20"/>
        <v>0.4854368932038835</v>
      </c>
      <c r="L5" s="11">
        <f t="shared" si="21"/>
        <v>0.29411764705882354</v>
      </c>
      <c r="M5" s="11">
        <f t="shared" si="22"/>
        <v>0.25510204081632654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-0.27056259396962667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0.23237450319933803</v>
      </c>
      <c r="Q5" s="11">
        <f>2*'OddsRatio_working_3-way'!K5*'OddsRatio_working_3-way'!L5*'OddsRatio_working_3-way'!M5</f>
        <v>7.2844671849322265E-2</v>
      </c>
      <c r="R5" s="11">
        <f t="shared" si="23"/>
        <v>0</v>
      </c>
      <c r="S5" s="11">
        <f t="shared" si="24"/>
        <v>-0.85885672439045424</v>
      </c>
      <c r="T5" s="11">
        <f t="shared" si="25"/>
        <v>-0.26923408288102013</v>
      </c>
      <c r="U5" s="11">
        <f>'OddsRatio_working_3-way'!S5-'OddsRatio_working_3-way'!R5^2/3</f>
        <v>-0.85885672439045424</v>
      </c>
      <c r="V5" s="11">
        <f>'OddsRatio_working_3-way'!S5*'OddsRatio_working_3-way'!R5/3-2*'OddsRatio_working_3-way'!R5^3/27-'OddsRatio_working_3-way'!T5</f>
        <v>0.26923408288102013</v>
      </c>
      <c r="W5" s="11">
        <f>'OddsRatio_working_3-way'!V5^2+4*'OddsRatio_working_3-way'!U5^3/27</f>
        <v>-2.1368219111114681E-2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0.15317898884629927</v>
      </c>
      <c r="Y5" s="11">
        <f>IF('OddsRatio_working_3-way'!W5&gt;=0,IF('OddsRatio_working_3-way'!V5+SQRT('OddsRatio_working_3-way'!W5)&gt;0,0,PI()),ACOS('OddsRatio_working_3-way'!V5/(2*'OddsRatio_working_3-way'!X5)))</f>
        <v>0.49740892107288714</v>
      </c>
      <c r="Z5" s="11">
        <f>'OddsRatio_working_3-way'!X5^(1/3)*COS('OddsRatio_working_3-way'!Y5/3)</f>
        <v>0.52771892131222542</v>
      </c>
      <c r="AA5" s="11">
        <f>'OddsRatio_working_3-way'!X5^(1/3)*COS(('OddsRatio_working_3-way'!Y5+2*PI())/3)</f>
        <v>-0.34033649096201235</v>
      </c>
      <c r="AB5" s="11">
        <f>'OddsRatio_working_3-way'!X5^(1/3)*COS(('OddsRatio_working_3-way'!Y5+4*PI())/3)</f>
        <v>-0.18738243035021318</v>
      </c>
      <c r="AC5" s="11">
        <f>'OddsRatio_working_3-way'!X5^(1/3)*SIN('OddsRatio_working_3-way'!Y5/3)</f>
        <v>8.8308068067868589E-2</v>
      </c>
      <c r="AD5" s="11">
        <f>'OddsRatio_working_3-way'!X5^(1/3)*SIN(('OddsRatio_working_3-way'!Y5+2*PI())/3)</f>
        <v>0.4128639578801741</v>
      </c>
      <c r="AE5" s="11">
        <f>'OddsRatio_working_3-way'!X5^(1/3)*SIN(('OddsRatio_working_3-way'!Y5+4*PI())/3)</f>
        <v>-0.50117202594804278</v>
      </c>
      <c r="AF5" s="11">
        <f>-'OddsRatio_working_3-way'!U5/(3*'OddsRatio_working_3-way'!X5^(1/3))*COS(('OddsRatio_working_3-way'!Y5)/3)</f>
        <v>0.52771892131222531</v>
      </c>
      <c r="AG5" s="11">
        <f>-'OddsRatio_working_3-way'!U5/(3*'OddsRatio_working_3-way'!X5^(1/3))*COS(('OddsRatio_working_3-way'!Y5+2*PI())/3)</f>
        <v>-0.34033649096201224</v>
      </c>
      <c r="AH5" s="11">
        <f>-'OddsRatio_working_3-way'!U5/(3*'OddsRatio_working_3-way'!X5^(1/3))*COS(('OddsRatio_working_3-way'!Y5+4*PI())/3)</f>
        <v>-0.18738243035021315</v>
      </c>
      <c r="AI5" s="11">
        <f>'OddsRatio_working_3-way'!U5/(3*'OddsRatio_working_3-way'!X5^(1/3))*SIN(('OddsRatio_working_3-way'!Y5)/3)</f>
        <v>-8.8308068067868561E-2</v>
      </c>
      <c r="AJ5" s="11">
        <f>'OddsRatio_working_3-way'!U5/(3*'OddsRatio_working_3-way'!X5^(1/3))*SIN(('OddsRatio_working_3-way'!Y5+2*PI())/3)</f>
        <v>-0.41286395788017405</v>
      </c>
      <c r="AK5" s="11">
        <f>'OddsRatio_working_3-way'!U5/(3*'OddsRatio_working_3-way'!X5^(1/3))*SIN(('OddsRatio_working_3-way'!Y5+4*PI())/3)</f>
        <v>0.50117202594804267</v>
      </c>
      <c r="AL5" s="11">
        <f>'OddsRatio_working_3-way'!Z5+'OddsRatio_working_3-way'!AF5</f>
        <v>1.0554378426244506</v>
      </c>
      <c r="AM5" s="11">
        <f>'OddsRatio_working_3-way'!AA5+'OddsRatio_working_3-way'!AG5</f>
        <v>-0.68067298192402459</v>
      </c>
      <c r="AN5" s="11">
        <f>'OddsRatio_working_3-way'!AB5+'OddsRatio_working_3-way'!AH5</f>
        <v>-0.37476486070042636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1.0554378426244506</v>
      </c>
      <c r="AS5" s="11">
        <f>IF(('OddsRatio_working_3-way'!X5=0),IF(Q5&gt;0,-Q5^(1/3),(-Q5)^(1/3)),'OddsRatio_working_3-way'!AM5-'OddsRatio_working_3-way'!R5/3)</f>
        <v>-0.68067298192402459</v>
      </c>
      <c r="AT5" s="11">
        <f>IF(('OddsRatio_working_3-way'!X5=0),IF(Q5&gt;0,-Q5^(1/3),(-Q5)^(1/3)),'OddsRatio_working_3-way'!AN5-'OddsRatio_working_3-way'!R5/3)</f>
        <v>-0.37476486070042636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</v>
      </c>
      <c r="B6" s="4">
        <f>IF('True_Odds_Calculator_3-way'!B7="","",'True_Odds_Calculator_3-way'!B7)</f>
        <v>4.4800000000000004</v>
      </c>
      <c r="C6" s="4">
        <f>IF('True_Odds_Calculator_3-way'!C7="","",'True_Odds_Calculator_3-way'!C7)</f>
        <v>6.73</v>
      </c>
      <c r="D6" s="9">
        <f t="shared" si="13"/>
        <v>0.64996293660249194</v>
      </c>
      <c r="E6" s="9">
        <f t="shared" si="14"/>
        <v>0.21060156032753991</v>
      </c>
      <c r="F6" s="9">
        <f t="shared" si="15"/>
        <v>0.13943550306996827</v>
      </c>
      <c r="G6" s="9">
        <f t="shared" si="16"/>
        <v>1.0770985349633433</v>
      </c>
      <c r="H6" s="9">
        <f t="shared" si="17"/>
        <v>1.5385492674816714</v>
      </c>
      <c r="I6" s="9">
        <f t="shared" si="18"/>
        <v>4.7483029016724343</v>
      </c>
      <c r="J6" s="9">
        <f t="shared" si="19"/>
        <v>7.1717746053399569</v>
      </c>
      <c r="K6" s="11">
        <f t="shared" si="20"/>
        <v>0.66666666666666663</v>
      </c>
      <c r="L6" s="11">
        <f t="shared" si="21"/>
        <v>0.2232142857142857</v>
      </c>
      <c r="M6" s="11">
        <f t="shared" si="22"/>
        <v>0.14858841010401189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-0.22045478666949692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0.21470140805207666</v>
      </c>
      <c r="Q6" s="11">
        <f>2*'OddsRatio_working_3-way'!K6*'OddsRatio_working_3-way'!L6*'OddsRatio_working_3-way'!M6</f>
        <v>4.4222741102384479E-2</v>
      </c>
      <c r="R6" s="11">
        <f t="shared" si="23"/>
        <v>0</v>
      </c>
      <c r="S6" s="11">
        <f t="shared" si="24"/>
        <v>-0.97390222864135112</v>
      </c>
      <c r="T6" s="11">
        <f t="shared" si="25"/>
        <v>-0.20059778138853779</v>
      </c>
      <c r="U6" s="11">
        <f>'OddsRatio_working_3-way'!S6-'OddsRatio_working_3-way'!R6^2/3</f>
        <v>-0.97390222864135112</v>
      </c>
      <c r="V6" s="11">
        <f>'OddsRatio_working_3-way'!S6*'OddsRatio_working_3-way'!R6/3-2*'OddsRatio_working_3-way'!R6^3/27-'OddsRatio_working_3-way'!T6</f>
        <v>0.20059778138853779</v>
      </c>
      <c r="W6" s="11">
        <f>'OddsRatio_working_3-way'!V6^2+4*'OddsRatio_working_3-way'!U6^3/27</f>
        <v>-9.6609743717825713E-2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0.18496568169246241</v>
      </c>
      <c r="Y6" s="11">
        <f>IF('OddsRatio_working_3-way'!W6&gt;=0,IF('OddsRatio_working_3-way'!V6+SQRT('OddsRatio_working_3-way'!W6)&gt;0,0,PI()),ACOS('OddsRatio_working_3-way'!V6/(2*'OddsRatio_working_3-way'!X6)))</f>
        <v>0.99767560329925187</v>
      </c>
      <c r="Z6" s="11">
        <f>'OddsRatio_working_3-way'!X6^(1/3)*COS('OddsRatio_working_3-way'!Y6/3)</f>
        <v>0.53854926748167165</v>
      </c>
      <c r="AA6" s="11">
        <f>'OddsRatio_working_3-way'!X6^(1/3)*COS(('OddsRatio_working_3-way'!Y6+2*PI())/3)</f>
        <v>-0.43036179037212646</v>
      </c>
      <c r="AB6" s="11">
        <f>'OddsRatio_working_3-way'!X6^(1/3)*COS(('OddsRatio_working_3-way'!Y6+4*PI())/3)</f>
        <v>-0.10818747710954528</v>
      </c>
      <c r="AC6" s="11">
        <f>'OddsRatio_working_3-way'!X6^(1/3)*SIN('OddsRatio_working_3-way'!Y6/3)</f>
        <v>0.18600742648813418</v>
      </c>
      <c r="AD6" s="11">
        <f>'OddsRatio_working_3-way'!X6^(1/3)*SIN(('OddsRatio_working_3-way'!Y6+2*PI())/3)</f>
        <v>0.37339363358456124</v>
      </c>
      <c r="AE6" s="11">
        <f>'OddsRatio_working_3-way'!X6^(1/3)*SIN(('OddsRatio_working_3-way'!Y6+4*PI())/3)</f>
        <v>-0.55940106007269541</v>
      </c>
      <c r="AF6" s="11">
        <f>-'OddsRatio_working_3-way'!U6/(3*'OddsRatio_working_3-way'!X6^(1/3))*COS(('OddsRatio_working_3-way'!Y6)/3)</f>
        <v>0.53854926748167165</v>
      </c>
      <c r="AG6" s="11">
        <f>-'OddsRatio_working_3-way'!U6/(3*'OddsRatio_working_3-way'!X6^(1/3))*COS(('OddsRatio_working_3-way'!Y6+2*PI())/3)</f>
        <v>-0.43036179037212646</v>
      </c>
      <c r="AH6" s="11">
        <f>-'OddsRatio_working_3-way'!U6/(3*'OddsRatio_working_3-way'!X6^(1/3))*COS(('OddsRatio_working_3-way'!Y6+4*PI())/3)</f>
        <v>-0.10818747710954528</v>
      </c>
      <c r="AI6" s="11">
        <f>'OddsRatio_working_3-way'!U6/(3*'OddsRatio_working_3-way'!X6^(1/3))*SIN(('OddsRatio_working_3-way'!Y6)/3)</f>
        <v>-0.18600742648813418</v>
      </c>
      <c r="AJ6" s="11">
        <f>'OddsRatio_working_3-way'!U6/(3*'OddsRatio_working_3-way'!X6^(1/3))*SIN(('OddsRatio_working_3-way'!Y6+2*PI())/3)</f>
        <v>-0.37339363358456124</v>
      </c>
      <c r="AK6" s="11">
        <f>'OddsRatio_working_3-way'!U6/(3*'OddsRatio_working_3-way'!X6^(1/3))*SIN(('OddsRatio_working_3-way'!Y6+4*PI())/3)</f>
        <v>0.55940106007269541</v>
      </c>
      <c r="AL6" s="11">
        <f>'OddsRatio_working_3-way'!Z6+'OddsRatio_working_3-way'!AF6</f>
        <v>1.0770985349633433</v>
      </c>
      <c r="AM6" s="11">
        <f>'OddsRatio_working_3-way'!AA6+'OddsRatio_working_3-way'!AG6</f>
        <v>-0.86072358074425293</v>
      </c>
      <c r="AN6" s="11">
        <f>'OddsRatio_working_3-way'!AB6+'OddsRatio_working_3-way'!AH6</f>
        <v>-0.21637495421909056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1.0770985349633433</v>
      </c>
      <c r="AS6" s="11">
        <f>IF(('OddsRatio_working_3-way'!X6=0),IF(Q6&gt;0,-Q6^(1/3),(-Q6)^(1/3)),'OddsRatio_working_3-way'!AM6-'OddsRatio_working_3-way'!R6/3)</f>
        <v>-0.86072358074425293</v>
      </c>
      <c r="AT6" s="11">
        <f>IF(('OddsRatio_working_3-way'!X6=0),IF(Q6&gt;0,-Q6^(1/3),(-Q6)^(1/3)),'OddsRatio_working_3-way'!AN6-'OddsRatio_working_3-way'!R6/3)</f>
        <v>-0.21637495421909056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3.11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2.5499999999999998</v>
      </c>
      <c r="D7" s="9">
        <f t="shared" si="13"/>
        <v>0.30748930087268056</v>
      </c>
      <c r="E7" s="9">
        <f t="shared" si="14"/>
        <v>0.3157805388530377</v>
      </c>
      <c r="F7" s="9">
        <f t="shared" si="15"/>
        <v>0.37673016027428169</v>
      </c>
      <c r="G7" s="9">
        <f t="shared" si="16"/>
        <v>1.0673676185730205</v>
      </c>
      <c r="H7" s="9">
        <f t="shared" si="17"/>
        <v>3.252145675189074</v>
      </c>
      <c r="I7" s="9">
        <f t="shared" si="18"/>
        <v>3.1667562657032318</v>
      </c>
      <c r="J7" s="9">
        <f t="shared" si="19"/>
        <v>2.6544198087881821</v>
      </c>
      <c r="K7" s="11">
        <f t="shared" si="20"/>
        <v>0.32154340836012862</v>
      </c>
      <c r="L7" s="11">
        <f t="shared" si="21"/>
        <v>0.33003300330033003</v>
      </c>
      <c r="M7" s="11">
        <f t="shared" si="22"/>
        <v>0.39215686274509809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-0.27629116231085948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0.23679311377326498</v>
      </c>
      <c r="Q7" s="11">
        <f>2*'OddsRatio_working_3-way'!K7*'OddsRatio_working_3-way'!L7*'OddsRatio_working_3-way'!M7</f>
        <v>8.3231322943151151E-2</v>
      </c>
      <c r="R7" s="11">
        <f t="shared" si="23"/>
        <v>0</v>
      </c>
      <c r="S7" s="11">
        <f t="shared" si="24"/>
        <v>-0.85704194007785661</v>
      </c>
      <c r="T7" s="11">
        <f t="shared" si="25"/>
        <v>-0.30124497015038904</v>
      </c>
      <c r="U7" s="11">
        <f>'OddsRatio_working_3-way'!S7-'OddsRatio_working_3-way'!R7^2/3</f>
        <v>-0.85704194007785661</v>
      </c>
      <c r="V7" s="11">
        <f>'OddsRatio_working_3-way'!S7*'OddsRatio_working_3-way'!R7/3-2*'OddsRatio_working_3-way'!R7^3/27-'OddsRatio_working_3-way'!T7</f>
        <v>0.30124497015038904</v>
      </c>
      <c r="W7" s="11">
        <f>'OddsRatio_working_3-way'!V7^2+4*'OddsRatio_working_3-way'!U7^3/27</f>
        <v>-2.5129799690336019E-3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0.15269373923801066</v>
      </c>
      <c r="Y7" s="11">
        <f>IF('OddsRatio_working_3-way'!W7&gt;=0,IF('OddsRatio_working_3-way'!V7+SQRT('OddsRatio_working_3-way'!W7)&gt;0,0,PI()),ACOS('OddsRatio_working_3-way'!V7/(2*'OddsRatio_working_3-way'!X7)))</f>
        <v>0.16489718064565895</v>
      </c>
      <c r="Z7" s="11">
        <f>'OddsRatio_working_3-way'!X7^(1/3)*COS('OddsRatio_working_3-way'!Y7/3)</f>
        <v>0.53368380928651027</v>
      </c>
      <c r="AA7" s="11">
        <f>'OddsRatio_working_3-way'!X7^(1/3)*COS(('OddsRatio_working_3-way'!Y7+2*PI())/3)</f>
        <v>-0.29227178467726106</v>
      </c>
      <c r="AB7" s="11">
        <f>'OddsRatio_working_3-way'!X7^(1/3)*COS(('OddsRatio_working_3-way'!Y7+4*PI())/3)</f>
        <v>-0.24141202460924929</v>
      </c>
      <c r="AC7" s="11">
        <f>'OddsRatio_working_3-way'!X7^(1/3)*SIN('OddsRatio_working_3-way'!Y7/3)</f>
        <v>2.9363896166186541E-2</v>
      </c>
      <c r="AD7" s="11">
        <f>'OddsRatio_working_3-way'!X7^(1/3)*SIN(('OddsRatio_working_3-way'!Y7+2*PI())/3)</f>
        <v>0.44750178834747417</v>
      </c>
      <c r="AE7" s="11">
        <f>'OddsRatio_working_3-way'!X7^(1/3)*SIN(('OddsRatio_working_3-way'!Y7+4*PI())/3)</f>
        <v>-0.47686568451366057</v>
      </c>
      <c r="AF7" s="11">
        <f>-'OddsRatio_working_3-way'!U7/(3*'OddsRatio_working_3-way'!X7^(1/3))*COS(('OddsRatio_working_3-way'!Y7)/3)</f>
        <v>0.53368380928651027</v>
      </c>
      <c r="AG7" s="11">
        <f>-'OddsRatio_working_3-way'!U7/(3*'OddsRatio_working_3-way'!X7^(1/3))*COS(('OddsRatio_working_3-way'!Y7+2*PI())/3)</f>
        <v>-0.29227178467726106</v>
      </c>
      <c r="AH7" s="11">
        <f>-'OddsRatio_working_3-way'!U7/(3*'OddsRatio_working_3-way'!X7^(1/3))*COS(('OddsRatio_working_3-way'!Y7+4*PI())/3)</f>
        <v>-0.24141202460924929</v>
      </c>
      <c r="AI7" s="11">
        <f>'OddsRatio_working_3-way'!U7/(3*'OddsRatio_working_3-way'!X7^(1/3))*SIN(('OddsRatio_working_3-way'!Y7)/3)</f>
        <v>-2.9363896166186541E-2</v>
      </c>
      <c r="AJ7" s="11">
        <f>'OddsRatio_working_3-way'!U7/(3*'OddsRatio_working_3-way'!X7^(1/3))*SIN(('OddsRatio_working_3-way'!Y7+2*PI())/3)</f>
        <v>-0.44750178834747417</v>
      </c>
      <c r="AK7" s="11">
        <f>'OddsRatio_working_3-way'!U7/(3*'OddsRatio_working_3-way'!X7^(1/3))*SIN(('OddsRatio_working_3-way'!Y7+4*PI())/3)</f>
        <v>0.47686568451366057</v>
      </c>
      <c r="AL7" s="11">
        <f>'OddsRatio_working_3-way'!Z7+'OddsRatio_working_3-way'!AF7</f>
        <v>1.0673676185730205</v>
      </c>
      <c r="AM7" s="11">
        <f>'OddsRatio_working_3-way'!AA7+'OddsRatio_working_3-way'!AG7</f>
        <v>-0.58454356935452212</v>
      </c>
      <c r="AN7" s="11">
        <f>'OddsRatio_working_3-way'!AB7+'OddsRatio_working_3-way'!AH7</f>
        <v>-0.48282404921849859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1.0673676185730205</v>
      </c>
      <c r="AS7" s="11">
        <f>IF(('OddsRatio_working_3-way'!X7=0),IF(Q7&gt;0,-Q7^(1/3),(-Q7)^(1/3)),'OddsRatio_working_3-way'!AM7-'OddsRatio_working_3-way'!R7/3)</f>
        <v>-0.58454356935452212</v>
      </c>
      <c r="AT7" s="11">
        <f>IF(('OddsRatio_working_3-way'!X7=0),IF(Q7&gt;0,-Q7^(1/3),(-Q7)^(1/3)),'OddsRatio_working_3-way'!AN7-'OddsRatio_working_3-way'!R7/3)</f>
        <v>-0.48282404921849859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2.8</v>
      </c>
      <c r="D8" s="9">
        <f t="shared" si="13"/>
        <v>0.35925917738216995</v>
      </c>
      <c r="E8" s="9">
        <f t="shared" si="14"/>
        <v>0.29854947489565276</v>
      </c>
      <c r="F8" s="9">
        <f t="shared" si="15"/>
        <v>0.3421913477221773</v>
      </c>
      <c r="G8" s="9">
        <f t="shared" si="16"/>
        <v>1.0679675383322742</v>
      </c>
      <c r="H8" s="9">
        <f t="shared" si="17"/>
        <v>2.7835057890148978</v>
      </c>
      <c r="I8" s="9">
        <f t="shared" si="18"/>
        <v>3.3495285843310025</v>
      </c>
      <c r="J8" s="9">
        <f t="shared" si="19"/>
        <v>2.9223415689980943</v>
      </c>
      <c r="K8" s="11">
        <f t="shared" si="20"/>
        <v>0.37453183520599254</v>
      </c>
      <c r="L8" s="11">
        <f t="shared" si="21"/>
        <v>0.3125</v>
      </c>
      <c r="M8" s="11">
        <f t="shared" si="22"/>
        <v>0.35714285714285715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-0.2764345906902087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0.23700842696629215</v>
      </c>
      <c r="Q8" s="11">
        <f>2*'OddsRatio_working_3-way'!K8*'OddsRatio_working_3-way'!L8*'OddsRatio_working_3-way'!M8</f>
        <v>8.3600856072766197E-2</v>
      </c>
      <c r="R8" s="11">
        <f t="shared" si="23"/>
        <v>0</v>
      </c>
      <c r="S8" s="11">
        <f t="shared" si="24"/>
        <v>-0.85737615677735435</v>
      </c>
      <c r="T8" s="11">
        <f t="shared" si="25"/>
        <v>-0.30242545212605093</v>
      </c>
      <c r="U8" s="11">
        <f>'OddsRatio_working_3-way'!S8-'OddsRatio_working_3-way'!R8^2/3</f>
        <v>-0.85737615677735435</v>
      </c>
      <c r="V8" s="11">
        <f>'OddsRatio_working_3-way'!S8*'OddsRatio_working_3-way'!R8/3-2*'OddsRatio_working_3-way'!R8^3/27-'OddsRatio_working_3-way'!T8</f>
        <v>0.30242545212605093</v>
      </c>
      <c r="W8" s="11">
        <f>'OddsRatio_working_3-way'!V8^2+4*'OddsRatio_working_3-way'!U8^3/27</f>
        <v>-1.9095067568734581E-3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0.15278306585688725</v>
      </c>
      <c r="Y8" s="11">
        <f>IF('OddsRatio_working_3-way'!W8&gt;=0,IF('OddsRatio_working_3-way'!V8+SQRT('OddsRatio_working_3-way'!W8)&gt;0,0,PI()),ACOS('OddsRatio_working_3-way'!V8/(2*'OddsRatio_working_3-way'!X8)))</f>
        <v>0.14349834430816455</v>
      </c>
      <c r="Z8" s="11">
        <f>'OddsRatio_working_3-way'!X8^(1/3)*COS('OddsRatio_working_3-way'!Y8/3)</f>
        <v>0.5339837691661371</v>
      </c>
      <c r="AA8" s="11">
        <f>'OddsRatio_working_3-way'!X8^(1/3)*COS(('OddsRatio_working_3-way'!Y8+2*PI())/3)</f>
        <v>-0.28912872931493627</v>
      </c>
      <c r="AB8" s="11">
        <f>'OddsRatio_working_3-way'!X8^(1/3)*COS(('OddsRatio_working_3-way'!Y8+4*PI())/3)</f>
        <v>-0.24485503985120094</v>
      </c>
      <c r="AC8" s="11">
        <f>'OddsRatio_working_3-way'!X8^(1/3)*SIN('OddsRatio_working_3-way'!Y8/3)</f>
        <v>2.5561426529905541E-2</v>
      </c>
      <c r="AD8" s="11">
        <f>'OddsRatio_working_3-way'!X8^(1/3)*SIN(('OddsRatio_working_3-way'!Y8+2*PI())/3)</f>
        <v>0.44966279604148757</v>
      </c>
      <c r="AE8" s="11">
        <f>'OddsRatio_working_3-way'!X8^(1/3)*SIN(('OddsRatio_working_3-way'!Y8+4*PI())/3)</f>
        <v>-0.47522422257139307</v>
      </c>
      <c r="AF8" s="11">
        <f>-'OddsRatio_working_3-way'!U8/(3*'OddsRatio_working_3-way'!X8^(1/3))*COS(('OddsRatio_working_3-way'!Y8)/3)</f>
        <v>0.53398376916613699</v>
      </c>
      <c r="AG8" s="11">
        <f>-'OddsRatio_working_3-way'!U8/(3*'OddsRatio_working_3-way'!X8^(1/3))*COS(('OddsRatio_working_3-way'!Y8+2*PI())/3)</f>
        <v>-0.28912872931493622</v>
      </c>
      <c r="AH8" s="11">
        <f>-'OddsRatio_working_3-way'!U8/(3*'OddsRatio_working_3-way'!X8^(1/3))*COS(('OddsRatio_working_3-way'!Y8+4*PI())/3)</f>
        <v>-0.24485503985120088</v>
      </c>
      <c r="AI8" s="11">
        <f>'OddsRatio_working_3-way'!U8/(3*'OddsRatio_working_3-way'!X8^(1/3))*SIN(('OddsRatio_working_3-way'!Y8)/3)</f>
        <v>-2.5561426529905534E-2</v>
      </c>
      <c r="AJ8" s="11">
        <f>'OddsRatio_working_3-way'!U8/(3*'OddsRatio_working_3-way'!X8^(1/3))*SIN(('OddsRatio_working_3-way'!Y8+2*PI())/3)</f>
        <v>-0.44966279604148751</v>
      </c>
      <c r="AK8" s="11">
        <f>'OddsRatio_working_3-way'!U8/(3*'OddsRatio_working_3-way'!X8^(1/3))*SIN(('OddsRatio_working_3-way'!Y8+4*PI())/3)</f>
        <v>0.47522422257139296</v>
      </c>
      <c r="AL8" s="11">
        <f>'OddsRatio_working_3-way'!Z8+'OddsRatio_working_3-way'!AF8</f>
        <v>1.0679675383322742</v>
      </c>
      <c r="AM8" s="11">
        <f>'OddsRatio_working_3-way'!AA8+'OddsRatio_working_3-way'!AG8</f>
        <v>-0.57825745862987254</v>
      </c>
      <c r="AN8" s="11">
        <f>'OddsRatio_working_3-way'!AB8+'OddsRatio_working_3-way'!AH8</f>
        <v>-0.48971007970240182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1.0679675383322742</v>
      </c>
      <c r="AS8" s="11">
        <f>IF(('OddsRatio_working_3-way'!X8=0),IF(Q8&gt;0,-Q8^(1/3),(-Q8)^(1/3)),'OddsRatio_working_3-way'!AM8-'OddsRatio_working_3-way'!R8/3)</f>
        <v>-0.57825745862987254</v>
      </c>
      <c r="AT8" s="11">
        <f>IF(('OddsRatio_working_3-way'!X8=0),IF(Q8&gt;0,-Q8^(1/3),(-Q8)^(1/3)),'OddsRatio_working_3-way'!AN8-'OddsRatio_working_3-way'!R8/3)</f>
        <v>-0.48971007970240182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2.16</v>
      </c>
      <c r="B9" s="4">
        <f>IF('True_Odds_Calculator_3-way'!B10="","",'True_Odds_Calculator_3-way'!B10)</f>
        <v>3.33</v>
      </c>
      <c r="C9" s="4">
        <f>IF('True_Odds_Calculator_3-way'!C10="","",'True_Odds_Calculator_3-way'!C10)</f>
        <v>3.55</v>
      </c>
      <c r="D9" s="9">
        <f t="shared" si="13"/>
        <v>0.4459329177146607</v>
      </c>
      <c r="E9" s="9">
        <f t="shared" si="14"/>
        <v>0.28606650458194949</v>
      </c>
      <c r="F9" s="9">
        <f t="shared" si="15"/>
        <v>0.2680005777033897</v>
      </c>
      <c r="G9" s="9">
        <f t="shared" si="16"/>
        <v>1.0711118589332507</v>
      </c>
      <c r="H9" s="9">
        <f t="shared" si="17"/>
        <v>2.2424897563625712</v>
      </c>
      <c r="I9" s="9">
        <f t="shared" si="18"/>
        <v>3.4956906313144747</v>
      </c>
      <c r="J9" s="9">
        <f t="shared" si="19"/>
        <v>3.7313352402797895</v>
      </c>
      <c r="K9" s="11">
        <f t="shared" si="20"/>
        <v>0.46296296296296291</v>
      </c>
      <c r="L9" s="11">
        <f t="shared" si="21"/>
        <v>0.3003003003003003</v>
      </c>
      <c r="M9" s="11">
        <f t="shared" si="22"/>
        <v>0.28169014084507044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-0.26991545536146477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0.23654327253701274</v>
      </c>
      <c r="Q9" s="11">
        <f>2*'OddsRatio_working_3-way'!K9*'OddsRatio_working_3-way'!L9*'OddsRatio_working_3-way'!M9</f>
        <v>7.8325586932785671E-2</v>
      </c>
      <c r="R9" s="11">
        <f t="shared" si="23"/>
        <v>0</v>
      </c>
      <c r="S9" s="11">
        <f t="shared" si="24"/>
        <v>-0.87636060788086123</v>
      </c>
      <c r="T9" s="11">
        <f t="shared" si="25"/>
        <v>-0.29018563174862955</v>
      </c>
      <c r="U9" s="11">
        <f>'OddsRatio_working_3-way'!S9-'OddsRatio_working_3-way'!R9^2/3</f>
        <v>-0.87636060788086123</v>
      </c>
      <c r="V9" s="11">
        <f>'OddsRatio_working_3-way'!S9*'OddsRatio_working_3-way'!R9/3-2*'OddsRatio_working_3-way'!R9^3/27-'OddsRatio_working_3-way'!T9</f>
        <v>0.29018563174862955</v>
      </c>
      <c r="W9" s="11">
        <f>'OddsRatio_working_3-way'!V9^2+4*'OddsRatio_working_3-way'!U9^3/27</f>
        <v>-1.5503689243155871E-2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0.15788555199614301</v>
      </c>
      <c r="Y9" s="11">
        <f>IF('OddsRatio_working_3-way'!W9&gt;=0,IF('OddsRatio_working_3-way'!V9+SQRT('OddsRatio_working_3-way'!W9)&gt;0,0,PI()),ACOS('OddsRatio_working_3-way'!V9/(2*'OddsRatio_working_3-way'!X9)))</f>
        <v>0.40532415788023513</v>
      </c>
      <c r="Z9" s="11">
        <f>'OddsRatio_working_3-way'!X9^(1/3)*COS('OddsRatio_working_3-way'!Y9/3)</f>
        <v>0.53555592946662534</v>
      </c>
      <c r="AA9" s="11">
        <f>'OddsRatio_working_3-way'!X9^(1/3)*COS(('OddsRatio_working_3-way'!Y9+2*PI())/3)</f>
        <v>-0.33082585748215559</v>
      </c>
      <c r="AB9" s="11">
        <f>'OddsRatio_working_3-way'!X9^(1/3)*COS(('OddsRatio_working_3-way'!Y9+4*PI())/3)</f>
        <v>-0.20473007198446982</v>
      </c>
      <c r="AC9" s="11">
        <f>'OddsRatio_working_3-way'!X9^(1/3)*SIN('OddsRatio_working_3-way'!Y9/3)</f>
        <v>7.2801435700766179E-2</v>
      </c>
      <c r="AD9" s="11">
        <f>'OddsRatio_working_3-way'!X9^(1/3)*SIN(('OddsRatio_working_3-way'!Y9+2*PI())/3)</f>
        <v>0.42740432221510144</v>
      </c>
      <c r="AE9" s="11">
        <f>'OddsRatio_working_3-way'!X9^(1/3)*SIN(('OddsRatio_working_3-way'!Y9+4*PI())/3)</f>
        <v>-0.50020575791586763</v>
      </c>
      <c r="AF9" s="11">
        <f>-'OddsRatio_working_3-way'!U9/(3*'OddsRatio_working_3-way'!X9^(1/3))*COS(('OddsRatio_working_3-way'!Y9)/3)</f>
        <v>0.53555592946662534</v>
      </c>
      <c r="AG9" s="11">
        <f>-'OddsRatio_working_3-way'!U9/(3*'OddsRatio_working_3-way'!X9^(1/3))*COS(('OddsRatio_working_3-way'!Y9+2*PI())/3)</f>
        <v>-0.33082585748215559</v>
      </c>
      <c r="AH9" s="11">
        <f>-'OddsRatio_working_3-way'!U9/(3*'OddsRatio_working_3-way'!X9^(1/3))*COS(('OddsRatio_working_3-way'!Y9+4*PI())/3)</f>
        <v>-0.20473007198446982</v>
      </c>
      <c r="AI9" s="11">
        <f>'OddsRatio_working_3-way'!U9/(3*'OddsRatio_working_3-way'!X9^(1/3))*SIN(('OddsRatio_working_3-way'!Y9)/3)</f>
        <v>-7.2801435700766179E-2</v>
      </c>
      <c r="AJ9" s="11">
        <f>'OddsRatio_working_3-way'!U9/(3*'OddsRatio_working_3-way'!X9^(1/3))*SIN(('OddsRatio_working_3-way'!Y9+2*PI())/3)</f>
        <v>-0.42740432221510144</v>
      </c>
      <c r="AK9" s="11">
        <f>'OddsRatio_working_3-way'!U9/(3*'OddsRatio_working_3-way'!X9^(1/3))*SIN(('OddsRatio_working_3-way'!Y9+4*PI())/3)</f>
        <v>0.50020575791586763</v>
      </c>
      <c r="AL9" s="11">
        <f>'OddsRatio_working_3-way'!Z9+'OddsRatio_working_3-way'!AF9</f>
        <v>1.0711118589332507</v>
      </c>
      <c r="AM9" s="11">
        <f>'OddsRatio_working_3-way'!AA9+'OddsRatio_working_3-way'!AG9</f>
        <v>-0.66165171496431119</v>
      </c>
      <c r="AN9" s="11">
        <f>'OddsRatio_working_3-way'!AB9+'OddsRatio_working_3-way'!AH9</f>
        <v>-0.40946014396893965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1.0711118589332507</v>
      </c>
      <c r="AS9" s="11">
        <f>IF(('OddsRatio_working_3-way'!X9=0),IF(Q9&gt;0,-Q9^(1/3),(-Q9)^(1/3)),'OddsRatio_working_3-way'!AM9-'OddsRatio_working_3-way'!R9/3)</f>
        <v>-0.66165171496431119</v>
      </c>
      <c r="AT9" s="11">
        <f>IF(('OddsRatio_working_3-way'!X9=0),IF(Q9&gt;0,-Q9^(1/3),(-Q9)^(1/3)),'OddsRatio_working_3-way'!AN9-'OddsRatio_working_3-way'!R9/3)</f>
        <v>-0.40946014396893965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1.93</v>
      </c>
      <c r="D10" s="9">
        <f t="shared" si="13"/>
        <v>0.23682841806546145</v>
      </c>
      <c r="E10" s="9">
        <f t="shared" si="14"/>
        <v>0.26291258145655111</v>
      </c>
      <c r="F10" s="9">
        <f t="shared" si="15"/>
        <v>0.50025900047798744</v>
      </c>
      <c r="G10" s="9">
        <f t="shared" si="16"/>
        <v>1.0741554133980538</v>
      </c>
      <c r="H10" s="9">
        <f t="shared" si="17"/>
        <v>4.2224662401941613</v>
      </c>
      <c r="I10" s="9">
        <f t="shared" si="18"/>
        <v>3.8035456289689198</v>
      </c>
      <c r="J10" s="9">
        <f t="shared" si="19"/>
        <v>1.9989645344601898</v>
      </c>
      <c r="K10" s="11">
        <f t="shared" si="20"/>
        <v>0.25</v>
      </c>
      <c r="L10" s="11">
        <f t="shared" si="21"/>
        <v>0.2770083102493075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-0.26128844746171398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0.23466766179151177</v>
      </c>
      <c r="Q10" s="11">
        <f>2*'OddsRatio_working_3-way'!K10*'OddsRatio_working_3-way'!L10*'OddsRatio_working_3-way'!M10</f>
        <v>7.1763810945416465E-2</v>
      </c>
      <c r="R10" s="11">
        <f t="shared" si="23"/>
        <v>0</v>
      </c>
      <c r="S10" s="11">
        <f t="shared" si="24"/>
        <v>-0.89811724961891826</v>
      </c>
      <c r="T10" s="11">
        <f t="shared" si="25"/>
        <v>-0.27465359315563254</v>
      </c>
      <c r="U10" s="11">
        <f>'OddsRatio_working_3-way'!S10-'OddsRatio_working_3-way'!R10^2/3</f>
        <v>-0.89811724961891826</v>
      </c>
      <c r="V10" s="11">
        <f>'OddsRatio_working_3-way'!S10*'OddsRatio_working_3-way'!R10/3-2*'OddsRatio_working_3-way'!R10^3/27-'OddsRatio_working_3-way'!T10</f>
        <v>0.27465359315563254</v>
      </c>
      <c r="W10" s="11">
        <f>'OddsRatio_working_3-way'!V10^2+4*'OddsRatio_working_3-way'!U10^3/27</f>
        <v>-3.1889030540387248E-2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0.16380142457689964</v>
      </c>
      <c r="Y10" s="11">
        <f>IF('OddsRatio_working_3-way'!W10&gt;=0,IF('OddsRatio_working_3-way'!V10+SQRT('OddsRatio_working_3-way'!W10)&gt;0,0,PI()),ACOS('OddsRatio_working_3-way'!V10/(2*'OddsRatio_working_3-way'!X10)))</f>
        <v>0.57650360733593231</v>
      </c>
      <c r="Z10" s="11">
        <f>'OddsRatio_working_3-way'!X10^(1/3)*COS('OddsRatio_working_3-way'!Y10/3)</f>
        <v>0.53707770669902688</v>
      </c>
      <c r="AA10" s="11">
        <f>'OddsRatio_working_3-way'!X10^(1/3)*COS(('OddsRatio_working_3-way'!Y10+2*PI())/3)</f>
        <v>-0.35903727946795561</v>
      </c>
      <c r="AB10" s="11">
        <f>'OddsRatio_working_3-way'!X10^(1/3)*COS(('OddsRatio_working_3-way'!Y10+4*PI())/3)</f>
        <v>-0.17804042723107141</v>
      </c>
      <c r="AC10" s="11">
        <f>'OddsRatio_working_3-way'!X10^(1/3)*SIN('OddsRatio_working_3-way'!Y10/3)</f>
        <v>0.10449858136144022</v>
      </c>
      <c r="AD10" s="11">
        <f>'OddsRatio_working_3-way'!X10^(1/3)*SIN(('OddsRatio_working_3-way'!Y10+2*PI())/3)</f>
        <v>0.41287364712692504</v>
      </c>
      <c r="AE10" s="11">
        <f>'OddsRatio_working_3-way'!X10^(1/3)*SIN(('OddsRatio_working_3-way'!Y10+4*PI())/3)</f>
        <v>-0.51737222848836506</v>
      </c>
      <c r="AF10" s="11">
        <f>-'OddsRatio_working_3-way'!U10/(3*'OddsRatio_working_3-way'!X10^(1/3))*COS(('OddsRatio_working_3-way'!Y10)/3)</f>
        <v>0.53707770669902677</v>
      </c>
      <c r="AG10" s="11">
        <f>-'OddsRatio_working_3-way'!U10/(3*'OddsRatio_working_3-way'!X10^(1/3))*COS(('OddsRatio_working_3-way'!Y10+2*PI())/3)</f>
        <v>-0.35903727946795555</v>
      </c>
      <c r="AH10" s="11">
        <f>-'OddsRatio_working_3-way'!U10/(3*'OddsRatio_working_3-way'!X10^(1/3))*COS(('OddsRatio_working_3-way'!Y10+4*PI())/3)</f>
        <v>-0.17804042723107136</v>
      </c>
      <c r="AI10" s="11">
        <f>'OddsRatio_working_3-way'!U10/(3*'OddsRatio_working_3-way'!X10^(1/3))*SIN(('OddsRatio_working_3-way'!Y10)/3)</f>
        <v>-0.10449858136144019</v>
      </c>
      <c r="AJ10" s="11">
        <f>'OddsRatio_working_3-way'!U10/(3*'OddsRatio_working_3-way'!X10^(1/3))*SIN(('OddsRatio_working_3-way'!Y10+2*PI())/3)</f>
        <v>-0.41287364712692493</v>
      </c>
      <c r="AK10" s="11">
        <f>'OddsRatio_working_3-way'!U10/(3*'OddsRatio_working_3-way'!X10^(1/3))*SIN(('OddsRatio_working_3-way'!Y10+4*PI())/3)</f>
        <v>0.51737222848836495</v>
      </c>
      <c r="AL10" s="11">
        <f>'OddsRatio_working_3-way'!Z10+'OddsRatio_working_3-way'!AF10</f>
        <v>1.0741554133980538</v>
      </c>
      <c r="AM10" s="11">
        <f>'OddsRatio_working_3-way'!AA10+'OddsRatio_working_3-way'!AG10</f>
        <v>-0.71807455893591121</v>
      </c>
      <c r="AN10" s="11">
        <f>'OddsRatio_working_3-way'!AB10+'OddsRatio_working_3-way'!AH10</f>
        <v>-0.35608085446214277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1.0741554133980538</v>
      </c>
      <c r="AS10" s="11">
        <f>IF(('OddsRatio_working_3-way'!X10=0),IF(Q10&gt;0,-Q10^(1/3),(-Q10)^(1/3)),'OddsRatio_working_3-way'!AM10-'OddsRatio_working_3-way'!R10/3)</f>
        <v>-0.71807455893591121</v>
      </c>
      <c r="AT10" s="11">
        <f>IF(('OddsRatio_working_3-way'!X10=0),IF(Q10&gt;0,-Q10^(1/3),(-Q10)^(1/3)),'OddsRatio_working_3-way'!AN10-'OddsRatio_working_3-way'!R10/3)</f>
        <v>-0.35608085446214277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2.61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3.24</v>
      </c>
      <c r="D11" s="9">
        <f t="shared" si="13"/>
        <v>0.37193152821719622</v>
      </c>
      <c r="E11" s="9">
        <f t="shared" si="14"/>
        <v>0.32951196037954794</v>
      </c>
      <c r="F11" s="9">
        <f t="shared" si="15"/>
        <v>0.29855651140325568</v>
      </c>
      <c r="G11" s="9">
        <f t="shared" si="16"/>
        <v>1.0488614469679365</v>
      </c>
      <c r="H11" s="9">
        <f t="shared" si="17"/>
        <v>2.6886669296183778</v>
      </c>
      <c r="I11" s="9">
        <f t="shared" si="18"/>
        <v>3.0347912071177969</v>
      </c>
      <c r="J11" s="9">
        <f t="shared" si="19"/>
        <v>3.349449641208178</v>
      </c>
      <c r="K11" s="11">
        <f t="shared" si="20"/>
        <v>0.38314176245210729</v>
      </c>
      <c r="L11" s="11">
        <f t="shared" si="21"/>
        <v>0.3401360544217687</v>
      </c>
      <c r="M11" s="11">
        <f t="shared" si="22"/>
        <v>0.30864197530864196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-0.28141210601832134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0.23288725167944291</v>
      </c>
      <c r="Q11" s="11">
        <f>2*'OddsRatio_working_3-way'!K11*'OddsRatio_working_3-way'!L11*'OddsRatio_working_3-way'!M11</f>
        <v>8.0444646521396504E-2</v>
      </c>
      <c r="R11" s="11">
        <f t="shared" si="23"/>
        <v>0</v>
      </c>
      <c r="S11" s="11">
        <f t="shared" si="24"/>
        <v>-0.82756657122732591</v>
      </c>
      <c r="T11" s="11">
        <f t="shared" si="25"/>
        <v>-0.28586064636522479</v>
      </c>
      <c r="U11" s="11">
        <f>'OddsRatio_working_3-way'!S11-'OddsRatio_working_3-way'!R11^2/3</f>
        <v>-0.82756657122732591</v>
      </c>
      <c r="V11" s="11">
        <f>'OddsRatio_working_3-way'!S11*'OddsRatio_working_3-way'!R11/3-2*'OddsRatio_working_3-way'!R11^3/27-'OddsRatio_working_3-way'!T11</f>
        <v>0.28586064636522479</v>
      </c>
      <c r="W11" s="11">
        <f>'OddsRatio_working_3-way'!V11^2+4*'OddsRatio_working_3-way'!U11^3/27</f>
        <v>-2.249996499508522E-3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0.14488470039988058</v>
      </c>
      <c r="Y11" s="11">
        <f>IF('OddsRatio_working_3-way'!W11&gt;=0,IF('OddsRatio_working_3-way'!V11+SQRT('OddsRatio_working_3-way'!W11)&gt;0,0,PI()),ACOS('OddsRatio_working_3-way'!V11/(2*'OddsRatio_working_3-way'!X11)))</f>
        <v>0.16443616206867984</v>
      </c>
      <c r="Z11" s="11">
        <f>'OddsRatio_working_3-way'!X11^(1/3)*COS('OddsRatio_working_3-way'!Y11/3)</f>
        <v>0.52443072348396824</v>
      </c>
      <c r="AA11" s="11">
        <f>'OddsRatio_working_3-way'!X11^(1/3)*COS(('OddsRatio_working_3-way'!Y11+2*PI())/3)</f>
        <v>-0.28713433054875248</v>
      </c>
      <c r="AB11" s="11">
        <f>'OddsRatio_working_3-way'!X11^(1/3)*COS(('OddsRatio_working_3-way'!Y11+4*PI())/3)</f>
        <v>-0.23729639293521565</v>
      </c>
      <c r="AC11" s="11">
        <f>'OddsRatio_working_3-way'!X11^(1/3)*SIN('OddsRatio_working_3-way'!Y11/3)</f>
        <v>2.8773946697031295E-2</v>
      </c>
      <c r="AD11" s="11">
        <f>'OddsRatio_working_3-way'!X11^(1/3)*SIN(('OddsRatio_working_3-way'!Y11+2*PI())/3)</f>
        <v>0.43978335571365329</v>
      </c>
      <c r="AE11" s="11">
        <f>'OddsRatio_working_3-way'!X11^(1/3)*SIN(('OddsRatio_working_3-way'!Y11+4*PI())/3)</f>
        <v>-0.46855730241068461</v>
      </c>
      <c r="AF11" s="11">
        <f>-'OddsRatio_working_3-way'!U11/(3*'OddsRatio_working_3-way'!X11^(1/3))*COS(('OddsRatio_working_3-way'!Y11)/3)</f>
        <v>0.52443072348396824</v>
      </c>
      <c r="AG11" s="11">
        <f>-'OddsRatio_working_3-way'!U11/(3*'OddsRatio_working_3-way'!X11^(1/3))*COS(('OddsRatio_working_3-way'!Y11+2*PI())/3)</f>
        <v>-0.28713433054875248</v>
      </c>
      <c r="AH11" s="11">
        <f>-'OddsRatio_working_3-way'!U11/(3*'OddsRatio_working_3-way'!X11^(1/3))*COS(('OddsRatio_working_3-way'!Y11+4*PI())/3)</f>
        <v>-0.23729639293521565</v>
      </c>
      <c r="AI11" s="11">
        <f>'OddsRatio_working_3-way'!U11/(3*'OddsRatio_working_3-way'!X11^(1/3))*SIN(('OddsRatio_working_3-way'!Y11)/3)</f>
        <v>-2.8773946697031295E-2</v>
      </c>
      <c r="AJ11" s="11">
        <f>'OddsRatio_working_3-way'!U11/(3*'OddsRatio_working_3-way'!X11^(1/3))*SIN(('OddsRatio_working_3-way'!Y11+2*PI())/3)</f>
        <v>-0.43978335571365329</v>
      </c>
      <c r="AK11" s="11">
        <f>'OddsRatio_working_3-way'!U11/(3*'OddsRatio_working_3-way'!X11^(1/3))*SIN(('OddsRatio_working_3-way'!Y11+4*PI())/3)</f>
        <v>0.46855730241068461</v>
      </c>
      <c r="AL11" s="11">
        <f>'OddsRatio_working_3-way'!Z11+'OddsRatio_working_3-way'!AF11</f>
        <v>1.0488614469679365</v>
      </c>
      <c r="AM11" s="11">
        <f>'OddsRatio_working_3-way'!AA11+'OddsRatio_working_3-way'!AG11</f>
        <v>-0.57426866109750496</v>
      </c>
      <c r="AN11" s="11">
        <f>'OddsRatio_working_3-way'!AB11+'OddsRatio_working_3-way'!AH11</f>
        <v>-0.4745927858704313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1.0488614469679365</v>
      </c>
      <c r="AS11" s="11">
        <f>IF(('OddsRatio_working_3-way'!X11=0),IF(Q11&gt;0,-Q11^(1/3),(-Q11)^(1/3)),'OddsRatio_working_3-way'!AM11-'OddsRatio_working_3-way'!R11/3)</f>
        <v>-0.57426866109750496</v>
      </c>
      <c r="AT11" s="11">
        <f>IF(('OddsRatio_working_3-way'!X11=0),IF(Q11&gt;0,-Q11^(1/3),(-Q11)^(1/3)),'OddsRatio_working_3-way'!AN11-'OddsRatio_working_3-way'!R11/3)</f>
        <v>-0.4745927858704313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3.69</v>
      </c>
      <c r="C12" s="4">
        <f>IF('True_Odds_Calculator_3-way'!C13="","",'True_Odds_Calculator_3-way'!C13)</f>
        <v>5.1100000000000003</v>
      </c>
      <c r="D12" s="9">
        <f t="shared" si="13"/>
        <v>0.55376398854439191</v>
      </c>
      <c r="E12" s="9">
        <f t="shared" si="14"/>
        <v>0.25959253343895639</v>
      </c>
      <c r="F12" s="9">
        <f t="shared" si="15"/>
        <v>0.18664347801665149</v>
      </c>
      <c r="G12" s="9">
        <f t="shared" si="16"/>
        <v>1.0602940219993151</v>
      </c>
      <c r="H12" s="9">
        <f t="shared" si="17"/>
        <v>1.8058234567194795</v>
      </c>
      <c r="I12" s="9">
        <f t="shared" si="18"/>
        <v>3.8521909191781574</v>
      </c>
      <c r="J12" s="9">
        <f t="shared" si="19"/>
        <v>5.3578084304171858</v>
      </c>
      <c r="K12" s="11">
        <f t="shared" si="20"/>
        <v>0.56818181818181823</v>
      </c>
      <c r="L12" s="11">
        <f t="shared" si="21"/>
        <v>0.2710027100271003</v>
      </c>
      <c r="M12" s="11">
        <f t="shared" si="22"/>
        <v>0.19569471624266144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-0.25319070616431116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0.22780427057072566</v>
      </c>
      <c r="Q12" s="11">
        <f>2*'OddsRatio_working_3-way'!K12*'OddsRatio_working_3-way'!L12*'OddsRatio_working_3-way'!M12</f>
        <v>6.0265680045165519E-2</v>
      </c>
      <c r="R12" s="11">
        <f t="shared" si="23"/>
        <v>0</v>
      </c>
      <c r="S12" s="11">
        <f t="shared" si="24"/>
        <v>-0.89973393582183592</v>
      </c>
      <c r="T12" s="11">
        <f t="shared" si="25"/>
        <v>-0.23802485074651744</v>
      </c>
      <c r="U12" s="11">
        <f>'OddsRatio_working_3-way'!S12-'OddsRatio_working_3-way'!R12^2/3</f>
        <v>-0.89973393582183592</v>
      </c>
      <c r="V12" s="11">
        <f>'OddsRatio_working_3-way'!S12*'OddsRatio_working_3-way'!R12/3-2*'OddsRatio_working_3-way'!R12^3/27-'OddsRatio_working_3-way'!T12</f>
        <v>0.23802485074651744</v>
      </c>
      <c r="W12" s="11">
        <f>'OddsRatio_working_3-way'!V12^2+4*'OddsRatio_working_3-way'!U12^3/27</f>
        <v>-5.1248415636227458E-2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0.16424390796094185</v>
      </c>
      <c r="Y12" s="11">
        <f>IF('OddsRatio_working_3-way'!W12&gt;=0,IF('OddsRatio_working_3-way'!V12+SQRT('OddsRatio_working_3-way'!W12)&gt;0,0,PI()),ACOS('OddsRatio_working_3-way'!V12/(2*'OddsRatio_working_3-way'!X12)))</f>
        <v>0.76033112465640296</v>
      </c>
      <c r="Z12" s="11">
        <f>'OddsRatio_working_3-way'!X12^(1/3)*COS('OddsRatio_working_3-way'!Y12/3)</f>
        <v>0.53014701099965755</v>
      </c>
      <c r="AA12" s="11">
        <f>'OddsRatio_working_3-way'!X12^(1/3)*COS(('OddsRatio_working_3-way'!Y12+2*PI())/3)</f>
        <v>-0.38399193973756918</v>
      </c>
      <c r="AB12" s="11">
        <f>'OddsRatio_working_3-way'!X12^(1/3)*COS(('OddsRatio_working_3-way'!Y12+4*PI())/3)</f>
        <v>-0.14615507126208821</v>
      </c>
      <c r="AC12" s="11">
        <f>'OddsRatio_working_3-way'!X12^(1/3)*SIN('OddsRatio_working_3-way'!Y12/3)</f>
        <v>0.13731518003753646</v>
      </c>
      <c r="AD12" s="11">
        <f>'OddsRatio_working_3-way'!X12^(1/3)*SIN(('OddsRatio_working_3-way'!Y12+2*PI())/3)</f>
        <v>0.39046318924732337</v>
      </c>
      <c r="AE12" s="11">
        <f>'OddsRatio_working_3-way'!X12^(1/3)*SIN(('OddsRatio_working_3-way'!Y12+4*PI())/3)</f>
        <v>-0.52777836928485988</v>
      </c>
      <c r="AF12" s="11">
        <f>-'OddsRatio_working_3-way'!U12/(3*'OddsRatio_working_3-way'!X12^(1/3))*COS(('OddsRatio_working_3-way'!Y12)/3)</f>
        <v>0.53014701099965744</v>
      </c>
      <c r="AG12" s="11">
        <f>-'OddsRatio_working_3-way'!U12/(3*'OddsRatio_working_3-way'!X12^(1/3))*COS(('OddsRatio_working_3-way'!Y12+2*PI())/3)</f>
        <v>-0.38399193973756912</v>
      </c>
      <c r="AH12" s="11">
        <f>-'OddsRatio_working_3-way'!U12/(3*'OddsRatio_working_3-way'!X12^(1/3))*COS(('OddsRatio_working_3-way'!Y12+4*PI())/3)</f>
        <v>-0.14615507126208818</v>
      </c>
      <c r="AI12" s="11">
        <f>'OddsRatio_working_3-way'!U12/(3*'OddsRatio_working_3-way'!X12^(1/3))*SIN(('OddsRatio_working_3-way'!Y12)/3)</f>
        <v>-0.13731518003753643</v>
      </c>
      <c r="AJ12" s="11">
        <f>'OddsRatio_working_3-way'!U12/(3*'OddsRatio_working_3-way'!X12^(1/3))*SIN(('OddsRatio_working_3-way'!Y12+2*PI())/3)</f>
        <v>-0.39046318924732326</v>
      </c>
      <c r="AK12" s="11">
        <f>'OddsRatio_working_3-way'!U12/(3*'OddsRatio_working_3-way'!X12^(1/3))*SIN(('OddsRatio_working_3-way'!Y12+4*PI())/3)</f>
        <v>0.52777836928485977</v>
      </c>
      <c r="AL12" s="11">
        <f>'OddsRatio_working_3-way'!Z12+'OddsRatio_working_3-way'!AF12</f>
        <v>1.0602940219993151</v>
      </c>
      <c r="AM12" s="11">
        <f>'OddsRatio_working_3-way'!AA12+'OddsRatio_working_3-way'!AG12</f>
        <v>-0.76798387947513835</v>
      </c>
      <c r="AN12" s="11">
        <f>'OddsRatio_working_3-way'!AB12+'OddsRatio_working_3-way'!AH12</f>
        <v>-0.29231014252417642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1.0602940219993151</v>
      </c>
      <c r="AS12" s="11">
        <f>IF(('OddsRatio_working_3-way'!X12=0),IF(Q12&gt;0,-Q12^(1/3),(-Q12)^(1/3)),'OddsRatio_working_3-way'!AM12-'OddsRatio_working_3-way'!R12/3)</f>
        <v>-0.76798387947513835</v>
      </c>
      <c r="AT12" s="11">
        <f>IF(('OddsRatio_working_3-way'!X12=0),IF(Q12&gt;0,-Q12^(1/3),(-Q12)^(1/3)),'OddsRatio_working_3-way'!AN12-'OddsRatio_working_3-way'!R12/3)</f>
        <v>-0.29231014252417642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3.59</v>
      </c>
      <c r="B13" s="4">
        <f>IF('True_Odds_Calculator_3-way'!B14="","",'True_Odds_Calculator_3-way'!B14)</f>
        <v>3.2</v>
      </c>
      <c r="C13" s="4">
        <f>IF('True_Odds_Calculator_3-way'!C14="","",'True_Odds_Calculator_3-way'!C14)</f>
        <v>2.2599999999999998</v>
      </c>
      <c r="D13" s="9">
        <f t="shared" si="13"/>
        <v>0.26841785020934916</v>
      </c>
      <c r="E13" s="9">
        <f t="shared" si="14"/>
        <v>0.30164766418245842</v>
      </c>
      <c r="F13" s="9">
        <f t="shared" si="15"/>
        <v>0.42993448560819242</v>
      </c>
      <c r="G13" s="9">
        <f t="shared" si="16"/>
        <v>1.0523299783453912</v>
      </c>
      <c r="H13" s="9">
        <f t="shared" si="17"/>
        <v>3.7255346439145627</v>
      </c>
      <c r="I13" s="9">
        <f t="shared" si="18"/>
        <v>3.3151259523598609</v>
      </c>
      <c r="J13" s="9">
        <f t="shared" si="19"/>
        <v>2.325935772715193</v>
      </c>
      <c r="K13" s="11">
        <f t="shared" si="20"/>
        <v>0.2785515320334262</v>
      </c>
      <c r="L13" s="11">
        <f t="shared" si="21"/>
        <v>0.3125</v>
      </c>
      <c r="M13" s="11">
        <f t="shared" si="22"/>
        <v>0.44247787610619471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-0.27652864397170118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0.23302499568614887</v>
      </c>
      <c r="Q13" s="11">
        <f>2*'OddsRatio_working_3-way'!K13*'OddsRatio_working_3-way'!L13*'OddsRatio_working_3-way'!M13</f>
        <v>7.7033056425173177E-2</v>
      </c>
      <c r="R13" s="11">
        <f t="shared" si="23"/>
        <v>0</v>
      </c>
      <c r="S13" s="11">
        <f t="shared" si="24"/>
        <v>-0.84267941410798552</v>
      </c>
      <c r="T13" s="11">
        <f t="shared" si="25"/>
        <v>-0.27857170714313567</v>
      </c>
      <c r="U13" s="11">
        <f>'OddsRatio_working_3-way'!S13-'OddsRatio_working_3-way'!R13^2/3</f>
        <v>-0.84267941410798552</v>
      </c>
      <c r="V13" s="11">
        <f>'OddsRatio_working_3-way'!S13*'OddsRatio_working_3-way'!R13/3-2*'OddsRatio_working_3-way'!R13^3/27-'OddsRatio_working_3-way'!T13</f>
        <v>0.27857170714313567</v>
      </c>
      <c r="W13" s="11">
        <f>'OddsRatio_working_3-way'!V13^2+4*'OddsRatio_working_3-way'!U13^3/27</f>
        <v>-1.1048751350484776E-2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0.14887154477193226</v>
      </c>
      <c r="Y13" s="11">
        <f>IF('OddsRatio_working_3-way'!W13&gt;=0,IF('OddsRatio_working_3-way'!V13+SQRT('OddsRatio_working_3-way'!W13)&gt;0,0,PI()),ACOS('OddsRatio_working_3-way'!V13/(2*'OddsRatio_working_3-way'!X13)))</f>
        <v>0.36081051926893082</v>
      </c>
      <c r="Z13" s="11">
        <f>'OddsRatio_working_3-way'!X13^(1/3)*COS('OddsRatio_working_3-way'!Y13/3)</f>
        <v>0.52616498917269561</v>
      </c>
      <c r="AA13" s="11">
        <f>'OddsRatio_working_3-way'!X13^(1/3)*COS(('OddsRatio_working_3-way'!Y13+2*PI())/3)</f>
        <v>-0.31815205653911111</v>
      </c>
      <c r="AB13" s="11">
        <f>'OddsRatio_working_3-way'!X13^(1/3)*COS(('OddsRatio_working_3-way'!Y13+4*PI())/3)</f>
        <v>-0.20801293263358456</v>
      </c>
      <c r="AC13" s="11">
        <f>'OddsRatio_working_3-way'!X13^(1/3)*SIN('OddsRatio_working_3-way'!Y13/3)</f>
        <v>6.3588852835165507E-2</v>
      </c>
      <c r="AD13" s="11">
        <f>'OddsRatio_working_3-way'!X13^(1/3)*SIN(('OddsRatio_working_3-way'!Y13+2*PI())/3)</f>
        <v>0.42387782078793579</v>
      </c>
      <c r="AE13" s="11">
        <f>'OddsRatio_working_3-way'!X13^(1/3)*SIN(('OddsRatio_working_3-way'!Y13+4*PI())/3)</f>
        <v>-0.48746667362310114</v>
      </c>
      <c r="AF13" s="11">
        <f>-'OddsRatio_working_3-way'!U13/(3*'OddsRatio_working_3-way'!X13^(1/3))*COS(('OddsRatio_working_3-way'!Y13)/3)</f>
        <v>0.52616498917269561</v>
      </c>
      <c r="AG13" s="11">
        <f>-'OddsRatio_working_3-way'!U13/(3*'OddsRatio_working_3-way'!X13^(1/3))*COS(('OddsRatio_working_3-way'!Y13+2*PI())/3)</f>
        <v>-0.31815205653911111</v>
      </c>
      <c r="AH13" s="11">
        <f>-'OddsRatio_working_3-way'!U13/(3*'OddsRatio_working_3-way'!X13^(1/3))*COS(('OddsRatio_working_3-way'!Y13+4*PI())/3)</f>
        <v>-0.20801293263358456</v>
      </c>
      <c r="AI13" s="11">
        <f>'OddsRatio_working_3-way'!U13/(3*'OddsRatio_working_3-way'!X13^(1/3))*SIN(('OddsRatio_working_3-way'!Y13)/3)</f>
        <v>-6.3588852835165507E-2</v>
      </c>
      <c r="AJ13" s="11">
        <f>'OddsRatio_working_3-way'!U13/(3*'OddsRatio_working_3-way'!X13^(1/3))*SIN(('OddsRatio_working_3-way'!Y13+2*PI())/3)</f>
        <v>-0.42387782078793579</v>
      </c>
      <c r="AK13" s="11">
        <f>'OddsRatio_working_3-way'!U13/(3*'OddsRatio_working_3-way'!X13^(1/3))*SIN(('OddsRatio_working_3-way'!Y13+4*PI())/3)</f>
        <v>0.48746667362310114</v>
      </c>
      <c r="AL13" s="11">
        <f>'OddsRatio_working_3-way'!Z13+'OddsRatio_working_3-way'!AF13</f>
        <v>1.0523299783453912</v>
      </c>
      <c r="AM13" s="11">
        <f>'OddsRatio_working_3-way'!AA13+'OddsRatio_working_3-way'!AG13</f>
        <v>-0.63630411307822221</v>
      </c>
      <c r="AN13" s="11">
        <f>'OddsRatio_working_3-way'!AB13+'OddsRatio_working_3-way'!AH13</f>
        <v>-0.41602586526716911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1.0523299783453912</v>
      </c>
      <c r="AS13" s="11">
        <f>IF(('OddsRatio_working_3-way'!X13=0),IF(Q13&gt;0,-Q13^(1/3),(-Q13)^(1/3)),'OddsRatio_working_3-way'!AM13-'OddsRatio_working_3-way'!R13/3)</f>
        <v>-0.63630411307822221</v>
      </c>
      <c r="AT13" s="11">
        <f>IF(('OddsRatio_working_3-way'!X13=0),IF(Q13&gt;0,-Q13^(1/3),(-Q13)^(1/3)),'OddsRatio_working_3-way'!AN13-'OddsRatio_working_3-way'!R13/3)</f>
        <v>-0.41602586526716911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1.19</v>
      </c>
      <c r="B14" s="4">
        <f>IF('True_Odds_Calculator_3-way'!B15="","",'True_Odds_Calculator_3-way'!B15)</f>
        <v>6.33</v>
      </c>
      <c r="C14" s="4">
        <f>IF('True_Odds_Calculator_3-way'!C15="","",'True_Odds_Calculator_3-way'!C15)</f>
        <v>15.37</v>
      </c>
      <c r="D14" s="9">
        <f t="shared" si="13"/>
        <v>0.81226467265366564</v>
      </c>
      <c r="E14" s="9">
        <f t="shared" si="14"/>
        <v>0.13362397276456872</v>
      </c>
      <c r="F14" s="9">
        <f t="shared" si="15"/>
        <v>5.4111354581765983E-2</v>
      </c>
      <c r="G14" s="9">
        <f t="shared" si="16"/>
        <v>1.2164516117829065</v>
      </c>
      <c r="H14" s="9">
        <f t="shared" si="17"/>
        <v>1.2311258062387518</v>
      </c>
      <c r="I14" s="9">
        <f t="shared" si="18"/>
        <v>7.4836870908028903</v>
      </c>
      <c r="J14" s="9">
        <f t="shared" si="19"/>
        <v>18.480409661320365</v>
      </c>
      <c r="K14" s="11">
        <f t="shared" si="20"/>
        <v>0.84033613445378152</v>
      </c>
      <c r="L14" s="11">
        <f t="shared" si="21"/>
        <v>0.15797788309636651</v>
      </c>
      <c r="M14" s="11">
        <f t="shared" si="22"/>
        <v>6.5061808718282377E-2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-0.1256935635709634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0.17179489099614167</v>
      </c>
      <c r="Q14" s="11">
        <f>2*'OddsRatio_working_3-way'!K14*'OddsRatio_working_3-way'!L14*'OddsRatio_working_3-way'!M14</f>
        <v>1.7274498843252054E-2</v>
      </c>
      <c r="R14" s="11">
        <f t="shared" si="23"/>
        <v>0</v>
      </c>
      <c r="S14" s="11">
        <f t="shared" si="24"/>
        <v>-1.3667755620529498</v>
      </c>
      <c r="T14" s="11">
        <f t="shared" si="25"/>
        <v>-0.13743344012598793</v>
      </c>
      <c r="U14" s="11">
        <f>'OddsRatio_working_3-way'!S14-'OddsRatio_working_3-way'!R14^2/3</f>
        <v>-1.3667755620529498</v>
      </c>
      <c r="V14" s="11">
        <f>'OddsRatio_working_3-way'!S14*'OddsRatio_working_3-way'!R14/3-2*'OddsRatio_working_3-way'!R14^3/27-'OddsRatio_working_3-way'!T14</f>
        <v>0.13743344012598793</v>
      </c>
      <c r="W14" s="11">
        <f>'OddsRatio_working_3-way'!V14^2+4*'OddsRatio_working_3-way'!U14^3/27</f>
        <v>-0.35936980589030221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0.3075133153032425</v>
      </c>
      <c r="Y14" s="11">
        <f>IF('OddsRatio_working_3-way'!W14&gt;=0,IF('OddsRatio_working_3-way'!V14+SQRT('OddsRatio_working_3-way'!W14)&gt;0,0,PI()),ACOS('OddsRatio_working_3-way'!V14/(2*'OddsRatio_working_3-way'!X14)))</f>
        <v>1.3454342147912957</v>
      </c>
      <c r="Z14" s="11">
        <f>'OddsRatio_working_3-way'!X14^(1/3)*COS('OddsRatio_working_3-way'!Y14/3)</f>
        <v>0.60822580589145325</v>
      </c>
      <c r="AA14" s="11">
        <f>'OddsRatio_working_3-way'!X14^(1/3)*COS(('OddsRatio_working_3-way'!Y14+2*PI())/3)</f>
        <v>-0.55756885039815196</v>
      </c>
      <c r="AB14" s="11">
        <f>'OddsRatio_working_3-way'!X14^(1/3)*COS(('OddsRatio_working_3-way'!Y14+4*PI())/3)</f>
        <v>-5.0656955493301563E-2</v>
      </c>
      <c r="AC14" s="11">
        <f>'OddsRatio_working_3-way'!X14^(1/3)*SIN('OddsRatio_working_3-way'!Y14/3)</f>
        <v>0.29266571897873883</v>
      </c>
      <c r="AD14" s="11">
        <f>'OddsRatio_working_3-way'!X14^(1/3)*SIN(('OddsRatio_working_3-way'!Y14+2*PI())/3)</f>
        <v>0.38040613964989212</v>
      </c>
      <c r="AE14" s="11">
        <f>'OddsRatio_working_3-way'!X14^(1/3)*SIN(('OddsRatio_working_3-way'!Y14+4*PI())/3)</f>
        <v>-0.67307185862863084</v>
      </c>
      <c r="AF14" s="11">
        <f>-'OddsRatio_working_3-way'!U14/(3*'OddsRatio_working_3-way'!X14^(1/3))*COS(('OddsRatio_working_3-way'!Y14)/3)</f>
        <v>0.60822580589145325</v>
      </c>
      <c r="AG14" s="11">
        <f>-'OddsRatio_working_3-way'!U14/(3*'OddsRatio_working_3-way'!X14^(1/3))*COS(('OddsRatio_working_3-way'!Y14+2*PI())/3)</f>
        <v>-0.55756885039815196</v>
      </c>
      <c r="AH14" s="11">
        <f>-'OddsRatio_working_3-way'!U14/(3*'OddsRatio_working_3-way'!X14^(1/3))*COS(('OddsRatio_working_3-way'!Y14+4*PI())/3)</f>
        <v>-5.0656955493301563E-2</v>
      </c>
      <c r="AI14" s="11">
        <f>'OddsRatio_working_3-way'!U14/(3*'OddsRatio_working_3-way'!X14^(1/3))*SIN(('OddsRatio_working_3-way'!Y14)/3)</f>
        <v>-0.29266571897873883</v>
      </c>
      <c r="AJ14" s="11">
        <f>'OddsRatio_working_3-way'!U14/(3*'OddsRatio_working_3-way'!X14^(1/3))*SIN(('OddsRatio_working_3-way'!Y14+2*PI())/3)</f>
        <v>-0.38040613964989212</v>
      </c>
      <c r="AK14" s="11">
        <f>'OddsRatio_working_3-way'!U14/(3*'OddsRatio_working_3-way'!X14^(1/3))*SIN(('OddsRatio_working_3-way'!Y14+4*PI())/3)</f>
        <v>0.67307185862863084</v>
      </c>
      <c r="AL14" s="11">
        <f>'OddsRatio_working_3-way'!Z14+'OddsRatio_working_3-way'!AF14</f>
        <v>1.2164516117829065</v>
      </c>
      <c r="AM14" s="11">
        <f>'OddsRatio_working_3-way'!AA14+'OddsRatio_working_3-way'!AG14</f>
        <v>-1.1151377007963039</v>
      </c>
      <c r="AN14" s="11">
        <f>'OddsRatio_working_3-way'!AB14+'OddsRatio_working_3-way'!AH14</f>
        <v>-0.10131391098660313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1.2164516117829065</v>
      </c>
      <c r="AS14" s="11">
        <f>IF(('OddsRatio_working_3-way'!X14=0),IF(Q14&gt;0,-Q14^(1/3),(-Q14)^(1/3)),'OddsRatio_working_3-way'!AM14-'OddsRatio_working_3-way'!R14/3)</f>
        <v>-1.1151377007963039</v>
      </c>
      <c r="AT14" s="11">
        <f>IF(('OddsRatio_working_3-way'!X14=0),IF(Q14&gt;0,-Q14^(1/3),(-Q14)^(1/3)),'OddsRatio_working_3-way'!AN14-'OddsRatio_working_3-way'!R14/3)</f>
        <v>-0.10131391098660313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10.63</v>
      </c>
      <c r="B15" s="4">
        <f>IF('True_Odds_Calculator_3-way'!B16="","",'True_Odds_Calculator_3-way'!B16)</f>
        <v>4.95</v>
      </c>
      <c r="C15" s="4">
        <f>IF('True_Odds_Calculator_3-way'!C16="","",'True_Odds_Calculator_3-way'!C16)</f>
        <v>1.3</v>
      </c>
      <c r="D15" s="9">
        <f t="shared" si="13"/>
        <v>8.1591366471612192E-2</v>
      </c>
      <c r="E15" s="9">
        <f t="shared" si="14"/>
        <v>0.17803007268602164</v>
      </c>
      <c r="F15" s="9">
        <f t="shared" si="15"/>
        <v>0.74037856084236608</v>
      </c>
      <c r="G15" s="9">
        <f t="shared" si="16"/>
        <v>1.1688679858686051</v>
      </c>
      <c r="H15" s="9">
        <f t="shared" si="17"/>
        <v>12.256198703914668</v>
      </c>
      <c r="I15" s="9">
        <f t="shared" si="18"/>
        <v>5.6170285441809904</v>
      </c>
      <c r="J15" s="9">
        <f t="shared" si="19"/>
        <v>1.3506603957605816</v>
      </c>
      <c r="K15" s="11">
        <f t="shared" si="20"/>
        <v>9.4073377234242708E-2</v>
      </c>
      <c r="L15" s="11">
        <f t="shared" si="21"/>
        <v>0.20202020202020202</v>
      </c>
      <c r="M15" s="11">
        <f t="shared" si="22"/>
        <v>0.76923076923076916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-0.16682564848133985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0.20291196208411635</v>
      </c>
      <c r="Q15" s="11">
        <f>2*'OddsRatio_working_3-way'!K15*'OddsRatio_working_3-way'!L15*'OddsRatio_working_3-way'!M15</f>
        <v>2.9238034882437512E-2</v>
      </c>
      <c r="R15" s="11">
        <f t="shared" si="23"/>
        <v>0</v>
      </c>
      <c r="S15" s="11">
        <f t="shared" si="24"/>
        <v>-1.2163115440058541</v>
      </c>
      <c r="T15" s="11">
        <f t="shared" si="25"/>
        <v>-0.17526102939565619</v>
      </c>
      <c r="U15" s="11">
        <f>'OddsRatio_working_3-way'!S15-'OddsRatio_working_3-way'!R15^2/3</f>
        <v>-1.2163115440058541</v>
      </c>
      <c r="V15" s="11">
        <f>'OddsRatio_working_3-way'!S15*'OddsRatio_working_3-way'!R15/3-2*'OddsRatio_working_3-way'!R15^3/27-'OddsRatio_working_3-way'!T15</f>
        <v>0.17526102939565619</v>
      </c>
      <c r="W15" s="11">
        <f>'OddsRatio_working_3-way'!V15^2+4*'OddsRatio_working_3-way'!U15^3/27</f>
        <v>-0.23586550481139215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0.25815786509237776</v>
      </c>
      <c r="Y15" s="11">
        <f>IF('OddsRatio_working_3-way'!W15&gt;=0,IF('OddsRatio_working_3-way'!V15+SQRT('OddsRatio_working_3-way'!W15)&gt;0,0,PI()),ACOS('OddsRatio_working_3-way'!V15/(2*'OddsRatio_working_3-way'!X15)))</f>
        <v>1.2244690381029066</v>
      </c>
      <c r="Z15" s="11">
        <f>'OddsRatio_working_3-way'!X15^(1/3)*COS('OddsRatio_working_3-way'!Y15/3)</f>
        <v>0.58443399293430265</v>
      </c>
      <c r="AA15" s="11">
        <f>'OddsRatio_working_3-way'!X15^(1/3)*COS(('OddsRatio_working_3-way'!Y15+2*PI())/3)</f>
        <v>-0.51109040035308317</v>
      </c>
      <c r="AB15" s="11">
        <f>'OddsRatio_working_3-way'!X15^(1/3)*COS(('OddsRatio_working_3-way'!Y15+4*PI())/3)</f>
        <v>-7.3343592581219585E-2</v>
      </c>
      <c r="AC15" s="11">
        <f>'OddsRatio_working_3-way'!X15^(1/3)*SIN('OddsRatio_working_3-way'!Y15/3)</f>
        <v>0.25273323730398489</v>
      </c>
      <c r="AD15" s="11">
        <f>'OddsRatio_working_3-way'!X15^(1/3)*SIN(('OddsRatio_working_3-way'!Y15+2*PI())/3)</f>
        <v>0.37976806606428876</v>
      </c>
      <c r="AE15" s="11">
        <f>'OddsRatio_working_3-way'!X15^(1/3)*SIN(('OddsRatio_working_3-way'!Y15+4*PI())/3)</f>
        <v>-0.63250130336827359</v>
      </c>
      <c r="AF15" s="11">
        <f>-'OddsRatio_working_3-way'!U15/(3*'OddsRatio_working_3-way'!X15^(1/3))*COS(('OddsRatio_working_3-way'!Y15)/3)</f>
        <v>0.58443399293430243</v>
      </c>
      <c r="AG15" s="11">
        <f>-'OddsRatio_working_3-way'!U15/(3*'OddsRatio_working_3-way'!X15^(1/3))*COS(('OddsRatio_working_3-way'!Y15+2*PI())/3)</f>
        <v>-0.51109040035308295</v>
      </c>
      <c r="AH15" s="11">
        <f>-'OddsRatio_working_3-way'!U15/(3*'OddsRatio_working_3-way'!X15^(1/3))*COS(('OddsRatio_working_3-way'!Y15+4*PI())/3)</f>
        <v>-7.3343592581219558E-2</v>
      </c>
      <c r="AI15" s="11">
        <f>'OddsRatio_working_3-way'!U15/(3*'OddsRatio_working_3-way'!X15^(1/3))*SIN(('OddsRatio_working_3-way'!Y15)/3)</f>
        <v>-0.25273323730398478</v>
      </c>
      <c r="AJ15" s="11">
        <f>'OddsRatio_working_3-way'!U15/(3*'OddsRatio_working_3-way'!X15^(1/3))*SIN(('OddsRatio_working_3-way'!Y15+2*PI())/3)</f>
        <v>-0.37976806606428859</v>
      </c>
      <c r="AK15" s="11">
        <f>'OddsRatio_working_3-way'!U15/(3*'OddsRatio_working_3-way'!X15^(1/3))*SIN(('OddsRatio_working_3-way'!Y15+4*PI())/3)</f>
        <v>0.63250130336827337</v>
      </c>
      <c r="AL15" s="11">
        <f>'OddsRatio_working_3-way'!Z15+'OddsRatio_working_3-way'!AF15</f>
        <v>1.1688679858686051</v>
      </c>
      <c r="AM15" s="11">
        <f>'OddsRatio_working_3-way'!AA15+'OddsRatio_working_3-way'!AG15</f>
        <v>-1.0221808007061661</v>
      </c>
      <c r="AN15" s="11">
        <f>'OddsRatio_working_3-way'!AB15+'OddsRatio_working_3-way'!AH15</f>
        <v>-0.14668718516243914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1.1688679858686051</v>
      </c>
      <c r="AS15" s="11">
        <f>IF(('OddsRatio_working_3-way'!X15=0),IF(Q15&gt;0,-Q15^(1/3),(-Q15)^(1/3)),'OddsRatio_working_3-way'!AM15-'OddsRatio_working_3-way'!R15/3)</f>
        <v>-1.0221808007061661</v>
      </c>
      <c r="AT15" s="11">
        <f>IF(('OddsRatio_working_3-way'!X15=0),IF(Q15&gt;0,-Q15^(1/3),(-Q15)^(1/3)),'OddsRatio_working_3-way'!AN15-'OddsRatio_working_3-way'!R15/3)</f>
        <v>-0.14668718516243914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6.57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1.54</v>
      </c>
      <c r="D16" s="9">
        <f t="shared" si="13"/>
        <v>0.13804737093958222</v>
      </c>
      <c r="E16" s="9">
        <f t="shared" si="14"/>
        <v>0.23902862659539037</v>
      </c>
      <c r="F16" s="9">
        <f t="shared" si="15"/>
        <v>0.62292400246502744</v>
      </c>
      <c r="G16" s="9">
        <f t="shared" si="16"/>
        <v>1.1209856765203505</v>
      </c>
      <c r="H16" s="9">
        <f t="shared" si="17"/>
        <v>7.2438902182183513</v>
      </c>
      <c r="I16" s="9">
        <f t="shared" si="18"/>
        <v>4.1835993213177955</v>
      </c>
      <c r="J16" s="9">
        <f t="shared" si="19"/>
        <v>1.6053322653209892</v>
      </c>
      <c r="K16" s="11">
        <f t="shared" si="20"/>
        <v>0.15220700152207001</v>
      </c>
      <c r="L16" s="11">
        <f t="shared" si="21"/>
        <v>0.26041666666666669</v>
      </c>
      <c r="M16" s="11">
        <f t="shared" si="22"/>
        <v>0.64935064935064934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-0.21986190179683329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0.23035928429764052</v>
      </c>
      <c r="Q16" s="11">
        <f>2*'OddsRatio_working_3-way'!K16*'OddsRatio_working_3-way'!L16*'OddsRatio_working_3-way'!M16</f>
        <v>5.1476935038578871E-2</v>
      </c>
      <c r="R16" s="11">
        <f t="shared" si="23"/>
        <v>0</v>
      </c>
      <c r="S16" s="11">
        <f t="shared" si="24"/>
        <v>-1.0477453456693351</v>
      </c>
      <c r="T16" s="11">
        <f t="shared" si="25"/>
        <v>-0.23413303813839884</v>
      </c>
      <c r="U16" s="11">
        <f>'OddsRatio_working_3-way'!S16-'OddsRatio_working_3-way'!R16^2/3</f>
        <v>-1.0477453456693351</v>
      </c>
      <c r="V16" s="11">
        <f>'OddsRatio_working_3-way'!S16*'OddsRatio_working_3-way'!R16/3-2*'OddsRatio_working_3-way'!R16^3/27-'OddsRatio_working_3-way'!T16</f>
        <v>0.23413303813839884</v>
      </c>
      <c r="W16" s="11">
        <f>'OddsRatio_working_3-way'!V16^2+4*'OddsRatio_working_3-way'!U16^3/27</f>
        <v>-0.11557931041626704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0.20639621481763176</v>
      </c>
      <c r="Y16" s="11">
        <f>IF('OddsRatio_working_3-way'!W16&gt;=0,IF('OddsRatio_working_3-way'!V16+SQRT('OddsRatio_working_3-way'!W16)&gt;0,0,PI()),ACOS('OddsRatio_working_3-way'!V16/(2*'OddsRatio_working_3-way'!X16)))</f>
        <v>0.96770257677779903</v>
      </c>
      <c r="Z16" s="11">
        <f>'OddsRatio_working_3-way'!X16^(1/3)*COS('OddsRatio_working_3-way'!Y16/3)</f>
        <v>0.56049283826017537</v>
      </c>
      <c r="AA16" s="11">
        <f>'OddsRatio_working_3-way'!X16^(1/3)*COS(('OddsRatio_working_3-way'!Y16+2*PI())/3)</f>
        <v>-0.44248750551582261</v>
      </c>
      <c r="AB16" s="11">
        <f>'OddsRatio_working_3-way'!X16^(1/3)*COS(('OddsRatio_working_3-way'!Y16+4*PI())/3)</f>
        <v>-0.118005332744353</v>
      </c>
      <c r="AC16" s="11">
        <f>'OddsRatio_working_3-way'!X16^(1/3)*SIN('OddsRatio_working_3-way'!Y16/3)</f>
        <v>0.18733986979684264</v>
      </c>
      <c r="AD16" s="11">
        <f>'OddsRatio_working_3-way'!X16^(1/3)*SIN(('OddsRatio_working_3-way'!Y16+2*PI())/3)</f>
        <v>0.39173110167413316</v>
      </c>
      <c r="AE16" s="11">
        <f>'OddsRatio_working_3-way'!X16^(1/3)*SIN(('OddsRatio_working_3-way'!Y16+4*PI())/3)</f>
        <v>-0.57907097147097586</v>
      </c>
      <c r="AF16" s="11">
        <f>-'OddsRatio_working_3-way'!U16/(3*'OddsRatio_working_3-way'!X16^(1/3))*COS(('OddsRatio_working_3-way'!Y16)/3)</f>
        <v>0.56049283826017526</v>
      </c>
      <c r="AG16" s="11">
        <f>-'OddsRatio_working_3-way'!U16/(3*'OddsRatio_working_3-way'!X16^(1/3))*COS(('OddsRatio_working_3-way'!Y16+2*PI())/3)</f>
        <v>-0.44248750551582244</v>
      </c>
      <c r="AH16" s="11">
        <f>-'OddsRatio_working_3-way'!U16/(3*'OddsRatio_working_3-way'!X16^(1/3))*COS(('OddsRatio_working_3-way'!Y16+4*PI())/3)</f>
        <v>-0.11800533274435296</v>
      </c>
      <c r="AI16" s="11">
        <f>'OddsRatio_working_3-way'!U16/(3*'OddsRatio_working_3-way'!X16^(1/3))*SIN(('OddsRatio_working_3-way'!Y16)/3)</f>
        <v>-0.18733986979684258</v>
      </c>
      <c r="AJ16" s="11">
        <f>'OddsRatio_working_3-way'!U16/(3*'OddsRatio_working_3-way'!X16^(1/3))*SIN(('OddsRatio_working_3-way'!Y16+2*PI())/3)</f>
        <v>-0.391731101674133</v>
      </c>
      <c r="AK16" s="11">
        <f>'OddsRatio_working_3-way'!U16/(3*'OddsRatio_working_3-way'!X16^(1/3))*SIN(('OddsRatio_working_3-way'!Y16+4*PI())/3)</f>
        <v>0.57907097147097564</v>
      </c>
      <c r="AL16" s="11">
        <f>'OddsRatio_working_3-way'!Z16+'OddsRatio_working_3-way'!AF16</f>
        <v>1.1209856765203505</v>
      </c>
      <c r="AM16" s="11">
        <f>'OddsRatio_working_3-way'!AA16+'OddsRatio_working_3-way'!AG16</f>
        <v>-0.884975011031645</v>
      </c>
      <c r="AN16" s="11">
        <f>'OddsRatio_working_3-way'!AB16+'OddsRatio_working_3-way'!AH16</f>
        <v>-0.23601066548870597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1.1209856765203505</v>
      </c>
      <c r="AS16" s="11">
        <f>IF(('OddsRatio_working_3-way'!X16=0),IF(Q16&gt;0,-Q16^(1/3),(-Q16)^(1/3)),'OddsRatio_working_3-way'!AM16-'OddsRatio_working_3-way'!R16/3)</f>
        <v>-0.884975011031645</v>
      </c>
      <c r="AT16" s="11">
        <f>IF(('OddsRatio_working_3-way'!X16=0),IF(Q16&gt;0,-Q16^(1/3),(-Q16)^(1/3)),'OddsRatio_working_3-way'!AN16-'OddsRatio_working_3-way'!R16/3)</f>
        <v>-0.23601066548870597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4.17</v>
      </c>
      <c r="C17" s="4">
        <f>IF('True_Odds_Calculator_3-way'!C18="","",'True_Odds_Calculator_3-way'!C18)</f>
        <v>5.67</v>
      </c>
      <c r="D17" s="9">
        <f t="shared" si="13"/>
        <v>0.60088411596937397</v>
      </c>
      <c r="E17" s="9">
        <f t="shared" si="14"/>
        <v>0.23030022345576376</v>
      </c>
      <c r="F17" s="9">
        <f t="shared" si="15"/>
        <v>0.168815660574862</v>
      </c>
      <c r="G17" s="9">
        <f t="shared" si="16"/>
        <v>1.0543085753183363</v>
      </c>
      <c r="H17" s="9">
        <f t="shared" si="17"/>
        <v>1.6642144024505523</v>
      </c>
      <c r="I17" s="9">
        <f t="shared" si="18"/>
        <v>4.3421581837591257</v>
      </c>
      <c r="J17" s="9">
        <f t="shared" si="19"/>
        <v>5.9236210467366321</v>
      </c>
      <c r="K17" s="11">
        <f t="shared" si="20"/>
        <v>0.61349693251533743</v>
      </c>
      <c r="L17" s="11">
        <f t="shared" si="21"/>
        <v>0.23980815347721823</v>
      </c>
      <c r="M17" s="11">
        <f t="shared" si="22"/>
        <v>0.17636684303350969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-0.2419969954506741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0.21977419200744835</v>
      </c>
      <c r="Q17" s="11">
        <f>2*'OddsRatio_working_3-way'!K17*'OddsRatio_working_3-way'!L17*'OddsRatio_working_3-way'!M17</f>
        <v>5.189473246929123E-2</v>
      </c>
      <c r="R17" s="11">
        <f t="shared" si="23"/>
        <v>0</v>
      </c>
      <c r="S17" s="11">
        <f t="shared" si="24"/>
        <v>-0.90816909357969533</v>
      </c>
      <c r="T17" s="11">
        <f t="shared" si="25"/>
        <v>-0.21444370568587848</v>
      </c>
      <c r="U17" s="11">
        <f>'OddsRatio_working_3-way'!S17-'OddsRatio_working_3-way'!R17^2/3</f>
        <v>-0.90816909357969533</v>
      </c>
      <c r="V17" s="11">
        <f>'OddsRatio_working_3-way'!S17*'OddsRatio_working_3-way'!R17/3-2*'OddsRatio_working_3-way'!R17^3/27-'OddsRatio_working_3-way'!T17</f>
        <v>0.21444370568587848</v>
      </c>
      <c r="W17" s="11">
        <f>'OddsRatio_working_3-way'!V17^2+4*'OddsRatio_working_3-way'!U17^3/27</f>
        <v>-6.4981545180367944E-2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0.16655903464587235</v>
      </c>
      <c r="Y17" s="11">
        <f>IF('OddsRatio_working_3-way'!W17&gt;=0,IF('OddsRatio_working_3-way'!V17+SQRT('OddsRatio_working_3-way'!W17)&gt;0,0,PI()),ACOS('OddsRatio_working_3-way'!V17/(2*'OddsRatio_working_3-way'!X17)))</f>
        <v>0.87141177605739817</v>
      </c>
      <c r="Z17" s="11">
        <f>'OddsRatio_working_3-way'!X17^(1/3)*COS('OddsRatio_working_3-way'!Y17/3)</f>
        <v>0.52715428765916816</v>
      </c>
      <c r="AA17" s="11">
        <f>'OddsRatio_working_3-way'!X17^(1/3)*COS(('OddsRatio_working_3-way'!Y17+2*PI())/3)</f>
        <v>-0.400045239540047</v>
      </c>
      <c r="AB17" s="11">
        <f>'OddsRatio_working_3-way'!X17^(1/3)*COS(('OddsRatio_working_3-way'!Y17+4*PI())/3)</f>
        <v>-0.1271090481191211</v>
      </c>
      <c r="AC17" s="11">
        <f>'OddsRatio_working_3-way'!X17^(1/3)*SIN('OddsRatio_working_3-way'!Y17/3)</f>
        <v>0.15757978358846278</v>
      </c>
      <c r="AD17" s="11">
        <f>'OddsRatio_working_3-way'!X17^(1/3)*SIN(('OddsRatio_working_3-way'!Y17+2*PI())/3)</f>
        <v>0.37773911303249785</v>
      </c>
      <c r="AE17" s="11">
        <f>'OddsRatio_working_3-way'!X17^(1/3)*SIN(('OddsRatio_working_3-way'!Y17+4*PI())/3)</f>
        <v>-0.53531889662096066</v>
      </c>
      <c r="AF17" s="11">
        <f>-'OddsRatio_working_3-way'!U17/(3*'OddsRatio_working_3-way'!X17^(1/3))*COS(('OddsRatio_working_3-way'!Y17)/3)</f>
        <v>0.52715428765916816</v>
      </c>
      <c r="AG17" s="11">
        <f>-'OddsRatio_working_3-way'!U17/(3*'OddsRatio_working_3-way'!X17^(1/3))*COS(('OddsRatio_working_3-way'!Y17+2*PI())/3)</f>
        <v>-0.400045239540047</v>
      </c>
      <c r="AH17" s="11">
        <f>-'OddsRatio_working_3-way'!U17/(3*'OddsRatio_working_3-way'!X17^(1/3))*COS(('OddsRatio_working_3-way'!Y17+4*PI())/3)</f>
        <v>-0.1271090481191211</v>
      </c>
      <c r="AI17" s="11">
        <f>'OddsRatio_working_3-way'!U17/(3*'OddsRatio_working_3-way'!X17^(1/3))*SIN(('OddsRatio_working_3-way'!Y17)/3)</f>
        <v>-0.15757978358846278</v>
      </c>
      <c r="AJ17" s="11">
        <f>'OddsRatio_working_3-way'!U17/(3*'OddsRatio_working_3-way'!X17^(1/3))*SIN(('OddsRatio_working_3-way'!Y17+2*PI())/3)</f>
        <v>-0.37773911303249785</v>
      </c>
      <c r="AK17" s="11">
        <f>'OddsRatio_working_3-way'!U17/(3*'OddsRatio_working_3-way'!X17^(1/3))*SIN(('OddsRatio_working_3-way'!Y17+4*PI())/3)</f>
        <v>0.53531889662096066</v>
      </c>
      <c r="AL17" s="11">
        <f>'OddsRatio_working_3-way'!Z17+'OddsRatio_working_3-way'!AF17</f>
        <v>1.0543085753183363</v>
      </c>
      <c r="AM17" s="11">
        <f>'OddsRatio_working_3-way'!AA17+'OddsRatio_working_3-way'!AG17</f>
        <v>-0.80009047908009401</v>
      </c>
      <c r="AN17" s="11">
        <f>'OddsRatio_working_3-way'!AB17+'OddsRatio_working_3-way'!AH17</f>
        <v>-0.25421809623824221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1.0543085753183363</v>
      </c>
      <c r="AS17" s="11">
        <f>IF(('OddsRatio_working_3-way'!X17=0),IF(Q17&gt;0,-Q17^(1/3),(-Q17)^(1/3)),'OddsRatio_working_3-way'!AM17-'OddsRatio_working_3-way'!R17/3)</f>
        <v>-0.80009047908009401</v>
      </c>
      <c r="AT17" s="11">
        <f>IF(('OddsRatio_working_3-way'!X17=0),IF(Q17&gt;0,-Q17^(1/3),(-Q17)^(1/3)),'OddsRatio_working_3-way'!AN17-'OddsRatio_working_3-way'!R17/3)</f>
        <v>-0.25421809623824221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1.82</v>
      </c>
      <c r="B18" s="4">
        <f>IF('True_Odds_Calculator_3-way'!B19="","",'True_Odds_Calculator_3-way'!B19)</f>
        <v>3.52</v>
      </c>
      <c r="C18" s="4">
        <f>IF('True_Odds_Calculator_3-way'!C19="","",'True_Odds_Calculator_3-way'!C19)</f>
        <v>4.68</v>
      </c>
      <c r="D18" s="9">
        <f t="shared" si="13"/>
        <v>0.53030802167070601</v>
      </c>
      <c r="E18" s="9">
        <f t="shared" si="14"/>
        <v>0.26868021533598641</v>
      </c>
      <c r="F18" s="9">
        <f t="shared" si="15"/>
        <v>0.20101176299330734</v>
      </c>
      <c r="G18" s="9">
        <f t="shared" si="16"/>
        <v>1.0801177280309089</v>
      </c>
      <c r="H18" s="9">
        <f t="shared" si="17"/>
        <v>1.8856965369853458</v>
      </c>
      <c r="I18" s="9">
        <f t="shared" si="18"/>
        <v>3.7218966746378901</v>
      </c>
      <c r="J18" s="9">
        <f t="shared" si="19"/>
        <v>4.9748332391537451</v>
      </c>
      <c r="K18" s="11">
        <f t="shared" si="20"/>
        <v>0.54945054945054939</v>
      </c>
      <c r="L18" s="11">
        <f t="shared" si="21"/>
        <v>0.28409090909090912</v>
      </c>
      <c r="M18" s="11">
        <f t="shared" si="22"/>
        <v>0.21367521367521369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-0.25363098440021503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0.23414085914085914</v>
      </c>
      <c r="Q18" s="11">
        <f>2*'OddsRatio_working_3-way'!K18*'OddsRatio_working_3-way'!L18*'OddsRatio_working_3-way'!M18</f>
        <v>6.6706797476028243E-2</v>
      </c>
      <c r="R18" s="11">
        <f t="shared" si="23"/>
        <v>0</v>
      </c>
      <c r="S18" s="11">
        <f t="shared" si="24"/>
        <v>-0.9231555824875024</v>
      </c>
      <c r="T18" s="11">
        <f t="shared" si="25"/>
        <v>-0.26300728845797788</v>
      </c>
      <c r="U18" s="11">
        <f>'OddsRatio_working_3-way'!S18-'OddsRatio_working_3-way'!R18^2/3</f>
        <v>-0.9231555824875024</v>
      </c>
      <c r="V18" s="11">
        <f>'OddsRatio_working_3-way'!S18*'OddsRatio_working_3-way'!R18/3-2*'OddsRatio_working_3-way'!R18^3/27-'OddsRatio_working_3-way'!T18</f>
        <v>0.26300728845797788</v>
      </c>
      <c r="W18" s="11">
        <f>'OddsRatio_working_3-way'!V18^2+4*'OddsRatio_working_3-way'!U18^3/27</f>
        <v>-4.7379487659303235E-2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0.170698800113915</v>
      </c>
      <c r="Y18" s="11">
        <f>IF('OddsRatio_working_3-way'!W18&gt;=0,IF('OddsRatio_working_3-way'!V18+SQRT('OddsRatio_working_3-way'!W18)&gt;0,0,PI()),ACOS('OddsRatio_working_3-way'!V18/(2*'OddsRatio_working_3-way'!X18)))</f>
        <v>0.69135293494433137</v>
      </c>
      <c r="Z18" s="11">
        <f>'OddsRatio_working_3-way'!X18^(1/3)*COS('OddsRatio_working_3-way'!Y18/3)</f>
        <v>0.54005886401545433</v>
      </c>
      <c r="AA18" s="11">
        <f>'OddsRatio_working_3-way'!X18^(1/3)*COS(('OddsRatio_working_3-way'!Y18+2*PI())/3)</f>
        <v>-0.37976189379833963</v>
      </c>
      <c r="AB18" s="11">
        <f>'OddsRatio_working_3-way'!X18^(1/3)*COS(('OddsRatio_working_3-way'!Y18+4*PI())/3)</f>
        <v>-0.16029697021711437</v>
      </c>
      <c r="AC18" s="11">
        <f>'OddsRatio_working_3-way'!X18^(1/3)*SIN('OddsRatio_working_3-way'!Y18/3)</f>
        <v>0.12670813270730105</v>
      </c>
      <c r="AD18" s="11">
        <f>'OddsRatio_working_3-way'!X18^(1/3)*SIN(('OddsRatio_working_3-way'!Y18+2*PI())/3)</f>
        <v>0.40435062942269873</v>
      </c>
      <c r="AE18" s="11">
        <f>'OddsRatio_working_3-way'!X18^(1/3)*SIN(('OddsRatio_working_3-way'!Y18+4*PI())/3)</f>
        <v>-0.5310587621299997</v>
      </c>
      <c r="AF18" s="11">
        <f>-'OddsRatio_working_3-way'!U18/(3*'OddsRatio_working_3-way'!X18^(1/3))*COS(('OddsRatio_working_3-way'!Y18)/3)</f>
        <v>0.54005886401545455</v>
      </c>
      <c r="AG18" s="11">
        <f>-'OddsRatio_working_3-way'!U18/(3*'OddsRatio_working_3-way'!X18^(1/3))*COS(('OddsRatio_working_3-way'!Y18+2*PI())/3)</f>
        <v>-0.3797618937983398</v>
      </c>
      <c r="AH18" s="11">
        <f>-'OddsRatio_working_3-way'!U18/(3*'OddsRatio_working_3-way'!X18^(1/3))*COS(('OddsRatio_working_3-way'!Y18+4*PI())/3)</f>
        <v>-0.16029697021711445</v>
      </c>
      <c r="AI18" s="11">
        <f>'OddsRatio_working_3-way'!U18/(3*'OddsRatio_working_3-way'!X18^(1/3))*SIN(('OddsRatio_working_3-way'!Y18)/3)</f>
        <v>-0.12670813270730111</v>
      </c>
      <c r="AJ18" s="11">
        <f>'OddsRatio_working_3-way'!U18/(3*'OddsRatio_working_3-way'!X18^(1/3))*SIN(('OddsRatio_working_3-way'!Y18+2*PI())/3)</f>
        <v>-0.40435062942269889</v>
      </c>
      <c r="AK18" s="11">
        <f>'OddsRatio_working_3-way'!U18/(3*'OddsRatio_working_3-way'!X18^(1/3))*SIN(('OddsRatio_working_3-way'!Y18+4*PI())/3)</f>
        <v>0.53105876212999992</v>
      </c>
      <c r="AL18" s="11">
        <f>'OddsRatio_working_3-way'!Z18+'OddsRatio_working_3-way'!AF18</f>
        <v>1.0801177280309089</v>
      </c>
      <c r="AM18" s="11">
        <f>'OddsRatio_working_3-way'!AA18+'OddsRatio_working_3-way'!AG18</f>
        <v>-0.75952378759667938</v>
      </c>
      <c r="AN18" s="11">
        <f>'OddsRatio_working_3-way'!AB18+'OddsRatio_working_3-way'!AH18</f>
        <v>-0.32059394043422884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1.0801177280309089</v>
      </c>
      <c r="AS18" s="11">
        <f>IF(('OddsRatio_working_3-way'!X18=0),IF(Q18&gt;0,-Q18^(1/3),(-Q18)^(1/3)),'OddsRatio_working_3-way'!AM18-'OddsRatio_working_3-way'!R18/3)</f>
        <v>-0.75952378759667938</v>
      </c>
      <c r="AT18" s="11">
        <f>IF(('OddsRatio_working_3-way'!X18=0),IF(Q18&gt;0,-Q18^(1/3),(-Q18)^(1/3)),'OddsRatio_working_3-way'!AN18-'OddsRatio_working_3-way'!R18/3)</f>
        <v>-0.32059394043422884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2.3199999999999998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3.41</v>
      </c>
      <c r="D19" s="9">
        <f t="shared" si="13"/>
        <v>0.41455596210751622</v>
      </c>
      <c r="E19" s="9">
        <f t="shared" si="14"/>
        <v>0.30598723380356896</v>
      </c>
      <c r="F19" s="9">
        <f t="shared" si="15"/>
        <v>0.27945680408891477</v>
      </c>
      <c r="G19" s="9">
        <f t="shared" si="16"/>
        <v>1.0698633020976338</v>
      </c>
      <c r="H19" s="9">
        <f t="shared" si="17"/>
        <v>2.4122195587688768</v>
      </c>
      <c r="I19" s="9">
        <f t="shared" si="18"/>
        <v>3.2681102004469844</v>
      </c>
      <c r="J19" s="9">
        <f t="shared" si="19"/>
        <v>3.578370558055298</v>
      </c>
      <c r="K19" s="11">
        <f t="shared" si="20"/>
        <v>0.43103448275862072</v>
      </c>
      <c r="L19" s="11">
        <f t="shared" si="21"/>
        <v>0.32051282051282048</v>
      </c>
      <c r="M19" s="11">
        <f t="shared" si="22"/>
        <v>0.29325513196480935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-0.27323094036108497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0.23700576398017997</v>
      </c>
      <c r="Q19" s="11">
        <f>2*'OddsRatio_working_3-way'!K19*'OddsRatio_working_3-way'!L19*'OddsRatio_working_3-way'!M19</f>
        <v>8.1027611617155548E-2</v>
      </c>
      <c r="R19" s="11">
        <f t="shared" si="23"/>
        <v>0</v>
      </c>
      <c r="S19" s="11">
        <f t="shared" si="24"/>
        <v>-0.86741920101350134</v>
      </c>
      <c r="T19" s="11">
        <f t="shared" si="25"/>
        <v>-0.29655357299606888</v>
      </c>
      <c r="U19" s="11">
        <f>'OddsRatio_working_3-way'!S19-'OddsRatio_working_3-way'!R19^2/3</f>
        <v>-0.86741920101350134</v>
      </c>
      <c r="V19" s="11">
        <f>'OddsRatio_working_3-way'!S19*'OddsRatio_working_3-way'!R19/3-2*'OddsRatio_working_3-way'!R19^3/27-'OddsRatio_working_3-way'!T19</f>
        <v>0.29655357299606888</v>
      </c>
      <c r="W19" s="11">
        <f>'OddsRatio_working_3-way'!V19^2+4*'OddsRatio_working_3-way'!U19^3/27</f>
        <v>-8.746370420003341E-3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0.15547539361321625</v>
      </c>
      <c r="Y19" s="11">
        <f>IF('OddsRatio_working_3-way'!W19&gt;=0,IF('OddsRatio_working_3-way'!V19+SQRT('OddsRatio_working_3-way'!W19)&gt;0,0,PI()),ACOS('OddsRatio_working_3-way'!V19/(2*'OddsRatio_working_3-way'!X19)))</f>
        <v>0.30549104529385529</v>
      </c>
      <c r="Z19" s="11">
        <f>'OddsRatio_working_3-way'!X19^(1/3)*COS('OddsRatio_working_3-way'!Y19/3)</f>
        <v>0.53493165104881701</v>
      </c>
      <c r="AA19" s="11">
        <f>'OddsRatio_working_3-way'!X19^(1/3)*COS(('OddsRatio_working_3-way'!Y19+2*PI())/3)</f>
        <v>-0.31480393684093011</v>
      </c>
      <c r="AB19" s="11">
        <f>'OddsRatio_working_3-way'!X19^(1/3)*COS(('OddsRatio_working_3-way'!Y19+4*PI())/3)</f>
        <v>-0.22012771420788702</v>
      </c>
      <c r="AC19" s="11">
        <f>'OddsRatio_working_3-way'!X19^(1/3)*SIN('OddsRatio_working_3-way'!Y19/3)</f>
        <v>5.4661342623044479E-2</v>
      </c>
      <c r="AD19" s="11">
        <f>'OddsRatio_working_3-way'!X19^(1/3)*SIN(('OddsRatio_working_3-way'!Y19+2*PI())/3)</f>
        <v>0.43593372778510597</v>
      </c>
      <c r="AE19" s="11">
        <f>'OddsRatio_working_3-way'!X19^(1/3)*SIN(('OddsRatio_working_3-way'!Y19+4*PI())/3)</f>
        <v>-0.49059507040815031</v>
      </c>
      <c r="AF19" s="11">
        <f>-'OddsRatio_working_3-way'!U19/(3*'OddsRatio_working_3-way'!X19^(1/3))*COS(('OddsRatio_working_3-way'!Y19)/3)</f>
        <v>0.5349316510488169</v>
      </c>
      <c r="AG19" s="11">
        <f>-'OddsRatio_working_3-way'!U19/(3*'OddsRatio_working_3-way'!X19^(1/3))*COS(('OddsRatio_working_3-way'!Y19+2*PI())/3)</f>
        <v>-0.31480393684093005</v>
      </c>
      <c r="AH19" s="11">
        <f>-'OddsRatio_working_3-way'!U19/(3*'OddsRatio_working_3-way'!X19^(1/3))*COS(('OddsRatio_working_3-way'!Y19+4*PI())/3)</f>
        <v>-0.22012771420788699</v>
      </c>
      <c r="AI19" s="11">
        <f>'OddsRatio_working_3-way'!U19/(3*'OddsRatio_working_3-way'!X19^(1/3))*SIN(('OddsRatio_working_3-way'!Y19)/3)</f>
        <v>-5.4661342623044465E-2</v>
      </c>
      <c r="AJ19" s="11">
        <f>'OddsRatio_working_3-way'!U19/(3*'OddsRatio_working_3-way'!X19^(1/3))*SIN(('OddsRatio_working_3-way'!Y19+2*PI())/3)</f>
        <v>-0.43593372778510586</v>
      </c>
      <c r="AK19" s="11">
        <f>'OddsRatio_working_3-way'!U19/(3*'OddsRatio_working_3-way'!X19^(1/3))*SIN(('OddsRatio_working_3-way'!Y19+4*PI())/3)</f>
        <v>0.49059507040815026</v>
      </c>
      <c r="AL19" s="11">
        <f>'OddsRatio_working_3-way'!Z19+'OddsRatio_working_3-way'!AF19</f>
        <v>1.0698633020976338</v>
      </c>
      <c r="AM19" s="11">
        <f>'OddsRatio_working_3-way'!AA19+'OddsRatio_working_3-way'!AG19</f>
        <v>-0.62960787368186022</v>
      </c>
      <c r="AN19" s="11">
        <f>'OddsRatio_working_3-way'!AB19+'OddsRatio_working_3-way'!AH19</f>
        <v>-0.44025542841577403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1.0698633020976338</v>
      </c>
      <c r="AS19" s="11">
        <f>IF(('OddsRatio_working_3-way'!X19=0),IF(Q19&gt;0,-Q19^(1/3),(-Q19)^(1/3)),'OddsRatio_working_3-way'!AM19-'OddsRatio_working_3-way'!R19/3)</f>
        <v>-0.62960787368186022</v>
      </c>
      <c r="AT19" s="11">
        <f>IF(('OddsRatio_working_3-way'!X19=0),IF(Q19&gt;0,-Q19^(1/3),(-Q19)^(1/3)),'OddsRatio_working_3-way'!AN19-'OddsRatio_working_3-way'!R19/3)</f>
        <v>-0.44025542841577403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2.68</v>
      </c>
      <c r="D20" s="9">
        <f t="shared" si="13"/>
        <v>0.37206534875247183</v>
      </c>
      <c r="E20" s="9">
        <f t="shared" si="14"/>
        <v>0.27009097612415328</v>
      </c>
      <c r="F20" s="9">
        <f t="shared" si="15"/>
        <v>0.357843675123375</v>
      </c>
      <c r="G20" s="9">
        <f t="shared" si="16"/>
        <v>1.0681644925898799</v>
      </c>
      <c r="H20" s="9">
        <f t="shared" si="17"/>
        <v>2.6876998982920108</v>
      </c>
      <c r="I20" s="9">
        <f t="shared" si="18"/>
        <v>3.702456166252396</v>
      </c>
      <c r="J20" s="9">
        <f t="shared" si="19"/>
        <v>2.7945163475509984</v>
      </c>
      <c r="K20" s="11">
        <f t="shared" si="20"/>
        <v>0.38759689922480617</v>
      </c>
      <c r="L20" s="11">
        <f t="shared" si="21"/>
        <v>0.28328611898016998</v>
      </c>
      <c r="M20" s="11">
        <f t="shared" si="22"/>
        <v>0.37313432835820892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-0.2751425034390601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0.23721893857676496</v>
      </c>
      <c r="Q20" s="11">
        <f>2*'OddsRatio_working_3-way'!K20*'OddsRatio_working_3-way'!L20*'OddsRatio_working_3-way'!M20</f>
        <v>8.1940911425480129E-2</v>
      </c>
      <c r="R20" s="11">
        <f t="shared" si="23"/>
        <v>0</v>
      </c>
      <c r="S20" s="11">
        <f t="shared" si="24"/>
        <v>-0.86216755176579019</v>
      </c>
      <c r="T20" s="11">
        <f t="shared" si="25"/>
        <v>-0.29781262582583429</v>
      </c>
      <c r="U20" s="11">
        <f>'OddsRatio_working_3-way'!S20-'OddsRatio_working_3-way'!R20^2/3</f>
        <v>-0.86216755176579019</v>
      </c>
      <c r="V20" s="11">
        <f>'OddsRatio_working_3-way'!S20*'OddsRatio_working_3-way'!R20/3-2*'OddsRatio_working_3-way'!R20^3/27-'OddsRatio_working_3-way'!T20</f>
        <v>0.29781262582583429</v>
      </c>
      <c r="W20" s="11">
        <f>'OddsRatio_working_3-way'!V20^2+4*'OddsRatio_working_3-way'!U20^3/27</f>
        <v>-6.2524540625435165E-3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0.15406558194793371</v>
      </c>
      <c r="Y20" s="11">
        <f>IF('OddsRatio_working_3-way'!W20&gt;=0,IF('OddsRatio_working_3-way'!V20+SQRT('OddsRatio_working_3-way'!W20)&gt;0,0,PI()),ACOS('OddsRatio_working_3-way'!V20/(2*'OddsRatio_working_3-way'!X20)))</f>
        <v>0.25952292876239147</v>
      </c>
      <c r="Z20" s="11">
        <f>'OddsRatio_working_3-way'!X20^(1/3)*COS('OddsRatio_working_3-way'!Y20/3)</f>
        <v>0.53408224629493994</v>
      </c>
      <c r="AA20" s="11">
        <f>'OddsRatio_working_3-way'!X20^(1/3)*COS(('OddsRatio_working_3-way'!Y20+2*PI())/3)</f>
        <v>-0.3071535100854329</v>
      </c>
      <c r="AB20" s="11">
        <f>'OddsRatio_working_3-way'!X20^(1/3)*COS(('OddsRatio_working_3-way'!Y20+4*PI())/3)</f>
        <v>-0.22692873620950721</v>
      </c>
      <c r="AC20" s="11">
        <f>'OddsRatio_working_3-way'!X20^(1/3)*SIN('OddsRatio_working_3-way'!Y20/3)</f>
        <v>4.6317794792942471E-2</v>
      </c>
      <c r="AD20" s="11">
        <f>'OddsRatio_working_3-way'!X20^(1/3)*SIN(('OddsRatio_working_3-way'!Y20+2*PI())/3)</f>
        <v>0.43936989560520406</v>
      </c>
      <c r="AE20" s="11">
        <f>'OddsRatio_working_3-way'!X20^(1/3)*SIN(('OddsRatio_working_3-way'!Y20+4*PI())/3)</f>
        <v>-0.48568769039814663</v>
      </c>
      <c r="AF20" s="11">
        <f>-'OddsRatio_working_3-way'!U20/(3*'OddsRatio_working_3-way'!X20^(1/3))*COS(('OddsRatio_working_3-way'!Y20)/3)</f>
        <v>0.53408224629493994</v>
      </c>
      <c r="AG20" s="11">
        <f>-'OddsRatio_working_3-way'!U20/(3*'OddsRatio_working_3-way'!X20^(1/3))*COS(('OddsRatio_working_3-way'!Y20+2*PI())/3)</f>
        <v>-0.3071535100854329</v>
      </c>
      <c r="AH20" s="11">
        <f>-'OddsRatio_working_3-way'!U20/(3*'OddsRatio_working_3-way'!X20^(1/3))*COS(('OddsRatio_working_3-way'!Y20+4*PI())/3)</f>
        <v>-0.22692873620950721</v>
      </c>
      <c r="AI20" s="11">
        <f>'OddsRatio_working_3-way'!U20/(3*'OddsRatio_working_3-way'!X20^(1/3))*SIN(('OddsRatio_working_3-way'!Y20)/3)</f>
        <v>-4.6317794792942471E-2</v>
      </c>
      <c r="AJ20" s="11">
        <f>'OddsRatio_working_3-way'!U20/(3*'OddsRatio_working_3-way'!X20^(1/3))*SIN(('OddsRatio_working_3-way'!Y20+2*PI())/3)</f>
        <v>-0.43936989560520406</v>
      </c>
      <c r="AK20" s="11">
        <f>'OddsRatio_working_3-way'!U20/(3*'OddsRatio_working_3-way'!X20^(1/3))*SIN(('OddsRatio_working_3-way'!Y20+4*PI())/3)</f>
        <v>0.48568769039814663</v>
      </c>
      <c r="AL20" s="11">
        <f>'OddsRatio_working_3-way'!Z20+'OddsRatio_working_3-way'!AF20</f>
        <v>1.0681644925898799</v>
      </c>
      <c r="AM20" s="11">
        <f>'OddsRatio_working_3-way'!AA20+'OddsRatio_working_3-way'!AG20</f>
        <v>-0.6143070201708658</v>
      </c>
      <c r="AN20" s="11">
        <f>'OddsRatio_working_3-way'!AB20+'OddsRatio_working_3-way'!AH20</f>
        <v>-0.45385747241901442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1.0681644925898799</v>
      </c>
      <c r="AS20" s="11">
        <f>IF(('OddsRatio_working_3-way'!X20=0),IF(Q20&gt;0,-Q20^(1/3),(-Q20)^(1/3)),'OddsRatio_working_3-way'!AM20-'OddsRatio_working_3-way'!R20/3)</f>
        <v>-0.6143070201708658</v>
      </c>
      <c r="AT20" s="11">
        <f>IF(('OddsRatio_working_3-way'!X20=0),IF(Q20&gt;0,-Q20^(1/3),(-Q20)^(1/3)),'OddsRatio_working_3-way'!AN20-'OddsRatio_working_3-way'!R20/3)</f>
        <v>-0.45385747241901442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1.31</v>
      </c>
      <c r="B21" s="4">
        <f>IF('True_Odds_Calculator_3-way'!B22="","",'True_Odds_Calculator_3-way'!B22)</f>
        <v>5.43</v>
      </c>
      <c r="C21" s="4">
        <f>IF('True_Odds_Calculator_3-way'!C22="","",'True_Odds_Calculator_3-way'!C22)</f>
        <v>10.84</v>
      </c>
      <c r="D21" s="9">
        <f t="shared" si="13"/>
        <v>0.74545354091317784</v>
      </c>
      <c r="E21" s="9">
        <f t="shared" si="14"/>
        <v>0.17007820363743742</v>
      </c>
      <c r="F21" s="9">
        <f t="shared" si="15"/>
        <v>8.4468255449384702E-2</v>
      </c>
      <c r="G21" s="9">
        <f t="shared" si="16"/>
        <v>1.1015007172031468</v>
      </c>
      <c r="H21" s="9">
        <f t="shared" si="17"/>
        <v>1.3414652223329755</v>
      </c>
      <c r="I21" s="9">
        <f t="shared" si="18"/>
        <v>5.8796481772099405</v>
      </c>
      <c r="J21" s="9">
        <f t="shared" si="19"/>
        <v>11.838767057278965</v>
      </c>
      <c r="K21" s="11">
        <f t="shared" si="20"/>
        <v>0.76335877862595414</v>
      </c>
      <c r="L21" s="11">
        <f t="shared" si="21"/>
        <v>0.18416206261510129</v>
      </c>
      <c r="M21" s="11">
        <f t="shared" si="22"/>
        <v>9.2250922509225092E-2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-0.17525084111707379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0.18908501682545398</v>
      </c>
      <c r="Q21" s="11">
        <f>2*'OddsRatio_working_3-way'!K21*'OddsRatio_working_3-way'!L21*'OddsRatio_working_3-way'!M21</f>
        <v>2.5937588041900408E-2</v>
      </c>
      <c r="R21" s="11">
        <f t="shared" si="23"/>
        <v>0</v>
      </c>
      <c r="S21" s="11">
        <f t="shared" si="24"/>
        <v>-1.0789392828028623</v>
      </c>
      <c r="T21" s="11">
        <f t="shared" si="25"/>
        <v>-0.14800264510327329</v>
      </c>
      <c r="U21" s="11">
        <f>'OddsRatio_working_3-way'!S21-'OddsRatio_working_3-way'!R21^2/3</f>
        <v>-1.0789392828028623</v>
      </c>
      <c r="V21" s="11">
        <f>'OddsRatio_working_3-way'!S21*'OddsRatio_working_3-way'!R21/3-2*'OddsRatio_working_3-way'!R21^3/27-'OddsRatio_working_3-way'!T21</f>
        <v>0.14800264510327329</v>
      </c>
      <c r="W21" s="11">
        <f>'OddsRatio_working_3-way'!V21^2+4*'OddsRatio_working_3-way'!U21^3/27</f>
        <v>-0.1641698811286999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0.21568186298705402</v>
      </c>
      <c r="Y21" s="11">
        <f>IF('OddsRatio_working_3-way'!W21&gt;=0,IF('OddsRatio_working_3-way'!V21+SQRT('OddsRatio_working_3-way'!W21)&gt;0,0,PI()),ACOS('OddsRatio_working_3-way'!V21/(2*'OddsRatio_working_3-way'!X21)))</f>
        <v>1.2205767553903786</v>
      </c>
      <c r="Z21" s="11">
        <f>'OddsRatio_working_3-way'!X21^(1/3)*COS('OddsRatio_working_3-way'!Y21/3)</f>
        <v>0.5507503586015734</v>
      </c>
      <c r="AA21" s="11">
        <f>'OddsRatio_working_3-way'!X21^(1/3)*COS(('OddsRatio_working_3-way'!Y21+2*PI())/3)</f>
        <v>-0.48089975830751835</v>
      </c>
      <c r="AB21" s="11">
        <f>'OddsRatio_working_3-way'!X21^(1/3)*COS(('OddsRatio_working_3-way'!Y21+4*PI())/3)</f>
        <v>-6.985060029405521E-2</v>
      </c>
      <c r="AC21" s="11">
        <f>'OddsRatio_working_3-way'!X21^(1/3)*SIN('OddsRatio_working_3-way'!Y21/3)</f>
        <v>0.2373193420292421</v>
      </c>
      <c r="AD21" s="11">
        <f>'OddsRatio_working_3-way'!X21^(1/3)*SIN(('OddsRatio_working_3-way'!Y21+2*PI())/3)</f>
        <v>0.35830413067773104</v>
      </c>
      <c r="AE21" s="11">
        <f>'OddsRatio_working_3-way'!X21^(1/3)*SIN(('OddsRatio_working_3-way'!Y21+4*PI())/3)</f>
        <v>-0.59562347270697302</v>
      </c>
      <c r="AF21" s="11">
        <f>-'OddsRatio_working_3-way'!U21/(3*'OddsRatio_working_3-way'!X21^(1/3))*COS(('OddsRatio_working_3-way'!Y21)/3)</f>
        <v>0.5507503586015734</v>
      </c>
      <c r="AG21" s="11">
        <f>-'OddsRatio_working_3-way'!U21/(3*'OddsRatio_working_3-way'!X21^(1/3))*COS(('OddsRatio_working_3-way'!Y21+2*PI())/3)</f>
        <v>-0.48089975830751835</v>
      </c>
      <c r="AH21" s="11">
        <f>-'OddsRatio_working_3-way'!U21/(3*'OddsRatio_working_3-way'!X21^(1/3))*COS(('OddsRatio_working_3-way'!Y21+4*PI())/3)</f>
        <v>-6.985060029405521E-2</v>
      </c>
      <c r="AI21" s="11">
        <f>'OddsRatio_working_3-way'!U21/(3*'OddsRatio_working_3-way'!X21^(1/3))*SIN(('OddsRatio_working_3-way'!Y21)/3)</f>
        <v>-0.2373193420292421</v>
      </c>
      <c r="AJ21" s="11">
        <f>'OddsRatio_working_3-way'!U21/(3*'OddsRatio_working_3-way'!X21^(1/3))*SIN(('OddsRatio_working_3-way'!Y21+2*PI())/3)</f>
        <v>-0.35830413067773104</v>
      </c>
      <c r="AK21" s="11">
        <f>'OddsRatio_working_3-way'!U21/(3*'OddsRatio_working_3-way'!X21^(1/3))*SIN(('OddsRatio_working_3-way'!Y21+4*PI())/3)</f>
        <v>0.59562347270697302</v>
      </c>
      <c r="AL21" s="11">
        <f>'OddsRatio_working_3-way'!Z21+'OddsRatio_working_3-way'!AF21</f>
        <v>1.1015007172031468</v>
      </c>
      <c r="AM21" s="11">
        <f>'OddsRatio_working_3-way'!AA21+'OddsRatio_working_3-way'!AG21</f>
        <v>-0.96179951661503671</v>
      </c>
      <c r="AN21" s="11">
        <f>'OddsRatio_working_3-way'!AB21+'OddsRatio_working_3-way'!AH21</f>
        <v>-0.13970120058811042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1.1015007172031468</v>
      </c>
      <c r="AS21" s="11">
        <f>IF(('OddsRatio_working_3-way'!X21=0),IF(Q21&gt;0,-Q21^(1/3),(-Q21)^(1/3)),'OddsRatio_working_3-way'!AM21-'OddsRatio_working_3-way'!R21/3)</f>
        <v>-0.96179951661503671</v>
      </c>
      <c r="AT21" s="11">
        <f>IF(('OddsRatio_working_3-way'!X21=0),IF(Q21&gt;0,-Q21^(1/3),(-Q21)^(1/3)),'OddsRatio_working_3-way'!AN21-'OddsRatio_working_3-way'!R21/3)</f>
        <v>-0.13970120058811042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3.17</v>
      </c>
      <c r="B22" s="4">
        <f>IF('True_Odds_Calculator_3-way'!B23="","",'True_Odds_Calculator_3-way'!B23)</f>
        <v>3.14</v>
      </c>
      <c r="C22" s="4">
        <f>IF('True_Odds_Calculator_3-way'!C23="","",'True_Odds_Calculator_3-way'!C23)</f>
        <v>2.5099999999999998</v>
      </c>
      <c r="D22" s="9">
        <f t="shared" si="13"/>
        <v>0.30509227142208195</v>
      </c>
      <c r="E22" s="9">
        <f t="shared" si="14"/>
        <v>0.3080517303374733</v>
      </c>
      <c r="F22" s="9">
        <f t="shared" si="15"/>
        <v>0.38685599824044453</v>
      </c>
      <c r="G22" s="9">
        <f t="shared" si="16"/>
        <v>1.0496299195339438</v>
      </c>
      <c r="H22" s="9">
        <f t="shared" si="17"/>
        <v>3.2776969253886583</v>
      </c>
      <c r="I22" s="9">
        <f t="shared" si="18"/>
        <v>3.2462080278026404</v>
      </c>
      <c r="J22" s="9">
        <f t="shared" si="19"/>
        <v>2.5849411784962553</v>
      </c>
      <c r="K22" s="11">
        <f t="shared" si="20"/>
        <v>0.31545741324921134</v>
      </c>
      <c r="L22" s="11">
        <f t="shared" si="21"/>
        <v>0.31847133757961782</v>
      </c>
      <c r="M22" s="11">
        <f t="shared" si="22"/>
        <v>0.39840637450199207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-0.28066471880966548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0.23294873310711425</v>
      </c>
      <c r="Q22" s="11">
        <f>2*'OddsRatio_working_3-way'!K22*'OddsRatio_working_3-way'!L22*'OddsRatio_working_3-way'!M22</f>
        <v>8.0051111033372577E-2</v>
      </c>
      <c r="R22" s="11">
        <f t="shared" si="23"/>
        <v>0</v>
      </c>
      <c r="S22" s="11">
        <f t="shared" si="24"/>
        <v>-0.82998936986123251</v>
      </c>
      <c r="T22" s="11">
        <f t="shared" si="25"/>
        <v>-0.28521971472894581</v>
      </c>
      <c r="U22" s="11">
        <f>'OddsRatio_working_3-way'!S22-'OddsRatio_working_3-way'!R22^2/3</f>
        <v>-0.82998936986123251</v>
      </c>
      <c r="V22" s="11">
        <f>'OddsRatio_working_3-way'!S22*'OddsRatio_working_3-way'!R22/3-2*'OddsRatio_working_3-way'!R22^3/27-'OddsRatio_working_3-way'!T22</f>
        <v>0.28521971472894581</v>
      </c>
      <c r="W22" s="11">
        <f>'OddsRatio_working_3-way'!V22^2+4*'OddsRatio_working_3-way'!U22^3/27</f>
        <v>-3.355644844542871E-3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0.14552141639171542</v>
      </c>
      <c r="Y22" s="11">
        <f>IF('OddsRatio_working_3-way'!W22&gt;=0,IF('OddsRatio_working_3-way'!V22+SQRT('OddsRatio_working_3-way'!W22)&gt;0,0,PI()),ACOS('OddsRatio_working_3-way'!V22/(2*'OddsRatio_working_3-way'!X22)))</f>
        <v>0.20037388422001157</v>
      </c>
      <c r="Z22" s="11">
        <f>'OddsRatio_working_3-way'!X22^(1/3)*COS('OddsRatio_working_3-way'!Y22/3)</f>
        <v>0.5248149597669719</v>
      </c>
      <c r="AA22" s="11">
        <f>'OddsRatio_working_3-way'!X22^(1/3)*COS(('OddsRatio_working_3-way'!Y22+2*PI())/3)</f>
        <v>-0.29280955166982731</v>
      </c>
      <c r="AB22" s="11">
        <f>'OddsRatio_working_3-way'!X22^(1/3)*COS(('OddsRatio_working_3-way'!Y22+4*PI())/3)</f>
        <v>-0.23200540809714479</v>
      </c>
      <c r="AC22" s="11">
        <f>'OddsRatio_working_3-way'!X22^(1/3)*SIN('OddsRatio_working_3-way'!Y22/3)</f>
        <v>3.5105288659532885E-2</v>
      </c>
      <c r="AD22" s="11">
        <f>'OddsRatio_working_3-way'!X22^(1/3)*SIN(('OddsRatio_working_3-way'!Y22+2*PI())/3)</f>
        <v>0.43695044311453934</v>
      </c>
      <c r="AE22" s="11">
        <f>'OddsRatio_working_3-way'!X22^(1/3)*SIN(('OddsRatio_working_3-way'!Y22+4*PI())/3)</f>
        <v>-0.47205573177407228</v>
      </c>
      <c r="AF22" s="11">
        <f>-'OddsRatio_working_3-way'!U22/(3*'OddsRatio_working_3-way'!X22^(1/3))*COS(('OddsRatio_working_3-way'!Y22)/3)</f>
        <v>0.5248149597669719</v>
      </c>
      <c r="AG22" s="11">
        <f>-'OddsRatio_working_3-way'!U22/(3*'OddsRatio_working_3-way'!X22^(1/3))*COS(('OddsRatio_working_3-way'!Y22+2*PI())/3)</f>
        <v>-0.29280955166982731</v>
      </c>
      <c r="AH22" s="11">
        <f>-'OddsRatio_working_3-way'!U22/(3*'OddsRatio_working_3-way'!X22^(1/3))*COS(('OddsRatio_working_3-way'!Y22+4*PI())/3)</f>
        <v>-0.23200540809714479</v>
      </c>
      <c r="AI22" s="11">
        <f>'OddsRatio_working_3-way'!U22/(3*'OddsRatio_working_3-way'!X22^(1/3))*SIN(('OddsRatio_working_3-way'!Y22)/3)</f>
        <v>-3.5105288659532885E-2</v>
      </c>
      <c r="AJ22" s="11">
        <f>'OddsRatio_working_3-way'!U22/(3*'OddsRatio_working_3-way'!X22^(1/3))*SIN(('OddsRatio_working_3-way'!Y22+2*PI())/3)</f>
        <v>-0.43695044311453934</v>
      </c>
      <c r="AK22" s="11">
        <f>'OddsRatio_working_3-way'!U22/(3*'OddsRatio_working_3-way'!X22^(1/3))*SIN(('OddsRatio_working_3-way'!Y22+4*PI())/3)</f>
        <v>0.47205573177407228</v>
      </c>
      <c r="AL22" s="11">
        <f>'OddsRatio_working_3-way'!Z22+'OddsRatio_working_3-way'!AF22</f>
        <v>1.0496299195339438</v>
      </c>
      <c r="AM22" s="11">
        <f>'OddsRatio_working_3-way'!AA22+'OddsRatio_working_3-way'!AG22</f>
        <v>-0.58561910333965461</v>
      </c>
      <c r="AN22" s="11">
        <f>'OddsRatio_working_3-way'!AB22+'OddsRatio_working_3-way'!AH22</f>
        <v>-0.46401081619428958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1.0496299195339438</v>
      </c>
      <c r="AS22" s="11">
        <f>IF(('OddsRatio_working_3-way'!X22=0),IF(Q22&gt;0,-Q22^(1/3),(-Q22)^(1/3)),'OddsRatio_working_3-way'!AM22-'OddsRatio_working_3-way'!R22/3)</f>
        <v>-0.58561910333965461</v>
      </c>
      <c r="AT22" s="11">
        <f>IF(('OddsRatio_working_3-way'!X22=0),IF(Q22&gt;0,-Q22^(1/3),(-Q22)^(1/3)),'OddsRatio_working_3-way'!AN22-'OddsRatio_working_3-way'!R22/3)</f>
        <v>-0.46401081619428958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2.44</v>
      </c>
      <c r="B23" s="4">
        <f>IF('True_Odds_Calculator_3-way'!B24="","",'True_Odds_Calculator_3-way'!B24)</f>
        <v>3.13</v>
      </c>
      <c r="C23" s="4">
        <f>IF('True_Odds_Calculator_3-way'!C24="","",'True_Odds_Calculator_3-way'!C24)</f>
        <v>3.3</v>
      </c>
      <c r="D23" s="9">
        <f t="shared" si="13"/>
        <v>0.39812884600703929</v>
      </c>
      <c r="E23" s="9">
        <f t="shared" si="14"/>
        <v>0.30901109772333785</v>
      </c>
      <c r="F23" s="9">
        <f t="shared" si="15"/>
        <v>0.29286005626962291</v>
      </c>
      <c r="G23" s="9">
        <f t="shared" si="16"/>
        <v>1.0498261639509243</v>
      </c>
      <c r="H23" s="9">
        <f t="shared" si="17"/>
        <v>2.5117496760893308</v>
      </c>
      <c r="I23" s="9">
        <f t="shared" si="18"/>
        <v>3.2361297292154685</v>
      </c>
      <c r="J23" s="9">
        <f t="shared" si="19"/>
        <v>3.4146001770871255</v>
      </c>
      <c r="K23" s="11">
        <f t="shared" si="20"/>
        <v>0.4098360655737705</v>
      </c>
      <c r="L23" s="11">
        <f t="shared" si="21"/>
        <v>0.31948881789137379</v>
      </c>
      <c r="M23" s="11">
        <f t="shared" si="22"/>
        <v>0.30303030303030304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-0.27991220009237083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0.23291099863665726</v>
      </c>
      <c r="Q23" s="11">
        <f>2*'OddsRatio_working_3-way'!K23*'OddsRatio_working_3-way'!L23*'OddsRatio_working_3-way'!M23</f>
        <v>7.93563879511609E-2</v>
      </c>
      <c r="R23" s="11">
        <f t="shared" si="23"/>
        <v>0</v>
      </c>
      <c r="S23" s="11">
        <f t="shared" si="24"/>
        <v>-0.8320859132249212</v>
      </c>
      <c r="T23" s="11">
        <f t="shared" si="25"/>
        <v>-0.28350457009366992</v>
      </c>
      <c r="U23" s="11">
        <f>'OddsRatio_working_3-way'!S23-'OddsRatio_working_3-way'!R23^2/3</f>
        <v>-0.8320859132249212</v>
      </c>
      <c r="V23" s="11">
        <f>'OddsRatio_working_3-way'!S23*'OddsRatio_working_3-way'!R23/3-2*'OddsRatio_working_3-way'!R23^3/27-'OddsRatio_working_3-way'!T23</f>
        <v>0.28350457009366992</v>
      </c>
      <c r="W23" s="11">
        <f>'OddsRatio_working_3-way'!V23^2+4*'OddsRatio_working_3-way'!U23^3/27</f>
        <v>-4.9746105896980447E-3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0.14607314251231696</v>
      </c>
      <c r="Y23" s="11">
        <f>IF('OddsRatio_working_3-way'!W23&gt;=0,IF('OddsRatio_working_3-way'!V23+SQRT('OddsRatio_working_3-way'!W23)&gt;0,0,PI()),ACOS('OddsRatio_working_3-way'!V23/(2*'OddsRatio_working_3-way'!X23)))</f>
        <v>0.24383226583771056</v>
      </c>
      <c r="Z23" s="11">
        <f>'OddsRatio_working_3-way'!X23^(1/3)*COS('OddsRatio_working_3-way'!Y23/3)</f>
        <v>0.52491308197546216</v>
      </c>
      <c r="AA23" s="11">
        <f>'OddsRatio_working_3-way'!X23^(1/3)*COS(('OddsRatio_working_3-way'!Y23+2*PI())/3)</f>
        <v>-0.29948586159311902</v>
      </c>
      <c r="AB23" s="11">
        <f>'OddsRatio_working_3-way'!X23^(1/3)*COS(('OddsRatio_working_3-way'!Y23+4*PI())/3)</f>
        <v>-0.22542722038234306</v>
      </c>
      <c r="AC23" s="11">
        <f>'OddsRatio_working_3-way'!X23^(1/3)*SIN('OddsRatio_working_3-way'!Y23/3)</f>
        <v>4.2757776438859453E-2</v>
      </c>
      <c r="AD23" s="11">
        <f>'OddsRatio_working_3-way'!X23^(1/3)*SIN(('OddsRatio_working_3-way'!Y23+2*PI())/3)</f>
        <v>0.43320917555010408</v>
      </c>
      <c r="AE23" s="11">
        <f>'OddsRatio_working_3-way'!X23^(1/3)*SIN(('OddsRatio_working_3-way'!Y23+4*PI())/3)</f>
        <v>-0.47596695198896355</v>
      </c>
      <c r="AF23" s="11">
        <f>-'OddsRatio_working_3-way'!U23/(3*'OddsRatio_working_3-way'!X23^(1/3))*COS(('OddsRatio_working_3-way'!Y23)/3)</f>
        <v>0.52491308197546205</v>
      </c>
      <c r="AG23" s="11">
        <f>-'OddsRatio_working_3-way'!U23/(3*'OddsRatio_working_3-way'!X23^(1/3))*COS(('OddsRatio_working_3-way'!Y23+2*PI())/3)</f>
        <v>-0.29948586159311896</v>
      </c>
      <c r="AH23" s="11">
        <f>-'OddsRatio_working_3-way'!U23/(3*'OddsRatio_working_3-way'!X23^(1/3))*COS(('OddsRatio_working_3-way'!Y23+4*PI())/3)</f>
        <v>-0.22542722038234303</v>
      </c>
      <c r="AI23" s="11">
        <f>'OddsRatio_working_3-way'!U23/(3*'OddsRatio_working_3-way'!X23^(1/3))*SIN(('OddsRatio_working_3-way'!Y23)/3)</f>
        <v>-4.2757776438859439E-2</v>
      </c>
      <c r="AJ23" s="11">
        <f>'OddsRatio_working_3-way'!U23/(3*'OddsRatio_working_3-way'!X23^(1/3))*SIN(('OddsRatio_working_3-way'!Y23+2*PI())/3)</f>
        <v>-0.43320917555010402</v>
      </c>
      <c r="AK23" s="11">
        <f>'OddsRatio_working_3-way'!U23/(3*'OddsRatio_working_3-way'!X23^(1/3))*SIN(('OddsRatio_working_3-way'!Y23+4*PI())/3)</f>
        <v>0.47596695198896344</v>
      </c>
      <c r="AL23" s="11">
        <f>'OddsRatio_working_3-way'!Z23+'OddsRatio_working_3-way'!AF23</f>
        <v>1.0498261639509243</v>
      </c>
      <c r="AM23" s="11">
        <f>'OddsRatio_working_3-way'!AA23+'OddsRatio_working_3-way'!AG23</f>
        <v>-0.59897172318623793</v>
      </c>
      <c r="AN23" s="11">
        <f>'OddsRatio_working_3-way'!AB23+'OddsRatio_working_3-way'!AH23</f>
        <v>-0.45085444076468606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1.0498261639509243</v>
      </c>
      <c r="AS23" s="11">
        <f>IF(('OddsRatio_working_3-way'!X23=0),IF(Q23&gt;0,-Q23^(1/3),(-Q23)^(1/3)),'OddsRatio_working_3-way'!AM23-'OddsRatio_working_3-way'!R23/3)</f>
        <v>-0.59897172318623793</v>
      </c>
      <c r="AT23" s="11">
        <f>IF(('OddsRatio_working_3-way'!X23=0),IF(Q23&gt;0,-Q23^(1/3),(-Q23)^(1/3)),'OddsRatio_working_3-way'!AN23-'OddsRatio_working_3-way'!R23/3)</f>
        <v>-0.45085444076468606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2.4500000000000002</v>
      </c>
      <c r="B24" s="4">
        <f>IF('True_Odds_Calculator_3-way'!B25="","",'True_Odds_Calculator_3-way'!B25)</f>
        <v>3.04</v>
      </c>
      <c r="C24" s="4">
        <f>IF('True_Odds_Calculator_3-way'!C25="","",'True_Odds_Calculator_3-way'!C25)</f>
        <v>3.37</v>
      </c>
      <c r="D24" s="9">
        <f t="shared" si="13"/>
        <v>0.39594067588713949</v>
      </c>
      <c r="E24" s="9">
        <f t="shared" si="14"/>
        <v>0.31782305622331469</v>
      </c>
      <c r="F24" s="9">
        <f t="shared" si="15"/>
        <v>0.28623626788954576</v>
      </c>
      <c r="G24" s="9">
        <f t="shared" si="16"/>
        <v>1.052159231647019</v>
      </c>
      <c r="H24" s="9">
        <f t="shared" si="17"/>
        <v>2.525630885888178</v>
      </c>
      <c r="I24" s="9">
        <f t="shared" si="18"/>
        <v>3.1464048325599183</v>
      </c>
      <c r="J24" s="9">
        <f t="shared" si="19"/>
        <v>3.4936173790034353</v>
      </c>
      <c r="K24" s="11">
        <f t="shared" si="20"/>
        <v>0.4081632653061224</v>
      </c>
      <c r="L24" s="11">
        <f t="shared" si="21"/>
        <v>0.32894736842105265</v>
      </c>
      <c r="M24" s="11">
        <f t="shared" si="22"/>
        <v>0.29673590504451036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-0.27930386585369738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0.23346836782503094</v>
      </c>
      <c r="Q24" s="11">
        <f>2*'OddsRatio_working_3-way'!K24*'OddsRatio_working_3-way'!L24*'OddsRatio_working_3-way'!M24</f>
        <v>7.9682036800351866E-2</v>
      </c>
      <c r="R24" s="11">
        <f t="shared" si="23"/>
        <v>0</v>
      </c>
      <c r="S24" s="11">
        <f t="shared" si="24"/>
        <v>-0.83589379298933297</v>
      </c>
      <c r="T24" s="11">
        <f t="shared" si="25"/>
        <v>-0.28528798395540378</v>
      </c>
      <c r="U24" s="11">
        <f>'OddsRatio_working_3-way'!S24-'OddsRatio_working_3-way'!R24^2/3</f>
        <v>-0.83589379298933297</v>
      </c>
      <c r="V24" s="11">
        <f>'OddsRatio_working_3-way'!S24*'OddsRatio_working_3-way'!R24/3-2*'OddsRatio_working_3-way'!R24^3/27-'OddsRatio_working_3-way'!T24</f>
        <v>0.28528798395540378</v>
      </c>
      <c r="W24" s="11">
        <f>'OddsRatio_working_3-way'!V24^2+4*'OddsRatio_working_3-way'!U24^3/27</f>
        <v>-5.1373441845994766E-3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0.14707700191901027</v>
      </c>
      <c r="Y24" s="11">
        <f>IF('OddsRatio_working_3-way'!W24&gt;=0,IF('OddsRatio_working_3-way'!V24+SQRT('OddsRatio_working_3-way'!W24)&gt;0,0,PI()),ACOS('OddsRatio_working_3-way'!V24/(2*'OddsRatio_working_3-way'!X24)))</f>
        <v>0.24614378488063027</v>
      </c>
      <c r="Z24" s="11">
        <f>'OddsRatio_working_3-way'!X24^(1/3)*COS('OddsRatio_working_3-way'!Y24/3)</f>
        <v>0.52607961582350948</v>
      </c>
      <c r="AA24" s="11">
        <f>'OddsRatio_working_3-way'!X24^(1/3)*COS(('OddsRatio_working_3-way'!Y24+2*PI())/3)</f>
        <v>-0.30050481303086257</v>
      </c>
      <c r="AB24" s="11">
        <f>'OddsRatio_working_3-way'!X24^(1/3)*COS(('OddsRatio_working_3-way'!Y24+4*PI())/3)</f>
        <v>-0.22557480279264702</v>
      </c>
      <c r="AC24" s="11">
        <f>'OddsRatio_working_3-way'!X24^(1/3)*SIN('OddsRatio_working_3-way'!Y24/3)</f>
        <v>4.3260861581415261E-2</v>
      </c>
      <c r="AD24" s="11">
        <f>'OddsRatio_working_3-way'!X24^(1/3)*SIN(('OddsRatio_working_3-way'!Y24+2*PI())/3)</f>
        <v>0.43396788092560951</v>
      </c>
      <c r="AE24" s="11">
        <f>'OddsRatio_working_3-way'!X24^(1/3)*SIN(('OddsRatio_working_3-way'!Y24+4*PI())/3)</f>
        <v>-0.47722874250702468</v>
      </c>
      <c r="AF24" s="11">
        <f>-'OddsRatio_working_3-way'!U24/(3*'OddsRatio_working_3-way'!X24^(1/3))*COS(('OddsRatio_working_3-way'!Y24)/3)</f>
        <v>0.52607961582350948</v>
      </c>
      <c r="AG24" s="11">
        <f>-'OddsRatio_working_3-way'!U24/(3*'OddsRatio_working_3-way'!X24^(1/3))*COS(('OddsRatio_working_3-way'!Y24+2*PI())/3)</f>
        <v>-0.30050481303086257</v>
      </c>
      <c r="AH24" s="11">
        <f>-'OddsRatio_working_3-way'!U24/(3*'OddsRatio_working_3-way'!X24^(1/3))*COS(('OddsRatio_working_3-way'!Y24+4*PI())/3)</f>
        <v>-0.22557480279264702</v>
      </c>
      <c r="AI24" s="11">
        <f>'OddsRatio_working_3-way'!U24/(3*'OddsRatio_working_3-way'!X24^(1/3))*SIN(('OddsRatio_working_3-way'!Y24)/3)</f>
        <v>-4.3260861581415261E-2</v>
      </c>
      <c r="AJ24" s="11">
        <f>'OddsRatio_working_3-way'!U24/(3*'OddsRatio_working_3-way'!X24^(1/3))*SIN(('OddsRatio_working_3-way'!Y24+2*PI())/3)</f>
        <v>-0.43396788092560951</v>
      </c>
      <c r="AK24" s="11">
        <f>'OddsRatio_working_3-way'!U24/(3*'OddsRatio_working_3-way'!X24^(1/3))*SIN(('OddsRatio_working_3-way'!Y24+4*PI())/3)</f>
        <v>0.47722874250702468</v>
      </c>
      <c r="AL24" s="11">
        <f>'OddsRatio_working_3-way'!Z24+'OddsRatio_working_3-way'!AF24</f>
        <v>1.052159231647019</v>
      </c>
      <c r="AM24" s="11">
        <f>'OddsRatio_working_3-way'!AA24+'OddsRatio_working_3-way'!AG24</f>
        <v>-0.60100962606172514</v>
      </c>
      <c r="AN24" s="11">
        <f>'OddsRatio_working_3-way'!AB24+'OddsRatio_working_3-way'!AH24</f>
        <v>-0.45114960558529404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1.052159231647019</v>
      </c>
      <c r="AS24" s="11">
        <f>IF(('OddsRatio_working_3-way'!X24=0),IF(Q24&gt;0,-Q24^(1/3),(-Q24)^(1/3)),'OddsRatio_working_3-way'!AM24-'OddsRatio_working_3-way'!R24/3)</f>
        <v>-0.60100962606172514</v>
      </c>
      <c r="AT24" s="11">
        <f>IF(('OddsRatio_working_3-way'!X24=0),IF(Q24&gt;0,-Q24^(1/3),(-Q24)^(1/3)),'OddsRatio_working_3-way'!AN24-'OddsRatio_working_3-way'!R24/3)</f>
        <v>-0.45114960558529404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3.17</v>
      </c>
      <c r="B25" s="4">
        <f>IF('True_Odds_Calculator_3-way'!B26="","",'True_Odds_Calculator_3-way'!B26)</f>
        <v>3.25</v>
      </c>
      <c r="C25" s="4">
        <f>IF('True_Odds_Calculator_3-way'!C26="","",'True_Odds_Calculator_3-way'!C26)</f>
        <v>2.44</v>
      </c>
      <c r="D25" s="9">
        <f t="shared" si="13"/>
        <v>0.30485564568666701</v>
      </c>
      <c r="E25" s="9">
        <f t="shared" si="14"/>
        <v>0.29723819128813245</v>
      </c>
      <c r="F25" s="9">
        <f t="shared" si="15"/>
        <v>0.3979061630252006</v>
      </c>
      <c r="G25" s="9">
        <f t="shared" si="16"/>
        <v>1.0508023221919982</v>
      </c>
      <c r="H25" s="9">
        <f t="shared" si="17"/>
        <v>3.2802410391566368</v>
      </c>
      <c r="I25" s="9">
        <f t="shared" si="18"/>
        <v>3.3643052249319956</v>
      </c>
      <c r="J25" s="9">
        <f t="shared" si="19"/>
        <v>2.5131553439564769</v>
      </c>
      <c r="K25" s="11">
        <f t="shared" si="20"/>
        <v>0.31545741324921134</v>
      </c>
      <c r="L25" s="11">
        <f t="shared" si="21"/>
        <v>0.30769230769230771</v>
      </c>
      <c r="M25" s="11">
        <f t="shared" si="22"/>
        <v>0.4098360655737705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-0.27968700896249121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0.23311228772262024</v>
      </c>
      <c r="Q25" s="11">
        <f>2*'OddsRatio_working_3-way'!K25*'OddsRatio_working_3-way'!L25*'OddsRatio_working_3-way'!M25</f>
        <v>7.9560507755160492E-2</v>
      </c>
      <c r="R25" s="11">
        <f t="shared" si="23"/>
        <v>0</v>
      </c>
      <c r="S25" s="11">
        <f t="shared" si="24"/>
        <v>-0.83347556465836026</v>
      </c>
      <c r="T25" s="11">
        <f t="shared" si="25"/>
        <v>-0.28446265005404786</v>
      </c>
      <c r="U25" s="11">
        <f>'OddsRatio_working_3-way'!S25-'OddsRatio_working_3-way'!R25^2/3</f>
        <v>-0.83347556465836026</v>
      </c>
      <c r="V25" s="11">
        <f>'OddsRatio_working_3-way'!S25*'OddsRatio_working_3-way'!R25/3-2*'OddsRatio_working_3-way'!R25^3/27-'OddsRatio_working_3-way'!T25</f>
        <v>0.28446265005404786</v>
      </c>
      <c r="W25" s="11">
        <f>'OddsRatio_working_3-way'!V25^2+4*'OddsRatio_working_3-way'!U25^3/27</f>
        <v>-4.8587888044399202E-3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0.14643922637071291</v>
      </c>
      <c r="Y25" s="11">
        <f>IF('OddsRatio_working_3-way'!W25&gt;=0,IF('OddsRatio_working_3-way'!V25+SQRT('OddsRatio_working_3-way'!W25)&gt;0,0,PI()),ACOS('OddsRatio_working_3-way'!V25/(2*'OddsRatio_working_3-way'!X25)))</f>
        <v>0.24030595251231657</v>
      </c>
      <c r="Z25" s="11">
        <f>'OddsRatio_working_3-way'!X25^(1/3)*COS('OddsRatio_working_3-way'!Y25/3)</f>
        <v>0.5254011610959991</v>
      </c>
      <c r="AA25" s="11">
        <f>'OddsRatio_working_3-way'!X25^(1/3)*COS(('OddsRatio_working_3-way'!Y25+2*PI())/3)</f>
        <v>-0.29922599777795167</v>
      </c>
      <c r="AB25" s="11">
        <f>'OddsRatio_working_3-way'!X25^(1/3)*COS(('OddsRatio_working_3-way'!Y25+4*PI())/3)</f>
        <v>-0.22617516331804755</v>
      </c>
      <c r="AC25" s="11">
        <f>'OddsRatio_working_3-way'!X25^(1/3)*SIN('OddsRatio_working_3-way'!Y25/3)</f>
        <v>4.2175918939952491E-2</v>
      </c>
      <c r="AD25" s="11">
        <f>'OddsRatio_working_3-way'!X25^(1/3)*SIN(('OddsRatio_working_3-way'!Y25+2*PI())/3)</f>
        <v>0.43392279321699923</v>
      </c>
      <c r="AE25" s="11">
        <f>'OddsRatio_working_3-way'!X25^(1/3)*SIN(('OddsRatio_working_3-way'!Y25+4*PI())/3)</f>
        <v>-0.47609871215695171</v>
      </c>
      <c r="AF25" s="11">
        <f>-'OddsRatio_working_3-way'!U25/(3*'OddsRatio_working_3-way'!X25^(1/3))*COS(('OddsRatio_working_3-way'!Y25)/3)</f>
        <v>0.5254011610959991</v>
      </c>
      <c r="AG25" s="11">
        <f>-'OddsRatio_working_3-way'!U25/(3*'OddsRatio_working_3-way'!X25^(1/3))*COS(('OddsRatio_working_3-way'!Y25+2*PI())/3)</f>
        <v>-0.29922599777795167</v>
      </c>
      <c r="AH25" s="11">
        <f>-'OddsRatio_working_3-way'!U25/(3*'OddsRatio_working_3-way'!X25^(1/3))*COS(('OddsRatio_working_3-way'!Y25+4*PI())/3)</f>
        <v>-0.22617516331804755</v>
      </c>
      <c r="AI25" s="11">
        <f>'OddsRatio_working_3-way'!U25/(3*'OddsRatio_working_3-way'!X25^(1/3))*SIN(('OddsRatio_working_3-way'!Y25)/3)</f>
        <v>-4.2175918939952491E-2</v>
      </c>
      <c r="AJ25" s="11">
        <f>'OddsRatio_working_3-way'!U25/(3*'OddsRatio_working_3-way'!X25^(1/3))*SIN(('OddsRatio_working_3-way'!Y25+2*PI())/3)</f>
        <v>-0.43392279321699923</v>
      </c>
      <c r="AK25" s="11">
        <f>'OddsRatio_working_3-way'!U25/(3*'OddsRatio_working_3-way'!X25^(1/3))*SIN(('OddsRatio_working_3-way'!Y25+4*PI())/3)</f>
        <v>0.47609871215695171</v>
      </c>
      <c r="AL25" s="11">
        <f>'OddsRatio_working_3-way'!Z25+'OddsRatio_working_3-way'!AF25</f>
        <v>1.0508023221919982</v>
      </c>
      <c r="AM25" s="11">
        <f>'OddsRatio_working_3-way'!AA25+'OddsRatio_working_3-way'!AG25</f>
        <v>-0.59845199555590334</v>
      </c>
      <c r="AN25" s="11">
        <f>'OddsRatio_working_3-way'!AB25+'OddsRatio_working_3-way'!AH25</f>
        <v>-0.45235032663609509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1.0508023221919982</v>
      </c>
      <c r="AS25" s="11">
        <f>IF(('OddsRatio_working_3-way'!X25=0),IF(Q25&gt;0,-Q25^(1/3),(-Q25)^(1/3)),'OddsRatio_working_3-way'!AM25-'OddsRatio_working_3-way'!R25/3)</f>
        <v>-0.59845199555590334</v>
      </c>
      <c r="AT25" s="11">
        <f>IF(('OddsRatio_working_3-way'!X25=0),IF(Q25&gt;0,-Q25^(1/3),(-Q25)^(1/3)),'OddsRatio_working_3-way'!AN25-'OddsRatio_working_3-way'!R25/3)</f>
        <v>-0.45235032663609509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1.36</v>
      </c>
      <c r="B26" s="4">
        <f>IF('True_Odds_Calculator_3-way'!B27="","",'True_Odds_Calculator_3-way'!B27)</f>
        <v>5.16</v>
      </c>
      <c r="C26" s="4">
        <f>IF('True_Odds_Calculator_3-way'!C27="","",'True_Odds_Calculator_3-way'!C27)</f>
        <v>9.23</v>
      </c>
      <c r="D26" s="9">
        <f t="shared" si="13"/>
        <v>0.71856709408586295</v>
      </c>
      <c r="E26" s="9">
        <f t="shared" si="14"/>
        <v>0.18096824025024835</v>
      </c>
      <c r="F26" s="9">
        <f t="shared" si="15"/>
        <v>0.10046466566388866</v>
      </c>
      <c r="G26" s="9">
        <f t="shared" si="16"/>
        <v>1.0879402611362829</v>
      </c>
      <c r="H26" s="9">
        <f t="shared" si="17"/>
        <v>1.3916584940090619</v>
      </c>
      <c r="I26" s="9">
        <f t="shared" si="18"/>
        <v>5.5258314863269362</v>
      </c>
      <c r="J26" s="9">
        <f t="shared" si="19"/>
        <v>9.9537483491516081</v>
      </c>
      <c r="K26" s="11">
        <f t="shared" si="20"/>
        <v>0.73529411764705876</v>
      </c>
      <c r="L26" s="11">
        <f t="shared" si="21"/>
        <v>0.19379844961240308</v>
      </c>
      <c r="M26" s="11">
        <f t="shared" si="22"/>
        <v>0.10834236186348863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-0.19028535095662902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0.19684295396709414</v>
      </c>
      <c r="Q26" s="11">
        <f>2*'OddsRatio_working_3-way'!K26*'OddsRatio_working_3-way'!L26*'OddsRatio_working_3-way'!M26</f>
        <v>3.0877326112485354E-2</v>
      </c>
      <c r="R26" s="11">
        <f t="shared" si="23"/>
        <v>0</v>
      </c>
      <c r="S26" s="11">
        <f t="shared" si="24"/>
        <v>-1.0344619434838143</v>
      </c>
      <c r="T26" s="11">
        <f t="shared" si="25"/>
        <v>-0.16226854015432382</v>
      </c>
      <c r="U26" s="11">
        <f>'OddsRatio_working_3-way'!S26-'OddsRatio_working_3-way'!R26^2/3</f>
        <v>-1.0344619434838143</v>
      </c>
      <c r="V26" s="11">
        <f>'OddsRatio_working_3-way'!S26*'OddsRatio_working_3-way'!R26/3-2*'OddsRatio_working_3-way'!R26^3/27-'OddsRatio_working_3-way'!T26</f>
        <v>0.16226854015432382</v>
      </c>
      <c r="W26" s="11">
        <f>'OddsRatio_working_3-way'!V26^2+4*'OddsRatio_working_3-way'!U26^3/27</f>
        <v>-0.13766738531796624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0.20248361936325965</v>
      </c>
      <c r="Y26" s="11">
        <f>IF('OddsRatio_working_3-way'!W26&gt;=0,IF('OddsRatio_working_3-way'!V26+SQRT('OddsRatio_working_3-way'!W26)&gt;0,0,PI()),ACOS('OddsRatio_working_3-way'!V26/(2*'OddsRatio_working_3-way'!X26)))</f>
        <v>1.1585205293257537</v>
      </c>
      <c r="Z26" s="11">
        <f>'OddsRatio_working_3-way'!X26^(1/3)*COS('OddsRatio_working_3-way'!Y26/3)</f>
        <v>0.54397013056814136</v>
      </c>
      <c r="AA26" s="11">
        <f>'OddsRatio_working_3-way'!X26^(1/3)*COS(('OddsRatio_working_3-way'!Y26+2*PI())/3)</f>
        <v>-0.46352581462533482</v>
      </c>
      <c r="AB26" s="11">
        <f>'OddsRatio_working_3-way'!X26^(1/3)*COS(('OddsRatio_working_3-way'!Y26+4*PI())/3)</f>
        <v>-8.0444315942806585E-2</v>
      </c>
      <c r="AC26" s="11">
        <f>'OddsRatio_working_3-way'!X26^(1/3)*SIN('OddsRatio_working_3-way'!Y26/3)</f>
        <v>0.22117220638592291</v>
      </c>
      <c r="AD26" s="11">
        <f>'OddsRatio_working_3-way'!X26^(1/3)*SIN(('OddsRatio_working_3-way'!Y26+2*PI())/3)</f>
        <v>0.36050584877898684</v>
      </c>
      <c r="AE26" s="11">
        <f>'OddsRatio_working_3-way'!X26^(1/3)*SIN(('OddsRatio_working_3-way'!Y26+4*PI())/3)</f>
        <v>-0.58167805516490989</v>
      </c>
      <c r="AF26" s="11">
        <f>-'OddsRatio_working_3-way'!U26/(3*'OddsRatio_working_3-way'!X26^(1/3))*COS(('OddsRatio_working_3-way'!Y26)/3)</f>
        <v>0.54397013056814147</v>
      </c>
      <c r="AG26" s="11">
        <f>-'OddsRatio_working_3-way'!U26/(3*'OddsRatio_working_3-way'!X26^(1/3))*COS(('OddsRatio_working_3-way'!Y26+2*PI())/3)</f>
        <v>-0.46352581462533493</v>
      </c>
      <c r="AH26" s="11">
        <f>-'OddsRatio_working_3-way'!U26/(3*'OddsRatio_working_3-way'!X26^(1/3))*COS(('OddsRatio_working_3-way'!Y26+4*PI())/3)</f>
        <v>-8.0444315942806599E-2</v>
      </c>
      <c r="AI26" s="11">
        <f>'OddsRatio_working_3-way'!U26/(3*'OddsRatio_working_3-way'!X26^(1/3))*SIN(('OddsRatio_working_3-way'!Y26)/3)</f>
        <v>-0.22117220638592297</v>
      </c>
      <c r="AJ26" s="11">
        <f>'OddsRatio_working_3-way'!U26/(3*'OddsRatio_working_3-way'!X26^(1/3))*SIN(('OddsRatio_working_3-way'!Y26+2*PI())/3)</f>
        <v>-0.36050584877898689</v>
      </c>
      <c r="AK26" s="11">
        <f>'OddsRatio_working_3-way'!U26/(3*'OddsRatio_working_3-way'!X26^(1/3))*SIN(('OddsRatio_working_3-way'!Y26+4*PI())/3)</f>
        <v>0.58167805516491</v>
      </c>
      <c r="AL26" s="11">
        <f>'OddsRatio_working_3-way'!Z26+'OddsRatio_working_3-way'!AF26</f>
        <v>1.0879402611362829</v>
      </c>
      <c r="AM26" s="11">
        <f>'OddsRatio_working_3-way'!AA26+'OddsRatio_working_3-way'!AG26</f>
        <v>-0.92705162925066975</v>
      </c>
      <c r="AN26" s="11">
        <f>'OddsRatio_working_3-way'!AB26+'OddsRatio_working_3-way'!AH26</f>
        <v>-0.1608886318856132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1.0879402611362829</v>
      </c>
      <c r="AS26" s="11">
        <f>IF(('OddsRatio_working_3-way'!X26=0),IF(Q26&gt;0,-Q26^(1/3),(-Q26)^(1/3)),'OddsRatio_working_3-way'!AM26-'OddsRatio_working_3-way'!R26/3)</f>
        <v>-0.92705162925066975</v>
      </c>
      <c r="AT26" s="11">
        <f>IF(('OddsRatio_working_3-way'!X26=0),IF(Q26&gt;0,-Q26^(1/3),(-Q26)^(1/3)),'OddsRatio_working_3-way'!AN26-'OddsRatio_working_3-way'!R26/3)</f>
        <v>-0.1608886318856132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3.13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2.5299999999999998</v>
      </c>
      <c r="D27" s="9">
        <f t="shared" si="13"/>
        <v>0.30877979437794534</v>
      </c>
      <c r="E27" s="9">
        <f t="shared" si="14"/>
        <v>0.30778099418036825</v>
      </c>
      <c r="F27" s="9">
        <f t="shared" si="15"/>
        <v>0.38343921144168652</v>
      </c>
      <c r="G27" s="9">
        <f t="shared" si="16"/>
        <v>1.0509642611648724</v>
      </c>
      <c r="H27" s="9">
        <f t="shared" si="17"/>
        <v>3.2385538762811783</v>
      </c>
      <c r="I27" s="9">
        <f t="shared" si="18"/>
        <v>3.249063518892827</v>
      </c>
      <c r="J27" s="9">
        <f t="shared" si="19"/>
        <v>2.6079753195822541</v>
      </c>
      <c r="K27" s="11">
        <f t="shared" si="20"/>
        <v>0.31948881789137379</v>
      </c>
      <c r="L27" s="11">
        <f t="shared" si="21"/>
        <v>0.31847133757961782</v>
      </c>
      <c r="M27" s="11">
        <f t="shared" si="22"/>
        <v>0.39525691699604748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-0.28047250981345684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0.23325635605472772</v>
      </c>
      <c r="Q27" s="11">
        <f>2*'OddsRatio_working_3-way'!K27*'OddsRatio_working_3-way'!L27*'OddsRatio_working_3-way'!M27</f>
        <v>8.0433226225768192E-2</v>
      </c>
      <c r="R27" s="11">
        <f t="shared" si="23"/>
        <v>0</v>
      </c>
      <c r="S27" s="11">
        <f t="shared" si="24"/>
        <v>-0.83165496757549351</v>
      </c>
      <c r="T27" s="11">
        <f t="shared" si="25"/>
        <v>-0.28677757502603229</v>
      </c>
      <c r="U27" s="11">
        <f>'OddsRatio_working_3-way'!S27-'OddsRatio_working_3-way'!R27^2/3</f>
        <v>-0.83165496757549351</v>
      </c>
      <c r="V27" s="11">
        <f>'OddsRatio_working_3-way'!S27*'OddsRatio_working_3-way'!R27/3-2*'OddsRatio_working_3-way'!R27^3/27-'OddsRatio_working_3-way'!T27</f>
        <v>0.28677757502603229</v>
      </c>
      <c r="W27" s="11">
        <f>'OddsRatio_working_3-way'!V27^2+4*'OddsRatio_working_3-way'!U27^3/27</f>
        <v>-2.975532969759595E-3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0.14595967808573981</v>
      </c>
      <c r="Y27" s="11">
        <f>IF('OddsRatio_working_3-way'!W27&gt;=0,IF('OddsRatio_working_3-way'!V27+SQRT('OddsRatio_working_3-way'!W27)&gt;0,0,PI()),ACOS('OddsRatio_working_3-way'!V27/(2*'OddsRatio_working_3-way'!X27)))</f>
        <v>0.18796624906710568</v>
      </c>
      <c r="Z27" s="11">
        <f>'OddsRatio_working_3-way'!X27^(1/3)*COS('OddsRatio_working_3-way'!Y27/3)</f>
        <v>0.52548213058243631</v>
      </c>
      <c r="AA27" s="11">
        <f>'OddsRatio_working_3-way'!X27^(1/3)*COS(('OddsRatio_working_3-way'!Y27+2*PI())/3)</f>
        <v>-0.2912917171713581</v>
      </c>
      <c r="AB27" s="11">
        <f>'OddsRatio_working_3-way'!X27^(1/3)*COS(('OddsRatio_working_3-way'!Y27+4*PI())/3)</f>
        <v>-0.23419041341107827</v>
      </c>
      <c r="AC27" s="11">
        <f>'OddsRatio_working_3-way'!X27^(1/3)*SIN('OddsRatio_working_3-way'!Y27/3)</f>
        <v>3.296745309707614E-2</v>
      </c>
      <c r="AD27" s="11">
        <f>'OddsRatio_working_3-way'!X27^(1/3)*SIN(('OddsRatio_working_3-way'!Y27+2*PI())/3)</f>
        <v>0.43859714777062342</v>
      </c>
      <c r="AE27" s="11">
        <f>'OddsRatio_working_3-way'!X27^(1/3)*SIN(('OddsRatio_working_3-way'!Y27+4*PI())/3)</f>
        <v>-0.47156460086769952</v>
      </c>
      <c r="AF27" s="11">
        <f>-'OddsRatio_working_3-way'!U27/(3*'OddsRatio_working_3-way'!X27^(1/3))*COS(('OddsRatio_working_3-way'!Y27)/3)</f>
        <v>0.5254821305824362</v>
      </c>
      <c r="AG27" s="11">
        <f>-'OddsRatio_working_3-way'!U27/(3*'OddsRatio_working_3-way'!X27^(1/3))*COS(('OddsRatio_working_3-way'!Y27+2*PI())/3)</f>
        <v>-0.29129171717135804</v>
      </c>
      <c r="AH27" s="11">
        <f>-'OddsRatio_working_3-way'!U27/(3*'OddsRatio_working_3-way'!X27^(1/3))*COS(('OddsRatio_working_3-way'!Y27+4*PI())/3)</f>
        <v>-0.23419041341107821</v>
      </c>
      <c r="AI27" s="11">
        <f>'OddsRatio_working_3-way'!U27/(3*'OddsRatio_working_3-way'!X27^(1/3))*SIN(('OddsRatio_working_3-way'!Y27)/3)</f>
        <v>-3.2967453097076133E-2</v>
      </c>
      <c r="AJ27" s="11">
        <f>'OddsRatio_working_3-way'!U27/(3*'OddsRatio_working_3-way'!X27^(1/3))*SIN(('OddsRatio_working_3-way'!Y27+2*PI())/3)</f>
        <v>-0.43859714777062331</v>
      </c>
      <c r="AK27" s="11">
        <f>'OddsRatio_working_3-way'!U27/(3*'OddsRatio_working_3-way'!X27^(1/3))*SIN(('OddsRatio_working_3-way'!Y27+4*PI())/3)</f>
        <v>0.47156460086769941</v>
      </c>
      <c r="AL27" s="11">
        <f>'OddsRatio_working_3-way'!Z27+'OddsRatio_working_3-way'!AF27</f>
        <v>1.0509642611648724</v>
      </c>
      <c r="AM27" s="11">
        <f>'OddsRatio_working_3-way'!AA27+'OddsRatio_working_3-way'!AG27</f>
        <v>-0.58258343434271609</v>
      </c>
      <c r="AN27" s="11">
        <f>'OddsRatio_working_3-way'!AB27+'OddsRatio_working_3-way'!AH27</f>
        <v>-0.46838082682215648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1.0509642611648724</v>
      </c>
      <c r="AS27" s="11">
        <f>IF(('OddsRatio_working_3-way'!X27=0),IF(Q27&gt;0,-Q27^(1/3),(-Q27)^(1/3)),'OddsRatio_working_3-way'!AM27-'OddsRatio_working_3-way'!R27/3)</f>
        <v>-0.58258343434271609</v>
      </c>
      <c r="AT27" s="11">
        <f>IF(('OddsRatio_working_3-way'!X27=0),IF(Q27&gt;0,-Q27^(1/3),(-Q27)^(1/3)),'OddsRatio_working_3-way'!AN27-'OddsRatio_working_3-way'!R27/3)</f>
        <v>-0.46838082682215648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12.08</v>
      </c>
      <c r="B28" s="4">
        <f>IF('True_Odds_Calculator_3-way'!B29="","",'True_Odds_Calculator_3-way'!B29)</f>
        <v>5.07</v>
      </c>
      <c r="C28" s="4">
        <f>IF('True_Odds_Calculator_3-way'!C29="","",'True_Odds_Calculator_3-way'!C29)</f>
        <v>1.28</v>
      </c>
      <c r="D28" s="9">
        <f t="shared" si="13"/>
        <v>7.1882658213981571E-2</v>
      </c>
      <c r="E28" s="9">
        <f t="shared" si="14"/>
        <v>0.17413155071570052</v>
      </c>
      <c r="F28" s="9">
        <f t="shared" si="15"/>
        <v>0.75398579107031805</v>
      </c>
      <c r="G28" s="9">
        <f t="shared" si="16"/>
        <v>1.1653033587033772</v>
      </c>
      <c r="H28" s="9">
        <f t="shared" si="17"/>
        <v>13.911561214433421</v>
      </c>
      <c r="I28" s="9">
        <f t="shared" si="18"/>
        <v>5.7427846699227452</v>
      </c>
      <c r="J28" s="9">
        <f t="shared" si="19"/>
        <v>1.3262849404369454</v>
      </c>
      <c r="K28" s="11">
        <f t="shared" si="20"/>
        <v>8.2781456953642391E-2</v>
      </c>
      <c r="L28" s="11">
        <f t="shared" si="21"/>
        <v>0.1972386587771203</v>
      </c>
      <c r="M28" s="11">
        <f t="shared" si="22"/>
        <v>0.78125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-0.16106728483352284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0.19682536378123489</v>
      </c>
      <c r="Q28" s="11">
        <f>2*'OddsRatio_working_3-way'!K28*'OddsRatio_working_3-way'!L28*'OddsRatio_working_3-way'!M28</f>
        <v>2.5512036783050536E-2</v>
      </c>
      <c r="R28" s="11">
        <f t="shared" si="23"/>
        <v>0</v>
      </c>
      <c r="S28" s="11">
        <f t="shared" si="24"/>
        <v>-1.2220070884330803</v>
      </c>
      <c r="T28" s="11">
        <f t="shared" si="25"/>
        <v>-0.15839366019871423</v>
      </c>
      <c r="U28" s="11">
        <f>'OddsRatio_working_3-way'!S28-'OddsRatio_working_3-way'!R28^2/3</f>
        <v>-1.2220070884330803</v>
      </c>
      <c r="V28" s="11">
        <f>'OddsRatio_working_3-way'!S28*'OddsRatio_working_3-way'!R28/3-2*'OddsRatio_working_3-way'!R28^3/27-'OddsRatio_working_3-way'!T28</f>
        <v>0.15839366019871423</v>
      </c>
      <c r="W28" s="11">
        <f>'OddsRatio_working_3-way'!V28^2+4*'OddsRatio_working_3-way'!U28^3/27</f>
        <v>-0.24525586371482655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0.25997327521592112</v>
      </c>
      <c r="Y28" s="11">
        <f>IF('OddsRatio_working_3-way'!W28&gt;=0,IF('OddsRatio_working_3-way'!V28+SQRT('OddsRatio_working_3-way'!W28)&gt;0,0,PI()),ACOS('OddsRatio_working_3-way'!V28/(2*'OddsRatio_working_3-way'!X28)))</f>
        <v>1.2612416548529644</v>
      </c>
      <c r="Z28" s="11">
        <f>'OddsRatio_working_3-way'!X28^(1/3)*COS('OddsRatio_working_3-way'!Y28/3)</f>
        <v>0.5826516793516886</v>
      </c>
      <c r="AA28" s="11">
        <f>'OddsRatio_working_3-way'!X28^(1/3)*COS(('OddsRatio_working_3-way'!Y28+2*PI())/3)</f>
        <v>-0.51691293487360357</v>
      </c>
      <c r="AB28" s="11">
        <f>'OddsRatio_working_3-way'!X28^(1/3)*COS(('OddsRatio_working_3-way'!Y28+4*PI())/3)</f>
        <v>-6.5738744478084754E-2</v>
      </c>
      <c r="AC28" s="11">
        <f>'OddsRatio_working_3-way'!X28^(1/3)*SIN('OddsRatio_working_3-way'!Y28/3)</f>
        <v>0.26048554027626419</v>
      </c>
      <c r="AD28" s="11">
        <f>'OddsRatio_working_3-way'!X28^(1/3)*SIN(('OddsRatio_working_3-way'!Y28+2*PI())/3)</f>
        <v>0.37434838573809526</v>
      </c>
      <c r="AE28" s="11">
        <f>'OddsRatio_working_3-way'!X28^(1/3)*SIN(('OddsRatio_working_3-way'!Y28+4*PI())/3)</f>
        <v>-0.63483392601435951</v>
      </c>
      <c r="AF28" s="11">
        <f>-'OddsRatio_working_3-way'!U28/(3*'OddsRatio_working_3-way'!X28^(1/3))*COS(('OddsRatio_working_3-way'!Y28)/3)</f>
        <v>0.5826516793516886</v>
      </c>
      <c r="AG28" s="11">
        <f>-'OddsRatio_working_3-way'!U28/(3*'OddsRatio_working_3-way'!X28^(1/3))*COS(('OddsRatio_working_3-way'!Y28+2*PI())/3)</f>
        <v>-0.51691293487360357</v>
      </c>
      <c r="AH28" s="11">
        <f>-'OddsRatio_working_3-way'!U28/(3*'OddsRatio_working_3-way'!X28^(1/3))*COS(('OddsRatio_working_3-way'!Y28+4*PI())/3)</f>
        <v>-6.5738744478084754E-2</v>
      </c>
      <c r="AI28" s="11">
        <f>'OddsRatio_working_3-way'!U28/(3*'OddsRatio_working_3-way'!X28^(1/3))*SIN(('OddsRatio_working_3-way'!Y28)/3)</f>
        <v>-0.26048554027626419</v>
      </c>
      <c r="AJ28" s="11">
        <f>'OddsRatio_working_3-way'!U28/(3*'OddsRatio_working_3-way'!X28^(1/3))*SIN(('OddsRatio_working_3-way'!Y28+2*PI())/3)</f>
        <v>-0.37434838573809526</v>
      </c>
      <c r="AK28" s="11">
        <f>'OddsRatio_working_3-way'!U28/(3*'OddsRatio_working_3-way'!X28^(1/3))*SIN(('OddsRatio_working_3-way'!Y28+4*PI())/3)</f>
        <v>0.63483392601435951</v>
      </c>
      <c r="AL28" s="11">
        <f>'OddsRatio_working_3-way'!Z28+'OddsRatio_working_3-way'!AF28</f>
        <v>1.1653033587033772</v>
      </c>
      <c r="AM28" s="11">
        <f>'OddsRatio_working_3-way'!AA28+'OddsRatio_working_3-way'!AG28</f>
        <v>-1.0338258697472071</v>
      </c>
      <c r="AN28" s="11">
        <f>'OddsRatio_working_3-way'!AB28+'OddsRatio_working_3-way'!AH28</f>
        <v>-0.13147748895616951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1.1653033587033772</v>
      </c>
      <c r="AS28" s="11">
        <f>IF(('OddsRatio_working_3-way'!X28=0),IF(Q28&gt;0,-Q28^(1/3),(-Q28)^(1/3)),'OddsRatio_working_3-way'!AM28-'OddsRatio_working_3-way'!R28/3)</f>
        <v>-1.0338258697472071</v>
      </c>
      <c r="AT28" s="11">
        <f>IF(('OddsRatio_working_3-way'!X28=0),IF(Q28&gt;0,-Q28^(1/3),(-Q28)^(1/3)),'OddsRatio_working_3-way'!AN28-'OddsRatio_working_3-way'!R28/3)</f>
        <v>-0.13147748895616951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3.19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2.25</v>
      </c>
      <c r="D29" s="9">
        <f t="shared" si="13"/>
        <v>0.29090704348227175</v>
      </c>
      <c r="E29" s="9">
        <f t="shared" si="14"/>
        <v>0.29090704348227175</v>
      </c>
      <c r="F29" s="9">
        <f t="shared" si="15"/>
        <v>0.41818591303545666</v>
      </c>
      <c r="G29" s="9">
        <f t="shared" si="16"/>
        <v>1.1130247458435325</v>
      </c>
      <c r="H29" s="9">
        <f t="shared" si="17"/>
        <v>3.4375241933973362</v>
      </c>
      <c r="I29" s="9">
        <f t="shared" si="18"/>
        <v>3.4375241933973362</v>
      </c>
      <c r="J29" s="9">
        <f t="shared" si="19"/>
        <v>2.3912809323044155</v>
      </c>
      <c r="K29" s="11">
        <f t="shared" si="20"/>
        <v>0.31347962382445144</v>
      </c>
      <c r="L29" s="11">
        <f t="shared" si="21"/>
        <v>0.31347962382445144</v>
      </c>
      <c r="M29" s="11">
        <f t="shared" si="22"/>
        <v>0.44444444444444442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-0.26183901494678719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0.24589206299291697</v>
      </c>
      <c r="Q29" s="11">
        <f>2*'OddsRatio_working_3-way'!K29*'OddsRatio_working_3-way'!L29*'OddsRatio_working_3-way'!M29</f>
        <v>8.7350644047217402E-2</v>
      </c>
      <c r="R29" s="11">
        <f t="shared" si="23"/>
        <v>0</v>
      </c>
      <c r="S29" s="11">
        <f t="shared" si="24"/>
        <v>-0.93909634911699058</v>
      </c>
      <c r="T29" s="11">
        <f t="shared" si="25"/>
        <v>-0.33360438689768762</v>
      </c>
      <c r="U29" s="11">
        <f>'OddsRatio_working_3-way'!S29-'OddsRatio_working_3-way'!R29^2/3</f>
        <v>-0.93909634911699058</v>
      </c>
      <c r="V29" s="11">
        <f>'OddsRatio_working_3-way'!S29*'OddsRatio_working_3-way'!R29/3-2*'OddsRatio_working_3-way'!R29^3/27-'OddsRatio_working_3-way'!T29</f>
        <v>0.33360438689768762</v>
      </c>
      <c r="W29" s="11">
        <f>'OddsRatio_working_3-way'!V29^2+4*'OddsRatio_working_3-way'!U29^3/27</f>
        <v>-1.1403061823489158E-2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0.17513919377231871</v>
      </c>
      <c r="Y29" s="11">
        <f>IF('OddsRatio_working_3-way'!W29&gt;=0,IF('OddsRatio_working_3-way'!V29+SQRT('OddsRatio_working_3-way'!W29)&gt;0,0,PI()),ACOS('OddsRatio_working_3-way'!V29/(2*'OddsRatio_working_3-way'!X29)))</f>
        <v>0.30978918204805606</v>
      </c>
      <c r="Z29" s="11">
        <f>'OddsRatio_working_3-way'!X29^(1/3)*COS('OddsRatio_working_3-way'!Y29/3)</f>
        <v>0.55651237292176625</v>
      </c>
      <c r="AA29" s="11">
        <f>'OddsRatio_working_3-way'!X29^(1/3)*COS(('OddsRatio_working_3-way'!Y29+2*PI())/3)</f>
        <v>-0.32820187063866113</v>
      </c>
      <c r="AB29" s="11">
        <f>'OddsRatio_working_3-way'!X29^(1/3)*COS(('OddsRatio_working_3-way'!Y29+4*PI())/3)</f>
        <v>-0.22831050228310526</v>
      </c>
      <c r="AC29" s="11">
        <f>'OddsRatio_working_3-way'!X29^(1/3)*SIN('OddsRatio_working_3-way'!Y29/3)</f>
        <v>5.7672308409800262E-2</v>
      </c>
      <c r="AD29" s="11">
        <f>'OddsRatio_working_3-way'!X29^(1/3)*SIN(('OddsRatio_working_3-way'!Y29+2*PI())/3)</f>
        <v>0.45311769826570858</v>
      </c>
      <c r="AE29" s="11">
        <f>'OddsRatio_working_3-way'!X29^(1/3)*SIN(('OddsRatio_working_3-way'!Y29+4*PI())/3)</f>
        <v>-0.51079000667550878</v>
      </c>
      <c r="AF29" s="11">
        <f>-'OddsRatio_working_3-way'!U29/(3*'OddsRatio_working_3-way'!X29^(1/3))*COS(('OddsRatio_working_3-way'!Y29)/3)</f>
        <v>0.55651237292176636</v>
      </c>
      <c r="AG29" s="11">
        <f>-'OddsRatio_working_3-way'!U29/(3*'OddsRatio_working_3-way'!X29^(1/3))*COS(('OddsRatio_working_3-way'!Y29+2*PI())/3)</f>
        <v>-0.32820187063866119</v>
      </c>
      <c r="AH29" s="11">
        <f>-'OddsRatio_working_3-way'!U29/(3*'OddsRatio_working_3-way'!X29^(1/3))*COS(('OddsRatio_working_3-way'!Y29+4*PI())/3)</f>
        <v>-0.22831050228310532</v>
      </c>
      <c r="AI29" s="11">
        <f>'OddsRatio_working_3-way'!U29/(3*'OddsRatio_working_3-way'!X29^(1/3))*SIN(('OddsRatio_working_3-way'!Y29)/3)</f>
        <v>-5.7672308409800269E-2</v>
      </c>
      <c r="AJ29" s="11">
        <f>'OddsRatio_working_3-way'!U29/(3*'OddsRatio_working_3-way'!X29^(1/3))*SIN(('OddsRatio_working_3-way'!Y29+2*PI())/3)</f>
        <v>-0.45311769826570863</v>
      </c>
      <c r="AK29" s="11">
        <f>'OddsRatio_working_3-way'!U29/(3*'OddsRatio_working_3-way'!X29^(1/3))*SIN(('OddsRatio_working_3-way'!Y29+4*PI())/3)</f>
        <v>0.51079000667550889</v>
      </c>
      <c r="AL29" s="11">
        <f>'OddsRatio_working_3-way'!Z29+'OddsRatio_working_3-way'!AF29</f>
        <v>1.1130247458435325</v>
      </c>
      <c r="AM29" s="11">
        <f>'OddsRatio_working_3-way'!AA29+'OddsRatio_working_3-way'!AG29</f>
        <v>-0.65640374127732226</v>
      </c>
      <c r="AN29" s="11">
        <f>'OddsRatio_working_3-way'!AB29+'OddsRatio_working_3-way'!AH29</f>
        <v>-0.45662100456621058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1.1130247458435325</v>
      </c>
      <c r="AS29" s="11">
        <f>IF(('OddsRatio_working_3-way'!X29=0),IF(Q29&gt;0,-Q29^(1/3),(-Q29)^(1/3)),'OddsRatio_working_3-way'!AM29-'OddsRatio_working_3-way'!R29/3)</f>
        <v>-0.65640374127732226</v>
      </c>
      <c r="AT29" s="11">
        <f>IF(('OddsRatio_working_3-way'!X29=0),IF(Q29&gt;0,-Q29^(1/3),(-Q29)^(1/3)),'OddsRatio_working_3-way'!AN29-'OddsRatio_working_3-way'!R29/3)</f>
        <v>-0.45662100456621058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1.96</v>
      </c>
      <c r="B30" s="4">
        <f>IF('True_Odds_Calculator_3-way'!B31="","",'True_Odds_Calculator_3-way'!B31)</f>
        <v>3.34</v>
      </c>
      <c r="C30" s="4">
        <f>IF('True_Odds_Calculator_3-way'!C31="","",'True_Odds_Calculator_3-way'!C31)</f>
        <v>4.04</v>
      </c>
      <c r="D30" s="9">
        <f t="shared" si="13"/>
        <v>0.48781799268859166</v>
      </c>
      <c r="E30" s="9">
        <f t="shared" si="14"/>
        <v>0.28095880408326862</v>
      </c>
      <c r="F30" s="9">
        <f t="shared" si="15"/>
        <v>0.2312232032281398</v>
      </c>
      <c r="G30" s="9">
        <f t="shared" si="16"/>
        <v>1.0936925908415644</v>
      </c>
      <c r="H30" s="9">
        <f t="shared" si="17"/>
        <v>2.0499448872079018</v>
      </c>
      <c r="I30" s="9">
        <f t="shared" si="18"/>
        <v>3.5592406625692603</v>
      </c>
      <c r="J30" s="9">
        <f t="shared" si="19"/>
        <v>4.324825476158356</v>
      </c>
      <c r="K30" s="11">
        <f t="shared" si="20"/>
        <v>0.51020408163265307</v>
      </c>
      <c r="L30" s="11">
        <f t="shared" si="21"/>
        <v>0.29940119760479045</v>
      </c>
      <c r="M30" s="11">
        <f t="shared" si="22"/>
        <v>0.24752475247524752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-0.2582122076316149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0.23972059921377697</v>
      </c>
      <c r="Q30" s="11">
        <f>2*'OddsRatio_working_3-way'!K30*'OddsRatio_working_3-way'!L30*'OddsRatio_working_3-way'!M30</f>
        <v>7.5621640130529008E-2</v>
      </c>
      <c r="R30" s="11">
        <f t="shared" si="23"/>
        <v>0</v>
      </c>
      <c r="S30" s="11">
        <f t="shared" si="24"/>
        <v>-0.92838600239916058</v>
      </c>
      <c r="T30" s="11">
        <f t="shared" si="25"/>
        <v>-0.29286624681361528</v>
      </c>
      <c r="U30" s="11">
        <f>'OddsRatio_working_3-way'!S30-'OddsRatio_working_3-way'!R30^2/3</f>
        <v>-0.92838600239916058</v>
      </c>
      <c r="V30" s="11">
        <f>'OddsRatio_working_3-way'!S30*'OddsRatio_working_3-way'!R30/3-2*'OddsRatio_working_3-way'!R30^3/27-'OddsRatio_working_3-way'!T30</f>
        <v>0.29286624681361528</v>
      </c>
      <c r="W30" s="11">
        <f>'OddsRatio_working_3-way'!V30^2+4*'OddsRatio_working_3-way'!U30^3/27</f>
        <v>-3.2774016905142131E-2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0.17215157233368183</v>
      </c>
      <c r="Y30" s="11">
        <f>IF('OddsRatio_working_3-way'!W30&gt;=0,IF('OddsRatio_working_3-way'!V30+SQRT('OddsRatio_working_3-way'!W30)&gt;0,0,PI()),ACOS('OddsRatio_working_3-way'!V30/(2*'OddsRatio_working_3-way'!X30)))</f>
        <v>0.55365999155303358</v>
      </c>
      <c r="Z30" s="11">
        <f>'OddsRatio_working_3-way'!X30^(1/3)*COS('OddsRatio_working_3-way'!Y30/3)</f>
        <v>0.54684629542078222</v>
      </c>
      <c r="AA30" s="11">
        <f>'OddsRatio_working_3-way'!X30^(1/3)*COS(('OddsRatio_working_3-way'!Y30+2*PI())/3)</f>
        <v>-0.36183042958363404</v>
      </c>
      <c r="AB30" s="11">
        <f>'OddsRatio_working_3-way'!X30^(1/3)*COS(('OddsRatio_working_3-way'!Y30+4*PI())/3)</f>
        <v>-0.18501586583714816</v>
      </c>
      <c r="AC30" s="11">
        <f>'OddsRatio_working_3-way'!X30^(1/3)*SIN('OddsRatio_working_3-way'!Y30/3)</f>
        <v>0.10208393597567993</v>
      </c>
      <c r="AD30" s="11">
        <f>'OddsRatio_working_3-way'!X30^(1/3)*SIN(('OddsRatio_working_3-way'!Y30+2*PI())/3)</f>
        <v>0.42254081581196751</v>
      </c>
      <c r="AE30" s="11">
        <f>'OddsRatio_working_3-way'!X30^(1/3)*SIN(('OddsRatio_working_3-way'!Y30+4*PI())/3)</f>
        <v>-0.52462475178764734</v>
      </c>
      <c r="AF30" s="11">
        <f>-'OddsRatio_working_3-way'!U30/(3*'OddsRatio_working_3-way'!X30^(1/3))*COS(('OddsRatio_working_3-way'!Y30)/3)</f>
        <v>0.54684629542078222</v>
      </c>
      <c r="AG30" s="11">
        <f>-'OddsRatio_working_3-way'!U30/(3*'OddsRatio_working_3-way'!X30^(1/3))*COS(('OddsRatio_working_3-way'!Y30+2*PI())/3)</f>
        <v>-0.36183042958363404</v>
      </c>
      <c r="AH30" s="11">
        <f>-'OddsRatio_working_3-way'!U30/(3*'OddsRatio_working_3-way'!X30^(1/3))*COS(('OddsRatio_working_3-way'!Y30+4*PI())/3)</f>
        <v>-0.18501586583714816</v>
      </c>
      <c r="AI30" s="11">
        <f>'OddsRatio_working_3-way'!U30/(3*'OddsRatio_working_3-way'!X30^(1/3))*SIN(('OddsRatio_working_3-way'!Y30)/3)</f>
        <v>-0.10208393597567993</v>
      </c>
      <c r="AJ30" s="11">
        <f>'OddsRatio_working_3-way'!U30/(3*'OddsRatio_working_3-way'!X30^(1/3))*SIN(('OddsRatio_working_3-way'!Y30+2*PI())/3)</f>
        <v>-0.42254081581196751</v>
      </c>
      <c r="AK30" s="11">
        <f>'OddsRatio_working_3-way'!U30/(3*'OddsRatio_working_3-way'!X30^(1/3))*SIN(('OddsRatio_working_3-way'!Y30+4*PI())/3)</f>
        <v>0.52462475178764734</v>
      </c>
      <c r="AL30" s="11">
        <f>'OddsRatio_working_3-way'!Z30+'OddsRatio_working_3-way'!AF30</f>
        <v>1.0936925908415644</v>
      </c>
      <c r="AM30" s="11">
        <f>'OddsRatio_working_3-way'!AA30+'OddsRatio_working_3-way'!AG30</f>
        <v>-0.72366085916726808</v>
      </c>
      <c r="AN30" s="11">
        <f>'OddsRatio_working_3-way'!AB30+'OddsRatio_working_3-way'!AH30</f>
        <v>-0.37003173167429632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1.0936925908415644</v>
      </c>
      <c r="AS30" s="11">
        <f>IF(('OddsRatio_working_3-way'!X30=0),IF(Q30&gt;0,-Q30^(1/3),(-Q30)^(1/3)),'OddsRatio_working_3-way'!AM30-'OddsRatio_working_3-way'!R30/3)</f>
        <v>-0.72366085916726808</v>
      </c>
      <c r="AT30" s="11">
        <f>IF(('OddsRatio_working_3-way'!X30=0),IF(Q30&gt;0,-Q30^(1/3),(-Q30)^(1/3)),'OddsRatio_working_3-way'!AN30-'OddsRatio_working_3-way'!R30/3)</f>
        <v>-0.37003173167429632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4.21</v>
      </c>
      <c r="C31" s="4">
        <f>IF('True_Odds_Calculator_3-way'!C32="","",'True_Odds_Calculator_3-way'!C32)</f>
        <v>5.13</v>
      </c>
      <c r="D31" s="9">
        <f t="shared" si="13"/>
        <v>0.58565736343792407</v>
      </c>
      <c r="E31" s="9">
        <f t="shared" si="14"/>
        <v>0.22781208285582935</v>
      </c>
      <c r="F31" s="9">
        <f t="shared" si="15"/>
        <v>0.18653055370624641</v>
      </c>
      <c r="G31" s="9">
        <f t="shared" si="16"/>
        <v>1.0559447967746549</v>
      </c>
      <c r="H31" s="9">
        <f t="shared" si="17"/>
        <v>1.7074830138390185</v>
      </c>
      <c r="I31" s="9">
        <f t="shared" si="18"/>
        <v>4.3895827976466419</v>
      </c>
      <c r="J31" s="9">
        <f t="shared" si="19"/>
        <v>5.361052010679324</v>
      </c>
      <c r="K31" s="11">
        <f t="shared" si="20"/>
        <v>0.5988023952095809</v>
      </c>
      <c r="L31" s="11">
        <f t="shared" si="21"/>
        <v>0.23752969121140144</v>
      </c>
      <c r="M31" s="11">
        <f t="shared" si="22"/>
        <v>0.19493177387914232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-0.24627138605233156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0.22208364867963787</v>
      </c>
      <c r="Q31" s="11">
        <f>2*'OddsRatio_working_3-way'!K31*'OddsRatio_working_3-way'!L31*'OddsRatio_working_3-way'!M31</f>
        <v>5.5451597672818445E-2</v>
      </c>
      <c r="R31" s="11">
        <f t="shared" si="23"/>
        <v>0</v>
      </c>
      <c r="S31" s="11">
        <f t="shared" si="24"/>
        <v>-0.90178421553385857</v>
      </c>
      <c r="T31" s="11">
        <f t="shared" si="25"/>
        <v>-0.22516459813579492</v>
      </c>
      <c r="U31" s="11">
        <f>'OddsRatio_working_3-way'!S31-'OddsRatio_working_3-way'!R31^2/3</f>
        <v>-0.90178421553385857</v>
      </c>
      <c r="V31" s="11">
        <f>'OddsRatio_working_3-way'!S31*'OddsRatio_working_3-way'!R31/3-2*'OddsRatio_working_3-way'!R31^3/27-'OddsRatio_working_3-way'!T31</f>
        <v>0.22516459813579492</v>
      </c>
      <c r="W31" s="11">
        <f>'OddsRatio_working_3-way'!V31^2+4*'OddsRatio_working_3-way'!U31^3/27</f>
        <v>-5.7944495550032678E-2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0.16480563689061631</v>
      </c>
      <c r="Y31" s="11">
        <f>IF('OddsRatio_working_3-way'!W31&gt;=0,IF('OddsRatio_working_3-way'!V31+SQRT('OddsRatio_working_3-way'!W31)&gt;0,0,PI()),ACOS('OddsRatio_working_3-way'!V31/(2*'OddsRatio_working_3-way'!X31)))</f>
        <v>0.81876773730051622</v>
      </c>
      <c r="Z31" s="11">
        <f>'OddsRatio_working_3-way'!X31^(1/3)*COS('OddsRatio_working_3-way'!Y31/3)</f>
        <v>0.52797239838732746</v>
      </c>
      <c r="AA31" s="11">
        <f>'OddsRatio_working_3-way'!X31^(1/3)*COS(('OddsRatio_working_3-way'!Y31+2*PI())/3)</f>
        <v>-0.39197023643782392</v>
      </c>
      <c r="AB31" s="11">
        <f>'OddsRatio_working_3-way'!X31^(1/3)*COS(('OddsRatio_working_3-way'!Y31+4*PI())/3)</f>
        <v>-0.13600216194950335</v>
      </c>
      <c r="AC31" s="11">
        <f>'OddsRatio_working_3-way'!X31^(1/3)*SIN('OddsRatio_working_3-way'!Y31/3)</f>
        <v>0.14778323670978211</v>
      </c>
      <c r="AD31" s="11">
        <f>'OddsRatio_working_3-way'!X31^(1/3)*SIN(('OddsRatio_working_3-way'!Y31+2*PI())/3)</f>
        <v>0.38334589114553269</v>
      </c>
      <c r="AE31" s="11">
        <f>'OddsRatio_working_3-way'!X31^(1/3)*SIN(('OddsRatio_working_3-way'!Y31+4*PI())/3)</f>
        <v>-0.53112912785531474</v>
      </c>
      <c r="AF31" s="11">
        <f>-'OddsRatio_working_3-way'!U31/(3*'OddsRatio_working_3-way'!X31^(1/3))*COS(('OddsRatio_working_3-way'!Y31)/3)</f>
        <v>0.52797239838732735</v>
      </c>
      <c r="AG31" s="11">
        <f>-'OddsRatio_working_3-way'!U31/(3*'OddsRatio_working_3-way'!X31^(1/3))*COS(('OddsRatio_working_3-way'!Y31+2*PI())/3)</f>
        <v>-0.39197023643782386</v>
      </c>
      <c r="AH31" s="11">
        <f>-'OddsRatio_working_3-way'!U31/(3*'OddsRatio_working_3-way'!X31^(1/3))*COS(('OddsRatio_working_3-way'!Y31+4*PI())/3)</f>
        <v>-0.13600216194950332</v>
      </c>
      <c r="AI31" s="11">
        <f>'OddsRatio_working_3-way'!U31/(3*'OddsRatio_working_3-way'!X31^(1/3))*SIN(('OddsRatio_working_3-way'!Y31)/3)</f>
        <v>-0.14778323670978208</v>
      </c>
      <c r="AJ31" s="11">
        <f>'OddsRatio_working_3-way'!U31/(3*'OddsRatio_working_3-way'!X31^(1/3))*SIN(('OddsRatio_working_3-way'!Y31+2*PI())/3)</f>
        <v>-0.38334589114553264</v>
      </c>
      <c r="AK31" s="11">
        <f>'OddsRatio_working_3-way'!U31/(3*'OddsRatio_working_3-way'!X31^(1/3))*SIN(('OddsRatio_working_3-way'!Y31+4*PI())/3)</f>
        <v>0.53112912785531463</v>
      </c>
      <c r="AL31" s="11">
        <f>'OddsRatio_working_3-way'!Z31+'OddsRatio_working_3-way'!AF31</f>
        <v>1.0559447967746549</v>
      </c>
      <c r="AM31" s="11">
        <f>'OddsRatio_working_3-way'!AA31+'OddsRatio_working_3-way'!AG31</f>
        <v>-0.78394047287564783</v>
      </c>
      <c r="AN31" s="11">
        <f>'OddsRatio_working_3-way'!AB31+'OddsRatio_working_3-way'!AH31</f>
        <v>-0.27200432389900664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1.0559447967746549</v>
      </c>
      <c r="AS31" s="11">
        <f>IF(('OddsRatio_working_3-way'!X31=0),IF(Q31&gt;0,-Q31^(1/3),(-Q31)^(1/3)),'OddsRatio_working_3-way'!AM31-'OddsRatio_working_3-way'!R31/3)</f>
        <v>-0.78394047287564783</v>
      </c>
      <c r="AT31" s="11">
        <f>IF(('OddsRatio_working_3-way'!X31=0),IF(Q31&gt;0,-Q31^(1/3),(-Q31)^(1/3)),'OddsRatio_working_3-way'!AN31-'OddsRatio_working_3-way'!R31/3)</f>
        <v>-0.27200432389900664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3.04</v>
      </c>
      <c r="B32" s="4">
        <f>IF('True_Odds_Calculator_3-way'!B33="","",'True_Odds_Calculator_3-way'!B33)</f>
        <v>3.16</v>
      </c>
      <c r="C32" s="4">
        <f>IF('True_Odds_Calculator_3-way'!C33="","",'True_Odds_Calculator_3-way'!C33)</f>
        <v>2.5099999999999998</v>
      </c>
      <c r="D32" s="9">
        <f t="shared" si="13"/>
        <v>0.31467641261920359</v>
      </c>
      <c r="E32" s="9">
        <f t="shared" si="14"/>
        <v>0.30248239383889747</v>
      </c>
      <c r="F32" s="9">
        <f t="shared" si="15"/>
        <v>0.38284119354189888</v>
      </c>
      <c r="G32" s="9">
        <f t="shared" si="16"/>
        <v>1.0675821940207446</v>
      </c>
      <c r="H32" s="9">
        <f t="shared" si="17"/>
        <v>3.177867675802319</v>
      </c>
      <c r="I32" s="9">
        <f t="shared" si="18"/>
        <v>3.3059775390848083</v>
      </c>
      <c r="J32" s="9">
        <f t="shared" si="19"/>
        <v>2.6120491129713241</v>
      </c>
      <c r="K32" s="11">
        <f t="shared" si="20"/>
        <v>0.32894736842105265</v>
      </c>
      <c r="L32" s="11">
        <f t="shared" si="21"/>
        <v>0.31645569620253161</v>
      </c>
      <c r="M32" s="11">
        <f t="shared" si="22"/>
        <v>0.39840637450199207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-0.27594750909752053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0.23681091755562694</v>
      </c>
      <c r="Q32" s="11">
        <f>2*'OddsRatio_working_3-way'!K32*'OddsRatio_working_3-way'!L32*'OddsRatio_working_3-way'!M32</f>
        <v>8.2946030667470028E-2</v>
      </c>
      <c r="R32" s="11">
        <f t="shared" si="23"/>
        <v>0</v>
      </c>
      <c r="S32" s="11">
        <f t="shared" si="24"/>
        <v>-0.85817378214469542</v>
      </c>
      <c r="T32" s="11">
        <f t="shared" si="25"/>
        <v>-0.30058626344822958</v>
      </c>
      <c r="U32" s="11">
        <f>'OddsRatio_working_3-way'!S32-'OddsRatio_working_3-way'!R32^2/3</f>
        <v>-0.85817378214469542</v>
      </c>
      <c r="V32" s="11">
        <f>'OddsRatio_working_3-way'!S32*'OddsRatio_working_3-way'!R32/3-2*'OddsRatio_working_3-way'!R32^3/27-'OddsRatio_working_3-way'!T32</f>
        <v>0.30058626344822958</v>
      </c>
      <c r="W32" s="11">
        <f>'OddsRatio_working_3-way'!V32^2+4*'OddsRatio_working_3-way'!U32^3/27</f>
        <v>-3.2793924805948893E-3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0.15299631879097891</v>
      </c>
      <c r="Y32" s="11">
        <f>IF('OddsRatio_working_3-way'!W32&gt;=0,IF('OddsRatio_working_3-way'!V32+SQRT('OddsRatio_working_3-way'!W32)&gt;0,0,PI()),ACOS('OddsRatio_working_3-way'!V32/(2*'OddsRatio_working_3-way'!X32)))</f>
        <v>0.18825827570604603</v>
      </c>
      <c r="Z32" s="11">
        <f>'OddsRatio_working_3-way'!X32^(1/3)*COS('OddsRatio_working_3-way'!Y32/3)</f>
        <v>0.53379109701037231</v>
      </c>
      <c r="AA32" s="11">
        <f>'OddsRatio_working_3-way'!X32^(1/3)*COS(('OddsRatio_working_3-way'!Y32+2*PI())/3)</f>
        <v>-0.29594282205230799</v>
      </c>
      <c r="AB32" s="11">
        <f>'OddsRatio_working_3-way'!X32^(1/3)*COS(('OddsRatio_working_3-way'!Y32+4*PI())/3)</f>
        <v>-0.23784827495806446</v>
      </c>
      <c r="AC32" s="11">
        <f>'OddsRatio_working_3-way'!X32^(1/3)*SIN('OddsRatio_working_3-way'!Y32/3)</f>
        <v>3.3540902403310952E-2</v>
      </c>
      <c r="AD32" s="11">
        <f>'OddsRatio_working_3-way'!X32^(1/3)*SIN(('OddsRatio_working_3-way'!Y32+2*PI())/3)</f>
        <v>0.4455061991232907</v>
      </c>
      <c r="AE32" s="11">
        <f>'OddsRatio_working_3-way'!X32^(1/3)*SIN(('OddsRatio_working_3-way'!Y32+4*PI())/3)</f>
        <v>-0.47904710152660163</v>
      </c>
      <c r="AF32" s="11">
        <f>-'OddsRatio_working_3-way'!U32/(3*'OddsRatio_working_3-way'!X32^(1/3))*COS(('OddsRatio_working_3-way'!Y32)/3)</f>
        <v>0.53379109701037231</v>
      </c>
      <c r="AG32" s="11">
        <f>-'OddsRatio_working_3-way'!U32/(3*'OddsRatio_working_3-way'!X32^(1/3))*COS(('OddsRatio_working_3-way'!Y32+2*PI())/3)</f>
        <v>-0.29594282205230799</v>
      </c>
      <c r="AH32" s="11">
        <f>-'OddsRatio_working_3-way'!U32/(3*'OddsRatio_working_3-way'!X32^(1/3))*COS(('OddsRatio_working_3-way'!Y32+4*PI())/3)</f>
        <v>-0.23784827495806446</v>
      </c>
      <c r="AI32" s="11">
        <f>'OddsRatio_working_3-way'!U32/(3*'OddsRatio_working_3-way'!X32^(1/3))*SIN(('OddsRatio_working_3-way'!Y32)/3)</f>
        <v>-3.3540902403310952E-2</v>
      </c>
      <c r="AJ32" s="11">
        <f>'OddsRatio_working_3-way'!U32/(3*'OddsRatio_working_3-way'!X32^(1/3))*SIN(('OddsRatio_working_3-way'!Y32+2*PI())/3)</f>
        <v>-0.4455061991232907</v>
      </c>
      <c r="AK32" s="11">
        <f>'OddsRatio_working_3-way'!U32/(3*'OddsRatio_working_3-way'!X32^(1/3))*SIN(('OddsRatio_working_3-way'!Y32+4*PI())/3)</f>
        <v>0.47904710152660163</v>
      </c>
      <c r="AL32" s="11">
        <f>'OddsRatio_working_3-way'!Z32+'OddsRatio_working_3-way'!AF32</f>
        <v>1.0675821940207446</v>
      </c>
      <c r="AM32" s="11">
        <f>'OddsRatio_working_3-way'!AA32+'OddsRatio_working_3-way'!AG32</f>
        <v>-0.59188564410461597</v>
      </c>
      <c r="AN32" s="11">
        <f>'OddsRatio_working_3-way'!AB32+'OddsRatio_working_3-way'!AH32</f>
        <v>-0.47569654991612892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1.0675821940207446</v>
      </c>
      <c r="AS32" s="11">
        <f>IF(('OddsRatio_working_3-way'!X32=0),IF(Q32&gt;0,-Q32^(1/3),(-Q32)^(1/3)),'OddsRatio_working_3-way'!AM32-'OddsRatio_working_3-way'!R32/3)</f>
        <v>-0.59188564410461597</v>
      </c>
      <c r="AT32" s="11">
        <f>IF(('OddsRatio_working_3-way'!X32=0),IF(Q32&gt;0,-Q32^(1/3),(-Q32)^(1/3)),'OddsRatio_working_3-way'!AN32-'OddsRatio_working_3-way'!R32/3)</f>
        <v>-0.47569654991612892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2.33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3.25</v>
      </c>
      <c r="D33" s="9">
        <f t="shared" si="13"/>
        <v>0.41316817610796996</v>
      </c>
      <c r="E33" s="9">
        <f t="shared" si="14"/>
        <v>0.29295621521456505</v>
      </c>
      <c r="F33" s="9">
        <f t="shared" si="15"/>
        <v>0.29387560867746521</v>
      </c>
      <c r="G33" s="9">
        <f t="shared" si="16"/>
        <v>1.0679112302731255</v>
      </c>
      <c r="H33" s="9">
        <f t="shared" si="17"/>
        <v>2.4203219362632566</v>
      </c>
      <c r="I33" s="9">
        <f t="shared" si="18"/>
        <v>3.4134793804172636</v>
      </c>
      <c r="J33" s="9">
        <f t="shared" si="19"/>
        <v>3.4028002681145324</v>
      </c>
      <c r="K33" s="11">
        <f t="shared" si="20"/>
        <v>0.42918454935622319</v>
      </c>
      <c r="L33" s="11">
        <f t="shared" si="21"/>
        <v>0.30674846625766872</v>
      </c>
      <c r="M33" s="11">
        <f t="shared" si="22"/>
        <v>0.30769230769230771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-0.27395909075258207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0.23656798190092906</v>
      </c>
      <c r="Q33" s="11">
        <f>2*'OddsRatio_working_3-way'!K33*'OddsRatio_working_3-way'!L33*'OddsRatio_working_3-way'!M33</f>
        <v>8.1016432157852425E-2</v>
      </c>
      <c r="R33" s="11">
        <f t="shared" si="23"/>
        <v>0</v>
      </c>
      <c r="S33" s="11">
        <f t="shared" si="24"/>
        <v>-0.86351572145703437</v>
      </c>
      <c r="T33" s="11">
        <f t="shared" si="25"/>
        <v>-0.29572456214282</v>
      </c>
      <c r="U33" s="11">
        <f>'OddsRatio_working_3-way'!S33-'OddsRatio_working_3-way'!R33^2/3</f>
        <v>-0.86351572145703437</v>
      </c>
      <c r="V33" s="11">
        <f>'OddsRatio_working_3-way'!S33*'OddsRatio_working_3-way'!R33/3-2*'OddsRatio_working_3-way'!R33^3/27-'OddsRatio_working_3-way'!T33</f>
        <v>0.29572456214282</v>
      </c>
      <c r="W33" s="11">
        <f>'OddsRatio_working_3-way'!V33^2+4*'OddsRatio_working_3-way'!U33^3/27</f>
        <v>-7.9378893886119378E-3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0.15442709124630186</v>
      </c>
      <c r="Y33" s="11">
        <f>IF('OddsRatio_working_3-way'!W33&gt;=0,IF('OddsRatio_working_3-way'!V33+SQRT('OddsRatio_working_3-way'!W33)&gt;0,0,PI()),ACOS('OddsRatio_working_3-way'!V33/(2*'OddsRatio_working_3-way'!X33)))</f>
        <v>0.29262739872473875</v>
      </c>
      <c r="Z33" s="11">
        <f>'OddsRatio_working_3-way'!X33^(1/3)*COS('OddsRatio_working_3-way'!Y33/3)</f>
        <v>0.53395561513656276</v>
      </c>
      <c r="AA33" s="11">
        <f>'OddsRatio_working_3-way'!X33^(1/3)*COS(('OddsRatio_working_3-way'!Y33+2*PI())/3)</f>
        <v>-0.3122269088009002</v>
      </c>
      <c r="AB33" s="11">
        <f>'OddsRatio_working_3-way'!X33^(1/3)*COS(('OddsRatio_working_3-way'!Y33+4*PI())/3)</f>
        <v>-0.2217287063356628</v>
      </c>
      <c r="AC33" s="11">
        <f>'OddsRatio_working_3-way'!X33^(1/3)*SIN('OddsRatio_working_3-way'!Y33/3)</f>
        <v>5.2249161554482261E-2</v>
      </c>
      <c r="AD33" s="11">
        <f>'OddsRatio_working_3-way'!X33^(1/3)*SIN(('OddsRatio_working_3-way'!Y33+2*PI())/3)</f>
        <v>0.43629454642436893</v>
      </c>
      <c r="AE33" s="11">
        <f>'OddsRatio_working_3-way'!X33^(1/3)*SIN(('OddsRatio_working_3-way'!Y33+4*PI())/3)</f>
        <v>-0.48854370797885099</v>
      </c>
      <c r="AF33" s="11">
        <f>-'OddsRatio_working_3-way'!U33/(3*'OddsRatio_working_3-way'!X33^(1/3))*COS(('OddsRatio_working_3-way'!Y33)/3)</f>
        <v>0.53395561513656276</v>
      </c>
      <c r="AG33" s="11">
        <f>-'OddsRatio_working_3-way'!U33/(3*'OddsRatio_working_3-way'!X33^(1/3))*COS(('OddsRatio_working_3-way'!Y33+2*PI())/3)</f>
        <v>-0.3122269088009002</v>
      </c>
      <c r="AH33" s="11">
        <f>-'OddsRatio_working_3-way'!U33/(3*'OddsRatio_working_3-way'!X33^(1/3))*COS(('OddsRatio_working_3-way'!Y33+4*PI())/3)</f>
        <v>-0.2217287063356628</v>
      </c>
      <c r="AI33" s="11">
        <f>'OddsRatio_working_3-way'!U33/(3*'OddsRatio_working_3-way'!X33^(1/3))*SIN(('OddsRatio_working_3-way'!Y33)/3)</f>
        <v>-5.2249161554482261E-2</v>
      </c>
      <c r="AJ33" s="11">
        <f>'OddsRatio_working_3-way'!U33/(3*'OddsRatio_working_3-way'!X33^(1/3))*SIN(('OddsRatio_working_3-way'!Y33+2*PI())/3)</f>
        <v>-0.43629454642436893</v>
      </c>
      <c r="AK33" s="11">
        <f>'OddsRatio_working_3-way'!U33/(3*'OddsRatio_working_3-way'!X33^(1/3))*SIN(('OddsRatio_working_3-way'!Y33+4*PI())/3)</f>
        <v>0.48854370797885099</v>
      </c>
      <c r="AL33" s="11">
        <f>'OddsRatio_working_3-way'!Z33+'OddsRatio_working_3-way'!AF33</f>
        <v>1.0679112302731255</v>
      </c>
      <c r="AM33" s="11">
        <f>'OddsRatio_working_3-way'!AA33+'OddsRatio_working_3-way'!AG33</f>
        <v>-0.62445381760180041</v>
      </c>
      <c r="AN33" s="11">
        <f>'OddsRatio_working_3-way'!AB33+'OddsRatio_working_3-way'!AH33</f>
        <v>-0.4434574126713256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1.0679112302731255</v>
      </c>
      <c r="AS33" s="11">
        <f>IF(('OddsRatio_working_3-way'!X33=0),IF(Q33&gt;0,-Q33^(1/3),(-Q33)^(1/3)),'OddsRatio_working_3-way'!AM33-'OddsRatio_working_3-way'!R33/3)</f>
        <v>-0.62445381760180041</v>
      </c>
      <c r="AT33" s="11">
        <f>IF(('OddsRatio_working_3-way'!X33=0),IF(Q33&gt;0,-Q33^(1/3),(-Q33)^(1/3)),'OddsRatio_working_3-way'!AN33-'OddsRatio_working_3-way'!R33/3)</f>
        <v>-0.4434574126713256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2.4300000000000002</v>
      </c>
      <c r="B2" s="4">
        <f>IF('True_Odds_Calculator_3-way'!B3="","",'True_Odds_Calculator_3-way'!B3)</f>
        <v>3.08</v>
      </c>
      <c r="C2" s="4">
        <f>IF('True_Odds_Calculator_3-way'!C3="","",'True_Odds_Calculator_3-way'!C3)</f>
        <v>3.36</v>
      </c>
      <c r="D2" s="4">
        <f>IF(A2="","",((1/A2)+(1/B2)+(1/C2))-1)</f>
        <v>3.3817006039228215E-2</v>
      </c>
      <c r="E2" s="4">
        <f>IF(A2="","",(3*A2)/(3-($D2*A2)))</f>
        <v>2.4984366132926819</v>
      </c>
      <c r="F2" s="4">
        <f>IF(B2="","",(3*B2)/(3-($D2*B2)))</f>
        <v>3.1907800309795507</v>
      </c>
      <c r="G2" s="4">
        <f>IF(C2="","",(3*C2)/(3-($D2*C2)))</f>
        <v>3.4922698852147946</v>
      </c>
      <c r="I2" s="4">
        <f>IF(A2="","",D2+1)</f>
        <v>1.0338170060392282</v>
      </c>
    </row>
    <row r="3" spans="1: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3.79</v>
      </c>
      <c r="C3" s="4">
        <f>IF('True_Odds_Calculator_3-way'!C4="","",'True_Odds_Calculator_3-way'!C4)</f>
        <v>4.3899999999999997</v>
      </c>
      <c r="D3" s="4">
        <f t="shared" ref="D3:D66" si="0">IF(A3="","",((1/A3)+(1/B3)+(1/C3))-1)</f>
        <v>3.5120936415450776E-2</v>
      </c>
      <c r="E3" s="4">
        <f t="shared" ref="E3:E66" si="1">IF(A3="","",(3*A3)/(3-($D3*A3)))</f>
        <v>1.8805077177501046</v>
      </c>
      <c r="F3" s="4">
        <f t="shared" ref="F3:F66" si="2">IF(B3="","",(3*B3)/(3-($D3*B3)))</f>
        <v>3.9659678091049488</v>
      </c>
      <c r="G3" s="4">
        <f t="shared" ref="G3:G66" si="3">IF(C3="","",(3*C3)/(3-($D3*C3)))</f>
        <v>4.6278416116737979</v>
      </c>
      <c r="I3" s="4">
        <f t="shared" ref="I3:I66" si="4">IF(A3="","",D3+1)</f>
        <v>1.0351209364154508</v>
      </c>
    </row>
    <row r="4" spans="1:9" x14ac:dyDescent="0.2">
      <c r="A4" s="4">
        <f>IF('True_Odds_Calculator_3-way'!A5="","",'True_Odds_Calculator_3-way'!A5)</f>
        <v>2.16</v>
      </c>
      <c r="B4" s="4">
        <f>IF('True_Odds_Calculator_3-way'!B5="","",'True_Odds_Calculator_3-way'!B5)</f>
        <v>3.07</v>
      </c>
      <c r="C4" s="4">
        <f>IF('True_Odds_Calculator_3-way'!C5="","",'True_Odds_Calculator_3-way'!C5)</f>
        <v>4.08</v>
      </c>
      <c r="D4" s="4">
        <f t="shared" si="0"/>
        <v>3.3793901201450538E-2</v>
      </c>
      <c r="E4" s="4">
        <f t="shared" si="1"/>
        <v>2.2138669445746411</v>
      </c>
      <c r="F4" s="4">
        <f t="shared" si="2"/>
        <v>3.1799711143540597</v>
      </c>
      <c r="G4" s="4">
        <f t="shared" si="3"/>
        <v>4.2765489299497723</v>
      </c>
      <c r="I4" s="4">
        <f t="shared" si="4"/>
        <v>1.0337939012014505</v>
      </c>
    </row>
    <row r="5" spans="1:9" x14ac:dyDescent="0.2">
      <c r="A5" s="4">
        <f>IF('True_Odds_Calculator_3-way'!A6="","",'True_Odds_Calculator_3-way'!A6)</f>
        <v>2.06</v>
      </c>
      <c r="B5" s="4">
        <f>IF('True_Odds_Calculator_3-way'!B6="","",'True_Odds_Calculator_3-way'!B6)</f>
        <v>3.4</v>
      </c>
      <c r="C5" s="4">
        <f>IF('True_Odds_Calculator_3-way'!C6="","",'True_Odds_Calculator_3-way'!C6)</f>
        <v>3.92</v>
      </c>
      <c r="D5" s="4">
        <f t="shared" si="0"/>
        <v>3.4656581079033577E-2</v>
      </c>
      <c r="E5" s="4">
        <f t="shared" si="1"/>
        <v>2.110217951818588</v>
      </c>
      <c r="F5" s="4">
        <f t="shared" si="2"/>
        <v>3.5390030454479833</v>
      </c>
      <c r="G5" s="4">
        <f t="shared" si="3"/>
        <v>4.1059356505926079</v>
      </c>
      <c r="I5" s="4">
        <f t="shared" si="4"/>
        <v>1.0346565810790336</v>
      </c>
    </row>
    <row r="6" spans="1:9" x14ac:dyDescent="0.2">
      <c r="A6" s="4">
        <f>IF('True_Odds_Calculator_3-way'!A7="","",'True_Odds_Calculator_3-way'!A7)</f>
        <v>1.5</v>
      </c>
      <c r="B6" s="4">
        <f>IF('True_Odds_Calculator_3-way'!B7="","",'True_Odds_Calculator_3-way'!B7)</f>
        <v>4.4800000000000004</v>
      </c>
      <c r="C6" s="4">
        <f>IF('True_Odds_Calculator_3-way'!C7="","",'True_Odds_Calculator_3-way'!C7)</f>
        <v>6.73</v>
      </c>
      <c r="D6" s="4">
        <f t="shared" si="0"/>
        <v>3.8469362484964131E-2</v>
      </c>
      <c r="E6" s="4">
        <f t="shared" si="1"/>
        <v>1.5294178651221826</v>
      </c>
      <c r="F6" s="4">
        <f t="shared" si="2"/>
        <v>4.7530513010944047</v>
      </c>
      <c r="G6" s="4">
        <f t="shared" si="3"/>
        <v>7.3656529245067901</v>
      </c>
      <c r="I6" s="4">
        <f t="shared" si="4"/>
        <v>1.0384693624849641</v>
      </c>
    </row>
    <row r="7" spans="1:9" x14ac:dyDescent="0.2">
      <c r="A7" s="4">
        <f>IF('True_Odds_Calculator_3-way'!A8="","",'True_Odds_Calculator_3-way'!A8)</f>
        <v>3.11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2.5499999999999998</v>
      </c>
      <c r="D7" s="4">
        <f t="shared" si="0"/>
        <v>4.3733274405556744E-2</v>
      </c>
      <c r="E7" s="4">
        <f t="shared" si="1"/>
        <v>3.2576934887248932</v>
      </c>
      <c r="F7" s="4">
        <f t="shared" si="2"/>
        <v>3.1700217870097185</v>
      </c>
      <c r="G7" s="4">
        <f t="shared" si="3"/>
        <v>2.6484516430884804</v>
      </c>
      <c r="I7" s="4">
        <f t="shared" si="4"/>
        <v>1.0437332744055567</v>
      </c>
    </row>
    <row r="8" spans="1:9" x14ac:dyDescent="0.2">
      <c r="A8" s="4">
        <f>IF('True_Odds_Calculator_3-way'!A9="","",'True_Odds_Calculator_3-way'!A9)</f>
        <v>2.67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2.8</v>
      </c>
      <c r="D8" s="4">
        <f t="shared" si="0"/>
        <v>4.4174692348849742E-2</v>
      </c>
      <c r="E8" s="4">
        <f t="shared" si="1"/>
        <v>2.7792682549025685</v>
      </c>
      <c r="F8" s="4">
        <f t="shared" si="2"/>
        <v>3.3582391255521458</v>
      </c>
      <c r="G8" s="4">
        <f t="shared" si="3"/>
        <v>2.920407565350434</v>
      </c>
      <c r="I8" s="4">
        <f t="shared" si="4"/>
        <v>1.0441746923488497</v>
      </c>
    </row>
    <row r="9" spans="1:9" x14ac:dyDescent="0.2">
      <c r="A9" s="4">
        <f>IF('True_Odds_Calculator_3-way'!A10="","",'True_Odds_Calculator_3-way'!A10)</f>
        <v>2.16</v>
      </c>
      <c r="B9" s="4">
        <f>IF('True_Odds_Calculator_3-way'!B10="","",'True_Odds_Calculator_3-way'!B10)</f>
        <v>3.33</v>
      </c>
      <c r="C9" s="4">
        <f>IF('True_Odds_Calculator_3-way'!C10="","",'True_Odds_Calculator_3-way'!C10)</f>
        <v>3.55</v>
      </c>
      <c r="D9" s="4">
        <f t="shared" si="0"/>
        <v>4.4953404108333705E-2</v>
      </c>
      <c r="E9" s="4">
        <f t="shared" si="1"/>
        <v>2.2322500104905378</v>
      </c>
      <c r="F9" s="4">
        <f t="shared" si="2"/>
        <v>3.5048878713258609</v>
      </c>
      <c r="G9" s="4">
        <f t="shared" si="3"/>
        <v>3.7494515563465276</v>
      </c>
      <c r="I9" s="4">
        <f t="shared" si="4"/>
        <v>1.0449534041083337</v>
      </c>
    </row>
    <row r="10" spans="1:9" x14ac:dyDescent="0.2">
      <c r="A10" s="4">
        <f>IF('True_Odds_Calculator_3-way'!A11="","",'True_Odds_Calculator_3-way'!A11)</f>
        <v>4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1.93</v>
      </c>
      <c r="D10" s="4">
        <f t="shared" si="0"/>
        <v>4.5143025275214299E-2</v>
      </c>
      <c r="E10" s="4">
        <f t="shared" si="1"/>
        <v>4.2561826123255182</v>
      </c>
      <c r="F10" s="4">
        <f t="shared" si="2"/>
        <v>3.8173674430072282</v>
      </c>
      <c r="G10" s="4">
        <f t="shared" si="3"/>
        <v>1.9877276109733513</v>
      </c>
      <c r="I10" s="4">
        <f t="shared" si="4"/>
        <v>1.0451430252752143</v>
      </c>
    </row>
    <row r="11" spans="1:9" x14ac:dyDescent="0.2">
      <c r="A11" s="4">
        <f>IF('True_Odds_Calculator_3-way'!A12="","",'True_Odds_Calculator_3-way'!A12)</f>
        <v>2.61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3.24</v>
      </c>
      <c r="D11" s="4">
        <f t="shared" si="0"/>
        <v>3.1919792182518059E-2</v>
      </c>
      <c r="E11" s="4">
        <f t="shared" si="1"/>
        <v>2.6845505574300685</v>
      </c>
      <c r="F11" s="4">
        <f t="shared" si="2"/>
        <v>3.0349370693292088</v>
      </c>
      <c r="G11" s="4">
        <f t="shared" si="3"/>
        <v>3.3556816746192948</v>
      </c>
      <c r="I11" s="4">
        <f t="shared" si="4"/>
        <v>1.0319197921825181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3.69</v>
      </c>
      <c r="C12" s="4">
        <f>IF('True_Odds_Calculator_3-way'!C13="","",'True_Odds_Calculator_3-way'!C13)</f>
        <v>5.1100000000000003</v>
      </c>
      <c r="D12" s="4">
        <f t="shared" si="0"/>
        <v>3.4879244451579972E-2</v>
      </c>
      <c r="E12" s="4">
        <f t="shared" si="1"/>
        <v>1.7967663128496381</v>
      </c>
      <c r="F12" s="4">
        <f t="shared" si="2"/>
        <v>3.8554024344850957</v>
      </c>
      <c r="G12" s="4">
        <f t="shared" si="3"/>
        <v>5.4327659475084271</v>
      </c>
      <c r="I12" s="4">
        <f t="shared" si="4"/>
        <v>1.03487924445158</v>
      </c>
    </row>
    <row r="13" spans="1:9" x14ac:dyDescent="0.2">
      <c r="A13" s="4">
        <f>IF('True_Odds_Calculator_3-way'!A14="","",'True_Odds_Calculator_3-way'!A14)</f>
        <v>3.59</v>
      </c>
      <c r="B13" s="4">
        <f>IF('True_Odds_Calculator_3-way'!B14="","",'True_Odds_Calculator_3-way'!B14)</f>
        <v>3.2</v>
      </c>
      <c r="C13" s="4">
        <f>IF('True_Odds_Calculator_3-way'!C14="","",'True_Odds_Calculator_3-way'!C14)</f>
        <v>2.2599999999999998</v>
      </c>
      <c r="D13" s="4">
        <f t="shared" si="0"/>
        <v>3.3529408139620909E-2</v>
      </c>
      <c r="E13" s="4">
        <f t="shared" si="1"/>
        <v>3.7400645747420946</v>
      </c>
      <c r="F13" s="4">
        <f t="shared" si="2"/>
        <v>3.3186920315913984</v>
      </c>
      <c r="G13" s="4">
        <f t="shared" si="3"/>
        <v>2.3185641975764342</v>
      </c>
      <c r="I13" s="4">
        <f t="shared" si="4"/>
        <v>1.0335294081396209</v>
      </c>
    </row>
    <row r="14" spans="1:9" x14ac:dyDescent="0.2">
      <c r="A14" s="4">
        <f>IF('True_Odds_Calculator_3-way'!A15="","",'True_Odds_Calculator_3-way'!A15)</f>
        <v>1.19</v>
      </c>
      <c r="B14" s="4">
        <f>IF('True_Odds_Calculator_3-way'!B15="","",'True_Odds_Calculator_3-way'!B15)</f>
        <v>6.33</v>
      </c>
      <c r="C14" s="4">
        <f>IF('True_Odds_Calculator_3-way'!C15="","",'True_Odds_Calculator_3-way'!C15)</f>
        <v>15.37</v>
      </c>
      <c r="D14" s="4">
        <f t="shared" si="0"/>
        <v>6.3375826268430302E-2</v>
      </c>
      <c r="E14" s="4">
        <f t="shared" si="1"/>
        <v>1.2206869439973984</v>
      </c>
      <c r="F14" s="4">
        <f t="shared" si="2"/>
        <v>7.3071314971605537</v>
      </c>
      <c r="G14" s="4">
        <f t="shared" si="3"/>
        <v>22.760102470420705</v>
      </c>
      <c r="I14" s="4">
        <f t="shared" si="4"/>
        <v>1.0633758262684303</v>
      </c>
    </row>
    <row r="15" spans="1:9" x14ac:dyDescent="0.2">
      <c r="A15" s="4">
        <f>IF('True_Odds_Calculator_3-way'!A16="","",'True_Odds_Calculator_3-way'!A16)</f>
        <v>10.63</v>
      </c>
      <c r="B15" s="4">
        <f>IF('True_Odds_Calculator_3-way'!B16="","",'True_Odds_Calculator_3-way'!B16)</f>
        <v>4.95</v>
      </c>
      <c r="C15" s="4">
        <f>IF('True_Odds_Calculator_3-way'!C16="","",'True_Odds_Calculator_3-way'!C16)</f>
        <v>1.3</v>
      </c>
      <c r="D15" s="4">
        <f t="shared" si="0"/>
        <v>6.5324348485213957E-2</v>
      </c>
      <c r="E15" s="4">
        <f t="shared" si="1"/>
        <v>13.831527545150321</v>
      </c>
      <c r="F15" s="4">
        <f t="shared" si="2"/>
        <v>5.5479912026829927</v>
      </c>
      <c r="G15" s="4">
        <f t="shared" si="3"/>
        <v>1.3378714174371307</v>
      </c>
      <c r="I15" s="4">
        <f t="shared" si="4"/>
        <v>1.065324348485214</v>
      </c>
    </row>
    <row r="16" spans="1:9" x14ac:dyDescent="0.2">
      <c r="A16" s="4">
        <f>IF('True_Odds_Calculator_3-way'!A17="","",'True_Odds_Calculator_3-way'!A17)</f>
        <v>6.57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1.54</v>
      </c>
      <c r="D16" s="4">
        <f t="shared" si="0"/>
        <v>6.1974317539386092E-2</v>
      </c>
      <c r="E16" s="4">
        <f t="shared" si="1"/>
        <v>7.6017361823085352</v>
      </c>
      <c r="F16" s="4">
        <f t="shared" si="2"/>
        <v>4.1708625401280317</v>
      </c>
      <c r="G16" s="4">
        <f t="shared" si="3"/>
        <v>1.590602609069022</v>
      </c>
      <c r="I16" s="4">
        <f t="shared" si="4"/>
        <v>1.0619743175393861</v>
      </c>
    </row>
    <row r="17" spans="1: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4.17</v>
      </c>
      <c r="C17" s="4">
        <f>IF('True_Odds_Calculator_3-way'!C18="","",'True_Odds_Calculator_3-way'!C18)</f>
        <v>5.67</v>
      </c>
      <c r="D17" s="4">
        <f t="shared" si="0"/>
        <v>2.9671929026065413E-2</v>
      </c>
      <c r="E17" s="4">
        <f t="shared" si="1"/>
        <v>1.6567090459202125</v>
      </c>
      <c r="F17" s="4">
        <f t="shared" si="2"/>
        <v>4.349385994838685</v>
      </c>
      <c r="G17" s="4">
        <f t="shared" si="3"/>
        <v>6.0068646440205997</v>
      </c>
      <c r="I17" s="4">
        <f t="shared" si="4"/>
        <v>1.0296719290260654</v>
      </c>
    </row>
    <row r="18" spans="1:9" x14ac:dyDescent="0.2">
      <c r="A18" s="4">
        <f>IF('True_Odds_Calculator_3-way'!A19="","",'True_Odds_Calculator_3-way'!A19)</f>
        <v>1.82</v>
      </c>
      <c r="B18" s="4">
        <f>IF('True_Odds_Calculator_3-way'!B19="","",'True_Odds_Calculator_3-way'!B19)</f>
        <v>3.52</v>
      </c>
      <c r="C18" s="4">
        <f>IF('True_Odds_Calculator_3-way'!C19="","",'True_Odds_Calculator_3-way'!C19)</f>
        <v>4.68</v>
      </c>
      <c r="D18" s="4">
        <f t="shared" si="0"/>
        <v>4.7216672216672251E-2</v>
      </c>
      <c r="E18" s="4">
        <f t="shared" si="1"/>
        <v>1.8736708926575214</v>
      </c>
      <c r="F18" s="4">
        <f t="shared" si="2"/>
        <v>3.726448588466444</v>
      </c>
      <c r="G18" s="4">
        <f t="shared" si="3"/>
        <v>5.0521298221837974</v>
      </c>
      <c r="I18" s="4">
        <f t="shared" si="4"/>
        <v>1.0472166722166723</v>
      </c>
    </row>
    <row r="19" spans="1:9" x14ac:dyDescent="0.2">
      <c r="A19" s="4">
        <f>IF('True_Odds_Calculator_3-way'!A20="","",'True_Odds_Calculator_3-way'!A20)</f>
        <v>2.3199999999999998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3.41</v>
      </c>
      <c r="D19" s="4">
        <f t="shared" si="0"/>
        <v>4.4802435236250604E-2</v>
      </c>
      <c r="E19" s="4">
        <f t="shared" si="1"/>
        <v>2.4032664947495341</v>
      </c>
      <c r="F19" s="4">
        <f t="shared" si="2"/>
        <v>3.2724796603673791</v>
      </c>
      <c r="G19" s="4">
        <f t="shared" si="3"/>
        <v>3.5929737501591514</v>
      </c>
      <c r="I19" s="4">
        <f t="shared" si="4"/>
        <v>1.0448024352362506</v>
      </c>
    </row>
    <row r="20" spans="1:9" x14ac:dyDescent="0.2">
      <c r="A20" s="4">
        <f>IF('True_Odds_Calculator_3-way'!A21="","",'True_Odds_Calculator_3-way'!A21)</f>
        <v>2.58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2.68</v>
      </c>
      <c r="D20" s="4">
        <f t="shared" si="0"/>
        <v>4.4017346563185011E-2</v>
      </c>
      <c r="E20" s="4">
        <f t="shared" si="1"/>
        <v>2.6815082760241098</v>
      </c>
      <c r="F20" s="4">
        <f t="shared" si="2"/>
        <v>3.7228187215183892</v>
      </c>
      <c r="G20" s="4">
        <f t="shared" si="3"/>
        <v>2.7896969166824901</v>
      </c>
      <c r="I20" s="4">
        <f t="shared" si="4"/>
        <v>1.044017346563185</v>
      </c>
    </row>
    <row r="21" spans="1:9" x14ac:dyDescent="0.2">
      <c r="A21" s="4">
        <f>IF('True_Odds_Calculator_3-way'!A22="","",'True_Odds_Calculator_3-way'!A22)</f>
        <v>1.31</v>
      </c>
      <c r="B21" s="4">
        <f>IF('True_Odds_Calculator_3-way'!B22="","",'True_Odds_Calculator_3-way'!B22)</f>
        <v>5.43</v>
      </c>
      <c r="C21" s="4">
        <f>IF('True_Odds_Calculator_3-way'!C22="","",'True_Odds_Calculator_3-way'!C22)</f>
        <v>10.84</v>
      </c>
      <c r="D21" s="4">
        <f t="shared" si="0"/>
        <v>3.9771763750280575E-2</v>
      </c>
      <c r="E21" s="4">
        <f t="shared" si="1"/>
        <v>1.3331528705750297</v>
      </c>
      <c r="F21" s="4">
        <f t="shared" si="2"/>
        <v>5.8512104575470234</v>
      </c>
      <c r="G21" s="4">
        <f t="shared" si="3"/>
        <v>12.659242522316321</v>
      </c>
      <c r="I21" s="4">
        <f t="shared" si="4"/>
        <v>1.0397717637502806</v>
      </c>
    </row>
    <row r="22" spans="1:9" x14ac:dyDescent="0.2">
      <c r="A22" s="4">
        <f>IF('True_Odds_Calculator_3-way'!A23="","",'True_Odds_Calculator_3-way'!A23)</f>
        <v>3.17</v>
      </c>
      <c r="B22" s="4">
        <f>IF('True_Odds_Calculator_3-way'!B23="","",'True_Odds_Calculator_3-way'!B23)</f>
        <v>3.14</v>
      </c>
      <c r="C22" s="4">
        <f>IF('True_Odds_Calculator_3-way'!C23="","",'True_Odds_Calculator_3-way'!C23)</f>
        <v>2.5099999999999998</v>
      </c>
      <c r="D22" s="4">
        <f t="shared" si="0"/>
        <v>3.2335125330821279E-2</v>
      </c>
      <c r="E22" s="4">
        <f t="shared" si="1"/>
        <v>3.2821424345707269</v>
      </c>
      <c r="F22" s="4">
        <f t="shared" si="2"/>
        <v>3.2499930839322708</v>
      </c>
      <c r="G22" s="4">
        <f t="shared" si="3"/>
        <v>2.5797930014582047</v>
      </c>
      <c r="I22" s="4">
        <f t="shared" si="4"/>
        <v>1.0323351253308213</v>
      </c>
    </row>
    <row r="23" spans="1:9" x14ac:dyDescent="0.2">
      <c r="A23" s="4">
        <f>IF('True_Odds_Calculator_3-way'!A24="","",'True_Odds_Calculator_3-way'!A24)</f>
        <v>2.44</v>
      </c>
      <c r="B23" s="4">
        <f>IF('True_Odds_Calculator_3-way'!B24="","",'True_Odds_Calculator_3-way'!B24)</f>
        <v>3.13</v>
      </c>
      <c r="C23" s="4">
        <f>IF('True_Odds_Calculator_3-way'!C24="","",'True_Odds_Calculator_3-way'!C24)</f>
        <v>3.3</v>
      </c>
      <c r="D23" s="4">
        <f t="shared" si="0"/>
        <v>3.2355186495447219E-2</v>
      </c>
      <c r="E23" s="4">
        <f t="shared" si="1"/>
        <v>2.5059453339502498</v>
      </c>
      <c r="F23" s="4">
        <f t="shared" si="2"/>
        <v>3.2393515836809397</v>
      </c>
      <c r="G23" s="4">
        <f t="shared" si="3"/>
        <v>3.4217836945423992</v>
      </c>
      <c r="I23" s="4">
        <f t="shared" si="4"/>
        <v>1.0323551864954472</v>
      </c>
    </row>
    <row r="24" spans="1:9" x14ac:dyDescent="0.2">
      <c r="A24" s="4">
        <f>IF('True_Odds_Calculator_3-way'!A25="","",'True_Odds_Calculator_3-way'!A25)</f>
        <v>2.4500000000000002</v>
      </c>
      <c r="B24" s="4">
        <f>IF('True_Odds_Calculator_3-way'!B25="","",'True_Odds_Calculator_3-way'!B25)</f>
        <v>3.04</v>
      </c>
      <c r="C24" s="4">
        <f>IF('True_Odds_Calculator_3-way'!C25="","",'True_Odds_Calculator_3-way'!C25)</f>
        <v>3.37</v>
      </c>
      <c r="D24" s="4">
        <f t="shared" si="0"/>
        <v>3.384653877168553E-2</v>
      </c>
      <c r="E24" s="4">
        <f t="shared" si="1"/>
        <v>2.5196464028943084</v>
      </c>
      <c r="F24" s="4">
        <f t="shared" si="2"/>
        <v>3.1479684748636712</v>
      </c>
      <c r="G24" s="4">
        <f t="shared" si="3"/>
        <v>3.5031947767006013</v>
      </c>
      <c r="I24" s="4">
        <f t="shared" si="4"/>
        <v>1.0338465387716855</v>
      </c>
    </row>
    <row r="25" spans="1:9" x14ac:dyDescent="0.2">
      <c r="A25" s="4">
        <f>IF('True_Odds_Calculator_3-way'!A26="","",'True_Odds_Calculator_3-way'!A26)</f>
        <v>3.17</v>
      </c>
      <c r="B25" s="4">
        <f>IF('True_Odds_Calculator_3-way'!B26="","",'True_Odds_Calculator_3-way'!B26)</f>
        <v>3.25</v>
      </c>
      <c r="C25" s="4">
        <f>IF('True_Odds_Calculator_3-way'!C26="","",'True_Odds_Calculator_3-way'!C26)</f>
        <v>2.44</v>
      </c>
      <c r="D25" s="4">
        <f t="shared" si="0"/>
        <v>3.2985786515289606E-2</v>
      </c>
      <c r="E25" s="4">
        <f t="shared" si="1"/>
        <v>3.2844805059057176</v>
      </c>
      <c r="F25" s="4">
        <f t="shared" si="2"/>
        <v>3.3704413815295506</v>
      </c>
      <c r="G25" s="4">
        <f t="shared" si="3"/>
        <v>2.5072660356469618</v>
      </c>
      <c r="I25" s="4">
        <f t="shared" si="4"/>
        <v>1.0329857865152896</v>
      </c>
    </row>
    <row r="26" spans="1:9" x14ac:dyDescent="0.2">
      <c r="A26" s="4">
        <f>IF('True_Odds_Calculator_3-way'!A27="","",'True_Odds_Calculator_3-way'!A27)</f>
        <v>1.36</v>
      </c>
      <c r="B26" s="4">
        <f>IF('True_Odds_Calculator_3-way'!B27="","",'True_Odds_Calculator_3-way'!B27)</f>
        <v>5.16</v>
      </c>
      <c r="C26" s="4">
        <f>IF('True_Odds_Calculator_3-way'!C27="","",'True_Odds_Calculator_3-way'!C27)</f>
        <v>9.23</v>
      </c>
      <c r="D26" s="4">
        <f t="shared" si="0"/>
        <v>3.7434929122950544E-2</v>
      </c>
      <c r="E26" s="4">
        <f t="shared" si="1"/>
        <v>1.3834783205015722</v>
      </c>
      <c r="F26" s="4">
        <f t="shared" si="2"/>
        <v>5.5151071498472142</v>
      </c>
      <c r="G26" s="4">
        <f t="shared" si="3"/>
        <v>10.431438871104477</v>
      </c>
      <c r="I26" s="4">
        <f t="shared" si="4"/>
        <v>1.0374349291229505</v>
      </c>
    </row>
    <row r="27" spans="1:9" x14ac:dyDescent="0.2">
      <c r="A27" s="4">
        <f>IF('True_Odds_Calculator_3-way'!A28="","",'True_Odds_Calculator_3-way'!A28)</f>
        <v>3.13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2.5299999999999998</v>
      </c>
      <c r="D27" s="4">
        <f t="shared" si="0"/>
        <v>3.3217072467039088E-2</v>
      </c>
      <c r="E27" s="4">
        <f t="shared" si="1"/>
        <v>3.2423690963037379</v>
      </c>
      <c r="F27" s="4">
        <f t="shared" si="2"/>
        <v>3.2531012292404271</v>
      </c>
      <c r="G27" s="4">
        <f t="shared" si="3"/>
        <v>2.6029156436769552</v>
      </c>
      <c r="I27" s="4">
        <f t="shared" si="4"/>
        <v>1.0332170724670391</v>
      </c>
    </row>
    <row r="28" spans="1:9" x14ac:dyDescent="0.2">
      <c r="A28" s="4">
        <f>IF('True_Odds_Calculator_3-way'!A29="","",'True_Odds_Calculator_3-way'!A29)</f>
        <v>12.08</v>
      </c>
      <c r="B28" s="4">
        <f>IF('True_Odds_Calculator_3-way'!B29="","",'True_Odds_Calculator_3-way'!B29)</f>
        <v>5.07</v>
      </c>
      <c r="C28" s="4">
        <f>IF('True_Odds_Calculator_3-way'!C29="","",'True_Odds_Calculator_3-way'!C29)</f>
        <v>1.28</v>
      </c>
      <c r="D28" s="4">
        <f t="shared" si="0"/>
        <v>6.1270115730762686E-2</v>
      </c>
      <c r="E28" s="4">
        <f t="shared" si="1"/>
        <v>16.036412909476127</v>
      </c>
      <c r="F28" s="4">
        <f t="shared" si="2"/>
        <v>5.6556195887799836</v>
      </c>
      <c r="G28" s="4">
        <f t="shared" si="3"/>
        <v>1.3143598857873329</v>
      </c>
      <c r="I28" s="4">
        <f t="shared" si="4"/>
        <v>1.0612701157307627</v>
      </c>
    </row>
    <row r="29" spans="1:9" x14ac:dyDescent="0.2">
      <c r="A29" s="4">
        <f>IF('True_Odds_Calculator_3-way'!A30="","",'True_Odds_Calculator_3-way'!A30)</f>
        <v>3.19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2.25</v>
      </c>
      <c r="D29" s="4">
        <f t="shared" si="0"/>
        <v>7.1403692093347182E-2</v>
      </c>
      <c r="E29" s="4">
        <f t="shared" si="1"/>
        <v>3.4521042084168334</v>
      </c>
      <c r="F29" s="4">
        <f t="shared" si="2"/>
        <v>3.4521042084168334</v>
      </c>
      <c r="G29" s="4">
        <f t="shared" si="3"/>
        <v>2.3773116202042508</v>
      </c>
      <c r="I29" s="4">
        <f t="shared" si="4"/>
        <v>1.0714036920933472</v>
      </c>
    </row>
    <row r="30" spans="1:9" x14ac:dyDescent="0.2">
      <c r="A30" s="4">
        <f>IF('True_Odds_Calculator_3-way'!A31="","",'True_Odds_Calculator_3-way'!A31)</f>
        <v>1.96</v>
      </c>
      <c r="B30" s="4">
        <f>IF('True_Odds_Calculator_3-way'!B31="","",'True_Odds_Calculator_3-way'!B31)</f>
        <v>3.34</v>
      </c>
      <c r="C30" s="4">
        <f>IF('True_Odds_Calculator_3-way'!C31="","",'True_Odds_Calculator_3-way'!C31)</f>
        <v>4.04</v>
      </c>
      <c r="D30" s="4">
        <f t="shared" si="0"/>
        <v>5.7130031712691043E-2</v>
      </c>
      <c r="E30" s="4">
        <f t="shared" si="1"/>
        <v>2.0359933585589847</v>
      </c>
      <c r="F30" s="4">
        <f t="shared" si="2"/>
        <v>3.566869937119947</v>
      </c>
      <c r="G30" s="4">
        <f t="shared" si="3"/>
        <v>4.3767237179351399</v>
      </c>
      <c r="I30" s="4">
        <f t="shared" si="4"/>
        <v>1.057130031712691</v>
      </c>
    </row>
    <row r="31" spans="1: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4.21</v>
      </c>
      <c r="C31" s="4">
        <f>IF('True_Odds_Calculator_3-way'!C32="","",'True_Odds_Calculator_3-way'!C32)</f>
        <v>5.13</v>
      </c>
      <c r="D31" s="4">
        <f t="shared" si="0"/>
        <v>3.1263860300124735E-2</v>
      </c>
      <c r="E31" s="4">
        <f t="shared" si="1"/>
        <v>1.6995787010335197</v>
      </c>
      <c r="F31" s="4">
        <f t="shared" si="2"/>
        <v>4.4031835917526605</v>
      </c>
      <c r="G31" s="4">
        <f t="shared" si="3"/>
        <v>5.4197461382812131</v>
      </c>
      <c r="I31" s="4">
        <f t="shared" si="4"/>
        <v>1.0312638603001247</v>
      </c>
    </row>
    <row r="32" spans="1:9" x14ac:dyDescent="0.2">
      <c r="A32" s="4">
        <f>IF('True_Odds_Calculator_3-way'!A33="","",'True_Odds_Calculator_3-way'!A33)</f>
        <v>3.04</v>
      </c>
      <c r="B32" s="4">
        <f>IF('True_Odds_Calculator_3-way'!B33="","",'True_Odds_Calculator_3-way'!B33)</f>
        <v>3.16</v>
      </c>
      <c r="C32" s="4">
        <f>IF('True_Odds_Calculator_3-way'!C33="","",'True_Odds_Calculator_3-way'!C33)</f>
        <v>2.5099999999999998</v>
      </c>
      <c r="D32" s="4">
        <f t="shared" si="0"/>
        <v>4.3809439125576333E-2</v>
      </c>
      <c r="E32" s="4">
        <f t="shared" si="1"/>
        <v>3.1812259614369736</v>
      </c>
      <c r="F32" s="4">
        <f t="shared" si="2"/>
        <v>3.3128757751822957</v>
      </c>
      <c r="G32" s="4">
        <f t="shared" si="3"/>
        <v>2.6055017954919921</v>
      </c>
      <c r="I32" s="4">
        <f t="shared" si="4"/>
        <v>1.0438094391255763</v>
      </c>
    </row>
    <row r="33" spans="1:9" x14ac:dyDescent="0.2">
      <c r="A33" s="4">
        <f>IF('True_Odds_Calculator_3-way'!A34="","",'True_Odds_Calculator_3-way'!A34)</f>
        <v>2.33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3.25</v>
      </c>
      <c r="D33" s="4">
        <f t="shared" si="0"/>
        <v>4.3625323306199615E-2</v>
      </c>
      <c r="E33" s="4">
        <f t="shared" si="1"/>
        <v>2.4117145178544388</v>
      </c>
      <c r="F33" s="4">
        <f t="shared" si="2"/>
        <v>3.422235109551282</v>
      </c>
      <c r="G33" s="4">
        <f t="shared" si="3"/>
        <v>3.4112167182163429</v>
      </c>
      <c r="I33" s="4">
        <f t="shared" si="4"/>
        <v>1.0436253233061996</v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3" sqref="AJ3:AJ3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2.4300000000000002</v>
      </c>
      <c r="B3">
        <v>3.08</v>
      </c>
      <c r="C3">
        <v>3.36</v>
      </c>
      <c r="D3" s="20">
        <f>IF(OR($A3="",$B3="",$C3=""),"",(1/A3)+(1/B3)+(1/C3)-1)</f>
        <v>3.3817006039228215E-2</v>
      </c>
      <c r="E3" s="17">
        <f>IF(OR($A3="",$B3="",$C3=""),"",A3*'MPTO_working_3-way'!$I2)</f>
        <v>2.5121753246753249</v>
      </c>
      <c r="F3" s="21">
        <f>IF(OR($A3="",$B3="",$C3=""),"",B3*'MPTO_working_3-way'!$I2)</f>
        <v>3.1841563786008229</v>
      </c>
      <c r="G3" s="22">
        <f>IF(OR($A3="",$B3="",$C3=""),"",C3*'MPTO_working_3-way'!$I2)</f>
        <v>3.4736251402918068</v>
      </c>
      <c r="H3" s="17">
        <f>IF(OR($A3="",$B3="",$C3=""),"",'MPTO_working_3-way'!E2)</f>
        <v>2.4984366132926819</v>
      </c>
      <c r="I3" s="21">
        <f>IF(OR($A3="",$B3="",$C3=""),"",'MPTO_working_3-way'!F2)</f>
        <v>3.1907800309795507</v>
      </c>
      <c r="J3" s="22">
        <f>IF(OR($A3="",$B3="",$C3=""),"",'MPTO_working_3-way'!G2)</f>
        <v>3.4922698852147946</v>
      </c>
      <c r="K3" s="17">
        <f>IF(OR($A3="",$B3="",$C3=""),"",'OddsRatio_working_3-way'!H2)</f>
        <v>2.5045790215309416</v>
      </c>
      <c r="L3" s="21">
        <f>IF(OR($A3="",$B3="",$C3=""),"",'OddsRatio_working_3-way'!I2)</f>
        <v>3.1884785767722792</v>
      </c>
      <c r="M3" s="22">
        <f>IF(OR($A3="",$B3="",$C3=""),"",'OddsRatio_working_3-way'!J2)</f>
        <v>3.483081462107009</v>
      </c>
      <c r="N3" s="23">
        <f>(1/E3)* 100</f>
        <v>39.806138933764132</v>
      </c>
      <c r="O3" s="24">
        <f>(1/F3)* 100</f>
        <v>31.405492730210018</v>
      </c>
      <c r="P3" s="24">
        <f>(1/G3)* 100</f>
        <v>28.788368336025847</v>
      </c>
      <c r="Q3" t="s">
        <v>135</v>
      </c>
      <c r="R3" t="s">
        <v>111</v>
      </c>
      <c r="S3" t="s">
        <v>140</v>
      </c>
      <c r="AD3" s="28"/>
      <c r="AE3" s="28"/>
      <c r="AH3" s="37"/>
      <c r="AI3" s="28"/>
      <c r="AJ3" t="s">
        <v>131</v>
      </c>
    </row>
    <row r="4" spans="1:36" s="40" customFormat="1" ht="15" x14ac:dyDescent="0.25">
      <c r="A4">
        <v>1.84</v>
      </c>
      <c r="B4">
        <v>3.79</v>
      </c>
      <c r="C4">
        <v>4.3899999999999997</v>
      </c>
      <c r="D4" s="20">
        <f t="shared" ref="D4:D37" si="0">IF(OR($A4="",$B4="",$C4=""),"",(1/A4)+(1/B4)+(1/C4)-1)</f>
        <v>3.5120936415450776E-2</v>
      </c>
      <c r="E4" s="17">
        <f>IF(OR($A4="",$B4="",$C4=""),"",A4*'MPTO_working_3-way'!$I3)</f>
        <v>1.9046225230044296</v>
      </c>
      <c r="F4" s="21">
        <f>IF(OR($A4="",$B4="",$C4=""),"",B4*'MPTO_working_3-way'!$I3)</f>
        <v>3.9231083490145586</v>
      </c>
      <c r="G4" s="22">
        <f>IF(OR($A4="",$B4="",$C4=""),"",C4*'MPTO_working_3-way'!$I3)</f>
        <v>4.5441809108638287</v>
      </c>
      <c r="H4" s="17"/>
      <c r="I4" s="21"/>
      <c r="J4" s="22"/>
      <c r="K4" s="17"/>
      <c r="L4" s="21"/>
      <c r="M4" s="22"/>
      <c r="N4" s="23">
        <f t="shared" ref="N4" si="1">(1/E4)* 100</f>
        <v>52.503841990829713</v>
      </c>
      <c r="O4" s="24">
        <f t="shared" ref="O4" si="2">(1/F4)* 100</f>
        <v>25.489991890007037</v>
      </c>
      <c r="P4" s="24">
        <f t="shared" ref="P4" si="3">(1/G4)* 100</f>
        <v>22.006166119163254</v>
      </c>
      <c r="Q4" t="s">
        <v>84</v>
      </c>
      <c r="R4" t="s">
        <v>127</v>
      </c>
      <c r="S4" t="s">
        <v>140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2.16</v>
      </c>
      <c r="B5">
        <v>3.07</v>
      </c>
      <c r="C5">
        <v>4.08</v>
      </c>
      <c r="D5" s="20">
        <f t="shared" si="0"/>
        <v>3.3793901201450538E-2</v>
      </c>
      <c r="E5" s="17">
        <f>IF(OR($A5="",$B5="",$C5=""),"",A5*'MPTO_working_3-way'!$I4)</f>
        <v>2.2329948265951334</v>
      </c>
      <c r="F5" s="21">
        <f>IF(OR($A5="",$B5="",$C5=""),"",B5*'MPTO_working_3-way'!$I4)</f>
        <v>3.1737472766884531</v>
      </c>
      <c r="G5" s="22">
        <f>IF(OR($A5="",$B5="",$C5=""),"",C5*'MPTO_working_3-way'!$I4)</f>
        <v>4.2178791169019183</v>
      </c>
      <c r="H5" s="17"/>
      <c r="I5" s="21"/>
      <c r="J5" s="22"/>
      <c r="K5" s="17"/>
      <c r="L5" s="21"/>
      <c r="M5" s="22"/>
      <c r="N5" s="23">
        <f t="shared" ref="N5:N34" si="4">(1/E5)* 100</f>
        <v>44.782907156341167</v>
      </c>
      <c r="O5" s="24">
        <f t="shared" ref="O5:O34" si="5">(1/F5)* 100</f>
        <v>31.508494937360567</v>
      </c>
      <c r="P5" s="24">
        <f t="shared" ref="P5:P34" si="6">(1/G5)* 100</f>
        <v>23.708597906298266</v>
      </c>
      <c r="Q5" t="s">
        <v>104</v>
      </c>
      <c r="R5" t="s">
        <v>136</v>
      </c>
      <c r="S5" t="s">
        <v>140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2.06</v>
      </c>
      <c r="B6">
        <v>3.4</v>
      </c>
      <c r="C6">
        <v>3.92</v>
      </c>
      <c r="D6" s="20">
        <f t="shared" si="0"/>
        <v>3.4656581079033577E-2</v>
      </c>
      <c r="E6" s="17">
        <f>IF(OR($A6="",$B6="",$C6=""),"",A6*'MPTO_working_3-way'!$I5)</f>
        <v>2.1313925570228092</v>
      </c>
      <c r="F6" s="21">
        <f>IF(OR($A6="",$B6="",$C6=""),"",B6*'MPTO_working_3-way'!$I5)</f>
        <v>3.5178323756687142</v>
      </c>
      <c r="G6" s="22">
        <f>IF(OR($A6="",$B6="",$C6=""),"",C6*'MPTO_working_3-way'!$I5)</f>
        <v>4.0558537978298119</v>
      </c>
      <c r="H6" s="17"/>
      <c r="I6" s="21"/>
      <c r="J6" s="22"/>
      <c r="K6" s="17"/>
      <c r="L6" s="21"/>
      <c r="M6" s="22"/>
      <c r="N6" s="23">
        <f t="shared" si="4"/>
        <v>46.917682840969896</v>
      </c>
      <c r="O6" s="24">
        <f t="shared" si="5"/>
        <v>28.426596074234702</v>
      </c>
      <c r="P6" s="24">
        <f t="shared" si="6"/>
        <v>24.655721084795402</v>
      </c>
      <c r="Q6" t="s">
        <v>122</v>
      </c>
      <c r="R6" t="s">
        <v>103</v>
      </c>
      <c r="S6" t="s">
        <v>141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1.5</v>
      </c>
      <c r="B7">
        <v>4.4800000000000004</v>
      </c>
      <c r="C7">
        <v>6.73</v>
      </c>
      <c r="D7" s="20">
        <f t="shared" si="0"/>
        <v>3.8469362484964131E-2</v>
      </c>
      <c r="E7" s="17">
        <f>IF(OR($A7="",$B7="",$C7=""),"",A7*'MPTO_working_3-way'!$I6)</f>
        <v>1.5577040437274463</v>
      </c>
      <c r="F7" s="21">
        <f>IF(OR($A7="",$B7="",$C7=""),"",B7*'MPTO_working_3-way'!$I6)</f>
        <v>4.6523427439326399</v>
      </c>
      <c r="G7" s="22">
        <f>IF(OR($A7="",$B7="",$C7=""),"",C7*'MPTO_working_3-way'!$I6)</f>
        <v>6.9888988095238087</v>
      </c>
      <c r="H7" s="17"/>
      <c r="I7" s="21"/>
      <c r="J7" s="22"/>
      <c r="K7" s="17"/>
      <c r="L7" s="21"/>
      <c r="M7" s="22"/>
      <c r="N7" s="23">
        <f t="shared" si="4"/>
        <v>64.19704718792984</v>
      </c>
      <c r="O7" s="24">
        <f t="shared" si="5"/>
        <v>21.49454704953008</v>
      </c>
      <c r="P7" s="24">
        <f t="shared" si="6"/>
        <v>14.308405762540085</v>
      </c>
      <c r="Q7" t="s">
        <v>108</v>
      </c>
      <c r="R7" t="s">
        <v>105</v>
      </c>
      <c r="S7" t="s">
        <v>141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3.11</v>
      </c>
      <c r="B8">
        <v>3.03</v>
      </c>
      <c r="C8">
        <v>2.5499999999999998</v>
      </c>
      <c r="D8" s="20">
        <f t="shared" si="0"/>
        <v>4.3733274405556744E-2</v>
      </c>
      <c r="E8" s="17">
        <f>IF(OR($A8="",$B8="",$C8=""),"",A8*'MPTO_working_3-way'!$I7)</f>
        <v>3.2460104834012813</v>
      </c>
      <c r="F8" s="21">
        <f>IF(OR($A8="",$B8="",$C8=""),"",B8*'MPTO_working_3-way'!$I7)</f>
        <v>3.1625118214488368</v>
      </c>
      <c r="G8" s="22">
        <f>IF(OR($A8="",$B8="",$C8=""),"",C8*'MPTO_working_3-way'!$I7)</f>
        <v>2.6615198497341694</v>
      </c>
      <c r="H8" s="17"/>
      <c r="I8" s="21"/>
      <c r="J8" s="22"/>
      <c r="K8" s="17"/>
      <c r="L8" s="21"/>
      <c r="M8" s="22"/>
      <c r="N8" s="23">
        <f t="shared" si="4"/>
        <v>30.807047762586571</v>
      </c>
      <c r="O8" s="24">
        <f t="shared" si="5"/>
        <v>31.620435162258826</v>
      </c>
      <c r="P8" s="24">
        <f t="shared" si="6"/>
        <v>37.572517075154607</v>
      </c>
      <c r="Q8" t="s">
        <v>78</v>
      </c>
      <c r="R8" t="s">
        <v>106</v>
      </c>
      <c r="S8" t="s">
        <v>141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2.67</v>
      </c>
      <c r="B9">
        <v>3.2</v>
      </c>
      <c r="C9">
        <v>2.8</v>
      </c>
      <c r="D9" s="20">
        <f t="shared" si="0"/>
        <v>4.4174692348849742E-2</v>
      </c>
      <c r="E9" s="17">
        <f>IF(OR($A9="",$B9="",$C9=""),"",A9*'MPTO_working_3-way'!$I8)</f>
        <v>2.7879464285714288</v>
      </c>
      <c r="F9" s="21">
        <f>IF(OR($A9="",$B9="",$C9=""),"",B9*'MPTO_working_3-way'!$I8)</f>
        <v>3.3413590155163195</v>
      </c>
      <c r="G9" s="22">
        <f>IF(OR($A9="",$B9="",$C9=""),"",C9*'MPTO_working_3-way'!$I8)</f>
        <v>2.9236891385767789</v>
      </c>
      <c r="H9" s="17"/>
      <c r="I9" s="21"/>
      <c r="J9" s="22"/>
      <c r="K9" s="17"/>
      <c r="L9" s="21"/>
      <c r="M9" s="22"/>
      <c r="N9" s="23">
        <f t="shared" si="4"/>
        <v>35.86869495596477</v>
      </c>
      <c r="O9" s="24">
        <f t="shared" si="5"/>
        <v>29.927942353883104</v>
      </c>
      <c r="P9" s="24">
        <f t="shared" si="6"/>
        <v>34.203362690152126</v>
      </c>
      <c r="Q9" t="s">
        <v>80</v>
      </c>
      <c r="R9" t="s">
        <v>125</v>
      </c>
      <c r="S9" t="s">
        <v>141</v>
      </c>
      <c r="AD9" s="37"/>
      <c r="AE9" s="37"/>
      <c r="AH9" s="37"/>
      <c r="AI9" s="37"/>
      <c r="AJ9" t="s">
        <v>131</v>
      </c>
    </row>
    <row r="10" spans="1:36" s="36" customFormat="1" ht="15" x14ac:dyDescent="0.25">
      <c r="A10">
        <v>2.16</v>
      </c>
      <c r="B10">
        <v>3.33</v>
      </c>
      <c r="C10">
        <v>3.55</v>
      </c>
      <c r="D10" s="20">
        <f t="shared" si="0"/>
        <v>4.4953404108333705E-2</v>
      </c>
      <c r="E10" s="17">
        <f>IF(OR($A10="",$B10="",$C10=""),"",A10*'MPTO_working_3-way'!$I9)</f>
        <v>2.2570993528740009</v>
      </c>
      <c r="F10" s="21">
        <f>IF(OR($A10="",$B10="",$C10=""),"",B10*'MPTO_working_3-way'!$I9)</f>
        <v>3.4796948356807511</v>
      </c>
      <c r="G10" s="22">
        <f>IF(OR($A10="",$B10="",$C10=""),"",C10*'MPTO_working_3-way'!$I9)</f>
        <v>3.7095845845845843</v>
      </c>
      <c r="H10" s="17"/>
      <c r="I10" s="21"/>
      <c r="J10" s="22"/>
      <c r="K10" s="17"/>
      <c r="L10" s="21"/>
      <c r="M10" s="22"/>
      <c r="N10" s="23">
        <f t="shared" si="4"/>
        <v>44.304651398117848</v>
      </c>
      <c r="O10" s="24">
        <f t="shared" si="5"/>
        <v>28.738152258238607</v>
      </c>
      <c r="P10" s="24">
        <f t="shared" si="6"/>
        <v>26.957196343643542</v>
      </c>
      <c r="Q10" t="s">
        <v>83</v>
      </c>
      <c r="R10" t="s">
        <v>79</v>
      </c>
      <c r="S10" t="s">
        <v>141</v>
      </c>
      <c r="AD10" s="37"/>
      <c r="AE10" s="37"/>
      <c r="AH10" s="37"/>
      <c r="AI10" s="37"/>
      <c r="AJ10" t="s">
        <v>131</v>
      </c>
    </row>
    <row r="11" spans="1:36" s="36" customFormat="1" ht="15" x14ac:dyDescent="0.25">
      <c r="A11">
        <v>4</v>
      </c>
      <c r="B11">
        <v>3.61</v>
      </c>
      <c r="C11">
        <v>1.93</v>
      </c>
      <c r="D11" s="20">
        <f t="shared" si="0"/>
        <v>4.5143025275214299E-2</v>
      </c>
      <c r="E11" s="17">
        <f>IF(OR($A11="",$B11="",$C11=""),"",A11*'MPTO_working_3-way'!$I10)</f>
        <v>4.1805721011008572</v>
      </c>
      <c r="F11" s="21">
        <f>IF(OR($A11="",$B11="",$C11=""),"",B11*'MPTO_working_3-way'!$I10)</f>
        <v>3.7729663212435236</v>
      </c>
      <c r="G11" s="22">
        <f>IF(OR($A11="",$B11="",$C11=""),"",C11*'MPTO_working_3-way'!$I10)</f>
        <v>2.0171260387811634</v>
      </c>
      <c r="H11" s="17"/>
      <c r="I11" s="21"/>
      <c r="J11" s="22"/>
      <c r="K11" s="17"/>
      <c r="L11" s="21"/>
      <c r="M11" s="22"/>
      <c r="N11" s="23">
        <f t="shared" si="4"/>
        <v>23.920171110950893</v>
      </c>
      <c r="O11" s="24">
        <f t="shared" si="5"/>
        <v>26.504344721275231</v>
      </c>
      <c r="P11" s="24">
        <f t="shared" si="6"/>
        <v>49.575484167773872</v>
      </c>
      <c r="Q11" t="s">
        <v>81</v>
      </c>
      <c r="R11" t="s">
        <v>123</v>
      </c>
      <c r="S11" t="s">
        <v>141</v>
      </c>
      <c r="AD11" s="37"/>
      <c r="AE11" s="37"/>
      <c r="AH11" s="37"/>
      <c r="AI11" s="37"/>
      <c r="AJ11" t="s">
        <v>131</v>
      </c>
    </row>
    <row r="12" spans="1:36" s="36" customFormat="1" ht="15" x14ac:dyDescent="0.25">
      <c r="A12">
        <v>2.61</v>
      </c>
      <c r="B12">
        <v>2.94</v>
      </c>
      <c r="C12">
        <v>3.24</v>
      </c>
      <c r="D12" s="20">
        <f t="shared" si="0"/>
        <v>3.1919792182518059E-2</v>
      </c>
      <c r="E12" s="17">
        <f>IF(OR($A12="",$B12="",$C12=""),"",A12*'MPTO_working_3-way'!$I11)</f>
        <v>2.6933106575963719</v>
      </c>
      <c r="F12" s="21">
        <f>IF(OR($A12="",$B12="",$C12=""),"",B12*'MPTO_working_3-way'!$I11)</f>
        <v>3.033844189016603</v>
      </c>
      <c r="G12" s="22">
        <f>IF(OR($A12="",$B12="",$C12=""),"",C12*'MPTO_working_3-way'!$I11)</f>
        <v>3.3434201266713588</v>
      </c>
      <c r="H12" s="17"/>
      <c r="I12" s="21"/>
      <c r="J12" s="22"/>
      <c r="K12" s="17"/>
      <c r="L12" s="21"/>
      <c r="M12" s="22"/>
      <c r="N12" s="23">
        <f t="shared" si="4"/>
        <v>37.12902546832246</v>
      </c>
      <c r="O12" s="24">
        <f t="shared" si="5"/>
        <v>32.961481793306667</v>
      </c>
      <c r="P12" s="24">
        <f t="shared" si="6"/>
        <v>29.909492738370862</v>
      </c>
      <c r="Q12" t="s">
        <v>114</v>
      </c>
      <c r="R12" t="s">
        <v>91</v>
      </c>
      <c r="S12" t="s">
        <v>141</v>
      </c>
      <c r="AD12" s="37"/>
      <c r="AE12" s="37"/>
      <c r="AH12" s="37"/>
      <c r="AI12" s="37"/>
      <c r="AJ12" t="s">
        <v>132</v>
      </c>
    </row>
    <row r="13" spans="1:36" s="36" customFormat="1" ht="15" x14ac:dyDescent="0.25">
      <c r="A13">
        <v>1.76</v>
      </c>
      <c r="B13">
        <v>3.69</v>
      </c>
      <c r="C13">
        <v>5.1100000000000003</v>
      </c>
      <c r="D13" s="20">
        <f t="shared" si="0"/>
        <v>3.4879244451579972E-2</v>
      </c>
      <c r="E13" s="17">
        <f>IF(OR($A13="",$B13="",$C13=""),"",A13*'MPTO_working_3-way'!$I12)</f>
        <v>1.8213874702347808</v>
      </c>
      <c r="F13" s="21">
        <f>IF(OR($A13="",$B13="",$C13=""),"",B13*'MPTO_working_3-way'!$I12)</f>
        <v>3.8187044120263298</v>
      </c>
      <c r="G13" s="22">
        <f>IF(OR($A13="",$B13="",$C13=""),"",C13*'MPTO_working_3-way'!$I12)</f>
        <v>5.2882329391475738</v>
      </c>
      <c r="H13" s="17"/>
      <c r="I13" s="21"/>
      <c r="J13" s="22"/>
      <c r="K13" s="17"/>
      <c r="L13" s="21"/>
      <c r="M13" s="22"/>
      <c r="N13" s="23">
        <f t="shared" si="4"/>
        <v>54.903199694851189</v>
      </c>
      <c r="O13" s="24">
        <f t="shared" si="5"/>
        <v>26.186891995376183</v>
      </c>
      <c r="P13" s="24">
        <f t="shared" si="6"/>
        <v>18.909908309772621</v>
      </c>
      <c r="Q13" t="s">
        <v>120</v>
      </c>
      <c r="R13" t="s">
        <v>95</v>
      </c>
      <c r="S13" t="s">
        <v>141</v>
      </c>
      <c r="AD13" s="37"/>
      <c r="AE13" s="37"/>
      <c r="AH13" s="37"/>
      <c r="AI13" s="37"/>
      <c r="AJ13" t="s">
        <v>132</v>
      </c>
    </row>
    <row r="14" spans="1:36" s="36" customFormat="1" ht="15" x14ac:dyDescent="0.25">
      <c r="A14">
        <v>3.59</v>
      </c>
      <c r="B14">
        <v>3.2</v>
      </c>
      <c r="C14">
        <v>2.2599999999999998</v>
      </c>
      <c r="D14" s="20">
        <f t="shared" si="0"/>
        <v>3.3529408139620909E-2</v>
      </c>
      <c r="E14" s="17">
        <f>IF(OR($A14="",$B14="",$C14=""),"",A14*'MPTO_working_3-way'!$I13)</f>
        <v>3.7103705752212388</v>
      </c>
      <c r="F14" s="21">
        <f>IF(OR($A14="",$B14="",$C14=""),"",B14*'MPTO_working_3-way'!$I13)</f>
        <v>3.3072941060467871</v>
      </c>
      <c r="G14" s="22">
        <f>IF(OR($A14="",$B14="",$C14=""),"",C14*'MPTO_working_3-way'!$I13)</f>
        <v>2.3357764623955428</v>
      </c>
      <c r="H14" s="17"/>
      <c r="I14" s="21"/>
      <c r="J14" s="22"/>
      <c r="K14" s="17"/>
      <c r="L14" s="21"/>
      <c r="M14" s="22"/>
      <c r="N14" s="23">
        <f t="shared" si="4"/>
        <v>26.951485834817802</v>
      </c>
      <c r="O14" s="24">
        <f t="shared" si="5"/>
        <v>30.23619817093622</v>
      </c>
      <c r="P14" s="24">
        <f t="shared" si="6"/>
        <v>42.812315994245985</v>
      </c>
      <c r="Q14" t="s">
        <v>94</v>
      </c>
      <c r="R14" t="s">
        <v>119</v>
      </c>
      <c r="S14" t="s">
        <v>141</v>
      </c>
      <c r="AD14" s="37"/>
      <c r="AE14" s="37"/>
      <c r="AH14" s="37"/>
      <c r="AI14" s="37"/>
      <c r="AJ14" t="s">
        <v>132</v>
      </c>
    </row>
    <row r="15" spans="1:36" s="36" customFormat="1" ht="15" x14ac:dyDescent="0.25">
      <c r="A15">
        <v>1.19</v>
      </c>
      <c r="B15">
        <v>6.33</v>
      </c>
      <c r="C15">
        <v>15.37</v>
      </c>
      <c r="D15" s="20">
        <f t="shared" si="0"/>
        <v>6.3375826268430302E-2</v>
      </c>
      <c r="E15" s="17">
        <f>IF(OR($A15="",$B15="",$C15=""),"",A15*'MPTO_working_3-way'!$I14)</f>
        <v>1.265417233259432</v>
      </c>
      <c r="F15" s="21">
        <f>IF(OR($A15="",$B15="",$C15=""),"",B15*'MPTO_working_3-way'!$I14)</f>
        <v>6.7311689802791639</v>
      </c>
      <c r="G15" s="22">
        <f>IF(OR($A15="",$B15="",$C15=""),"",C15*'MPTO_working_3-way'!$I14)</f>
        <v>16.344086449745774</v>
      </c>
      <c r="H15" s="17"/>
      <c r="I15" s="21"/>
      <c r="J15" s="22"/>
      <c r="K15" s="17"/>
      <c r="L15" s="21"/>
      <c r="M15" s="22"/>
      <c r="N15" s="23">
        <f t="shared" si="4"/>
        <v>79.025318583991734</v>
      </c>
      <c r="O15" s="24">
        <f t="shared" si="5"/>
        <v>14.85626052368881</v>
      </c>
      <c r="P15" s="24">
        <f t="shared" si="6"/>
        <v>6.1184208923194641</v>
      </c>
      <c r="Q15" t="s">
        <v>96</v>
      </c>
      <c r="R15" t="s">
        <v>72</v>
      </c>
      <c r="S15" t="s">
        <v>141</v>
      </c>
      <c r="AD15" s="37"/>
      <c r="AE15" s="37"/>
      <c r="AH15" s="37"/>
      <c r="AI15" s="37"/>
      <c r="AJ15" t="s">
        <v>130</v>
      </c>
    </row>
    <row r="16" spans="1:36" s="36" customFormat="1" ht="15" x14ac:dyDescent="0.25">
      <c r="A16">
        <v>10.63</v>
      </c>
      <c r="B16">
        <v>4.95</v>
      </c>
      <c r="C16">
        <v>1.3</v>
      </c>
      <c r="D16" s="20">
        <f t="shared" si="0"/>
        <v>6.5324348485213957E-2</v>
      </c>
      <c r="E16" s="17">
        <f>IF(OR($A16="",$B16="",$C16=""),"",A16*'MPTO_working_3-way'!$I15)</f>
        <v>11.324397824397826</v>
      </c>
      <c r="F16" s="21">
        <f>IF(OR($A16="",$B16="",$C16=""),"",B16*'MPTO_working_3-way'!$I15)</f>
        <v>5.2733555250018096</v>
      </c>
      <c r="G16" s="22">
        <f>IF(OR($A16="",$B16="",$C16=""),"",C16*'MPTO_working_3-way'!$I15)</f>
        <v>1.3849216530307782</v>
      </c>
      <c r="H16" s="17"/>
      <c r="I16" s="21"/>
      <c r="J16" s="22"/>
      <c r="K16" s="17"/>
      <c r="L16" s="21"/>
      <c r="M16" s="22"/>
      <c r="N16" s="23">
        <f t="shared" si="4"/>
        <v>8.8304916120621613</v>
      </c>
      <c r="O16" s="24">
        <f t="shared" si="5"/>
        <v>18.963257744691067</v>
      </c>
      <c r="P16" s="24">
        <f t="shared" si="6"/>
        <v>72.206250643246761</v>
      </c>
      <c r="Q16" t="s">
        <v>99</v>
      </c>
      <c r="R16" t="s">
        <v>100</v>
      </c>
      <c r="S16" t="s">
        <v>141</v>
      </c>
      <c r="AD16" s="37"/>
      <c r="AE16" s="37"/>
      <c r="AH16" s="37"/>
      <c r="AI16" s="37"/>
      <c r="AJ16" t="s">
        <v>130</v>
      </c>
    </row>
    <row r="17" spans="1:36" s="36" customFormat="1" ht="15" x14ac:dyDescent="0.25">
      <c r="A17">
        <v>6.57</v>
      </c>
      <c r="B17">
        <v>3.84</v>
      </c>
      <c r="C17">
        <v>1.54</v>
      </c>
      <c r="D17" s="20">
        <f t="shared" si="0"/>
        <v>6.1974317539386092E-2</v>
      </c>
      <c r="E17" s="17">
        <f>IF(OR($A17="",$B17="",$C17=""),"",A17*'MPTO_working_3-way'!$I16)</f>
        <v>6.9771712662337668</v>
      </c>
      <c r="F17" s="21">
        <f>IF(OR($A17="",$B17="",$C17=""),"",B17*'MPTO_working_3-way'!$I16)</f>
        <v>4.0779813793512423</v>
      </c>
      <c r="G17" s="22">
        <f>IF(OR($A17="",$B17="",$C17=""),"",C17*'MPTO_working_3-way'!$I16)</f>
        <v>1.6354404490106547</v>
      </c>
      <c r="H17" s="17"/>
      <c r="I17" s="21"/>
      <c r="J17" s="22"/>
      <c r="K17" s="17"/>
      <c r="L17" s="21"/>
      <c r="M17" s="22"/>
      <c r="N17" s="23">
        <f t="shared" si="4"/>
        <v>14.332455974522663</v>
      </c>
      <c r="O17" s="24">
        <f t="shared" si="5"/>
        <v>24.521936393909872</v>
      </c>
      <c r="P17" s="24">
        <f t="shared" si="6"/>
        <v>61.145607631567458</v>
      </c>
      <c r="Q17" t="s">
        <v>97</v>
      </c>
      <c r="R17" t="s">
        <v>75</v>
      </c>
      <c r="S17" t="s">
        <v>141</v>
      </c>
      <c r="AD17" s="37"/>
      <c r="AE17" s="37"/>
      <c r="AH17" s="37"/>
      <c r="AI17" s="37"/>
      <c r="AJ17" t="s">
        <v>130</v>
      </c>
    </row>
    <row r="18" spans="1:36" s="36" customFormat="1" ht="15" x14ac:dyDescent="0.25">
      <c r="A18">
        <v>1.63</v>
      </c>
      <c r="B18">
        <v>4.17</v>
      </c>
      <c r="C18">
        <v>5.67</v>
      </c>
      <c r="D18" s="20">
        <f t="shared" si="0"/>
        <v>2.9671929026065413E-2</v>
      </c>
      <c r="E18" s="17">
        <f>IF(OR($A18="",$B18="",$C18=""),"",A18*'MPTO_working_3-way'!$I17)</f>
        <v>1.6783652443124866</v>
      </c>
      <c r="F18" s="21">
        <f>IF(OR($A18="",$B18="",$C18=""),"",B18*'MPTO_working_3-way'!$I17)</f>
        <v>4.2937319440386927</v>
      </c>
      <c r="G18" s="22">
        <f>IF(OR($A18="",$B18="",$C18=""),"",C18*'MPTO_working_3-way'!$I17)</f>
        <v>5.8382398375777909</v>
      </c>
      <c r="H18" s="17"/>
      <c r="I18" s="21"/>
      <c r="J18" s="22"/>
      <c r="K18" s="17"/>
      <c r="L18" s="21"/>
      <c r="M18" s="22"/>
      <c r="N18" s="23">
        <f t="shared" si="4"/>
        <v>59.581786705171723</v>
      </c>
      <c r="O18" s="24">
        <f t="shared" si="5"/>
        <v>23.289763148544338</v>
      </c>
      <c r="P18" s="24">
        <f t="shared" si="6"/>
        <v>17.128450146283932</v>
      </c>
      <c r="Q18" t="s">
        <v>137</v>
      </c>
      <c r="R18" t="s">
        <v>138</v>
      </c>
      <c r="S18" t="s">
        <v>141</v>
      </c>
      <c r="AD18" s="37"/>
      <c r="AE18" s="37"/>
      <c r="AH18" s="37"/>
      <c r="AI18" s="37"/>
      <c r="AJ18" t="s">
        <v>133</v>
      </c>
    </row>
    <row r="19" spans="1:36" s="36" customFormat="1" ht="15" x14ac:dyDescent="0.25">
      <c r="A19">
        <v>1.82</v>
      </c>
      <c r="B19">
        <v>3.52</v>
      </c>
      <c r="C19">
        <v>4.68</v>
      </c>
      <c r="D19" s="20">
        <f t="shared" si="0"/>
        <v>4.7216672216672251E-2</v>
      </c>
      <c r="E19" s="17">
        <f>IF(OR($A19="",$B19="",$C19=""),"",A19*'MPTO_working_3-way'!$I18)</f>
        <v>1.9059343434343436</v>
      </c>
      <c r="F19" s="21">
        <f>IF(OR($A19="",$B19="",$C19=""),"",B19*'MPTO_working_3-way'!$I18)</f>
        <v>3.6862026862026864</v>
      </c>
      <c r="G19" s="22">
        <f>IF(OR($A19="",$B19="",$C19=""),"",C19*'MPTO_working_3-way'!$I18)</f>
        <v>4.9009740259740262</v>
      </c>
      <c r="H19" s="17"/>
      <c r="I19" s="21"/>
      <c r="J19" s="22"/>
      <c r="K19" s="17"/>
      <c r="L19" s="21"/>
      <c r="M19" s="22"/>
      <c r="N19" s="23">
        <f t="shared" si="4"/>
        <v>52.467704537926465</v>
      </c>
      <c r="O19" s="24">
        <f t="shared" si="5"/>
        <v>27.128188141768796</v>
      </c>
      <c r="P19" s="24">
        <f t="shared" si="6"/>
        <v>20.404107320304735</v>
      </c>
      <c r="Q19" t="s">
        <v>110</v>
      </c>
      <c r="R19" t="s">
        <v>107</v>
      </c>
      <c r="S19" t="s">
        <v>142</v>
      </c>
      <c r="AD19" s="37"/>
      <c r="AE19" s="37"/>
      <c r="AH19" s="37"/>
      <c r="AI19" s="37"/>
      <c r="AJ19" t="s">
        <v>131</v>
      </c>
    </row>
    <row r="20" spans="1:36" s="36" customFormat="1" ht="15" x14ac:dyDescent="0.25">
      <c r="A20">
        <v>2.3199999999999998</v>
      </c>
      <c r="B20">
        <v>3.12</v>
      </c>
      <c r="C20">
        <v>3.41</v>
      </c>
      <c r="D20" s="20">
        <f t="shared" si="0"/>
        <v>4.4802435236250604E-2</v>
      </c>
      <c r="E20" s="17">
        <f>IF(OR($A20="",$B20="",$C20=""),"",A20*'MPTO_working_3-way'!$I19)</f>
        <v>2.4239416497481012</v>
      </c>
      <c r="F20" s="21">
        <f>IF(OR($A20="",$B20="",$C20=""),"",B20*'MPTO_working_3-way'!$I19)</f>
        <v>3.2597835979371022</v>
      </c>
      <c r="G20" s="22">
        <f>IF(OR($A20="",$B20="",$C20=""),"",C20*'MPTO_working_3-way'!$I19)</f>
        <v>3.5627763041556149</v>
      </c>
      <c r="H20" s="17"/>
      <c r="I20" s="21"/>
      <c r="J20" s="22"/>
      <c r="K20" s="17"/>
      <c r="L20" s="21"/>
      <c r="M20" s="22"/>
      <c r="N20" s="23">
        <f t="shared" si="4"/>
        <v>41.255118501054724</v>
      </c>
      <c r="O20" s="24">
        <f t="shared" si="5"/>
        <v>30.676882987963765</v>
      </c>
      <c r="P20" s="24">
        <f t="shared" si="6"/>
        <v>28.067998510981507</v>
      </c>
      <c r="Q20" t="s">
        <v>126</v>
      </c>
      <c r="R20" t="s">
        <v>82</v>
      </c>
      <c r="S20" t="s">
        <v>142</v>
      </c>
      <c r="AD20" s="37"/>
      <c r="AE20" s="37"/>
      <c r="AH20" s="37"/>
      <c r="AI20" s="37"/>
      <c r="AJ20" t="s">
        <v>131</v>
      </c>
    </row>
    <row r="21" spans="1:36" s="36" customFormat="1" ht="15" x14ac:dyDescent="0.25">
      <c r="A21">
        <v>2.58</v>
      </c>
      <c r="B21">
        <v>3.53</v>
      </c>
      <c r="C21">
        <v>2.68</v>
      </c>
      <c r="D21" s="20">
        <f t="shared" si="0"/>
        <v>4.4017346563185011E-2</v>
      </c>
      <c r="E21" s="17">
        <f>IF(OR($A21="",$B21="",$C21=""),"",A21*'MPTO_working_3-way'!$I20)</f>
        <v>2.6935647541330172</v>
      </c>
      <c r="F21" s="21">
        <f>IF(OR($A21="",$B21="",$C21=""),"",B21*'MPTO_working_3-way'!$I20)</f>
        <v>3.6853812333680427</v>
      </c>
      <c r="G21" s="22">
        <f>IF(OR($A21="",$B21="",$C21=""),"",C21*'MPTO_working_3-way'!$I20)</f>
        <v>2.7979664887893358</v>
      </c>
      <c r="H21" s="17"/>
      <c r="I21" s="21"/>
      <c r="J21" s="22"/>
      <c r="K21" s="17"/>
      <c r="L21" s="21"/>
      <c r="M21" s="22"/>
      <c r="N21" s="23">
        <f t="shared" si="4"/>
        <v>37.125522914034114</v>
      </c>
      <c r="O21" s="24">
        <f t="shared" si="5"/>
        <v>27.134234877679326</v>
      </c>
      <c r="P21" s="24">
        <f t="shared" si="6"/>
        <v>35.740242208286574</v>
      </c>
      <c r="Q21" t="s">
        <v>124</v>
      </c>
      <c r="R21" t="s">
        <v>87</v>
      </c>
      <c r="S21" t="s">
        <v>142</v>
      </c>
      <c r="AD21" s="37"/>
      <c r="AE21" s="37"/>
      <c r="AH21" s="37"/>
      <c r="AI21" s="37"/>
      <c r="AJ21" t="s">
        <v>131</v>
      </c>
    </row>
    <row r="22" spans="1:36" s="36" customFormat="1" ht="15" x14ac:dyDescent="0.25">
      <c r="A22">
        <v>1.31</v>
      </c>
      <c r="B22">
        <v>5.43</v>
      </c>
      <c r="C22">
        <v>10.84</v>
      </c>
      <c r="D22" s="20">
        <f t="shared" si="0"/>
        <v>3.9771763750280575E-2</v>
      </c>
      <c r="E22" s="17">
        <f>IF(OR($A22="",$B22="",$C22=""),"",A22*'MPTO_working_3-way'!$I21)</f>
        <v>1.3621010105128677</v>
      </c>
      <c r="F22" s="21">
        <f>IF(OR($A22="",$B22="",$C22=""),"",B22*'MPTO_working_3-way'!$I21)</f>
        <v>5.6459606771640232</v>
      </c>
      <c r="G22" s="22">
        <f>IF(OR($A22="",$B22="",$C22=""),"",C22*'MPTO_working_3-way'!$I21)</f>
        <v>11.271125919053041</v>
      </c>
      <c r="H22" s="17"/>
      <c r="I22" s="21"/>
      <c r="J22" s="22"/>
      <c r="K22" s="17"/>
      <c r="L22" s="21"/>
      <c r="M22" s="22"/>
      <c r="N22" s="23">
        <f t="shared" si="4"/>
        <v>73.415994282499881</v>
      </c>
      <c r="O22" s="24">
        <f t="shared" si="5"/>
        <v>17.7117776261648</v>
      </c>
      <c r="P22" s="24">
        <f t="shared" si="6"/>
        <v>8.8722280913353178</v>
      </c>
      <c r="Q22" t="s">
        <v>116</v>
      </c>
      <c r="R22" t="s">
        <v>89</v>
      </c>
      <c r="S22" t="s">
        <v>142</v>
      </c>
      <c r="AD22" s="37"/>
      <c r="AE22" s="37"/>
      <c r="AH22" s="37"/>
      <c r="AI22" s="37"/>
      <c r="AJ22" t="s">
        <v>132</v>
      </c>
    </row>
    <row r="23" spans="1:36" s="36" customFormat="1" ht="15" x14ac:dyDescent="0.25">
      <c r="A23">
        <v>3.17</v>
      </c>
      <c r="B23">
        <v>3.14</v>
      </c>
      <c r="C23">
        <v>2.5099999999999998</v>
      </c>
      <c r="D23" s="20">
        <f t="shared" si="0"/>
        <v>3.2335125330821279E-2</v>
      </c>
      <c r="E23" s="17">
        <f>IF(OR($A23="",$B23="",$C23=""),"",A23*'MPTO_working_3-way'!$I22)</f>
        <v>3.2725023472987034</v>
      </c>
      <c r="F23" s="21">
        <f>IF(OR($A23="",$B23="",$C23=""),"",B23*'MPTO_working_3-way'!$I22)</f>
        <v>3.2415322935387789</v>
      </c>
      <c r="G23" s="22">
        <f>IF(OR($A23="",$B23="",$C23=""),"",C23*'MPTO_working_3-way'!$I22)</f>
        <v>2.5911611645803614</v>
      </c>
      <c r="H23" s="17"/>
      <c r="I23" s="21"/>
      <c r="J23" s="22"/>
      <c r="K23" s="17"/>
      <c r="L23" s="21"/>
      <c r="M23" s="22"/>
      <c r="N23" s="23">
        <f t="shared" si="4"/>
        <v>30.557655698106768</v>
      </c>
      <c r="O23" s="24">
        <f t="shared" si="5"/>
        <v>30.84960782261097</v>
      </c>
      <c r="P23" s="24">
        <f t="shared" si="6"/>
        <v>38.592736479282252</v>
      </c>
      <c r="Q23" t="s">
        <v>129</v>
      </c>
      <c r="R23" t="s">
        <v>121</v>
      </c>
      <c r="S23" t="s">
        <v>142</v>
      </c>
      <c r="AD23" s="37"/>
      <c r="AE23" s="37"/>
      <c r="AH23" s="37"/>
      <c r="AI23" s="37"/>
      <c r="AJ23" t="s">
        <v>132</v>
      </c>
    </row>
    <row r="24" spans="1:36" s="36" customFormat="1" ht="15" x14ac:dyDescent="0.25">
      <c r="A24">
        <v>2.44</v>
      </c>
      <c r="B24">
        <v>3.13</v>
      </c>
      <c r="C24">
        <v>3.3</v>
      </c>
      <c r="D24" s="20">
        <f t="shared" si="0"/>
        <v>3.2355186495447219E-2</v>
      </c>
      <c r="E24" s="17">
        <f>IF(OR($A24="",$B24="",$C24=""),"",A24*'MPTO_working_3-way'!$I23)</f>
        <v>2.5189466550488913</v>
      </c>
      <c r="F24" s="21">
        <f>IF(OR($A24="",$B24="",$C24=""),"",B24*'MPTO_working_3-way'!$I23)</f>
        <v>3.2312717337307495</v>
      </c>
      <c r="G24" s="22">
        <f>IF(OR($A24="",$B24="",$C24=""),"",C24*'MPTO_working_3-way'!$I23)</f>
        <v>3.4067721154349755</v>
      </c>
      <c r="H24" s="17"/>
      <c r="I24" s="21"/>
      <c r="J24" s="22"/>
      <c r="K24" s="17"/>
      <c r="L24" s="21"/>
      <c r="M24" s="22"/>
      <c r="N24" s="23">
        <f t="shared" si="4"/>
        <v>39.699133683344741</v>
      </c>
      <c r="O24" s="24">
        <f t="shared" si="5"/>
        <v>30.947567472000376</v>
      </c>
      <c r="P24" s="24">
        <f t="shared" si="6"/>
        <v>29.353298844654901</v>
      </c>
      <c r="Q24" t="s">
        <v>88</v>
      </c>
      <c r="R24" t="s">
        <v>115</v>
      </c>
      <c r="S24" t="s">
        <v>142</v>
      </c>
      <c r="AD24" s="37"/>
      <c r="AE24" s="37"/>
      <c r="AH24" s="37"/>
      <c r="AI24" s="37"/>
      <c r="AJ24" t="s">
        <v>132</v>
      </c>
    </row>
    <row r="25" spans="1:36" s="36" customFormat="1" ht="15" x14ac:dyDescent="0.25">
      <c r="A25">
        <v>2.4500000000000002</v>
      </c>
      <c r="B25">
        <v>3.04</v>
      </c>
      <c r="C25">
        <v>3.37</v>
      </c>
      <c r="D25" s="20">
        <f t="shared" si="0"/>
        <v>3.384653877168553E-2</v>
      </c>
      <c r="E25" s="17">
        <f>IF(OR($A25="",$B25="",$C25=""),"",A25*'MPTO_working_3-way'!$I24)</f>
        <v>2.5329240199906295</v>
      </c>
      <c r="F25" s="21">
        <f>IF(OR($A25="",$B25="",$C25=""),"",B25*'MPTO_working_3-way'!$I24)</f>
        <v>3.1428934778659241</v>
      </c>
      <c r="G25" s="22">
        <f>IF(OR($A25="",$B25="",$C25=""),"",C25*'MPTO_working_3-way'!$I24)</f>
        <v>3.4840628356605805</v>
      </c>
      <c r="H25" s="17"/>
      <c r="I25" s="21"/>
      <c r="J25" s="22"/>
      <c r="K25" s="17"/>
      <c r="L25" s="21"/>
      <c r="M25" s="22"/>
      <c r="N25" s="23">
        <f t="shared" si="4"/>
        <v>39.480063046016653</v>
      </c>
      <c r="O25" s="24">
        <f t="shared" si="5"/>
        <v>31.817813968006842</v>
      </c>
      <c r="P25" s="24">
        <f t="shared" si="6"/>
        <v>28.702122985976498</v>
      </c>
      <c r="Q25" t="s">
        <v>90</v>
      </c>
      <c r="R25" t="s">
        <v>113</v>
      </c>
      <c r="S25" t="s">
        <v>142</v>
      </c>
      <c r="AD25" s="37"/>
      <c r="AE25" s="37"/>
      <c r="AH25" s="37"/>
      <c r="AI25" s="37"/>
      <c r="AJ25" t="s">
        <v>132</v>
      </c>
    </row>
    <row r="26" spans="1:36" s="36" customFormat="1" ht="15" x14ac:dyDescent="0.25">
      <c r="A26">
        <v>3.17</v>
      </c>
      <c r="B26">
        <v>3.25</v>
      </c>
      <c r="C26">
        <v>2.44</v>
      </c>
      <c r="D26" s="20">
        <f t="shared" si="0"/>
        <v>3.2985786515289606E-2</v>
      </c>
      <c r="E26" s="17">
        <f>IF(OR($A26="",$B26="",$C26=""),"",A26*'MPTO_working_3-way'!$I25)</f>
        <v>3.274564943253468</v>
      </c>
      <c r="F26" s="21">
        <f>IF(OR($A26="",$B26="",$C26=""),"",B26*'MPTO_working_3-way'!$I25)</f>
        <v>3.3572038061746912</v>
      </c>
      <c r="G26" s="22">
        <f>IF(OR($A26="",$B26="",$C26=""),"",C26*'MPTO_working_3-way'!$I25)</f>
        <v>2.5204853190973067</v>
      </c>
      <c r="H26" s="17"/>
      <c r="I26" s="21"/>
      <c r="J26" s="22"/>
      <c r="K26" s="17"/>
      <c r="L26" s="21"/>
      <c r="M26" s="22"/>
      <c r="N26" s="23">
        <f t="shared" si="4"/>
        <v>30.538407920731071</v>
      </c>
      <c r="O26" s="24">
        <f t="shared" si="5"/>
        <v>29.786693264220769</v>
      </c>
      <c r="P26" s="24">
        <f t="shared" si="6"/>
        <v>39.674898815048152</v>
      </c>
      <c r="Q26" t="s">
        <v>128</v>
      </c>
      <c r="R26" t="s">
        <v>93</v>
      </c>
      <c r="S26" t="s">
        <v>142</v>
      </c>
      <c r="AD26" s="37"/>
      <c r="AE26" s="37"/>
      <c r="AH26" s="37"/>
      <c r="AI26" s="37"/>
      <c r="AJ26" t="s">
        <v>132</v>
      </c>
    </row>
    <row r="27" spans="1:36" s="36" customFormat="1" ht="15" x14ac:dyDescent="0.25">
      <c r="A27">
        <v>1.36</v>
      </c>
      <c r="B27">
        <v>5.16</v>
      </c>
      <c r="C27">
        <v>9.23</v>
      </c>
      <c r="D27" s="20">
        <f t="shared" si="0"/>
        <v>3.7434929122950544E-2</v>
      </c>
      <c r="E27" s="17">
        <f>IF(OR($A27="",$B27="",$C27=""),"",A27*'MPTO_working_3-way'!$I26)</f>
        <v>1.4109115036072128</v>
      </c>
      <c r="F27" s="21">
        <f>IF(OR($A27="",$B27="",$C27=""),"",B27*'MPTO_working_3-way'!$I26)</f>
        <v>5.3531642342744252</v>
      </c>
      <c r="G27" s="22">
        <f>IF(OR($A27="",$B27="",$C27=""),"",C27*'MPTO_working_3-way'!$I26)</f>
        <v>9.5755243958048339</v>
      </c>
      <c r="H27" s="17"/>
      <c r="I27" s="21"/>
      <c r="J27" s="22"/>
      <c r="K27" s="17"/>
      <c r="L27" s="21"/>
      <c r="M27" s="22"/>
      <c r="N27" s="23">
        <f t="shared" si="4"/>
        <v>70.876167459358413</v>
      </c>
      <c r="O27" s="24">
        <f t="shared" si="5"/>
        <v>18.680540260606097</v>
      </c>
      <c r="P27" s="24">
        <f t="shared" si="6"/>
        <v>10.443292280035477</v>
      </c>
      <c r="Q27" t="s">
        <v>118</v>
      </c>
      <c r="R27" t="s">
        <v>112</v>
      </c>
      <c r="S27" t="s">
        <v>142</v>
      </c>
      <c r="AD27" s="37"/>
      <c r="AE27" s="37"/>
      <c r="AH27" s="37"/>
      <c r="AI27" s="37"/>
      <c r="AJ27" t="s">
        <v>132</v>
      </c>
    </row>
    <row r="28" spans="1:36" s="36" customFormat="1" ht="15" x14ac:dyDescent="0.25">
      <c r="A28">
        <v>3.13</v>
      </c>
      <c r="B28">
        <v>3.14</v>
      </c>
      <c r="C28">
        <v>2.5299999999999998</v>
      </c>
      <c r="D28" s="20">
        <f t="shared" si="0"/>
        <v>3.3217072467039088E-2</v>
      </c>
      <c r="E28" s="17">
        <f>IF(OR($A28="",$B28="",$C28=""),"",A28*'MPTO_working_3-way'!$I27)</f>
        <v>3.2339694368218321</v>
      </c>
      <c r="F28" s="21">
        <f>IF(OR($A28="",$B28="",$C28=""),"",B28*'MPTO_working_3-way'!$I27)</f>
        <v>3.244301607546503</v>
      </c>
      <c r="G28" s="22">
        <f>IF(OR($A28="",$B28="",$C28=""),"",C28*'MPTO_working_3-way'!$I27)</f>
        <v>2.6140391933416085</v>
      </c>
      <c r="H28" s="17"/>
      <c r="I28" s="21"/>
      <c r="J28" s="22"/>
      <c r="K28" s="17"/>
      <c r="L28" s="21"/>
      <c r="M28" s="22"/>
      <c r="N28" s="23">
        <f t="shared" si="4"/>
        <v>30.921751721399854</v>
      </c>
      <c r="O28" s="24">
        <f t="shared" si="5"/>
        <v>30.823274805089657</v>
      </c>
      <c r="P28" s="24">
        <f t="shared" si="6"/>
        <v>38.254973473510496</v>
      </c>
      <c r="Q28" t="s">
        <v>92</v>
      </c>
      <c r="R28" t="s">
        <v>117</v>
      </c>
      <c r="S28" t="s">
        <v>142</v>
      </c>
      <c r="AD28" s="37"/>
      <c r="AE28" s="37"/>
      <c r="AH28" s="37"/>
      <c r="AI28" s="37"/>
      <c r="AJ28" t="s">
        <v>132</v>
      </c>
    </row>
    <row r="29" spans="1:36" s="36" customFormat="1" ht="15" x14ac:dyDescent="0.25">
      <c r="A29">
        <v>12.08</v>
      </c>
      <c r="B29">
        <v>5.07</v>
      </c>
      <c r="C29">
        <v>1.28</v>
      </c>
      <c r="D29" s="20">
        <f t="shared" si="0"/>
        <v>6.1270115730762686E-2</v>
      </c>
      <c r="E29" s="17">
        <f>IF(OR($A29="",$B29="",$C29=""),"",A29*'MPTO_working_3-way'!$I28)</f>
        <v>12.820142998027613</v>
      </c>
      <c r="F29" s="21">
        <f>IF(OR($A29="",$B29="",$C29=""),"",B29*'MPTO_working_3-way'!$I28)</f>
        <v>5.3806394867549674</v>
      </c>
      <c r="G29" s="22">
        <f>IF(OR($A29="",$B29="",$C29=""),"",C29*'MPTO_working_3-way'!$I28)</f>
        <v>1.3584257481353763</v>
      </c>
      <c r="H29" s="17"/>
      <c r="I29" s="21"/>
      <c r="J29" s="22"/>
      <c r="K29" s="17"/>
      <c r="L29" s="21"/>
      <c r="M29" s="22"/>
      <c r="N29" s="23">
        <f t="shared" si="4"/>
        <v>7.8002250064905718</v>
      </c>
      <c r="O29" s="24">
        <f t="shared" si="5"/>
        <v>18.585151494754655</v>
      </c>
      <c r="P29" s="24">
        <f t="shared" si="6"/>
        <v>73.614623498754767</v>
      </c>
      <c r="Q29" t="s">
        <v>74</v>
      </c>
      <c r="R29" t="s">
        <v>73</v>
      </c>
      <c r="S29" t="s">
        <v>142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3.19</v>
      </c>
      <c r="B30">
        <v>3.19</v>
      </c>
      <c r="C30">
        <v>2.25</v>
      </c>
      <c r="D30" s="20">
        <f t="shared" si="0"/>
        <v>7.1403692093347182E-2</v>
      </c>
      <c r="E30" s="17">
        <f>IF(OR($A30="",$B30="",$C30=""),"",A30*'MPTO_working_3-way'!$I29)</f>
        <v>3.4177777777777774</v>
      </c>
      <c r="F30" s="21">
        <f>IF(OR($A30="",$B30="",$C30=""),"",B30*'MPTO_working_3-way'!$I29)</f>
        <v>3.4177777777777774</v>
      </c>
      <c r="G30" s="22">
        <f>IF(OR($A30="",$B30="",$C30=""),"",C30*'MPTO_working_3-way'!$I29)</f>
        <v>2.4106583072100314</v>
      </c>
      <c r="H30" s="17"/>
      <c r="I30" s="21"/>
      <c r="J30" s="22"/>
      <c r="K30" s="17"/>
      <c r="L30" s="21"/>
      <c r="M30" s="22"/>
      <c r="N30" s="23">
        <f t="shared" si="4"/>
        <v>29.258777633289988</v>
      </c>
      <c r="O30" s="24">
        <f t="shared" si="5"/>
        <v>29.258777633289988</v>
      </c>
      <c r="P30" s="24">
        <f t="shared" si="6"/>
        <v>41.482444733420024</v>
      </c>
      <c r="Q30" t="s">
        <v>101</v>
      </c>
      <c r="R30" t="s">
        <v>77</v>
      </c>
      <c r="S30" t="s">
        <v>142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1.96</v>
      </c>
      <c r="B31">
        <v>3.34</v>
      </c>
      <c r="C31">
        <v>4.04</v>
      </c>
      <c r="D31" s="20">
        <f t="shared" si="0"/>
        <v>5.7130031712691043E-2</v>
      </c>
      <c r="E31" s="17">
        <f>IF(OR($A31="",$B31="",$C31=""),"",A31*'MPTO_working_3-way'!$I30)</f>
        <v>2.0719748621568743</v>
      </c>
      <c r="F31" s="21">
        <f>IF(OR($A31="",$B31="",$C31=""),"",B31*'MPTO_working_3-way'!$I30)</f>
        <v>3.530814305920388</v>
      </c>
      <c r="G31" s="22">
        <f>IF(OR($A31="",$B31="",$C31=""),"",C31*'MPTO_working_3-way'!$I30)</f>
        <v>4.2708053281192715</v>
      </c>
      <c r="H31" s="17"/>
      <c r="I31" s="21"/>
      <c r="J31" s="22"/>
      <c r="K31" s="17"/>
      <c r="L31" s="21"/>
      <c r="M31" s="22"/>
      <c r="N31" s="23">
        <f t="shared" si="4"/>
        <v>48.263133798786775</v>
      </c>
      <c r="O31" s="24">
        <f t="shared" si="5"/>
        <v>28.322078516653313</v>
      </c>
      <c r="P31" s="24">
        <f t="shared" si="6"/>
        <v>23.414787684559919</v>
      </c>
      <c r="Q31" t="s">
        <v>76</v>
      </c>
      <c r="R31" t="s">
        <v>98</v>
      </c>
      <c r="S31" t="s">
        <v>142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1.67</v>
      </c>
      <c r="B32">
        <v>4.21</v>
      </c>
      <c r="C32">
        <v>5.13</v>
      </c>
      <c r="D32" s="20">
        <f t="shared" si="0"/>
        <v>3.1263860300124735E-2</v>
      </c>
      <c r="E32" s="17">
        <f>IF(OR($A32="",$B32="",$C32=""),"",A32*'MPTO_working_3-way'!$I31)</f>
        <v>1.7222106467012082</v>
      </c>
      <c r="F32" s="21">
        <f>IF(OR($A32="",$B32="",$C32=""),"",B32*'MPTO_working_3-way'!$I31)</f>
        <v>4.3416208518635253</v>
      </c>
      <c r="G32" s="22">
        <f>IF(OR($A32="",$B32="",$C32=""),"",C32*'MPTO_working_3-way'!$I31)</f>
        <v>5.2903836033396399</v>
      </c>
      <c r="H32" s="17"/>
      <c r="I32" s="21"/>
      <c r="J32" s="22"/>
      <c r="K32" s="17"/>
      <c r="L32" s="21"/>
      <c r="M32" s="22"/>
      <c r="N32" s="23">
        <f t="shared" si="4"/>
        <v>58.064906398961149</v>
      </c>
      <c r="O32" s="24">
        <f t="shared" si="5"/>
        <v>23.032872609564158</v>
      </c>
      <c r="P32" s="24">
        <f t="shared" si="6"/>
        <v>18.902220991474682</v>
      </c>
      <c r="Q32" t="s">
        <v>134</v>
      </c>
      <c r="R32" t="s">
        <v>139</v>
      </c>
      <c r="S32" t="s">
        <v>142</v>
      </c>
      <c r="AD32" s="37"/>
      <c r="AE32" s="37"/>
      <c r="AH32" s="37"/>
      <c r="AI32" s="37"/>
      <c r="AJ32" t="s">
        <v>133</v>
      </c>
    </row>
    <row r="33" spans="1:36" s="36" customFormat="1" ht="15" x14ac:dyDescent="0.25">
      <c r="A33">
        <v>3.04</v>
      </c>
      <c r="B33">
        <v>3.16</v>
      </c>
      <c r="C33">
        <v>2.5099999999999998</v>
      </c>
      <c r="D33" s="20">
        <f t="shared" si="0"/>
        <v>4.3809439125576333E-2</v>
      </c>
      <c r="E33" s="17">
        <f>IF(OR($A33="",$B33="",$C33=""),"",A33*'MPTO_working_3-way'!$I32)</f>
        <v>3.173180694941752</v>
      </c>
      <c r="F33" s="21">
        <f>IF(OR($A33="",$B33="",$C33=""),"",B33*'MPTO_working_3-way'!$I32)</f>
        <v>3.2984378276368211</v>
      </c>
      <c r="G33" s="22">
        <f>IF(OR($A33="",$B33="",$C33=""),"",C33*'MPTO_working_3-way'!$I32)</f>
        <v>2.6199616922051963</v>
      </c>
      <c r="H33" s="17"/>
      <c r="I33" s="21"/>
      <c r="J33" s="22"/>
      <c r="K33" s="17"/>
      <c r="L33" s="21"/>
      <c r="M33" s="22"/>
      <c r="N33" s="23">
        <f t="shared" si="4"/>
        <v>31.514120881740592</v>
      </c>
      <c r="O33" s="24">
        <f t="shared" si="5"/>
        <v>30.31738211407956</v>
      </c>
      <c r="P33" s="24">
        <f t="shared" si="6"/>
        <v>38.168497004179848</v>
      </c>
      <c r="Q33" t="s">
        <v>86</v>
      </c>
      <c r="R33" t="s">
        <v>109</v>
      </c>
      <c r="S33" t="s">
        <v>143</v>
      </c>
      <c r="AD33" s="37"/>
      <c r="AE33" s="37"/>
      <c r="AH33" s="37"/>
      <c r="AI33" s="37"/>
      <c r="AJ33" t="s">
        <v>131</v>
      </c>
    </row>
    <row r="34" spans="1:36" s="36" customFormat="1" ht="15" x14ac:dyDescent="0.25">
      <c r="A34">
        <v>2.33</v>
      </c>
      <c r="B34">
        <v>3.26</v>
      </c>
      <c r="C34">
        <v>3.25</v>
      </c>
      <c r="D34" s="20">
        <f t="shared" si="0"/>
        <v>4.3625323306199615E-2</v>
      </c>
      <c r="E34" s="17">
        <f>IF(OR($A34="",$B34="",$C34=""),"",A34*'MPTO_working_3-way'!$I33)</f>
        <v>2.431647003303445</v>
      </c>
      <c r="F34" s="21">
        <f>IF(OR($A34="",$B34="",$C34=""),"",B34*'MPTO_working_3-way'!$I33)</f>
        <v>3.4022185539782104</v>
      </c>
      <c r="G34" s="22">
        <f>IF(OR($A34="",$B34="",$C34=""),"",C34*'MPTO_working_3-way'!$I33)</f>
        <v>3.3917823007451489</v>
      </c>
      <c r="H34" s="17"/>
      <c r="I34" s="21"/>
      <c r="J34" s="22"/>
      <c r="K34" s="17"/>
      <c r="L34" s="21"/>
      <c r="M34" s="22"/>
      <c r="N34" s="23">
        <f t="shared" si="4"/>
        <v>41.124390120830796</v>
      </c>
      <c r="O34" s="24">
        <f t="shared" si="5"/>
        <v>29.392585577158208</v>
      </c>
      <c r="P34" s="24">
        <f t="shared" si="6"/>
        <v>29.483024302010996</v>
      </c>
      <c r="Q34" t="s">
        <v>102</v>
      </c>
      <c r="R34" t="s">
        <v>85</v>
      </c>
      <c r="S34" t="s">
        <v>143</v>
      </c>
      <c r="AD34" s="37"/>
      <c r="AE34" s="37"/>
      <c r="AH34" s="37"/>
      <c r="AI34" s="37"/>
      <c r="AJ34" t="s">
        <v>131</v>
      </c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2022-06-17T07:16:20Z</dcterms:modified>
</cp:coreProperties>
</file>