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R27" i="8"/>
  <c r="S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T34" i="8" s="1"/>
  <c r="Q34" i="8"/>
  <c r="S34" i="8" s="1"/>
  <c r="R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S35" i="8" s="1"/>
  <c r="R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T52" i="8" s="1"/>
  <c r="Q52" i="8"/>
  <c r="R52" i="8"/>
  <c r="S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T56" i="8" s="1"/>
  <c r="Q56" i="8"/>
  <c r="R56" i="8"/>
  <c r="S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T58" i="8" s="1"/>
  <c r="Q58" i="8"/>
  <c r="R58" i="8"/>
  <c r="S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T61" i="8" s="1"/>
  <c r="Q61" i="8"/>
  <c r="R61" i="8"/>
  <c r="S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T65" i="8" s="1"/>
  <c r="Q65" i="8"/>
  <c r="R65" i="8"/>
  <c r="S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T68" i="8" s="1"/>
  <c r="Q68" i="8"/>
  <c r="R68" i="8"/>
  <c r="S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T71" i="8" s="1"/>
  <c r="Q71" i="8"/>
  <c r="R71" i="8"/>
  <c r="S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T77" i="8" s="1"/>
  <c r="Q77" i="8"/>
  <c r="R77" i="8"/>
  <c r="S77" i="8"/>
  <c r="D78" i="8"/>
  <c r="E78" i="8"/>
  <c r="F78" i="8"/>
  <c r="G78" i="8"/>
  <c r="H78" i="8"/>
  <c r="I78" i="8"/>
  <c r="J78" i="8"/>
  <c r="K78" i="8"/>
  <c r="L78" i="8"/>
  <c r="M78" i="8"/>
  <c r="O78" i="8"/>
  <c r="P78" i="8"/>
  <c r="T78" i="8" s="1"/>
  <c r="Q78" i="8"/>
  <c r="R78" i="8"/>
  <c r="S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T82" i="8" s="1"/>
  <c r="Q82" i="8"/>
  <c r="R82" i="8"/>
  <c r="S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T86" i="8" s="1"/>
  <c r="Q86" i="8"/>
  <c r="R86" i="8"/>
  <c r="S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T89" i="8" s="1"/>
  <c r="Q89" i="8"/>
  <c r="R89" i="8"/>
  <c r="S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T101" i="8" s="1"/>
  <c r="Q101" i="8"/>
  <c r="R101" i="8"/>
  <c r="S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R104" i="8"/>
  <c r="S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T105" i="8" s="1"/>
  <c r="Q105" i="8"/>
  <c r="R105" i="8"/>
  <c r="S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T111" i="8" s="1"/>
  <c r="Q111" i="8"/>
  <c r="R111" i="8"/>
  <c r="S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T115" i="8" s="1"/>
  <c r="Q115" i="8"/>
  <c r="R115" i="8"/>
  <c r="S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R118" i="8"/>
  <c r="S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T121" i="8" s="1"/>
  <c r="Q121" i="8"/>
  <c r="R121" i="8"/>
  <c r="S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T126" i="8" s="1"/>
  <c r="Q126" i="8"/>
  <c r="R126" i="8"/>
  <c r="S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T137" i="8" s="1"/>
  <c r="Q137" i="8"/>
  <c r="R137" i="8"/>
  <c r="S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T145" i="8" s="1"/>
  <c r="Q145" i="8"/>
  <c r="R145" i="8"/>
  <c r="S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T146" i="8" s="1"/>
  <c r="Q146" i="8"/>
  <c r="R146" i="8"/>
  <c r="S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T147" i="8" s="1"/>
  <c r="Q147" i="8"/>
  <c r="R147" i="8"/>
  <c r="S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T149" i="8" s="1"/>
  <c r="Q149" i="8"/>
  <c r="R149" i="8"/>
  <c r="S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T151" i="8" s="1"/>
  <c r="Q151" i="8"/>
  <c r="R151" i="8"/>
  <c r="S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T152" i="8" s="1"/>
  <c r="Q152" i="8"/>
  <c r="R152" i="8"/>
  <c r="S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T154" i="8" s="1"/>
  <c r="Q154" i="8"/>
  <c r="R154" i="8"/>
  <c r="S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T155" i="8" s="1"/>
  <c r="Q155" i="8"/>
  <c r="R155" i="8"/>
  <c r="S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T156" i="8" s="1"/>
  <c r="Q156" i="8"/>
  <c r="R156" i="8"/>
  <c r="S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T157" i="8" s="1"/>
  <c r="Q157" i="8"/>
  <c r="R157" i="8"/>
  <c r="S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T158" i="8" s="1"/>
  <c r="Q158" i="8"/>
  <c r="R158" i="8"/>
  <c r="S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T159" i="8" s="1"/>
  <c r="Q159" i="8"/>
  <c r="R159" i="8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T163" i="8" s="1"/>
  <c r="Q163" i="8"/>
  <c r="R163" i="8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T166" i="8" s="1"/>
  <c r="Q166" i="8"/>
  <c r="R166" i="8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T167" i="8" s="1"/>
  <c r="Q167" i="8"/>
  <c r="R167" i="8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T176" i="8" s="1"/>
  <c r="Q176" i="8"/>
  <c r="R176" i="8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T177" i="8" s="1"/>
  <c r="Q177" i="8"/>
  <c r="R177" i="8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T178" i="8" s="1"/>
  <c r="Q178" i="8"/>
  <c r="R178" i="8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T181" i="8" s="1"/>
  <c r="Q181" i="8"/>
  <c r="R181" i="8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T182" i="8" s="1"/>
  <c r="Q182" i="8"/>
  <c r="R182" i="8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T184" i="8" s="1"/>
  <c r="Q184" i="8"/>
  <c r="R184" i="8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T186" i="8" s="1"/>
  <c r="Q186" i="8"/>
  <c r="R186" i="8"/>
  <c r="S186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T187" i="8" s="1"/>
  <c r="Q187" i="8"/>
  <c r="R187" i="8"/>
  <c r="S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T188" i="8" s="1"/>
  <c r="Q188" i="8"/>
  <c r="R188" i="8"/>
  <c r="S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T189" i="8" s="1"/>
  <c r="Q189" i="8"/>
  <c r="R189" i="8"/>
  <c r="S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T190" i="8" s="1"/>
  <c r="Q190" i="8"/>
  <c r="R190" i="8"/>
  <c r="S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T191" i="8" s="1"/>
  <c r="Q191" i="8"/>
  <c r="R191" i="8"/>
  <c r="S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T192" i="8" s="1"/>
  <c r="Q192" i="8"/>
  <c r="R192" i="8"/>
  <c r="S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T193" i="8" s="1"/>
  <c r="Q193" i="8"/>
  <c r="R193" i="8"/>
  <c r="S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T194" i="8" s="1"/>
  <c r="Q194" i="8"/>
  <c r="R194" i="8"/>
  <c r="S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T195" i="8" s="1"/>
  <c r="Q195" i="8"/>
  <c r="R195" i="8"/>
  <c r="S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T196" i="8" s="1"/>
  <c r="Q196" i="8"/>
  <c r="R196" i="8"/>
  <c r="S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T197" i="8" s="1"/>
  <c r="Q197" i="8"/>
  <c r="R197" i="8"/>
  <c r="S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T198" i="8" s="1"/>
  <c r="Q198" i="8"/>
  <c r="R198" i="8"/>
  <c r="S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T199" i="8" s="1"/>
  <c r="Q199" i="8"/>
  <c r="R199" i="8"/>
  <c r="S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T200" i="8" s="1"/>
  <c r="Q200" i="8"/>
  <c r="R200" i="8"/>
  <c r="S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T201" i="8" s="1"/>
  <c r="Q201" i="8"/>
  <c r="R201" i="8"/>
  <c r="S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T202" i="8" s="1"/>
  <c r="Q202" i="8"/>
  <c r="R202" i="8"/>
  <c r="S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T203" i="8" s="1"/>
  <c r="Q203" i="8"/>
  <c r="R203" i="8"/>
  <c r="S203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W8" i="2"/>
  <c r="X8" i="2"/>
  <c r="Y8" i="2"/>
  <c r="Z8" i="2"/>
  <c r="AC8" i="2"/>
  <c r="U9" i="2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X11" i="2"/>
  <c r="Y11" i="2"/>
  <c r="Z11" i="2"/>
  <c r="AA11" i="2"/>
  <c r="U12" i="2"/>
  <c r="AA12" i="2" s="1"/>
  <c r="V12" i="2"/>
  <c r="W12" i="2"/>
  <c r="X12" i="2"/>
  <c r="Y12" i="2"/>
  <c r="Z12" i="2"/>
  <c r="AC12" i="2"/>
  <c r="U13" i="2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X15" i="2"/>
  <c r="Y15" i="2"/>
  <c r="Z15" i="2"/>
  <c r="AA15" i="2"/>
  <c r="U16" i="2"/>
  <c r="AA16" i="2" s="1"/>
  <c r="V16" i="2"/>
  <c r="W16" i="2"/>
  <c r="X16" i="2"/>
  <c r="Y16" i="2"/>
  <c r="Z16" i="2"/>
  <c r="AC16" i="2"/>
  <c r="U17" i="2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X19" i="2"/>
  <c r="Y19" i="2"/>
  <c r="Z19" i="2"/>
  <c r="AA19" i="2"/>
  <c r="U20" i="2"/>
  <c r="AA20" i="2" s="1"/>
  <c r="V20" i="2"/>
  <c r="W20" i="2"/>
  <c r="X20" i="2"/>
  <c r="Y20" i="2"/>
  <c r="Z20" i="2"/>
  <c r="AC20" i="2"/>
  <c r="U21" i="2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X23" i="2"/>
  <c r="Y23" i="2"/>
  <c r="Z23" i="2"/>
  <c r="AA23" i="2"/>
  <c r="U24" i="2"/>
  <c r="AA24" i="2" s="1"/>
  <c r="V24" i="2"/>
  <c r="W24" i="2"/>
  <c r="X24" i="2"/>
  <c r="Y24" i="2"/>
  <c r="Z24" i="2"/>
  <c r="AC24" i="2"/>
  <c r="U25" i="2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X27" i="2"/>
  <c r="Y27" i="2"/>
  <c r="Z27" i="2"/>
  <c r="AA27" i="2"/>
  <c r="U28" i="2"/>
  <c r="AA28" i="2" s="1"/>
  <c r="V28" i="2"/>
  <c r="W28" i="2"/>
  <c r="X28" i="2"/>
  <c r="Y28" i="2"/>
  <c r="Z28" i="2"/>
  <c r="AC28" i="2"/>
  <c r="U29" i="2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X31" i="2"/>
  <c r="Y31" i="2"/>
  <c r="Z31" i="2"/>
  <c r="AA31" i="2"/>
  <c r="U32" i="2"/>
  <c r="AA32" i="2" s="1"/>
  <c r="V32" i="2"/>
  <c r="W32" i="2"/>
  <c r="X32" i="2"/>
  <c r="Y32" i="2"/>
  <c r="Z32" i="2"/>
  <c r="AC32" i="2"/>
  <c r="U33" i="2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X35" i="2"/>
  <c r="Y35" i="2"/>
  <c r="Z35" i="2"/>
  <c r="AA35" i="2"/>
  <c r="U36" i="2"/>
  <c r="AA36" i="2" s="1"/>
  <c r="V36" i="2"/>
  <c r="W36" i="2"/>
  <c r="X36" i="2"/>
  <c r="Y36" i="2"/>
  <c r="Z36" i="2"/>
  <c r="AC36" i="2"/>
  <c r="U37" i="2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X39" i="2"/>
  <c r="Y39" i="2"/>
  <c r="Z39" i="2"/>
  <c r="AA39" i="2"/>
  <c r="U40" i="2"/>
  <c r="AA40" i="2" s="1"/>
  <c r="V40" i="2"/>
  <c r="W40" i="2"/>
  <c r="X40" i="2"/>
  <c r="Y40" i="2"/>
  <c r="Z40" i="2"/>
  <c r="AC40" i="2"/>
  <c r="U41" i="2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X43" i="2"/>
  <c r="Y43" i="2"/>
  <c r="Z43" i="2"/>
  <c r="AA43" i="2"/>
  <c r="U44" i="2"/>
  <c r="AA44" i="2" s="1"/>
  <c r="V44" i="2"/>
  <c r="W44" i="2"/>
  <c r="X44" i="2"/>
  <c r="Y44" i="2"/>
  <c r="Z44" i="2"/>
  <c r="AC44" i="2"/>
  <c r="U45" i="2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X47" i="2"/>
  <c r="Y47" i="2"/>
  <c r="Z47" i="2"/>
  <c r="AA47" i="2"/>
  <c r="U48" i="2"/>
  <c r="AA48" i="2" s="1"/>
  <c r="V48" i="2"/>
  <c r="W48" i="2"/>
  <c r="X48" i="2"/>
  <c r="Y48" i="2"/>
  <c r="Z48" i="2"/>
  <c r="AC48" i="2"/>
  <c r="U49" i="2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U51" i="2"/>
  <c r="V51" i="2"/>
  <c r="AB51" i="2" s="1"/>
  <c r="W51" i="2"/>
  <c r="X51" i="2"/>
  <c r="Y51" i="2"/>
  <c r="Z51" i="2"/>
  <c r="AA51" i="2"/>
  <c r="U52" i="2"/>
  <c r="AA52" i="2" s="1"/>
  <c r="V52" i="2"/>
  <c r="W52" i="2"/>
  <c r="X52" i="2"/>
  <c r="Y52" i="2"/>
  <c r="Z52" i="2"/>
  <c r="AC52" i="2"/>
  <c r="U53" i="2"/>
  <c r="V53" i="2"/>
  <c r="W53" i="2"/>
  <c r="X53" i="2"/>
  <c r="Y53" i="2"/>
  <c r="Z53" i="2"/>
  <c r="AB53" i="2"/>
  <c r="AC53" i="2"/>
  <c r="U54" i="2"/>
  <c r="V54" i="2"/>
  <c r="W54" i="2"/>
  <c r="AC54" i="2" s="1"/>
  <c r="X54" i="2"/>
  <c r="Y54" i="2"/>
  <c r="Z54" i="2"/>
  <c r="AA54" i="2"/>
  <c r="AB54" i="2"/>
  <c r="U55" i="2"/>
  <c r="V55" i="2"/>
  <c r="AB55" i="2" s="1"/>
  <c r="W55" i="2"/>
  <c r="X55" i="2"/>
  <c r="Y55" i="2"/>
  <c r="Z55" i="2"/>
  <c r="AA55" i="2"/>
  <c r="U56" i="2"/>
  <c r="AA56" i="2" s="1"/>
  <c r="V56" i="2"/>
  <c r="W56" i="2"/>
  <c r="X56" i="2"/>
  <c r="Y56" i="2"/>
  <c r="Z56" i="2"/>
  <c r="AC56" i="2"/>
  <c r="U57" i="2"/>
  <c r="V57" i="2"/>
  <c r="W57" i="2"/>
  <c r="X57" i="2"/>
  <c r="Y57" i="2"/>
  <c r="Z57" i="2"/>
  <c r="AB57" i="2"/>
  <c r="AC57" i="2"/>
  <c r="U58" i="2"/>
  <c r="V58" i="2"/>
  <c r="W58" i="2"/>
  <c r="AC58" i="2" s="1"/>
  <c r="X58" i="2"/>
  <c r="Y58" i="2"/>
  <c r="Z58" i="2"/>
  <c r="AA58" i="2"/>
  <c r="AB58" i="2"/>
  <c r="U59" i="2"/>
  <c r="V59" i="2"/>
  <c r="AB59" i="2" s="1"/>
  <c r="W59" i="2"/>
  <c r="X59" i="2"/>
  <c r="Y59" i="2"/>
  <c r="Z59" i="2"/>
  <c r="AA59" i="2"/>
  <c r="U60" i="2"/>
  <c r="AA60" i="2" s="1"/>
  <c r="V60" i="2"/>
  <c r="W60" i="2"/>
  <c r="X60" i="2"/>
  <c r="Y60" i="2"/>
  <c r="Z60" i="2"/>
  <c r="AC60" i="2"/>
  <c r="U61" i="2"/>
  <c r="V61" i="2"/>
  <c r="W61" i="2"/>
  <c r="X61" i="2"/>
  <c r="Y61" i="2"/>
  <c r="Z61" i="2"/>
  <c r="AB61" i="2"/>
  <c r="AC61" i="2"/>
  <c r="U62" i="2"/>
  <c r="V62" i="2"/>
  <c r="W62" i="2"/>
  <c r="AC62" i="2" s="1"/>
  <c r="X62" i="2"/>
  <c r="Y62" i="2"/>
  <c r="Z62" i="2"/>
  <c r="AA62" i="2"/>
  <c r="AB62" i="2"/>
  <c r="U63" i="2"/>
  <c r="V63" i="2"/>
  <c r="AB63" i="2" s="1"/>
  <c r="W63" i="2"/>
  <c r="X63" i="2"/>
  <c r="Y63" i="2"/>
  <c r="Z63" i="2"/>
  <c r="AA63" i="2"/>
  <c r="U64" i="2"/>
  <c r="AA64" i="2" s="1"/>
  <c r="V64" i="2"/>
  <c r="W64" i="2"/>
  <c r="X64" i="2"/>
  <c r="Y64" i="2"/>
  <c r="Z64" i="2"/>
  <c r="AC64" i="2"/>
  <c r="U65" i="2"/>
  <c r="V65" i="2"/>
  <c r="W65" i="2"/>
  <c r="X65" i="2"/>
  <c r="Y65" i="2"/>
  <c r="Z65" i="2"/>
  <c r="AB65" i="2"/>
  <c r="AC65" i="2"/>
  <c r="U66" i="2"/>
  <c r="V66" i="2"/>
  <c r="W66" i="2"/>
  <c r="AC66" i="2" s="1"/>
  <c r="X66" i="2"/>
  <c r="Y66" i="2"/>
  <c r="Z66" i="2"/>
  <c r="AA66" i="2"/>
  <c r="AB66" i="2"/>
  <c r="U67" i="2"/>
  <c r="V67" i="2"/>
  <c r="AB67" i="2" s="1"/>
  <c r="W67" i="2"/>
  <c r="X67" i="2"/>
  <c r="Y67" i="2"/>
  <c r="Z67" i="2"/>
  <c r="AA67" i="2"/>
  <c r="U68" i="2"/>
  <c r="AA68" i="2" s="1"/>
  <c r="V68" i="2"/>
  <c r="W68" i="2"/>
  <c r="X68" i="2"/>
  <c r="Y68" i="2"/>
  <c r="Z68" i="2"/>
  <c r="AC68" i="2"/>
  <c r="U69" i="2"/>
  <c r="V69" i="2"/>
  <c r="W69" i="2"/>
  <c r="X69" i="2"/>
  <c r="Y69" i="2"/>
  <c r="Z69" i="2"/>
  <c r="AB69" i="2"/>
  <c r="AC69" i="2"/>
  <c r="U70" i="2"/>
  <c r="V70" i="2"/>
  <c r="W70" i="2"/>
  <c r="AC70" i="2" s="1"/>
  <c r="X70" i="2"/>
  <c r="Y70" i="2"/>
  <c r="Z70" i="2"/>
  <c r="AA70" i="2"/>
  <c r="AB70" i="2"/>
  <c r="U71" i="2"/>
  <c r="V71" i="2"/>
  <c r="AB71" i="2" s="1"/>
  <c r="W71" i="2"/>
  <c r="X71" i="2"/>
  <c r="Y71" i="2"/>
  <c r="Z71" i="2"/>
  <c r="AA71" i="2"/>
  <c r="U72" i="2"/>
  <c r="AA72" i="2" s="1"/>
  <c r="V72" i="2"/>
  <c r="W72" i="2"/>
  <c r="X72" i="2"/>
  <c r="Y72" i="2"/>
  <c r="Z72" i="2"/>
  <c r="AC72" i="2"/>
  <c r="U73" i="2"/>
  <c r="V73" i="2"/>
  <c r="W73" i="2"/>
  <c r="X73" i="2"/>
  <c r="Y73" i="2"/>
  <c r="Z73" i="2"/>
  <c r="AB73" i="2"/>
  <c r="AC73" i="2"/>
  <c r="U74" i="2"/>
  <c r="V74" i="2"/>
  <c r="W74" i="2"/>
  <c r="AC74" i="2" s="1"/>
  <c r="X74" i="2"/>
  <c r="Y74" i="2"/>
  <c r="Z74" i="2"/>
  <c r="AA74" i="2"/>
  <c r="AB74" i="2"/>
  <c r="U75" i="2"/>
  <c r="V75" i="2"/>
  <c r="AB75" i="2" s="1"/>
  <c r="W75" i="2"/>
  <c r="X75" i="2"/>
  <c r="Y75" i="2"/>
  <c r="Z75" i="2"/>
  <c r="AA75" i="2"/>
  <c r="U76" i="2"/>
  <c r="AA76" i="2" s="1"/>
  <c r="V76" i="2"/>
  <c r="W76" i="2"/>
  <c r="X76" i="2"/>
  <c r="Y76" i="2"/>
  <c r="Z76" i="2"/>
  <c r="AC76" i="2"/>
  <c r="U77" i="2"/>
  <c r="V77" i="2"/>
  <c r="W77" i="2"/>
  <c r="X77" i="2"/>
  <c r="Y77" i="2"/>
  <c r="Z77" i="2"/>
  <c r="AB77" i="2"/>
  <c r="AC77" i="2"/>
  <c r="U78" i="2"/>
  <c r="V78" i="2"/>
  <c r="W78" i="2"/>
  <c r="AC78" i="2" s="1"/>
  <c r="X78" i="2"/>
  <c r="Y78" i="2"/>
  <c r="Z78" i="2"/>
  <c r="AA78" i="2"/>
  <c r="AB78" i="2"/>
  <c r="U79" i="2"/>
  <c r="V79" i="2"/>
  <c r="AB79" i="2" s="1"/>
  <c r="W79" i="2"/>
  <c r="X79" i="2"/>
  <c r="Y79" i="2"/>
  <c r="Z79" i="2"/>
  <c r="AA79" i="2"/>
  <c r="U80" i="2"/>
  <c r="AA80" i="2" s="1"/>
  <c r="V80" i="2"/>
  <c r="W80" i="2"/>
  <c r="X80" i="2"/>
  <c r="Y80" i="2"/>
  <c r="Z80" i="2"/>
  <c r="AC80" i="2"/>
  <c r="U81" i="2"/>
  <c r="V81" i="2"/>
  <c r="W81" i="2"/>
  <c r="X81" i="2"/>
  <c r="Y81" i="2"/>
  <c r="Z81" i="2"/>
  <c r="AB81" i="2"/>
  <c r="AC81" i="2"/>
  <c r="U82" i="2"/>
  <c r="V82" i="2"/>
  <c r="W82" i="2"/>
  <c r="AC82" i="2" s="1"/>
  <c r="X82" i="2"/>
  <c r="Y82" i="2"/>
  <c r="Z82" i="2"/>
  <c r="AA82" i="2"/>
  <c r="AB82" i="2"/>
  <c r="U83" i="2"/>
  <c r="V83" i="2"/>
  <c r="AB83" i="2" s="1"/>
  <c r="W83" i="2"/>
  <c r="X83" i="2"/>
  <c r="Y83" i="2"/>
  <c r="Z83" i="2"/>
  <c r="AA83" i="2"/>
  <c r="U84" i="2"/>
  <c r="AA84" i="2" s="1"/>
  <c r="V84" i="2"/>
  <c r="W84" i="2"/>
  <c r="X84" i="2"/>
  <c r="Y84" i="2"/>
  <c r="Z84" i="2"/>
  <c r="AC84" i="2"/>
  <c r="U85" i="2"/>
  <c r="V85" i="2"/>
  <c r="W85" i="2"/>
  <c r="X85" i="2"/>
  <c r="Y85" i="2"/>
  <c r="Z85" i="2"/>
  <c r="AB85" i="2"/>
  <c r="AC85" i="2"/>
  <c r="U86" i="2"/>
  <c r="V86" i="2"/>
  <c r="W86" i="2"/>
  <c r="AC86" i="2" s="1"/>
  <c r="X86" i="2"/>
  <c r="Y86" i="2"/>
  <c r="Z86" i="2"/>
  <c r="AA86" i="2"/>
  <c r="AB86" i="2"/>
  <c r="U87" i="2"/>
  <c r="V87" i="2"/>
  <c r="AB87" i="2" s="1"/>
  <c r="W87" i="2"/>
  <c r="X87" i="2"/>
  <c r="Y87" i="2"/>
  <c r="Z87" i="2"/>
  <c r="AA87" i="2"/>
  <c r="U88" i="2"/>
  <c r="AA88" i="2" s="1"/>
  <c r="V88" i="2"/>
  <c r="W88" i="2"/>
  <c r="X88" i="2"/>
  <c r="Y88" i="2"/>
  <c r="Z88" i="2"/>
  <c r="AC88" i="2"/>
  <c r="U89" i="2"/>
  <c r="V89" i="2"/>
  <c r="W89" i="2"/>
  <c r="X89" i="2"/>
  <c r="Y89" i="2"/>
  <c r="Z89" i="2"/>
  <c r="AB89" i="2"/>
  <c r="AC89" i="2"/>
  <c r="U90" i="2"/>
  <c r="V90" i="2"/>
  <c r="W90" i="2"/>
  <c r="AC90" i="2" s="1"/>
  <c r="X90" i="2"/>
  <c r="Y90" i="2"/>
  <c r="Z90" i="2"/>
  <c r="AA90" i="2"/>
  <c r="AB90" i="2"/>
  <c r="U91" i="2"/>
  <c r="V91" i="2"/>
  <c r="AB91" i="2" s="1"/>
  <c r="W91" i="2"/>
  <c r="X91" i="2"/>
  <c r="Y91" i="2"/>
  <c r="Z91" i="2"/>
  <c r="AA91" i="2"/>
  <c r="U92" i="2"/>
  <c r="AA92" i="2" s="1"/>
  <c r="V92" i="2"/>
  <c r="W92" i="2"/>
  <c r="X92" i="2"/>
  <c r="Y92" i="2"/>
  <c r="Z92" i="2"/>
  <c r="AC92" i="2"/>
  <c r="U93" i="2"/>
  <c r="V93" i="2"/>
  <c r="W93" i="2"/>
  <c r="X93" i="2"/>
  <c r="Y93" i="2"/>
  <c r="Z93" i="2"/>
  <c r="AB93" i="2"/>
  <c r="AC93" i="2"/>
  <c r="U94" i="2"/>
  <c r="V94" i="2"/>
  <c r="W94" i="2"/>
  <c r="AC94" i="2" s="1"/>
  <c r="X94" i="2"/>
  <c r="Y94" i="2"/>
  <c r="Z94" i="2"/>
  <c r="AA94" i="2"/>
  <c r="AB94" i="2"/>
  <c r="U95" i="2"/>
  <c r="V95" i="2"/>
  <c r="AB95" i="2" s="1"/>
  <c r="W95" i="2"/>
  <c r="X95" i="2"/>
  <c r="Y95" i="2"/>
  <c r="Z95" i="2"/>
  <c r="AA95" i="2"/>
  <c r="U96" i="2"/>
  <c r="AA96" i="2" s="1"/>
  <c r="V96" i="2"/>
  <c r="W96" i="2"/>
  <c r="X96" i="2"/>
  <c r="Y96" i="2"/>
  <c r="Z96" i="2"/>
  <c r="AC96" i="2"/>
  <c r="U97" i="2"/>
  <c r="V97" i="2"/>
  <c r="W97" i="2"/>
  <c r="X97" i="2"/>
  <c r="Y97" i="2"/>
  <c r="Z97" i="2"/>
  <c r="AB97" i="2"/>
  <c r="AC97" i="2"/>
  <c r="U98" i="2"/>
  <c r="V98" i="2"/>
  <c r="W98" i="2"/>
  <c r="AC98" i="2" s="1"/>
  <c r="X98" i="2"/>
  <c r="Y98" i="2"/>
  <c r="Z98" i="2"/>
  <c r="AA98" i="2"/>
  <c r="AB98" i="2"/>
  <c r="U99" i="2"/>
  <c r="V99" i="2"/>
  <c r="AB99" i="2" s="1"/>
  <c r="W99" i="2"/>
  <c r="X99" i="2"/>
  <c r="Y99" i="2"/>
  <c r="Z99" i="2"/>
  <c r="AA99" i="2"/>
  <c r="U100" i="2"/>
  <c r="AA100" i="2" s="1"/>
  <c r="V100" i="2"/>
  <c r="W100" i="2"/>
  <c r="X100" i="2"/>
  <c r="Y100" i="2"/>
  <c r="Z100" i="2"/>
  <c r="AC100" i="2"/>
  <c r="U101" i="2"/>
  <c r="V101" i="2"/>
  <c r="W101" i="2"/>
  <c r="X101" i="2"/>
  <c r="Y101" i="2"/>
  <c r="Z101" i="2"/>
  <c r="AB101" i="2"/>
  <c r="AC101" i="2"/>
  <c r="U102" i="2"/>
  <c r="V102" i="2"/>
  <c r="W102" i="2"/>
  <c r="AC102" i="2" s="1"/>
  <c r="X102" i="2"/>
  <c r="Y102" i="2"/>
  <c r="Z102" i="2"/>
  <c r="AA102" i="2"/>
  <c r="AB102" i="2"/>
  <c r="U103" i="2"/>
  <c r="V103" i="2"/>
  <c r="AB103" i="2" s="1"/>
  <c r="W103" i="2"/>
  <c r="X103" i="2"/>
  <c r="Y103" i="2"/>
  <c r="Z103" i="2"/>
  <c r="AA103" i="2"/>
  <c r="U104" i="2"/>
  <c r="AA104" i="2" s="1"/>
  <c r="V104" i="2"/>
  <c r="W104" i="2"/>
  <c r="X104" i="2"/>
  <c r="Y104" i="2"/>
  <c r="Z104" i="2"/>
  <c r="AC104" i="2"/>
  <c r="U105" i="2"/>
  <c r="V105" i="2"/>
  <c r="W105" i="2"/>
  <c r="X105" i="2"/>
  <c r="Y105" i="2"/>
  <c r="Z105" i="2"/>
  <c r="AB105" i="2"/>
  <c r="AC105" i="2"/>
  <c r="U106" i="2"/>
  <c r="V106" i="2"/>
  <c r="W106" i="2"/>
  <c r="AC106" i="2" s="1"/>
  <c r="X106" i="2"/>
  <c r="Y106" i="2"/>
  <c r="Z106" i="2"/>
  <c r="AA106" i="2"/>
  <c r="AB106" i="2"/>
  <c r="U107" i="2"/>
  <c r="V107" i="2"/>
  <c r="AB107" i="2" s="1"/>
  <c r="W107" i="2"/>
  <c r="X107" i="2"/>
  <c r="Y107" i="2"/>
  <c r="Z107" i="2"/>
  <c r="AA107" i="2"/>
  <c r="U108" i="2"/>
  <c r="AA108" i="2" s="1"/>
  <c r="V108" i="2"/>
  <c r="W108" i="2"/>
  <c r="X108" i="2"/>
  <c r="Y108" i="2"/>
  <c r="Z108" i="2"/>
  <c r="AC108" i="2"/>
  <c r="U109" i="2"/>
  <c r="V109" i="2"/>
  <c r="W109" i="2"/>
  <c r="X109" i="2"/>
  <c r="Y109" i="2"/>
  <c r="AB109" i="2" s="1"/>
  <c r="Z109" i="2"/>
  <c r="AC109" i="2"/>
  <c r="U110" i="2"/>
  <c r="V110" i="2"/>
  <c r="W110" i="2"/>
  <c r="AC110" i="2" s="1"/>
  <c r="X110" i="2"/>
  <c r="AA110" i="2" s="1"/>
  <c r="Y110" i="2"/>
  <c r="Z110" i="2"/>
  <c r="AB110" i="2"/>
  <c r="U111" i="2"/>
  <c r="V111" i="2"/>
  <c r="AB111" i="2" s="1"/>
  <c r="W111" i="2"/>
  <c r="X111" i="2"/>
  <c r="Y111" i="2"/>
  <c r="Z111" i="2"/>
  <c r="AA111" i="2"/>
  <c r="U112" i="2"/>
  <c r="AA112" i="2" s="1"/>
  <c r="V112" i="2"/>
  <c r="W112" i="2"/>
  <c r="X112" i="2"/>
  <c r="Y112" i="2"/>
  <c r="Z112" i="2"/>
  <c r="AC112" i="2"/>
  <c r="U113" i="2"/>
  <c r="V113" i="2"/>
  <c r="W113" i="2"/>
  <c r="X113" i="2"/>
  <c r="Y113" i="2"/>
  <c r="AB113" i="2" s="1"/>
  <c r="Z113" i="2"/>
  <c r="AC113" i="2"/>
  <c r="U114" i="2"/>
  <c r="V114" i="2"/>
  <c r="W114" i="2"/>
  <c r="AC114" i="2" s="1"/>
  <c r="X114" i="2"/>
  <c r="AA114" i="2" s="1"/>
  <c r="Y114" i="2"/>
  <c r="Z114" i="2"/>
  <c r="AB114" i="2"/>
  <c r="U115" i="2"/>
  <c r="V115" i="2"/>
  <c r="AB115" i="2" s="1"/>
  <c r="W115" i="2"/>
  <c r="X115" i="2"/>
  <c r="Y115" i="2"/>
  <c r="Z115" i="2"/>
  <c r="AA115" i="2"/>
  <c r="U116" i="2"/>
  <c r="AA116" i="2" s="1"/>
  <c r="V116" i="2"/>
  <c r="W116" i="2"/>
  <c r="X116" i="2"/>
  <c r="Y116" i="2"/>
  <c r="Z116" i="2"/>
  <c r="AC116" i="2"/>
  <c r="U117" i="2"/>
  <c r="V117" i="2"/>
  <c r="W117" i="2"/>
  <c r="X117" i="2"/>
  <c r="Y117" i="2"/>
  <c r="AB117" i="2" s="1"/>
  <c r="Z117" i="2"/>
  <c r="AC117" i="2"/>
  <c r="U118" i="2"/>
  <c r="V118" i="2"/>
  <c r="W118" i="2"/>
  <c r="X118" i="2"/>
  <c r="AA118" i="2" s="1"/>
  <c r="Y118" i="2"/>
  <c r="Z118" i="2"/>
  <c r="AC118" i="2" s="1"/>
  <c r="AB118" i="2"/>
  <c r="U119" i="2"/>
  <c r="V119" i="2"/>
  <c r="W119" i="2"/>
  <c r="AC119" i="2" s="1"/>
  <c r="X119" i="2"/>
  <c r="Y119" i="2"/>
  <c r="AB119" i="2" s="1"/>
  <c r="Z119" i="2"/>
  <c r="AA119" i="2"/>
  <c r="U120" i="2"/>
  <c r="V120" i="2"/>
  <c r="AB120" i="2" s="1"/>
  <c r="W120" i="2"/>
  <c r="AC120" i="2" s="1"/>
  <c r="X120" i="2"/>
  <c r="AA120" i="2" s="1"/>
  <c r="Y120" i="2"/>
  <c r="Z120" i="2"/>
  <c r="U121" i="2"/>
  <c r="AA121" i="2" s="1"/>
  <c r="V121" i="2"/>
  <c r="W121" i="2"/>
  <c r="X121" i="2"/>
  <c r="Y121" i="2"/>
  <c r="Z121" i="2"/>
  <c r="AC121" i="2"/>
  <c r="U122" i="2"/>
  <c r="AA122" i="2" s="1"/>
  <c r="V122" i="2"/>
  <c r="W122" i="2"/>
  <c r="X122" i="2"/>
  <c r="Y122" i="2"/>
  <c r="Z122" i="2"/>
  <c r="AC122" i="2" s="1"/>
  <c r="AB122" i="2"/>
  <c r="U123" i="2"/>
  <c r="V123" i="2"/>
  <c r="W123" i="2"/>
  <c r="AC123" i="2" s="1"/>
  <c r="X123" i="2"/>
  <c r="Y123" i="2"/>
  <c r="AB123" i="2" s="1"/>
  <c r="Z123" i="2"/>
  <c r="AA123" i="2"/>
  <c r="U124" i="2"/>
  <c r="V124" i="2"/>
  <c r="AB124" i="2" s="1"/>
  <c r="W124" i="2"/>
  <c r="AC124" i="2" s="1"/>
  <c r="X124" i="2"/>
  <c r="AA124" i="2" s="1"/>
  <c r="Y124" i="2"/>
  <c r="Z124" i="2"/>
  <c r="U125" i="2"/>
  <c r="AA125" i="2" s="1"/>
  <c r="V125" i="2"/>
  <c r="AB125" i="2" s="1"/>
  <c r="W125" i="2"/>
  <c r="X125" i="2"/>
  <c r="Y125" i="2"/>
  <c r="Z125" i="2"/>
  <c r="AC125" i="2"/>
  <c r="U126" i="2"/>
  <c r="V126" i="2"/>
  <c r="W126" i="2"/>
  <c r="X126" i="2"/>
  <c r="Y126" i="2"/>
  <c r="Z126" i="2"/>
  <c r="AC126" i="2" s="1"/>
  <c r="AB126" i="2"/>
  <c r="U127" i="2"/>
  <c r="V127" i="2"/>
  <c r="W127" i="2"/>
  <c r="AC127" i="2" s="1"/>
  <c r="X127" i="2"/>
  <c r="Y127" i="2"/>
  <c r="AB127" i="2" s="1"/>
  <c r="Z127" i="2"/>
  <c r="AA127" i="2"/>
  <c r="U128" i="2"/>
  <c r="V128" i="2"/>
  <c r="AB128" i="2" s="1"/>
  <c r="W128" i="2"/>
  <c r="X128" i="2"/>
  <c r="AA128" i="2" s="1"/>
  <c r="Y128" i="2"/>
  <c r="Z128" i="2"/>
  <c r="AC128" i="2" s="1"/>
  <c r="U129" i="2"/>
  <c r="AA129" i="2" s="1"/>
  <c r="V129" i="2"/>
  <c r="W129" i="2"/>
  <c r="X129" i="2"/>
  <c r="Y129" i="2"/>
  <c r="AB129" i="2" s="1"/>
  <c r="Z129" i="2"/>
  <c r="AC129" i="2"/>
  <c r="U130" i="2"/>
  <c r="V130" i="2"/>
  <c r="W130" i="2"/>
  <c r="X130" i="2"/>
  <c r="Y130" i="2"/>
  <c r="Z130" i="2"/>
  <c r="AC130" i="2" s="1"/>
  <c r="AB130" i="2"/>
  <c r="U131" i="2"/>
  <c r="V131" i="2"/>
  <c r="W131" i="2"/>
  <c r="AC131" i="2" s="1"/>
  <c r="X131" i="2"/>
  <c r="Y131" i="2"/>
  <c r="AB131" i="2" s="1"/>
  <c r="Z131" i="2"/>
  <c r="AA131" i="2"/>
  <c r="U132" i="2"/>
  <c r="V132" i="2"/>
  <c r="AB132" i="2" s="1"/>
  <c r="W132" i="2"/>
  <c r="X132" i="2"/>
  <c r="AA132" i="2" s="1"/>
  <c r="Y132" i="2"/>
  <c r="Z132" i="2"/>
  <c r="AC132" i="2" s="1"/>
  <c r="U133" i="2"/>
  <c r="AA133" i="2" s="1"/>
  <c r="V133" i="2"/>
  <c r="W133" i="2"/>
  <c r="X133" i="2"/>
  <c r="Y133" i="2"/>
  <c r="AB133" i="2" s="1"/>
  <c r="Z133" i="2"/>
  <c r="AC133" i="2"/>
  <c r="U134" i="2"/>
  <c r="V134" i="2"/>
  <c r="W134" i="2"/>
  <c r="X134" i="2"/>
  <c r="AA134" i="2" s="1"/>
  <c r="Y134" i="2"/>
  <c r="Z134" i="2"/>
  <c r="AC134" i="2" s="1"/>
  <c r="AB134" i="2"/>
  <c r="U135" i="2"/>
  <c r="V135" i="2"/>
  <c r="W135" i="2"/>
  <c r="AC135" i="2" s="1"/>
  <c r="X135" i="2"/>
  <c r="Y135" i="2"/>
  <c r="AB135" i="2" s="1"/>
  <c r="Z135" i="2"/>
  <c r="AA135" i="2"/>
  <c r="U136" i="2"/>
  <c r="V136" i="2"/>
  <c r="AB136" i="2" s="1"/>
  <c r="W136" i="2"/>
  <c r="X136" i="2"/>
  <c r="AA136" i="2" s="1"/>
  <c r="Y136" i="2"/>
  <c r="Z136" i="2"/>
  <c r="AC136" i="2" s="1"/>
  <c r="U137" i="2"/>
  <c r="AA137" i="2" s="1"/>
  <c r="V137" i="2"/>
  <c r="W137" i="2"/>
  <c r="X137" i="2"/>
  <c r="Y137" i="2"/>
  <c r="AB137" i="2" s="1"/>
  <c r="Z137" i="2"/>
  <c r="AC137" i="2"/>
  <c r="U138" i="2"/>
  <c r="V138" i="2"/>
  <c r="W138" i="2"/>
  <c r="X138" i="2"/>
  <c r="AA138" i="2" s="1"/>
  <c r="Y138" i="2"/>
  <c r="Z138" i="2"/>
  <c r="AC138" i="2" s="1"/>
  <c r="AB138" i="2"/>
  <c r="U139" i="2"/>
  <c r="V139" i="2"/>
  <c r="W139" i="2"/>
  <c r="AC139" i="2" s="1"/>
  <c r="X139" i="2"/>
  <c r="Y139" i="2"/>
  <c r="AB139" i="2" s="1"/>
  <c r="Z139" i="2"/>
  <c r="AA139" i="2"/>
  <c r="U140" i="2"/>
  <c r="V140" i="2"/>
  <c r="AB140" i="2" s="1"/>
  <c r="W140" i="2"/>
  <c r="X140" i="2"/>
  <c r="AA140" i="2" s="1"/>
  <c r="Y140" i="2"/>
  <c r="Z140" i="2"/>
  <c r="AC140" i="2" s="1"/>
  <c r="U141" i="2"/>
  <c r="AA141" i="2" s="1"/>
  <c r="V141" i="2"/>
  <c r="W141" i="2"/>
  <c r="X141" i="2"/>
  <c r="Y141" i="2"/>
  <c r="AB141" i="2" s="1"/>
  <c r="Z141" i="2"/>
  <c r="AC141" i="2"/>
  <c r="U142" i="2"/>
  <c r="V142" i="2"/>
  <c r="W142" i="2"/>
  <c r="X142" i="2"/>
  <c r="AA142" i="2" s="1"/>
  <c r="Y142" i="2"/>
  <c r="Z142" i="2"/>
  <c r="AC142" i="2" s="1"/>
  <c r="AB142" i="2"/>
  <c r="U143" i="2"/>
  <c r="V143" i="2"/>
  <c r="W143" i="2"/>
  <c r="AC143" i="2" s="1"/>
  <c r="X143" i="2"/>
  <c r="Y143" i="2"/>
  <c r="AB143" i="2" s="1"/>
  <c r="Z143" i="2"/>
  <c r="AA143" i="2"/>
  <c r="U144" i="2"/>
  <c r="V144" i="2"/>
  <c r="AB144" i="2" s="1"/>
  <c r="W144" i="2"/>
  <c r="X144" i="2"/>
  <c r="AA144" i="2" s="1"/>
  <c r="Y144" i="2"/>
  <c r="Z144" i="2"/>
  <c r="AC144" i="2" s="1"/>
  <c r="U145" i="2"/>
  <c r="AA145" i="2" s="1"/>
  <c r="V145" i="2"/>
  <c r="W145" i="2"/>
  <c r="X145" i="2"/>
  <c r="Y145" i="2"/>
  <c r="AB145" i="2" s="1"/>
  <c r="Z145" i="2"/>
  <c r="AC145" i="2"/>
  <c r="U146" i="2"/>
  <c r="V146" i="2"/>
  <c r="W146" i="2"/>
  <c r="X146" i="2"/>
  <c r="AA146" i="2" s="1"/>
  <c r="Y146" i="2"/>
  <c r="Z146" i="2"/>
  <c r="AC146" i="2" s="1"/>
  <c r="AB146" i="2"/>
  <c r="U147" i="2"/>
  <c r="V147" i="2"/>
  <c r="W147" i="2"/>
  <c r="AC147" i="2" s="1"/>
  <c r="X147" i="2"/>
  <c r="Y147" i="2"/>
  <c r="AB147" i="2" s="1"/>
  <c r="Z147" i="2"/>
  <c r="AA147" i="2"/>
  <c r="U148" i="2"/>
  <c r="V148" i="2"/>
  <c r="AB148" i="2" s="1"/>
  <c r="W148" i="2"/>
  <c r="X148" i="2"/>
  <c r="AA148" i="2" s="1"/>
  <c r="Y148" i="2"/>
  <c r="Z148" i="2"/>
  <c r="AC148" i="2" s="1"/>
  <c r="U149" i="2"/>
  <c r="AA149" i="2" s="1"/>
  <c r="V149" i="2"/>
  <c r="W149" i="2"/>
  <c r="X149" i="2"/>
  <c r="Y149" i="2"/>
  <c r="AB149" i="2" s="1"/>
  <c r="Z149" i="2"/>
  <c r="AC149" i="2"/>
  <c r="U150" i="2"/>
  <c r="V150" i="2"/>
  <c r="W150" i="2"/>
  <c r="X150" i="2"/>
  <c r="AA150" i="2" s="1"/>
  <c r="Y150" i="2"/>
  <c r="Z150" i="2"/>
  <c r="AC150" i="2" s="1"/>
  <c r="AB150" i="2"/>
  <c r="U151" i="2"/>
  <c r="V151" i="2"/>
  <c r="W151" i="2"/>
  <c r="AC151" i="2" s="1"/>
  <c r="X151" i="2"/>
  <c r="Y151" i="2"/>
  <c r="AB151" i="2" s="1"/>
  <c r="Z151" i="2"/>
  <c r="AA151" i="2"/>
  <c r="U152" i="2"/>
  <c r="V152" i="2"/>
  <c r="AB152" i="2" s="1"/>
  <c r="W152" i="2"/>
  <c r="X152" i="2"/>
  <c r="AA152" i="2" s="1"/>
  <c r="Y152" i="2"/>
  <c r="Z152" i="2"/>
  <c r="AC152" i="2" s="1"/>
  <c r="U153" i="2"/>
  <c r="AA153" i="2" s="1"/>
  <c r="V153" i="2"/>
  <c r="W153" i="2"/>
  <c r="X153" i="2"/>
  <c r="Y153" i="2"/>
  <c r="AB153" i="2" s="1"/>
  <c r="Z153" i="2"/>
  <c r="AC153" i="2"/>
  <c r="U154" i="2"/>
  <c r="V154" i="2"/>
  <c r="W154" i="2"/>
  <c r="X154" i="2"/>
  <c r="AA154" i="2" s="1"/>
  <c r="Y154" i="2"/>
  <c r="Z154" i="2"/>
  <c r="AC154" i="2" s="1"/>
  <c r="AB154" i="2"/>
  <c r="U155" i="2"/>
  <c r="V155" i="2"/>
  <c r="W155" i="2"/>
  <c r="AC155" i="2" s="1"/>
  <c r="X155" i="2"/>
  <c r="Y155" i="2"/>
  <c r="AB155" i="2" s="1"/>
  <c r="Z155" i="2"/>
  <c r="AA155" i="2"/>
  <c r="U156" i="2"/>
  <c r="V156" i="2"/>
  <c r="AB156" i="2" s="1"/>
  <c r="W156" i="2"/>
  <c r="X156" i="2"/>
  <c r="AA156" i="2" s="1"/>
  <c r="Y156" i="2"/>
  <c r="Z156" i="2"/>
  <c r="AC156" i="2" s="1"/>
  <c r="U157" i="2"/>
  <c r="AA157" i="2" s="1"/>
  <c r="V157" i="2"/>
  <c r="W157" i="2"/>
  <c r="X157" i="2"/>
  <c r="Y157" i="2"/>
  <c r="AB157" i="2" s="1"/>
  <c r="Z157" i="2"/>
  <c r="AC157" i="2"/>
  <c r="U158" i="2"/>
  <c r="V158" i="2"/>
  <c r="W158" i="2"/>
  <c r="X158" i="2"/>
  <c r="AA158" i="2" s="1"/>
  <c r="Y158" i="2"/>
  <c r="Z158" i="2"/>
  <c r="AC158" i="2" s="1"/>
  <c r="AB158" i="2"/>
  <c r="U159" i="2"/>
  <c r="V159" i="2"/>
  <c r="W159" i="2"/>
  <c r="AC159" i="2" s="1"/>
  <c r="X159" i="2"/>
  <c r="Y159" i="2"/>
  <c r="AB159" i="2" s="1"/>
  <c r="Z159" i="2"/>
  <c r="AA159" i="2"/>
  <c r="U160" i="2"/>
  <c r="V160" i="2"/>
  <c r="AB160" i="2" s="1"/>
  <c r="W160" i="2"/>
  <c r="X160" i="2"/>
  <c r="AA160" i="2" s="1"/>
  <c r="Y160" i="2"/>
  <c r="Z160" i="2"/>
  <c r="AC160" i="2" s="1"/>
  <c r="U161" i="2"/>
  <c r="AA161" i="2" s="1"/>
  <c r="V161" i="2"/>
  <c r="W161" i="2"/>
  <c r="X161" i="2"/>
  <c r="Y161" i="2"/>
  <c r="AB161" i="2" s="1"/>
  <c r="Z161" i="2"/>
  <c r="AC161" i="2"/>
  <c r="U162" i="2"/>
  <c r="V162" i="2"/>
  <c r="W162" i="2"/>
  <c r="X162" i="2"/>
  <c r="AA162" i="2" s="1"/>
  <c r="Y162" i="2"/>
  <c r="Z162" i="2"/>
  <c r="AC162" i="2" s="1"/>
  <c r="AB162" i="2"/>
  <c r="U163" i="2"/>
  <c r="V163" i="2"/>
  <c r="W163" i="2"/>
  <c r="AC163" i="2" s="1"/>
  <c r="X163" i="2"/>
  <c r="Y163" i="2"/>
  <c r="AB163" i="2" s="1"/>
  <c r="Z163" i="2"/>
  <c r="AA163" i="2"/>
  <c r="U164" i="2"/>
  <c r="V164" i="2"/>
  <c r="AB164" i="2" s="1"/>
  <c r="W164" i="2"/>
  <c r="X164" i="2"/>
  <c r="AA164" i="2" s="1"/>
  <c r="Y164" i="2"/>
  <c r="Z164" i="2"/>
  <c r="AC164" i="2" s="1"/>
  <c r="U165" i="2"/>
  <c r="AA165" i="2" s="1"/>
  <c r="V165" i="2"/>
  <c r="W165" i="2"/>
  <c r="X165" i="2"/>
  <c r="Y165" i="2"/>
  <c r="AB165" i="2" s="1"/>
  <c r="Z165" i="2"/>
  <c r="AC165" i="2"/>
  <c r="U166" i="2"/>
  <c r="V166" i="2"/>
  <c r="W166" i="2"/>
  <c r="X166" i="2"/>
  <c r="AA166" i="2" s="1"/>
  <c r="Y166" i="2"/>
  <c r="Z166" i="2"/>
  <c r="AC166" i="2" s="1"/>
  <c r="AB166" i="2"/>
  <c r="U167" i="2"/>
  <c r="V167" i="2"/>
  <c r="W167" i="2"/>
  <c r="AC167" i="2" s="1"/>
  <c r="X167" i="2"/>
  <c r="Y167" i="2"/>
  <c r="AB167" i="2" s="1"/>
  <c r="Z167" i="2"/>
  <c r="AA167" i="2"/>
  <c r="U168" i="2"/>
  <c r="V168" i="2"/>
  <c r="AB168" i="2" s="1"/>
  <c r="W168" i="2"/>
  <c r="X168" i="2"/>
  <c r="AA168" i="2" s="1"/>
  <c r="Y168" i="2"/>
  <c r="Z168" i="2"/>
  <c r="AC168" i="2" s="1"/>
  <c r="U169" i="2"/>
  <c r="V169" i="2"/>
  <c r="W169" i="2"/>
  <c r="AC169" i="2" s="1"/>
  <c r="X169" i="2"/>
  <c r="Y169" i="2"/>
  <c r="AB169" i="2" s="1"/>
  <c r="Z169" i="2"/>
  <c r="AA169" i="2"/>
  <c r="U170" i="2"/>
  <c r="V170" i="2"/>
  <c r="W170" i="2"/>
  <c r="X170" i="2"/>
  <c r="AA170" i="2" s="1"/>
  <c r="Y170" i="2"/>
  <c r="Z170" i="2"/>
  <c r="AC170" i="2" s="1"/>
  <c r="AB170" i="2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X172" i="2"/>
  <c r="AA172" i="2" s="1"/>
  <c r="Y172" i="2"/>
  <c r="Z172" i="2"/>
  <c r="AB172" i="2"/>
  <c r="AC172" i="2"/>
  <c r="U173" i="2"/>
  <c r="V173" i="2"/>
  <c r="W173" i="2"/>
  <c r="AC173" i="2" s="1"/>
  <c r="X173" i="2"/>
  <c r="Y173" i="2"/>
  <c r="Z173" i="2"/>
  <c r="AA173" i="2"/>
  <c r="AB173" i="2"/>
  <c r="U174" i="2"/>
  <c r="V174" i="2"/>
  <c r="AB174" i="2" s="1"/>
  <c r="W174" i="2"/>
  <c r="AC174" i="2" s="1"/>
  <c r="X174" i="2"/>
  <c r="Y174" i="2"/>
  <c r="Z174" i="2"/>
  <c r="AA174" i="2"/>
  <c r="U175" i="2"/>
  <c r="AA175" i="2" s="1"/>
  <c r="V175" i="2"/>
  <c r="AB175" i="2" s="1"/>
  <c r="W175" i="2"/>
  <c r="X175" i="2"/>
  <c r="Y175" i="2"/>
  <c r="Z175" i="2"/>
  <c r="AC175" i="2"/>
  <c r="U176" i="2"/>
  <c r="AA176" i="2" s="1"/>
  <c r="V176" i="2"/>
  <c r="W176" i="2"/>
  <c r="X176" i="2"/>
  <c r="Y176" i="2"/>
  <c r="Z176" i="2"/>
  <c r="AB176" i="2"/>
  <c r="AC176" i="2"/>
  <c r="U177" i="2"/>
  <c r="V177" i="2"/>
  <c r="W177" i="2"/>
  <c r="AC177" i="2" s="1"/>
  <c r="X177" i="2"/>
  <c r="Y177" i="2"/>
  <c r="Z177" i="2"/>
  <c r="AA177" i="2"/>
  <c r="AB177" i="2"/>
  <c r="U178" i="2"/>
  <c r="V178" i="2"/>
  <c r="AB178" i="2" s="1"/>
  <c r="W178" i="2"/>
  <c r="AC178" i="2" s="1"/>
  <c r="X178" i="2"/>
  <c r="Y178" i="2"/>
  <c r="Z178" i="2"/>
  <c r="AA178" i="2"/>
  <c r="U179" i="2"/>
  <c r="AA179" i="2" s="1"/>
  <c r="V179" i="2"/>
  <c r="AB179" i="2" s="1"/>
  <c r="W179" i="2"/>
  <c r="X179" i="2"/>
  <c r="Y179" i="2"/>
  <c r="Z179" i="2"/>
  <c r="AC179" i="2"/>
  <c r="U180" i="2"/>
  <c r="AA180" i="2" s="1"/>
  <c r="V180" i="2"/>
  <c r="W180" i="2"/>
  <c r="X180" i="2"/>
  <c r="Y180" i="2"/>
  <c r="Z180" i="2"/>
  <c r="AB180" i="2"/>
  <c r="AC180" i="2"/>
  <c r="U181" i="2"/>
  <c r="V181" i="2"/>
  <c r="W181" i="2"/>
  <c r="AC181" i="2" s="1"/>
  <c r="X181" i="2"/>
  <c r="Y181" i="2"/>
  <c r="Z181" i="2"/>
  <c r="AA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/>
  <c r="U184" i="2"/>
  <c r="AA184" i="2" s="1"/>
  <c r="V184" i="2"/>
  <c r="W184" i="2"/>
  <c r="X184" i="2"/>
  <c r="Y184" i="2"/>
  <c r="Z184" i="2"/>
  <c r="AB184" i="2"/>
  <c r="AC184" i="2"/>
  <c r="U185" i="2"/>
  <c r="V185" i="2"/>
  <c r="W185" i="2"/>
  <c r="AC185" i="2" s="1"/>
  <c r="X185" i="2"/>
  <c r="Y185" i="2"/>
  <c r="Z185" i="2"/>
  <c r="AA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/>
  <c r="U188" i="2"/>
  <c r="AA188" i="2" s="1"/>
  <c r="V188" i="2"/>
  <c r="W188" i="2"/>
  <c r="X188" i="2"/>
  <c r="Y188" i="2"/>
  <c r="Z188" i="2"/>
  <c r="AB188" i="2"/>
  <c r="AC188" i="2"/>
  <c r="U189" i="2"/>
  <c r="V189" i="2"/>
  <c r="W189" i="2"/>
  <c r="AC189" i="2" s="1"/>
  <c r="X189" i="2"/>
  <c r="Y189" i="2"/>
  <c r="Z189" i="2"/>
  <c r="AA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/>
  <c r="U192" i="2"/>
  <c r="AA192" i="2" s="1"/>
  <c r="V192" i="2"/>
  <c r="W192" i="2"/>
  <c r="X192" i="2"/>
  <c r="Y192" i="2"/>
  <c r="Z192" i="2"/>
  <c r="AB192" i="2"/>
  <c r="AC192" i="2"/>
  <c r="U193" i="2"/>
  <c r="V193" i="2"/>
  <c r="W193" i="2"/>
  <c r="AC193" i="2" s="1"/>
  <c r="X193" i="2"/>
  <c r="Y193" i="2"/>
  <c r="Z193" i="2"/>
  <c r="AA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/>
  <c r="U196" i="2"/>
  <c r="AA196" i="2" s="1"/>
  <c r="V196" i="2"/>
  <c r="W196" i="2"/>
  <c r="X196" i="2"/>
  <c r="Y196" i="2"/>
  <c r="Z196" i="2"/>
  <c r="AB196" i="2"/>
  <c r="AC196" i="2"/>
  <c r="U197" i="2"/>
  <c r="V197" i="2"/>
  <c r="W197" i="2"/>
  <c r="AC197" i="2" s="1"/>
  <c r="X197" i="2"/>
  <c r="Y197" i="2"/>
  <c r="Z197" i="2"/>
  <c r="AA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/>
  <c r="U200" i="2"/>
  <c r="AA200" i="2" s="1"/>
  <c r="V200" i="2"/>
  <c r="W200" i="2"/>
  <c r="X200" i="2"/>
  <c r="Y200" i="2"/>
  <c r="Z200" i="2"/>
  <c r="AB200" i="2"/>
  <c r="AC200" i="2"/>
  <c r="U201" i="2"/>
  <c r="V201" i="2"/>
  <c r="W201" i="2"/>
  <c r="AC201" i="2" s="1"/>
  <c r="X201" i="2"/>
  <c r="Y201" i="2"/>
  <c r="Z201" i="2"/>
  <c r="AA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N11" i="2" s="1"/>
  <c r="F11" i="2"/>
  <c r="G11" i="2"/>
  <c r="H11" i="2"/>
  <c r="I11" i="2"/>
  <c r="J11" i="2"/>
  <c r="K11" i="2"/>
  <c r="L11" i="2"/>
  <c r="M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E15" i="2"/>
  <c r="F15" i="2"/>
  <c r="G15" i="2"/>
  <c r="H15" i="2"/>
  <c r="I15" i="2"/>
  <c r="J15" i="2"/>
  <c r="K15" i="2"/>
  <c r="L15" i="2"/>
  <c r="M15" i="2"/>
  <c r="N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P19" i="2" s="1"/>
  <c r="H19" i="2"/>
  <c r="I19" i="2"/>
  <c r="J19" i="2"/>
  <c r="K19" i="2"/>
  <c r="L19" i="2"/>
  <c r="M19" i="2"/>
  <c r="O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P23" i="2" s="1"/>
  <c r="H23" i="2"/>
  <c r="I23" i="2"/>
  <c r="J23" i="2"/>
  <c r="K23" i="2"/>
  <c r="L23" i="2"/>
  <c r="M23" i="2"/>
  <c r="O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P27" i="2" s="1"/>
  <c r="H27" i="2"/>
  <c r="I27" i="2"/>
  <c r="J27" i="2"/>
  <c r="K27" i="2"/>
  <c r="L27" i="2"/>
  <c r="M27" i="2"/>
  <c r="O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P31" i="2" s="1"/>
  <c r="H31" i="2"/>
  <c r="I31" i="2"/>
  <c r="J31" i="2"/>
  <c r="K31" i="2"/>
  <c r="L31" i="2"/>
  <c r="M31" i="2"/>
  <c r="O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P35" i="2" s="1"/>
  <c r="H35" i="2"/>
  <c r="I35" i="2"/>
  <c r="J35" i="2"/>
  <c r="K35" i="2"/>
  <c r="L35" i="2"/>
  <c r="M35" i="2"/>
  <c r="O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P39" i="2" s="1"/>
  <c r="H39" i="2"/>
  <c r="I39" i="2"/>
  <c r="J39" i="2"/>
  <c r="K39" i="2"/>
  <c r="L39" i="2"/>
  <c r="M39" i="2"/>
  <c r="O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E42" i="2"/>
  <c r="N42" i="2" s="1"/>
  <c r="F42" i="2"/>
  <c r="G42" i="2"/>
  <c r="H42" i="2"/>
  <c r="I42" i="2"/>
  <c r="J42" i="2"/>
  <c r="K42" i="2"/>
  <c r="L42" i="2"/>
  <c r="M42" i="2"/>
  <c r="O42" i="2"/>
  <c r="P42" i="2"/>
  <c r="E43" i="2"/>
  <c r="N43" i="2" s="1"/>
  <c r="F43" i="2"/>
  <c r="G43" i="2"/>
  <c r="P43" i="2" s="1"/>
  <c r="H43" i="2"/>
  <c r="I43" i="2"/>
  <c r="J43" i="2"/>
  <c r="K43" i="2"/>
  <c r="L43" i="2"/>
  <c r="M43" i="2"/>
  <c r="O43" i="2"/>
  <c r="E44" i="2"/>
  <c r="N44" i="2" s="1"/>
  <c r="F44" i="2"/>
  <c r="G44" i="2"/>
  <c r="H44" i="2"/>
  <c r="I44" i="2"/>
  <c r="J44" i="2"/>
  <c r="K44" i="2"/>
  <c r="L44" i="2"/>
  <c r="M44" i="2"/>
  <c r="O44" i="2"/>
  <c r="P44" i="2"/>
  <c r="E45" i="2"/>
  <c r="N45" i="2" s="1"/>
  <c r="F45" i="2"/>
  <c r="G45" i="2"/>
  <c r="H45" i="2"/>
  <c r="I45" i="2"/>
  <c r="J45" i="2"/>
  <c r="K45" i="2"/>
  <c r="L45" i="2"/>
  <c r="M45" i="2"/>
  <c r="O45" i="2"/>
  <c r="P45" i="2"/>
  <c r="E46" i="2"/>
  <c r="N46" i="2" s="1"/>
  <c r="F46" i="2"/>
  <c r="G46" i="2"/>
  <c r="H46" i="2"/>
  <c r="I46" i="2"/>
  <c r="J46" i="2"/>
  <c r="K46" i="2"/>
  <c r="L46" i="2"/>
  <c r="M46" i="2"/>
  <c r="O46" i="2"/>
  <c r="P46" i="2"/>
  <c r="E47" i="2"/>
  <c r="N47" i="2" s="1"/>
  <c r="F47" i="2"/>
  <c r="G47" i="2"/>
  <c r="P47" i="2" s="1"/>
  <c r="H47" i="2"/>
  <c r="I47" i="2"/>
  <c r="J47" i="2"/>
  <c r="K47" i="2"/>
  <c r="L47" i="2"/>
  <c r="M47" i="2"/>
  <c r="O47" i="2"/>
  <c r="E48" i="2"/>
  <c r="N48" i="2" s="1"/>
  <c r="F48" i="2"/>
  <c r="G48" i="2"/>
  <c r="H48" i="2"/>
  <c r="I48" i="2"/>
  <c r="J48" i="2"/>
  <c r="K48" i="2"/>
  <c r="L48" i="2"/>
  <c r="M48" i="2"/>
  <c r="O48" i="2"/>
  <c r="P48" i="2"/>
  <c r="E49" i="2"/>
  <c r="N49" i="2" s="1"/>
  <c r="F49" i="2"/>
  <c r="G49" i="2"/>
  <c r="H49" i="2"/>
  <c r="I49" i="2"/>
  <c r="J49" i="2"/>
  <c r="K49" i="2"/>
  <c r="L49" i="2"/>
  <c r="M49" i="2"/>
  <c r="O49" i="2"/>
  <c r="P49" i="2"/>
  <c r="E50" i="2"/>
  <c r="N50" i="2" s="1"/>
  <c r="F50" i="2"/>
  <c r="G50" i="2"/>
  <c r="H50" i="2"/>
  <c r="I50" i="2"/>
  <c r="J50" i="2"/>
  <c r="K50" i="2"/>
  <c r="L50" i="2"/>
  <c r="M50" i="2"/>
  <c r="O50" i="2"/>
  <c r="P50" i="2"/>
  <c r="E51" i="2"/>
  <c r="N51" i="2" s="1"/>
  <c r="F51" i="2"/>
  <c r="G51" i="2"/>
  <c r="P51" i="2" s="1"/>
  <c r="H51" i="2"/>
  <c r="I51" i="2"/>
  <c r="J51" i="2"/>
  <c r="K51" i="2"/>
  <c r="L51" i="2"/>
  <c r="M51" i="2"/>
  <c r="O51" i="2"/>
  <c r="E52" i="2"/>
  <c r="N52" i="2" s="1"/>
  <c r="F52" i="2"/>
  <c r="G52" i="2"/>
  <c r="H52" i="2"/>
  <c r="I52" i="2"/>
  <c r="J52" i="2"/>
  <c r="K52" i="2"/>
  <c r="L52" i="2"/>
  <c r="M52" i="2"/>
  <c r="O52" i="2"/>
  <c r="P52" i="2"/>
  <c r="E53" i="2"/>
  <c r="N53" i="2" s="1"/>
  <c r="F53" i="2"/>
  <c r="G53" i="2"/>
  <c r="H53" i="2"/>
  <c r="I53" i="2"/>
  <c r="J53" i="2"/>
  <c r="K53" i="2"/>
  <c r="L53" i="2"/>
  <c r="M53" i="2"/>
  <c r="O53" i="2"/>
  <c r="P53" i="2"/>
  <c r="E54" i="2"/>
  <c r="N54" i="2" s="1"/>
  <c r="F54" i="2"/>
  <c r="G54" i="2"/>
  <c r="H54" i="2"/>
  <c r="I54" i="2"/>
  <c r="J54" i="2"/>
  <c r="K54" i="2"/>
  <c r="L54" i="2"/>
  <c r="M54" i="2"/>
  <c r="O54" i="2"/>
  <c r="P54" i="2"/>
  <c r="E55" i="2"/>
  <c r="N55" i="2" s="1"/>
  <c r="F55" i="2"/>
  <c r="G55" i="2"/>
  <c r="P55" i="2" s="1"/>
  <c r="H55" i="2"/>
  <c r="I55" i="2"/>
  <c r="J55" i="2"/>
  <c r="K55" i="2"/>
  <c r="L55" i="2"/>
  <c r="M55" i="2"/>
  <c r="O55" i="2"/>
  <c r="E56" i="2"/>
  <c r="N56" i="2" s="1"/>
  <c r="F56" i="2"/>
  <c r="G56" i="2"/>
  <c r="H56" i="2"/>
  <c r="I56" i="2"/>
  <c r="J56" i="2"/>
  <c r="K56" i="2"/>
  <c r="L56" i="2"/>
  <c r="M56" i="2"/>
  <c r="O56" i="2"/>
  <c r="P56" i="2"/>
  <c r="E57" i="2"/>
  <c r="N57" i="2" s="1"/>
  <c r="F57" i="2"/>
  <c r="G57" i="2"/>
  <c r="H57" i="2"/>
  <c r="I57" i="2"/>
  <c r="J57" i="2"/>
  <c r="K57" i="2"/>
  <c r="L57" i="2"/>
  <c r="M57" i="2"/>
  <c r="O57" i="2"/>
  <c r="P57" i="2"/>
  <c r="E58" i="2"/>
  <c r="N58" i="2" s="1"/>
  <c r="F58" i="2"/>
  <c r="G58" i="2"/>
  <c r="H58" i="2"/>
  <c r="I58" i="2"/>
  <c r="J58" i="2"/>
  <c r="K58" i="2"/>
  <c r="L58" i="2"/>
  <c r="M58" i="2"/>
  <c r="O58" i="2"/>
  <c r="P58" i="2"/>
  <c r="E59" i="2"/>
  <c r="N59" i="2" s="1"/>
  <c r="F59" i="2"/>
  <c r="G59" i="2"/>
  <c r="P59" i="2" s="1"/>
  <c r="H59" i="2"/>
  <c r="I59" i="2"/>
  <c r="J59" i="2"/>
  <c r="K59" i="2"/>
  <c r="L59" i="2"/>
  <c r="M59" i="2"/>
  <c r="O59" i="2"/>
  <c r="E60" i="2"/>
  <c r="N60" i="2" s="1"/>
  <c r="F60" i="2"/>
  <c r="G60" i="2"/>
  <c r="H60" i="2"/>
  <c r="I60" i="2"/>
  <c r="J60" i="2"/>
  <c r="K60" i="2"/>
  <c r="L60" i="2"/>
  <c r="M60" i="2"/>
  <c r="O60" i="2"/>
  <c r="P60" i="2"/>
  <c r="E61" i="2"/>
  <c r="N61" i="2" s="1"/>
  <c r="F61" i="2"/>
  <c r="G61" i="2"/>
  <c r="H61" i="2"/>
  <c r="I61" i="2"/>
  <c r="J61" i="2"/>
  <c r="K61" i="2"/>
  <c r="L61" i="2"/>
  <c r="M61" i="2"/>
  <c r="O61" i="2"/>
  <c r="P61" i="2"/>
  <c r="E62" i="2"/>
  <c r="N62" i="2" s="1"/>
  <c r="F62" i="2"/>
  <c r="G62" i="2"/>
  <c r="H62" i="2"/>
  <c r="I62" i="2"/>
  <c r="J62" i="2"/>
  <c r="K62" i="2"/>
  <c r="L62" i="2"/>
  <c r="M62" i="2"/>
  <c r="O62" i="2"/>
  <c r="P62" i="2"/>
  <c r="E63" i="2"/>
  <c r="N63" i="2" s="1"/>
  <c r="F63" i="2"/>
  <c r="G63" i="2"/>
  <c r="P63" i="2" s="1"/>
  <c r="H63" i="2"/>
  <c r="I63" i="2"/>
  <c r="J63" i="2"/>
  <c r="K63" i="2"/>
  <c r="L63" i="2"/>
  <c r="M63" i="2"/>
  <c r="O63" i="2"/>
  <c r="E64" i="2"/>
  <c r="N64" i="2" s="1"/>
  <c r="F64" i="2"/>
  <c r="G64" i="2"/>
  <c r="H64" i="2"/>
  <c r="I64" i="2"/>
  <c r="J64" i="2"/>
  <c r="K64" i="2"/>
  <c r="L64" i="2"/>
  <c r="M64" i="2"/>
  <c r="O64" i="2"/>
  <c r="P64" i="2"/>
  <c r="E65" i="2"/>
  <c r="N65" i="2" s="1"/>
  <c r="F65" i="2"/>
  <c r="G65" i="2"/>
  <c r="H65" i="2"/>
  <c r="I65" i="2"/>
  <c r="J65" i="2"/>
  <c r="K65" i="2"/>
  <c r="L65" i="2"/>
  <c r="M65" i="2"/>
  <c r="O65" i="2"/>
  <c r="P65" i="2"/>
  <c r="E66" i="2"/>
  <c r="N66" i="2" s="1"/>
  <c r="F66" i="2"/>
  <c r="G66" i="2"/>
  <c r="H66" i="2"/>
  <c r="I66" i="2"/>
  <c r="J66" i="2"/>
  <c r="K66" i="2"/>
  <c r="L66" i="2"/>
  <c r="M66" i="2"/>
  <c r="O66" i="2"/>
  <c r="P66" i="2"/>
  <c r="E67" i="2"/>
  <c r="N67" i="2" s="1"/>
  <c r="F67" i="2"/>
  <c r="G67" i="2"/>
  <c r="P67" i="2" s="1"/>
  <c r="H67" i="2"/>
  <c r="I67" i="2"/>
  <c r="J67" i="2"/>
  <c r="K67" i="2"/>
  <c r="L67" i="2"/>
  <c r="M67" i="2"/>
  <c r="O67" i="2"/>
  <c r="E68" i="2"/>
  <c r="N68" i="2" s="1"/>
  <c r="F68" i="2"/>
  <c r="G68" i="2"/>
  <c r="H68" i="2"/>
  <c r="I68" i="2"/>
  <c r="J68" i="2"/>
  <c r="K68" i="2"/>
  <c r="L68" i="2"/>
  <c r="M68" i="2"/>
  <c r="O68" i="2"/>
  <c r="P68" i="2"/>
  <c r="E69" i="2"/>
  <c r="N69" i="2" s="1"/>
  <c r="F69" i="2"/>
  <c r="G69" i="2"/>
  <c r="H69" i="2"/>
  <c r="I69" i="2"/>
  <c r="J69" i="2"/>
  <c r="K69" i="2"/>
  <c r="L69" i="2"/>
  <c r="M69" i="2"/>
  <c r="O69" i="2"/>
  <c r="P69" i="2"/>
  <c r="E70" i="2"/>
  <c r="N70" i="2" s="1"/>
  <c r="F70" i="2"/>
  <c r="G70" i="2"/>
  <c r="H70" i="2"/>
  <c r="I70" i="2"/>
  <c r="J70" i="2"/>
  <c r="K70" i="2"/>
  <c r="L70" i="2"/>
  <c r="M70" i="2"/>
  <c r="O70" i="2"/>
  <c r="P70" i="2"/>
  <c r="E71" i="2"/>
  <c r="N71" i="2" s="1"/>
  <c r="F71" i="2"/>
  <c r="G71" i="2"/>
  <c r="P71" i="2" s="1"/>
  <c r="H71" i="2"/>
  <c r="I71" i="2"/>
  <c r="J71" i="2"/>
  <c r="K71" i="2"/>
  <c r="L71" i="2"/>
  <c r="M71" i="2"/>
  <c r="O71" i="2"/>
  <c r="E72" i="2"/>
  <c r="N72" i="2" s="1"/>
  <c r="F72" i="2"/>
  <c r="G72" i="2"/>
  <c r="H72" i="2"/>
  <c r="I72" i="2"/>
  <c r="J72" i="2"/>
  <c r="K72" i="2"/>
  <c r="L72" i="2"/>
  <c r="M72" i="2"/>
  <c r="O72" i="2"/>
  <c r="P72" i="2"/>
  <c r="E73" i="2"/>
  <c r="N73" i="2" s="1"/>
  <c r="F73" i="2"/>
  <c r="G73" i="2"/>
  <c r="H73" i="2"/>
  <c r="I73" i="2"/>
  <c r="J73" i="2"/>
  <c r="K73" i="2"/>
  <c r="L73" i="2"/>
  <c r="M73" i="2"/>
  <c r="O73" i="2"/>
  <c r="P73" i="2"/>
  <c r="E74" i="2"/>
  <c r="N74" i="2" s="1"/>
  <c r="F74" i="2"/>
  <c r="G74" i="2"/>
  <c r="H74" i="2"/>
  <c r="I74" i="2"/>
  <c r="J74" i="2"/>
  <c r="K74" i="2"/>
  <c r="L74" i="2"/>
  <c r="M74" i="2"/>
  <c r="O74" i="2"/>
  <c r="P74" i="2"/>
  <c r="E75" i="2"/>
  <c r="N75" i="2" s="1"/>
  <c r="F75" i="2"/>
  <c r="G75" i="2"/>
  <c r="P75" i="2" s="1"/>
  <c r="H75" i="2"/>
  <c r="I75" i="2"/>
  <c r="J75" i="2"/>
  <c r="K75" i="2"/>
  <c r="L75" i="2"/>
  <c r="M75" i="2"/>
  <c r="O75" i="2"/>
  <c r="E76" i="2"/>
  <c r="N76" i="2" s="1"/>
  <c r="F76" i="2"/>
  <c r="G76" i="2"/>
  <c r="H76" i="2"/>
  <c r="I76" i="2"/>
  <c r="J76" i="2"/>
  <c r="K76" i="2"/>
  <c r="L76" i="2"/>
  <c r="M76" i="2"/>
  <c r="O76" i="2"/>
  <c r="P76" i="2"/>
  <c r="E77" i="2"/>
  <c r="N77" i="2" s="1"/>
  <c r="F77" i="2"/>
  <c r="G77" i="2"/>
  <c r="H77" i="2"/>
  <c r="I77" i="2"/>
  <c r="J77" i="2"/>
  <c r="K77" i="2"/>
  <c r="L77" i="2"/>
  <c r="M77" i="2"/>
  <c r="O77" i="2"/>
  <c r="P77" i="2"/>
  <c r="E78" i="2"/>
  <c r="N78" i="2" s="1"/>
  <c r="F78" i="2"/>
  <c r="G78" i="2"/>
  <c r="H78" i="2"/>
  <c r="I78" i="2"/>
  <c r="J78" i="2"/>
  <c r="K78" i="2"/>
  <c r="L78" i="2"/>
  <c r="M78" i="2"/>
  <c r="O78" i="2"/>
  <c r="P78" i="2"/>
  <c r="E79" i="2"/>
  <c r="N79" i="2" s="1"/>
  <c r="F79" i="2"/>
  <c r="G79" i="2"/>
  <c r="P79" i="2" s="1"/>
  <c r="H79" i="2"/>
  <c r="I79" i="2"/>
  <c r="J79" i="2"/>
  <c r="K79" i="2"/>
  <c r="L79" i="2"/>
  <c r="M79" i="2"/>
  <c r="O79" i="2"/>
  <c r="E80" i="2"/>
  <c r="N80" i="2" s="1"/>
  <c r="F80" i="2"/>
  <c r="G80" i="2"/>
  <c r="H80" i="2"/>
  <c r="I80" i="2"/>
  <c r="J80" i="2"/>
  <c r="K80" i="2"/>
  <c r="L80" i="2"/>
  <c r="M80" i="2"/>
  <c r="O80" i="2"/>
  <c r="P80" i="2"/>
  <c r="E81" i="2"/>
  <c r="N81" i="2" s="1"/>
  <c r="F81" i="2"/>
  <c r="G81" i="2"/>
  <c r="H81" i="2"/>
  <c r="I81" i="2"/>
  <c r="J81" i="2"/>
  <c r="K81" i="2"/>
  <c r="L81" i="2"/>
  <c r="M81" i="2"/>
  <c r="O81" i="2"/>
  <c r="P81" i="2"/>
  <c r="E82" i="2"/>
  <c r="N82" i="2" s="1"/>
  <c r="F82" i="2"/>
  <c r="G82" i="2"/>
  <c r="H82" i="2"/>
  <c r="I82" i="2"/>
  <c r="J82" i="2"/>
  <c r="K82" i="2"/>
  <c r="L82" i="2"/>
  <c r="M82" i="2"/>
  <c r="O82" i="2"/>
  <c r="P82" i="2"/>
  <c r="E83" i="2"/>
  <c r="N83" i="2" s="1"/>
  <c r="F83" i="2"/>
  <c r="G83" i="2"/>
  <c r="P83" i="2" s="1"/>
  <c r="H83" i="2"/>
  <c r="I83" i="2"/>
  <c r="J83" i="2"/>
  <c r="K83" i="2"/>
  <c r="L83" i="2"/>
  <c r="M83" i="2"/>
  <c r="O83" i="2"/>
  <c r="E84" i="2"/>
  <c r="N84" i="2" s="1"/>
  <c r="F84" i="2"/>
  <c r="G84" i="2"/>
  <c r="H84" i="2"/>
  <c r="I84" i="2"/>
  <c r="J84" i="2"/>
  <c r="K84" i="2"/>
  <c r="L84" i="2"/>
  <c r="M84" i="2"/>
  <c r="O84" i="2"/>
  <c r="P84" i="2"/>
  <c r="E85" i="2"/>
  <c r="N85" i="2" s="1"/>
  <c r="F85" i="2"/>
  <c r="G85" i="2"/>
  <c r="H85" i="2"/>
  <c r="I85" i="2"/>
  <c r="J85" i="2"/>
  <c r="K85" i="2"/>
  <c r="L85" i="2"/>
  <c r="M85" i="2"/>
  <c r="O85" i="2"/>
  <c r="P85" i="2"/>
  <c r="E86" i="2"/>
  <c r="N86" i="2" s="1"/>
  <c r="F86" i="2"/>
  <c r="G86" i="2"/>
  <c r="H86" i="2"/>
  <c r="I86" i="2"/>
  <c r="J86" i="2"/>
  <c r="K86" i="2"/>
  <c r="L86" i="2"/>
  <c r="M86" i="2"/>
  <c r="O86" i="2"/>
  <c r="P86" i="2"/>
  <c r="E87" i="2"/>
  <c r="N87" i="2" s="1"/>
  <c r="F87" i="2"/>
  <c r="G87" i="2"/>
  <c r="P87" i="2" s="1"/>
  <c r="H87" i="2"/>
  <c r="I87" i="2"/>
  <c r="J87" i="2"/>
  <c r="K87" i="2"/>
  <c r="L87" i="2"/>
  <c r="M87" i="2"/>
  <c r="O87" i="2"/>
  <c r="E88" i="2"/>
  <c r="N88" i="2" s="1"/>
  <c r="F88" i="2"/>
  <c r="G88" i="2"/>
  <c r="H88" i="2"/>
  <c r="I88" i="2"/>
  <c r="J88" i="2"/>
  <c r="K88" i="2"/>
  <c r="L88" i="2"/>
  <c r="M88" i="2"/>
  <c r="O88" i="2"/>
  <c r="P88" i="2"/>
  <c r="E89" i="2"/>
  <c r="N89" i="2" s="1"/>
  <c r="F89" i="2"/>
  <c r="G89" i="2"/>
  <c r="H89" i="2"/>
  <c r="I89" i="2"/>
  <c r="J89" i="2"/>
  <c r="K89" i="2"/>
  <c r="L89" i="2"/>
  <c r="M89" i="2"/>
  <c r="O89" i="2"/>
  <c r="P89" i="2"/>
  <c r="E90" i="2"/>
  <c r="N90" i="2" s="1"/>
  <c r="F90" i="2"/>
  <c r="G90" i="2"/>
  <c r="H90" i="2"/>
  <c r="I90" i="2"/>
  <c r="J90" i="2"/>
  <c r="K90" i="2"/>
  <c r="L90" i="2"/>
  <c r="M90" i="2"/>
  <c r="O90" i="2"/>
  <c r="P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H92" i="2"/>
  <c r="I92" i="2"/>
  <c r="J92" i="2"/>
  <c r="K92" i="2"/>
  <c r="L92" i="2"/>
  <c r="M92" i="2"/>
  <c r="O92" i="2"/>
  <c r="P92" i="2"/>
  <c r="E93" i="2"/>
  <c r="N93" i="2" s="1"/>
  <c r="F93" i="2"/>
  <c r="G93" i="2"/>
  <c r="H93" i="2"/>
  <c r="I93" i="2"/>
  <c r="J93" i="2"/>
  <c r="K93" i="2"/>
  <c r="L93" i="2"/>
  <c r="M93" i="2"/>
  <c r="O93" i="2"/>
  <c r="P93" i="2"/>
  <c r="E94" i="2"/>
  <c r="N94" i="2" s="1"/>
  <c r="F94" i="2"/>
  <c r="G94" i="2"/>
  <c r="H94" i="2"/>
  <c r="I94" i="2"/>
  <c r="J94" i="2"/>
  <c r="K94" i="2"/>
  <c r="L94" i="2"/>
  <c r="M94" i="2"/>
  <c r="O94" i="2"/>
  <c r="P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H96" i="2"/>
  <c r="I96" i="2"/>
  <c r="J96" i="2"/>
  <c r="K96" i="2"/>
  <c r="L96" i="2"/>
  <c r="M96" i="2"/>
  <c r="O96" i="2"/>
  <c r="P96" i="2"/>
  <c r="E97" i="2"/>
  <c r="N97" i="2" s="1"/>
  <c r="F97" i="2"/>
  <c r="G97" i="2"/>
  <c r="H97" i="2"/>
  <c r="I97" i="2"/>
  <c r="J97" i="2"/>
  <c r="K97" i="2"/>
  <c r="L97" i="2"/>
  <c r="M97" i="2"/>
  <c r="O97" i="2"/>
  <c r="P97" i="2"/>
  <c r="E98" i="2"/>
  <c r="N98" i="2" s="1"/>
  <c r="F98" i="2"/>
  <c r="G98" i="2"/>
  <c r="H98" i="2"/>
  <c r="I98" i="2"/>
  <c r="J98" i="2"/>
  <c r="K98" i="2"/>
  <c r="L98" i="2"/>
  <c r="M98" i="2"/>
  <c r="O98" i="2"/>
  <c r="P98" i="2"/>
  <c r="E99" i="2"/>
  <c r="N99" i="2" s="1"/>
  <c r="F99" i="2"/>
  <c r="G99" i="2"/>
  <c r="H99" i="2"/>
  <c r="I99" i="2"/>
  <c r="J99" i="2"/>
  <c r="K99" i="2"/>
  <c r="L99" i="2"/>
  <c r="M99" i="2"/>
  <c r="O99" i="2"/>
  <c r="P99" i="2"/>
  <c r="E100" i="2"/>
  <c r="N100" i="2" s="1"/>
  <c r="F100" i="2"/>
  <c r="G100" i="2"/>
  <c r="H100" i="2"/>
  <c r="I100" i="2"/>
  <c r="J100" i="2"/>
  <c r="K100" i="2"/>
  <c r="L100" i="2"/>
  <c r="M100" i="2"/>
  <c r="O100" i="2"/>
  <c r="P100" i="2"/>
  <c r="E101" i="2"/>
  <c r="N101" i="2" s="1"/>
  <c r="F101" i="2"/>
  <c r="G101" i="2"/>
  <c r="H101" i="2"/>
  <c r="I101" i="2"/>
  <c r="J101" i="2"/>
  <c r="K101" i="2"/>
  <c r="L101" i="2"/>
  <c r="M101" i="2"/>
  <c r="O101" i="2"/>
  <c r="P101" i="2"/>
  <c r="E102" i="2"/>
  <c r="N102" i="2" s="1"/>
  <c r="F102" i="2"/>
  <c r="G102" i="2"/>
  <c r="H102" i="2"/>
  <c r="I102" i="2"/>
  <c r="J102" i="2"/>
  <c r="K102" i="2"/>
  <c r="L102" i="2"/>
  <c r="M102" i="2"/>
  <c r="O102" i="2"/>
  <c r="P102" i="2"/>
  <c r="E103" i="2"/>
  <c r="N103" i="2" s="1"/>
  <c r="F103" i="2"/>
  <c r="G103" i="2"/>
  <c r="H103" i="2"/>
  <c r="I103" i="2"/>
  <c r="J103" i="2"/>
  <c r="K103" i="2"/>
  <c r="L103" i="2"/>
  <c r="M103" i="2"/>
  <c r="O103" i="2"/>
  <c r="P103" i="2"/>
  <c r="E104" i="2"/>
  <c r="N104" i="2" s="1"/>
  <c r="F104" i="2"/>
  <c r="G104" i="2"/>
  <c r="H104" i="2"/>
  <c r="I104" i="2"/>
  <c r="J104" i="2"/>
  <c r="K104" i="2"/>
  <c r="L104" i="2"/>
  <c r="M104" i="2"/>
  <c r="O104" i="2"/>
  <c r="P104" i="2"/>
  <c r="E105" i="2"/>
  <c r="N105" i="2" s="1"/>
  <c r="F105" i="2"/>
  <c r="G105" i="2"/>
  <c r="H105" i="2"/>
  <c r="I105" i="2"/>
  <c r="J105" i="2"/>
  <c r="K105" i="2"/>
  <c r="L105" i="2"/>
  <c r="M105" i="2"/>
  <c r="O105" i="2"/>
  <c r="P105" i="2"/>
  <c r="E106" i="2"/>
  <c r="N106" i="2" s="1"/>
  <c r="F106" i="2"/>
  <c r="G106" i="2"/>
  <c r="H106" i="2"/>
  <c r="I106" i="2"/>
  <c r="J106" i="2"/>
  <c r="K106" i="2"/>
  <c r="L106" i="2"/>
  <c r="M106" i="2"/>
  <c r="O106" i="2"/>
  <c r="P106" i="2"/>
  <c r="E107" i="2"/>
  <c r="N107" i="2" s="1"/>
  <c r="F107" i="2"/>
  <c r="G107" i="2"/>
  <c r="H107" i="2"/>
  <c r="I107" i="2"/>
  <c r="J107" i="2"/>
  <c r="K107" i="2"/>
  <c r="L107" i="2"/>
  <c r="M107" i="2"/>
  <c r="O107" i="2"/>
  <c r="P107" i="2"/>
  <c r="E108" i="2"/>
  <c r="N108" i="2" s="1"/>
  <c r="F108" i="2"/>
  <c r="G108" i="2"/>
  <c r="H108" i="2"/>
  <c r="I108" i="2"/>
  <c r="J108" i="2"/>
  <c r="K108" i="2"/>
  <c r="L108" i="2"/>
  <c r="M108" i="2"/>
  <c r="O108" i="2"/>
  <c r="P108" i="2"/>
  <c r="E109" i="2"/>
  <c r="N109" i="2" s="1"/>
  <c r="F109" i="2"/>
  <c r="G109" i="2"/>
  <c r="H109" i="2"/>
  <c r="I109" i="2"/>
  <c r="J109" i="2"/>
  <c r="K109" i="2"/>
  <c r="L109" i="2"/>
  <c r="M109" i="2"/>
  <c r="O109" i="2"/>
  <c r="P109" i="2"/>
  <c r="E110" i="2"/>
  <c r="N110" i="2" s="1"/>
  <c r="F110" i="2"/>
  <c r="G110" i="2"/>
  <c r="H110" i="2"/>
  <c r="I110" i="2"/>
  <c r="J110" i="2"/>
  <c r="K110" i="2"/>
  <c r="L110" i="2"/>
  <c r="M110" i="2"/>
  <c r="O110" i="2"/>
  <c r="P110" i="2"/>
  <c r="E111" i="2"/>
  <c r="N111" i="2" s="1"/>
  <c r="F111" i="2"/>
  <c r="G111" i="2"/>
  <c r="H111" i="2"/>
  <c r="I111" i="2"/>
  <c r="J111" i="2"/>
  <c r="K111" i="2"/>
  <c r="L111" i="2"/>
  <c r="M111" i="2"/>
  <c r="O111" i="2"/>
  <c r="P111" i="2"/>
  <c r="E112" i="2"/>
  <c r="N112" i="2" s="1"/>
  <c r="F112" i="2"/>
  <c r="G112" i="2"/>
  <c r="H112" i="2"/>
  <c r="I112" i="2"/>
  <c r="J112" i="2"/>
  <c r="K112" i="2"/>
  <c r="L112" i="2"/>
  <c r="M112" i="2"/>
  <c r="O112" i="2"/>
  <c r="P112" i="2"/>
  <c r="E113" i="2"/>
  <c r="N113" i="2" s="1"/>
  <c r="F113" i="2"/>
  <c r="G113" i="2"/>
  <c r="H113" i="2"/>
  <c r="I113" i="2"/>
  <c r="J113" i="2"/>
  <c r="K113" i="2"/>
  <c r="L113" i="2"/>
  <c r="M113" i="2"/>
  <c r="O113" i="2"/>
  <c r="P113" i="2"/>
  <c r="E114" i="2"/>
  <c r="N114" i="2" s="1"/>
  <c r="F114" i="2"/>
  <c r="G114" i="2"/>
  <c r="H114" i="2"/>
  <c r="I114" i="2"/>
  <c r="J114" i="2"/>
  <c r="K114" i="2"/>
  <c r="L114" i="2"/>
  <c r="M114" i="2"/>
  <c r="O114" i="2"/>
  <c r="P114" i="2"/>
  <c r="E115" i="2"/>
  <c r="N115" i="2" s="1"/>
  <c r="F115" i="2"/>
  <c r="G115" i="2"/>
  <c r="H115" i="2"/>
  <c r="I115" i="2"/>
  <c r="J115" i="2"/>
  <c r="K115" i="2"/>
  <c r="L115" i="2"/>
  <c r="M115" i="2"/>
  <c r="O115" i="2"/>
  <c r="P115" i="2"/>
  <c r="E116" i="2"/>
  <c r="N116" i="2" s="1"/>
  <c r="F116" i="2"/>
  <c r="G116" i="2"/>
  <c r="H116" i="2"/>
  <c r="I116" i="2"/>
  <c r="J116" i="2"/>
  <c r="K116" i="2"/>
  <c r="L116" i="2"/>
  <c r="M116" i="2"/>
  <c r="O116" i="2"/>
  <c r="P116" i="2"/>
  <c r="E117" i="2"/>
  <c r="N117" i="2" s="1"/>
  <c r="F117" i="2"/>
  <c r="G117" i="2"/>
  <c r="H117" i="2"/>
  <c r="I117" i="2"/>
  <c r="J117" i="2"/>
  <c r="K117" i="2"/>
  <c r="L117" i="2"/>
  <c r="M117" i="2"/>
  <c r="O117" i="2"/>
  <c r="P117" i="2"/>
  <c r="E118" i="2"/>
  <c r="N118" i="2" s="1"/>
  <c r="F118" i="2"/>
  <c r="G118" i="2"/>
  <c r="H118" i="2"/>
  <c r="I118" i="2"/>
  <c r="J118" i="2"/>
  <c r="K118" i="2"/>
  <c r="L118" i="2"/>
  <c r="M118" i="2"/>
  <c r="O118" i="2"/>
  <c r="P118" i="2"/>
  <c r="E119" i="2"/>
  <c r="N119" i="2" s="1"/>
  <c r="F119" i="2"/>
  <c r="G119" i="2"/>
  <c r="H119" i="2"/>
  <c r="I119" i="2"/>
  <c r="J119" i="2"/>
  <c r="K119" i="2"/>
  <c r="L119" i="2"/>
  <c r="M119" i="2"/>
  <c r="O119" i="2"/>
  <c r="P119" i="2"/>
  <c r="E120" i="2"/>
  <c r="N120" i="2" s="1"/>
  <c r="F120" i="2"/>
  <c r="G120" i="2"/>
  <c r="H120" i="2"/>
  <c r="I120" i="2"/>
  <c r="J120" i="2"/>
  <c r="K120" i="2"/>
  <c r="L120" i="2"/>
  <c r="M120" i="2"/>
  <c r="O120" i="2"/>
  <c r="P120" i="2"/>
  <c r="E121" i="2"/>
  <c r="N121" i="2" s="1"/>
  <c r="F121" i="2"/>
  <c r="G121" i="2"/>
  <c r="H121" i="2"/>
  <c r="I121" i="2"/>
  <c r="J121" i="2"/>
  <c r="K121" i="2"/>
  <c r="L121" i="2"/>
  <c r="M121" i="2"/>
  <c r="O121" i="2"/>
  <c r="P121" i="2"/>
  <c r="E122" i="2"/>
  <c r="N122" i="2" s="1"/>
  <c r="F122" i="2"/>
  <c r="G122" i="2"/>
  <c r="H122" i="2"/>
  <c r="I122" i="2"/>
  <c r="J122" i="2"/>
  <c r="K122" i="2"/>
  <c r="L122" i="2"/>
  <c r="M122" i="2"/>
  <c r="O122" i="2"/>
  <c r="P122" i="2"/>
  <c r="E123" i="2"/>
  <c r="N123" i="2" s="1"/>
  <c r="F123" i="2"/>
  <c r="G123" i="2"/>
  <c r="H123" i="2"/>
  <c r="I123" i="2"/>
  <c r="J123" i="2"/>
  <c r="K123" i="2"/>
  <c r="L123" i="2"/>
  <c r="M123" i="2"/>
  <c r="O123" i="2"/>
  <c r="P123" i="2"/>
  <c r="E124" i="2"/>
  <c r="N124" i="2" s="1"/>
  <c r="F124" i="2"/>
  <c r="G124" i="2"/>
  <c r="H124" i="2"/>
  <c r="I124" i="2"/>
  <c r="J124" i="2"/>
  <c r="K124" i="2"/>
  <c r="L124" i="2"/>
  <c r="M124" i="2"/>
  <c r="O124" i="2"/>
  <c r="P124" i="2"/>
  <c r="E125" i="2"/>
  <c r="N125" i="2" s="1"/>
  <c r="F125" i="2"/>
  <c r="G125" i="2"/>
  <c r="H125" i="2"/>
  <c r="I125" i="2"/>
  <c r="J125" i="2"/>
  <c r="K125" i="2"/>
  <c r="L125" i="2"/>
  <c r="M125" i="2"/>
  <c r="O125" i="2"/>
  <c r="P125" i="2"/>
  <c r="E126" i="2"/>
  <c r="N126" i="2" s="1"/>
  <c r="F126" i="2"/>
  <c r="G126" i="2"/>
  <c r="H126" i="2"/>
  <c r="I126" i="2"/>
  <c r="J126" i="2"/>
  <c r="K126" i="2"/>
  <c r="L126" i="2"/>
  <c r="M126" i="2"/>
  <c r="O126" i="2"/>
  <c r="P126" i="2"/>
  <c r="E127" i="2"/>
  <c r="N127" i="2" s="1"/>
  <c r="F127" i="2"/>
  <c r="G127" i="2"/>
  <c r="H127" i="2"/>
  <c r="I127" i="2"/>
  <c r="J127" i="2"/>
  <c r="K127" i="2"/>
  <c r="L127" i="2"/>
  <c r="M127" i="2"/>
  <c r="O127" i="2"/>
  <c r="P127" i="2"/>
  <c r="E128" i="2"/>
  <c r="N128" i="2" s="1"/>
  <c r="F128" i="2"/>
  <c r="G128" i="2"/>
  <c r="H128" i="2"/>
  <c r="I128" i="2"/>
  <c r="J128" i="2"/>
  <c r="K128" i="2"/>
  <c r="L128" i="2"/>
  <c r="M128" i="2"/>
  <c r="O128" i="2"/>
  <c r="P128" i="2"/>
  <c r="E129" i="2"/>
  <c r="N129" i="2" s="1"/>
  <c r="F129" i="2"/>
  <c r="G129" i="2"/>
  <c r="H129" i="2"/>
  <c r="I129" i="2"/>
  <c r="J129" i="2"/>
  <c r="K129" i="2"/>
  <c r="L129" i="2"/>
  <c r="M129" i="2"/>
  <c r="O129" i="2"/>
  <c r="P129" i="2"/>
  <c r="E130" i="2"/>
  <c r="N130" i="2" s="1"/>
  <c r="F130" i="2"/>
  <c r="G130" i="2"/>
  <c r="H130" i="2"/>
  <c r="I130" i="2"/>
  <c r="J130" i="2"/>
  <c r="K130" i="2"/>
  <c r="L130" i="2"/>
  <c r="M130" i="2"/>
  <c r="O130" i="2"/>
  <c r="P130" i="2"/>
  <c r="E131" i="2"/>
  <c r="N131" i="2" s="1"/>
  <c r="F131" i="2"/>
  <c r="G131" i="2"/>
  <c r="H131" i="2"/>
  <c r="I131" i="2"/>
  <c r="J131" i="2"/>
  <c r="K131" i="2"/>
  <c r="L131" i="2"/>
  <c r="M131" i="2"/>
  <c r="O131" i="2"/>
  <c r="P131" i="2"/>
  <c r="E132" i="2"/>
  <c r="N132" i="2" s="1"/>
  <c r="F132" i="2"/>
  <c r="G132" i="2"/>
  <c r="H132" i="2"/>
  <c r="I132" i="2"/>
  <c r="J132" i="2"/>
  <c r="K132" i="2"/>
  <c r="L132" i="2"/>
  <c r="M132" i="2"/>
  <c r="O132" i="2"/>
  <c r="P132" i="2"/>
  <c r="E133" i="2"/>
  <c r="N133" i="2" s="1"/>
  <c r="F133" i="2"/>
  <c r="G133" i="2"/>
  <c r="H133" i="2"/>
  <c r="I133" i="2"/>
  <c r="J133" i="2"/>
  <c r="K133" i="2"/>
  <c r="L133" i="2"/>
  <c r="M133" i="2"/>
  <c r="O133" i="2"/>
  <c r="P133" i="2"/>
  <c r="E134" i="2"/>
  <c r="N134" i="2" s="1"/>
  <c r="F134" i="2"/>
  <c r="G134" i="2"/>
  <c r="H134" i="2"/>
  <c r="I134" i="2"/>
  <c r="J134" i="2"/>
  <c r="K134" i="2"/>
  <c r="L134" i="2"/>
  <c r="M134" i="2"/>
  <c r="O134" i="2"/>
  <c r="P134" i="2"/>
  <c r="E135" i="2"/>
  <c r="N135" i="2" s="1"/>
  <c r="F135" i="2"/>
  <c r="G135" i="2"/>
  <c r="H135" i="2"/>
  <c r="I135" i="2"/>
  <c r="J135" i="2"/>
  <c r="K135" i="2"/>
  <c r="L135" i="2"/>
  <c r="M135" i="2"/>
  <c r="O135" i="2"/>
  <c r="P135" i="2"/>
  <c r="E136" i="2"/>
  <c r="N136" i="2" s="1"/>
  <c r="F136" i="2"/>
  <c r="G136" i="2"/>
  <c r="H136" i="2"/>
  <c r="I136" i="2"/>
  <c r="J136" i="2"/>
  <c r="K136" i="2"/>
  <c r="L136" i="2"/>
  <c r="M136" i="2"/>
  <c r="O136" i="2"/>
  <c r="P136" i="2"/>
  <c r="E137" i="2"/>
  <c r="N137" i="2" s="1"/>
  <c r="F137" i="2"/>
  <c r="G137" i="2"/>
  <c r="H137" i="2"/>
  <c r="I137" i="2"/>
  <c r="J137" i="2"/>
  <c r="K137" i="2"/>
  <c r="L137" i="2"/>
  <c r="M137" i="2"/>
  <c r="O137" i="2"/>
  <c r="P137" i="2"/>
  <c r="E138" i="2"/>
  <c r="N138" i="2" s="1"/>
  <c r="F138" i="2"/>
  <c r="G138" i="2"/>
  <c r="H138" i="2"/>
  <c r="I138" i="2"/>
  <c r="J138" i="2"/>
  <c r="K138" i="2"/>
  <c r="L138" i="2"/>
  <c r="M138" i="2"/>
  <c r="O138" i="2"/>
  <c r="P138" i="2"/>
  <c r="E139" i="2"/>
  <c r="N139" i="2" s="1"/>
  <c r="F139" i="2"/>
  <c r="G139" i="2"/>
  <c r="H139" i="2"/>
  <c r="I139" i="2"/>
  <c r="J139" i="2"/>
  <c r="K139" i="2"/>
  <c r="L139" i="2"/>
  <c r="M139" i="2"/>
  <c r="O139" i="2"/>
  <c r="P139" i="2"/>
  <c r="E140" i="2"/>
  <c r="N140" i="2" s="1"/>
  <c r="F140" i="2"/>
  <c r="G140" i="2"/>
  <c r="H140" i="2"/>
  <c r="I140" i="2"/>
  <c r="J140" i="2"/>
  <c r="K140" i="2"/>
  <c r="L140" i="2"/>
  <c r="M140" i="2"/>
  <c r="O140" i="2"/>
  <c r="P140" i="2"/>
  <c r="E141" i="2"/>
  <c r="N141" i="2" s="1"/>
  <c r="F141" i="2"/>
  <c r="G141" i="2"/>
  <c r="H141" i="2"/>
  <c r="I141" i="2"/>
  <c r="J141" i="2"/>
  <c r="K141" i="2"/>
  <c r="L141" i="2"/>
  <c r="M141" i="2"/>
  <c r="O141" i="2"/>
  <c r="P141" i="2"/>
  <c r="E142" i="2"/>
  <c r="N142" i="2" s="1"/>
  <c r="F142" i="2"/>
  <c r="G142" i="2"/>
  <c r="H142" i="2"/>
  <c r="I142" i="2"/>
  <c r="J142" i="2"/>
  <c r="K142" i="2"/>
  <c r="L142" i="2"/>
  <c r="M142" i="2"/>
  <c r="O142" i="2"/>
  <c r="P142" i="2"/>
  <c r="E143" i="2"/>
  <c r="N143" i="2" s="1"/>
  <c r="F143" i="2"/>
  <c r="G143" i="2"/>
  <c r="H143" i="2"/>
  <c r="I143" i="2"/>
  <c r="J143" i="2"/>
  <c r="K143" i="2"/>
  <c r="L143" i="2"/>
  <c r="M143" i="2"/>
  <c r="O143" i="2"/>
  <c r="P143" i="2"/>
  <c r="E144" i="2"/>
  <c r="N144" i="2" s="1"/>
  <c r="F144" i="2"/>
  <c r="G144" i="2"/>
  <c r="H144" i="2"/>
  <c r="I144" i="2"/>
  <c r="J144" i="2"/>
  <c r="K144" i="2"/>
  <c r="L144" i="2"/>
  <c r="M144" i="2"/>
  <c r="O144" i="2"/>
  <c r="P144" i="2"/>
  <c r="E145" i="2"/>
  <c r="N145" i="2" s="1"/>
  <c r="F145" i="2"/>
  <c r="G145" i="2"/>
  <c r="H145" i="2"/>
  <c r="I145" i="2"/>
  <c r="J145" i="2"/>
  <c r="K145" i="2"/>
  <c r="L145" i="2"/>
  <c r="M145" i="2"/>
  <c r="O145" i="2"/>
  <c r="P145" i="2"/>
  <c r="E146" i="2"/>
  <c r="N146" i="2" s="1"/>
  <c r="F146" i="2"/>
  <c r="G146" i="2"/>
  <c r="H146" i="2"/>
  <c r="I146" i="2"/>
  <c r="J146" i="2"/>
  <c r="K146" i="2"/>
  <c r="L146" i="2"/>
  <c r="M146" i="2"/>
  <c r="O146" i="2"/>
  <c r="P146" i="2"/>
  <c r="E147" i="2"/>
  <c r="N147" i="2" s="1"/>
  <c r="F147" i="2"/>
  <c r="G147" i="2"/>
  <c r="H147" i="2"/>
  <c r="I147" i="2"/>
  <c r="J147" i="2"/>
  <c r="K147" i="2"/>
  <c r="L147" i="2"/>
  <c r="M147" i="2"/>
  <c r="O147" i="2"/>
  <c r="P147" i="2"/>
  <c r="E148" i="2"/>
  <c r="N148" i="2" s="1"/>
  <c r="F148" i="2"/>
  <c r="G148" i="2"/>
  <c r="H148" i="2"/>
  <c r="I148" i="2"/>
  <c r="J148" i="2"/>
  <c r="K148" i="2"/>
  <c r="L148" i="2"/>
  <c r="M148" i="2"/>
  <c r="O148" i="2"/>
  <c r="P148" i="2"/>
  <c r="E149" i="2"/>
  <c r="N149" i="2" s="1"/>
  <c r="F149" i="2"/>
  <c r="G149" i="2"/>
  <c r="H149" i="2"/>
  <c r="I149" i="2"/>
  <c r="J149" i="2"/>
  <c r="K149" i="2"/>
  <c r="L149" i="2"/>
  <c r="M149" i="2"/>
  <c r="O149" i="2"/>
  <c r="P149" i="2"/>
  <c r="E150" i="2"/>
  <c r="N150" i="2" s="1"/>
  <c r="F150" i="2"/>
  <c r="G150" i="2"/>
  <c r="H150" i="2"/>
  <c r="I150" i="2"/>
  <c r="J150" i="2"/>
  <c r="K150" i="2"/>
  <c r="L150" i="2"/>
  <c r="M150" i="2"/>
  <c r="O150" i="2"/>
  <c r="P150" i="2"/>
  <c r="E151" i="2"/>
  <c r="N151" i="2" s="1"/>
  <c r="F151" i="2"/>
  <c r="G151" i="2"/>
  <c r="H151" i="2"/>
  <c r="I151" i="2"/>
  <c r="J151" i="2"/>
  <c r="K151" i="2"/>
  <c r="L151" i="2"/>
  <c r="M151" i="2"/>
  <c r="O151" i="2"/>
  <c r="P151" i="2"/>
  <c r="E152" i="2"/>
  <c r="N152" i="2" s="1"/>
  <c r="F152" i="2"/>
  <c r="G152" i="2"/>
  <c r="H152" i="2"/>
  <c r="I152" i="2"/>
  <c r="J152" i="2"/>
  <c r="K152" i="2"/>
  <c r="L152" i="2"/>
  <c r="M152" i="2"/>
  <c r="O152" i="2"/>
  <c r="P152" i="2"/>
  <c r="E153" i="2"/>
  <c r="N153" i="2" s="1"/>
  <c r="F153" i="2"/>
  <c r="G153" i="2"/>
  <c r="H153" i="2"/>
  <c r="I153" i="2"/>
  <c r="J153" i="2"/>
  <c r="K153" i="2"/>
  <c r="L153" i="2"/>
  <c r="M153" i="2"/>
  <c r="O153" i="2"/>
  <c r="P153" i="2"/>
  <c r="E154" i="2"/>
  <c r="N154" i="2" s="1"/>
  <c r="F154" i="2"/>
  <c r="G154" i="2"/>
  <c r="H154" i="2"/>
  <c r="I154" i="2"/>
  <c r="J154" i="2"/>
  <c r="K154" i="2"/>
  <c r="L154" i="2"/>
  <c r="M154" i="2"/>
  <c r="O154" i="2"/>
  <c r="P154" i="2"/>
  <c r="E155" i="2"/>
  <c r="N155" i="2" s="1"/>
  <c r="F155" i="2"/>
  <c r="G155" i="2"/>
  <c r="H155" i="2"/>
  <c r="I155" i="2"/>
  <c r="J155" i="2"/>
  <c r="K155" i="2"/>
  <c r="L155" i="2"/>
  <c r="M155" i="2"/>
  <c r="O155" i="2"/>
  <c r="P155" i="2"/>
  <c r="E156" i="2"/>
  <c r="N156" i="2" s="1"/>
  <c r="F156" i="2"/>
  <c r="G156" i="2"/>
  <c r="H156" i="2"/>
  <c r="I156" i="2"/>
  <c r="J156" i="2"/>
  <c r="K156" i="2"/>
  <c r="L156" i="2"/>
  <c r="M156" i="2"/>
  <c r="O156" i="2"/>
  <c r="P156" i="2"/>
  <c r="E157" i="2"/>
  <c r="N157" i="2" s="1"/>
  <c r="F157" i="2"/>
  <c r="G157" i="2"/>
  <c r="H157" i="2"/>
  <c r="I157" i="2"/>
  <c r="J157" i="2"/>
  <c r="K157" i="2"/>
  <c r="L157" i="2"/>
  <c r="M157" i="2"/>
  <c r="O157" i="2"/>
  <c r="P157" i="2"/>
  <c r="E158" i="2"/>
  <c r="N158" i="2" s="1"/>
  <c r="F158" i="2"/>
  <c r="G158" i="2"/>
  <c r="H158" i="2"/>
  <c r="I158" i="2"/>
  <c r="J158" i="2"/>
  <c r="K158" i="2"/>
  <c r="L158" i="2"/>
  <c r="M158" i="2"/>
  <c r="O158" i="2"/>
  <c r="P158" i="2"/>
  <c r="E159" i="2"/>
  <c r="N159" i="2" s="1"/>
  <c r="F159" i="2"/>
  <c r="G159" i="2"/>
  <c r="H159" i="2"/>
  <c r="I159" i="2"/>
  <c r="J159" i="2"/>
  <c r="K159" i="2"/>
  <c r="L159" i="2"/>
  <c r="M159" i="2"/>
  <c r="O159" i="2"/>
  <c r="P159" i="2"/>
  <c r="E160" i="2"/>
  <c r="N160" i="2" s="1"/>
  <c r="F160" i="2"/>
  <c r="G160" i="2"/>
  <c r="H160" i="2"/>
  <c r="I160" i="2"/>
  <c r="J160" i="2"/>
  <c r="K160" i="2"/>
  <c r="L160" i="2"/>
  <c r="M160" i="2"/>
  <c r="O160" i="2"/>
  <c r="P160" i="2"/>
  <c r="E161" i="2"/>
  <c r="N161" i="2" s="1"/>
  <c r="F161" i="2"/>
  <c r="G161" i="2"/>
  <c r="H161" i="2"/>
  <c r="I161" i="2"/>
  <c r="J161" i="2"/>
  <c r="K161" i="2"/>
  <c r="L161" i="2"/>
  <c r="M161" i="2"/>
  <c r="O161" i="2"/>
  <c r="P161" i="2"/>
  <c r="E162" i="2"/>
  <c r="N162" i="2" s="1"/>
  <c r="F162" i="2"/>
  <c r="G162" i="2"/>
  <c r="H162" i="2"/>
  <c r="I162" i="2"/>
  <c r="J162" i="2"/>
  <c r="K162" i="2"/>
  <c r="L162" i="2"/>
  <c r="M162" i="2"/>
  <c r="O162" i="2"/>
  <c r="P162" i="2"/>
  <c r="E163" i="2"/>
  <c r="N163" i="2" s="1"/>
  <c r="F163" i="2"/>
  <c r="G163" i="2"/>
  <c r="H163" i="2"/>
  <c r="I163" i="2"/>
  <c r="J163" i="2"/>
  <c r="K163" i="2"/>
  <c r="L163" i="2"/>
  <c r="M163" i="2"/>
  <c r="O163" i="2"/>
  <c r="P163" i="2"/>
  <c r="E164" i="2"/>
  <c r="N164" i="2" s="1"/>
  <c r="F164" i="2"/>
  <c r="G164" i="2"/>
  <c r="H164" i="2"/>
  <c r="I164" i="2"/>
  <c r="J164" i="2"/>
  <c r="K164" i="2"/>
  <c r="L164" i="2"/>
  <c r="M164" i="2"/>
  <c r="O164" i="2"/>
  <c r="P164" i="2"/>
  <c r="E165" i="2"/>
  <c r="N165" i="2" s="1"/>
  <c r="F165" i="2"/>
  <c r="G165" i="2"/>
  <c r="H165" i="2"/>
  <c r="I165" i="2"/>
  <c r="J165" i="2"/>
  <c r="K165" i="2"/>
  <c r="L165" i="2"/>
  <c r="M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N167" i="2" s="1"/>
  <c r="F167" i="2"/>
  <c r="G167" i="2"/>
  <c r="H167" i="2"/>
  <c r="I167" i="2"/>
  <c r="J167" i="2"/>
  <c r="K167" i="2"/>
  <c r="L167" i="2"/>
  <c r="M167" i="2"/>
  <c r="O167" i="2"/>
  <c r="P167" i="2"/>
  <c r="E168" i="2"/>
  <c r="N168" i="2" s="1"/>
  <c r="F168" i="2"/>
  <c r="G168" i="2"/>
  <c r="H168" i="2"/>
  <c r="I168" i="2"/>
  <c r="J168" i="2"/>
  <c r="K168" i="2"/>
  <c r="L168" i="2"/>
  <c r="M168" i="2"/>
  <c r="O168" i="2"/>
  <c r="P168" i="2"/>
  <c r="E169" i="2"/>
  <c r="N169" i="2" s="1"/>
  <c r="F169" i="2"/>
  <c r="G169" i="2"/>
  <c r="H169" i="2"/>
  <c r="I169" i="2"/>
  <c r="J169" i="2"/>
  <c r="K169" i="2"/>
  <c r="L169" i="2"/>
  <c r="M169" i="2"/>
  <c r="O169" i="2"/>
  <c r="P169" i="2"/>
  <c r="E170" i="2"/>
  <c r="N170" i="2" s="1"/>
  <c r="F170" i="2"/>
  <c r="G170" i="2"/>
  <c r="H170" i="2"/>
  <c r="I170" i="2"/>
  <c r="J170" i="2"/>
  <c r="K170" i="2"/>
  <c r="L170" i="2"/>
  <c r="M170" i="2"/>
  <c r="O170" i="2"/>
  <c r="P170" i="2"/>
  <c r="E171" i="2"/>
  <c r="N171" i="2" s="1"/>
  <c r="F171" i="2"/>
  <c r="G171" i="2"/>
  <c r="H171" i="2"/>
  <c r="I171" i="2"/>
  <c r="J171" i="2"/>
  <c r="K171" i="2"/>
  <c r="L171" i="2"/>
  <c r="M171" i="2"/>
  <c r="O171" i="2"/>
  <c r="P171" i="2"/>
  <c r="E172" i="2"/>
  <c r="N172" i="2" s="1"/>
  <c r="F172" i="2"/>
  <c r="G172" i="2"/>
  <c r="H172" i="2"/>
  <c r="I172" i="2"/>
  <c r="J172" i="2"/>
  <c r="K172" i="2"/>
  <c r="L172" i="2"/>
  <c r="M172" i="2"/>
  <c r="O172" i="2"/>
  <c r="P172" i="2"/>
  <c r="E173" i="2"/>
  <c r="N173" i="2" s="1"/>
  <c r="F173" i="2"/>
  <c r="G173" i="2"/>
  <c r="H173" i="2"/>
  <c r="I173" i="2"/>
  <c r="J173" i="2"/>
  <c r="K173" i="2"/>
  <c r="L173" i="2"/>
  <c r="M173" i="2"/>
  <c r="O173" i="2"/>
  <c r="P173" i="2"/>
  <c r="E174" i="2"/>
  <c r="N174" i="2" s="1"/>
  <c r="F174" i="2"/>
  <c r="G174" i="2"/>
  <c r="H174" i="2"/>
  <c r="I174" i="2"/>
  <c r="J174" i="2"/>
  <c r="K174" i="2"/>
  <c r="L174" i="2"/>
  <c r="M174" i="2"/>
  <c r="O174" i="2"/>
  <c r="P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H177" i="2"/>
  <c r="I177" i="2"/>
  <c r="J177" i="2"/>
  <c r="K177" i="2"/>
  <c r="L177" i="2"/>
  <c r="M177" i="2"/>
  <c r="O177" i="2"/>
  <c r="P177" i="2"/>
  <c r="E178" i="2"/>
  <c r="N178" i="2" s="1"/>
  <c r="F178" i="2"/>
  <c r="G178" i="2"/>
  <c r="H178" i="2"/>
  <c r="I178" i="2"/>
  <c r="J178" i="2"/>
  <c r="K178" i="2"/>
  <c r="L178" i="2"/>
  <c r="M178" i="2"/>
  <c r="O178" i="2"/>
  <c r="P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H181" i="2"/>
  <c r="I181" i="2"/>
  <c r="J181" i="2"/>
  <c r="K181" i="2"/>
  <c r="L181" i="2"/>
  <c r="M181" i="2"/>
  <c r="O181" i="2"/>
  <c r="P181" i="2"/>
  <c r="E182" i="2"/>
  <c r="F182" i="2"/>
  <c r="O182" i="2" s="1"/>
  <c r="G182" i="2"/>
  <c r="H182" i="2"/>
  <c r="I182" i="2"/>
  <c r="J182" i="2"/>
  <c r="K182" i="2"/>
  <c r="L182" i="2"/>
  <c r="M182" i="2"/>
  <c r="N182" i="2"/>
  <c r="P182" i="2"/>
  <c r="E183" i="2"/>
  <c r="F183" i="2"/>
  <c r="O183" i="2" s="1"/>
  <c r="G183" i="2"/>
  <c r="H183" i="2"/>
  <c r="I183" i="2"/>
  <c r="J183" i="2"/>
  <c r="K183" i="2"/>
  <c r="L183" i="2"/>
  <c r="M183" i="2"/>
  <c r="N183" i="2"/>
  <c r="P183" i="2"/>
  <c r="E184" i="2"/>
  <c r="F184" i="2"/>
  <c r="O184" i="2" s="1"/>
  <c r="G184" i="2"/>
  <c r="H184" i="2"/>
  <c r="I184" i="2"/>
  <c r="J184" i="2"/>
  <c r="K184" i="2"/>
  <c r="L184" i="2"/>
  <c r="M184" i="2"/>
  <c r="N184" i="2"/>
  <c r="P184" i="2"/>
  <c r="E185" i="2"/>
  <c r="F185" i="2"/>
  <c r="O185" i="2" s="1"/>
  <c r="G185" i="2"/>
  <c r="H185" i="2"/>
  <c r="I185" i="2"/>
  <c r="J185" i="2"/>
  <c r="K185" i="2"/>
  <c r="L185" i="2"/>
  <c r="M185" i="2"/>
  <c r="N185" i="2"/>
  <c r="P185" i="2"/>
  <c r="E186" i="2"/>
  <c r="F186" i="2"/>
  <c r="O186" i="2" s="1"/>
  <c r="G186" i="2"/>
  <c r="H186" i="2"/>
  <c r="I186" i="2"/>
  <c r="J186" i="2"/>
  <c r="K186" i="2"/>
  <c r="L186" i="2"/>
  <c r="M186" i="2"/>
  <c r="N186" i="2"/>
  <c r="P186" i="2"/>
  <c r="E187" i="2"/>
  <c r="F187" i="2"/>
  <c r="O187" i="2" s="1"/>
  <c r="G187" i="2"/>
  <c r="H187" i="2"/>
  <c r="I187" i="2"/>
  <c r="J187" i="2"/>
  <c r="K187" i="2"/>
  <c r="L187" i="2"/>
  <c r="M187" i="2"/>
  <c r="N187" i="2"/>
  <c r="P187" i="2"/>
  <c r="E188" i="2"/>
  <c r="F188" i="2"/>
  <c r="O188" i="2" s="1"/>
  <c r="G188" i="2"/>
  <c r="H188" i="2"/>
  <c r="I188" i="2"/>
  <c r="J188" i="2"/>
  <c r="K188" i="2"/>
  <c r="L188" i="2"/>
  <c r="M188" i="2"/>
  <c r="N188" i="2"/>
  <c r="P188" i="2"/>
  <c r="E189" i="2"/>
  <c r="F189" i="2"/>
  <c r="O189" i="2" s="1"/>
  <c r="G189" i="2"/>
  <c r="H189" i="2"/>
  <c r="I189" i="2"/>
  <c r="J189" i="2"/>
  <c r="K189" i="2"/>
  <c r="L189" i="2"/>
  <c r="M189" i="2"/>
  <c r="N189" i="2"/>
  <c r="P189" i="2"/>
  <c r="E190" i="2"/>
  <c r="F190" i="2"/>
  <c r="O190" i="2" s="1"/>
  <c r="G190" i="2"/>
  <c r="H190" i="2"/>
  <c r="I190" i="2"/>
  <c r="J190" i="2"/>
  <c r="K190" i="2"/>
  <c r="L190" i="2"/>
  <c r="M190" i="2"/>
  <c r="N190" i="2"/>
  <c r="P190" i="2"/>
  <c r="E191" i="2"/>
  <c r="F191" i="2"/>
  <c r="O191" i="2" s="1"/>
  <c r="G191" i="2"/>
  <c r="H191" i="2"/>
  <c r="I191" i="2"/>
  <c r="J191" i="2"/>
  <c r="K191" i="2"/>
  <c r="L191" i="2"/>
  <c r="M191" i="2"/>
  <c r="N191" i="2"/>
  <c r="P191" i="2"/>
  <c r="E192" i="2"/>
  <c r="F192" i="2"/>
  <c r="O192" i="2" s="1"/>
  <c r="G192" i="2"/>
  <c r="H192" i="2"/>
  <c r="I192" i="2"/>
  <c r="J192" i="2"/>
  <c r="K192" i="2"/>
  <c r="L192" i="2"/>
  <c r="M192" i="2"/>
  <c r="N192" i="2"/>
  <c r="P192" i="2"/>
  <c r="E193" i="2"/>
  <c r="F193" i="2"/>
  <c r="O193" i="2" s="1"/>
  <c r="G193" i="2"/>
  <c r="H193" i="2"/>
  <c r="I193" i="2"/>
  <c r="J193" i="2"/>
  <c r="K193" i="2"/>
  <c r="L193" i="2"/>
  <c r="M193" i="2"/>
  <c r="N193" i="2"/>
  <c r="P193" i="2"/>
  <c r="E194" i="2"/>
  <c r="F194" i="2"/>
  <c r="O194" i="2" s="1"/>
  <c r="G194" i="2"/>
  <c r="H194" i="2"/>
  <c r="I194" i="2"/>
  <c r="J194" i="2"/>
  <c r="K194" i="2"/>
  <c r="L194" i="2"/>
  <c r="M194" i="2"/>
  <c r="N194" i="2"/>
  <c r="P194" i="2"/>
  <c r="E195" i="2"/>
  <c r="F195" i="2"/>
  <c r="O195" i="2" s="1"/>
  <c r="G195" i="2"/>
  <c r="H195" i="2"/>
  <c r="I195" i="2"/>
  <c r="J195" i="2"/>
  <c r="K195" i="2"/>
  <c r="L195" i="2"/>
  <c r="M195" i="2"/>
  <c r="N195" i="2"/>
  <c r="P195" i="2"/>
  <c r="E196" i="2"/>
  <c r="F196" i="2"/>
  <c r="O196" i="2" s="1"/>
  <c r="G196" i="2"/>
  <c r="H196" i="2"/>
  <c r="I196" i="2"/>
  <c r="J196" i="2"/>
  <c r="K196" i="2"/>
  <c r="L196" i="2"/>
  <c r="M196" i="2"/>
  <c r="N196" i="2"/>
  <c r="P196" i="2"/>
  <c r="E197" i="2"/>
  <c r="F197" i="2"/>
  <c r="O197" i="2" s="1"/>
  <c r="G197" i="2"/>
  <c r="H197" i="2"/>
  <c r="I197" i="2"/>
  <c r="J197" i="2"/>
  <c r="K197" i="2"/>
  <c r="L197" i="2"/>
  <c r="M197" i="2"/>
  <c r="N197" i="2"/>
  <c r="P197" i="2"/>
  <c r="E198" i="2"/>
  <c r="F198" i="2"/>
  <c r="O198" i="2" s="1"/>
  <c r="G198" i="2"/>
  <c r="H198" i="2"/>
  <c r="I198" i="2"/>
  <c r="J198" i="2"/>
  <c r="K198" i="2"/>
  <c r="L198" i="2"/>
  <c r="M198" i="2"/>
  <c r="N198" i="2"/>
  <c r="P198" i="2"/>
  <c r="E199" i="2"/>
  <c r="F199" i="2"/>
  <c r="O199" i="2" s="1"/>
  <c r="G199" i="2"/>
  <c r="H199" i="2"/>
  <c r="I199" i="2"/>
  <c r="J199" i="2"/>
  <c r="K199" i="2"/>
  <c r="L199" i="2"/>
  <c r="M199" i="2"/>
  <c r="N199" i="2"/>
  <c r="P199" i="2"/>
  <c r="E200" i="2"/>
  <c r="F200" i="2"/>
  <c r="O200" i="2" s="1"/>
  <c r="G200" i="2"/>
  <c r="H200" i="2"/>
  <c r="I200" i="2"/>
  <c r="J200" i="2"/>
  <c r="K200" i="2"/>
  <c r="L200" i="2"/>
  <c r="M200" i="2"/>
  <c r="N200" i="2"/>
  <c r="P200" i="2"/>
  <c r="E201" i="2"/>
  <c r="F201" i="2"/>
  <c r="O201" i="2" s="1"/>
  <c r="G201" i="2"/>
  <c r="H201" i="2"/>
  <c r="I201" i="2"/>
  <c r="J201" i="2"/>
  <c r="K201" i="2"/>
  <c r="L201" i="2"/>
  <c r="M201" i="2"/>
  <c r="N201" i="2"/>
  <c r="P201" i="2"/>
  <c r="E202" i="2"/>
  <c r="F202" i="2"/>
  <c r="O202" i="2" s="1"/>
  <c r="G202" i="2"/>
  <c r="H202" i="2"/>
  <c r="I202" i="2"/>
  <c r="J202" i="2"/>
  <c r="K202" i="2"/>
  <c r="L202" i="2"/>
  <c r="M202" i="2"/>
  <c r="N202" i="2"/>
  <c r="P202" i="2"/>
  <c r="E203" i="2"/>
  <c r="F203" i="2"/>
  <c r="O203" i="2" s="1"/>
  <c r="G203" i="2"/>
  <c r="H203" i="2"/>
  <c r="I203" i="2"/>
  <c r="J203" i="2"/>
  <c r="K203" i="2"/>
  <c r="L203" i="2"/>
  <c r="M203" i="2"/>
  <c r="N203" i="2"/>
  <c r="P203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AA126" i="2" l="1"/>
  <c r="AA130" i="2"/>
  <c r="AB121" i="2"/>
  <c r="AB116" i="2"/>
  <c r="AA113" i="2"/>
  <c r="AC111" i="2"/>
  <c r="AB108" i="2"/>
  <c r="AA105" i="2"/>
  <c r="AC103" i="2"/>
  <c r="AB100" i="2"/>
  <c r="AA97" i="2"/>
  <c r="AC95" i="2"/>
  <c r="AB92" i="2"/>
  <c r="AA89" i="2"/>
  <c r="AC87" i="2"/>
  <c r="AB84" i="2"/>
  <c r="AA81" i="2"/>
  <c r="AC79" i="2"/>
  <c r="AB76" i="2"/>
  <c r="AA73" i="2"/>
  <c r="AC71" i="2"/>
  <c r="AB68" i="2"/>
  <c r="AA65" i="2"/>
  <c r="AC63" i="2"/>
  <c r="AB60" i="2"/>
  <c r="AA57" i="2"/>
  <c r="AC55" i="2"/>
  <c r="AB52" i="2"/>
  <c r="AA49" i="2"/>
  <c r="AC47" i="2"/>
  <c r="AB44" i="2"/>
  <c r="AA41" i="2"/>
  <c r="AC39" i="2"/>
  <c r="AB36" i="2"/>
  <c r="AA33" i="2"/>
  <c r="AC31" i="2"/>
  <c r="AB28" i="2"/>
  <c r="AA25" i="2"/>
  <c r="AC23" i="2"/>
  <c r="AB20" i="2"/>
  <c r="AA17" i="2"/>
  <c r="AC15" i="2"/>
  <c r="AB12" i="2"/>
  <c r="AA9" i="2"/>
  <c r="AA117" i="2"/>
  <c r="AC115" i="2"/>
  <c r="AB112" i="2"/>
  <c r="AA109" i="2"/>
  <c r="AC107" i="2"/>
  <c r="AB104" i="2"/>
  <c r="AA101" i="2"/>
  <c r="AC99" i="2"/>
  <c r="AB96" i="2"/>
  <c r="AA93" i="2"/>
  <c r="AC91" i="2"/>
  <c r="AB88" i="2"/>
  <c r="AA85" i="2"/>
  <c r="AC83" i="2"/>
  <c r="AB80" i="2"/>
  <c r="AA77" i="2"/>
  <c r="AC75" i="2"/>
  <c r="AB72" i="2"/>
  <c r="AA69" i="2"/>
  <c r="AC67" i="2"/>
  <c r="AB64" i="2"/>
  <c r="AA61" i="2"/>
  <c r="AC59" i="2"/>
  <c r="AB56" i="2"/>
  <c r="AA53" i="2"/>
  <c r="AC51" i="2"/>
  <c r="AB48" i="2"/>
  <c r="AA45" i="2"/>
  <c r="AC43" i="2"/>
  <c r="AB40" i="2"/>
  <c r="AA37" i="2"/>
  <c r="AC35" i="2"/>
  <c r="AB32" i="2"/>
  <c r="AA29" i="2"/>
  <c r="AC27" i="2"/>
  <c r="AB24" i="2"/>
  <c r="AA21" i="2"/>
  <c r="AC19" i="2"/>
  <c r="AB16" i="2"/>
  <c r="AA13" i="2"/>
  <c r="AC11" i="2"/>
  <c r="AB8" i="2"/>
  <c r="D3" i="2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V71" i="4" s="1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115" i="4" l="1"/>
  <c r="V60" i="4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W66" i="4" s="1"/>
  <c r="X66" i="4" s="1"/>
  <c r="Y66" i="4" s="1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W166" i="4"/>
  <c r="X166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2" i="4"/>
  <c r="X92" i="4" s="1"/>
  <c r="Y92" i="4" s="1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W134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W120" i="4" l="1"/>
  <c r="X120" i="4" s="1"/>
  <c r="Y120" i="4" s="1"/>
  <c r="W622" i="4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Q124" i="4"/>
  <c r="AW124" i="4" s="1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L207" i="4" l="1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Q180" i="4" s="1"/>
  <c r="AW180" i="4" s="1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52" i="4" l="1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E5" i="4"/>
  <c r="I5" i="4" s="1"/>
  <c r="AP100" i="4"/>
  <c r="AV100" i="4" s="1"/>
  <c r="AM174" i="4"/>
  <c r="AS174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43" i="4"/>
  <c r="H43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G142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174" i="4" l="1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D84" i="4"/>
  <c r="H84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F146" i="4"/>
  <c r="J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9" i="4" l="1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4" i="10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743" i="10"/>
  <c r="D254" i="3"/>
  <c r="D891" i="3"/>
  <c r="D346" i="3"/>
  <c r="D416" i="3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325" i="10"/>
  <c r="D402" i="3"/>
  <c r="D338" i="3"/>
  <c r="D577" i="10"/>
  <c r="D205" i="10"/>
  <c r="D225" i="3"/>
  <c r="D223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200" i="10"/>
  <c r="D198" i="10"/>
  <c r="D196" i="10"/>
  <c r="D3" i="10"/>
  <c r="D202" i="10"/>
  <c r="D201" i="10"/>
  <c r="D197" i="10"/>
  <c r="D199" i="10"/>
  <c r="D2" i="10"/>
  <c r="D198" i="3"/>
  <c r="D2" i="3"/>
  <c r="D196" i="3"/>
  <c r="D3" i="3"/>
  <c r="D202" i="3"/>
  <c r="D199" i="3"/>
  <c r="D200" i="3"/>
  <c r="D197" i="3"/>
  <c r="D201" i="3"/>
  <c r="D170" i="10"/>
  <c r="D114" i="10"/>
  <c r="D183" i="10"/>
  <c r="D93" i="10"/>
  <c r="D51" i="10"/>
  <c r="D149" i="10"/>
  <c r="D144" i="10"/>
  <c r="D171" i="10"/>
  <c r="D98" i="10"/>
  <c r="D182" i="10"/>
  <c r="D66" i="10"/>
  <c r="D168" i="10"/>
  <c r="D142" i="10"/>
  <c r="D108" i="10"/>
  <c r="D111" i="10"/>
  <c r="D151" i="10"/>
  <c r="D164" i="10"/>
  <c r="D139" i="10"/>
  <c r="D125" i="10"/>
  <c r="D136" i="10"/>
  <c r="D148" i="10"/>
  <c r="D121" i="10"/>
  <c r="D172" i="10"/>
  <c r="D107" i="10"/>
  <c r="D73" i="10"/>
  <c r="D53" i="10"/>
  <c r="D96" i="10"/>
  <c r="D169" i="10"/>
  <c r="D91" i="10"/>
  <c r="D186" i="10"/>
  <c r="D85" i="10"/>
  <c r="D63" i="10"/>
  <c r="D79" i="10"/>
  <c r="D64" i="10"/>
  <c r="D178" i="10"/>
  <c r="D138" i="10"/>
  <c r="D7" i="10"/>
  <c r="D42" i="10"/>
  <c r="D21" i="10"/>
  <c r="D25" i="10"/>
  <c r="D18" i="10"/>
  <c r="D47" i="10"/>
  <c r="D28" i="10"/>
  <c r="D36" i="10"/>
  <c r="D17" i="10"/>
  <c r="D34" i="10"/>
  <c r="D30" i="10"/>
  <c r="D133" i="10"/>
  <c r="D153" i="10"/>
  <c r="D123" i="10"/>
  <c r="D87" i="10"/>
  <c r="D159" i="10"/>
  <c r="D115" i="10"/>
  <c r="D126" i="10"/>
  <c r="D84" i="10"/>
  <c r="D52" i="10"/>
  <c r="D156" i="10"/>
  <c r="D116" i="10"/>
  <c r="D181" i="10"/>
  <c r="D82" i="10"/>
  <c r="D50" i="10"/>
  <c r="D109" i="10"/>
  <c r="D113" i="10"/>
  <c r="D140" i="10"/>
  <c r="D132" i="10"/>
  <c r="D180" i="10"/>
  <c r="D97" i="10"/>
  <c r="D173" i="10"/>
  <c r="D55" i="10"/>
  <c r="D72" i="10"/>
  <c r="D192" i="10"/>
  <c r="D134" i="10"/>
  <c r="D166" i="10"/>
  <c r="D94" i="10"/>
  <c r="D60" i="10"/>
  <c r="D102" i="10"/>
  <c r="D88" i="10"/>
  <c r="D163" i="10"/>
  <c r="D128" i="10"/>
  <c r="D167" i="10"/>
  <c r="D75" i="10"/>
  <c r="D137" i="10"/>
  <c r="D154" i="10"/>
  <c r="D100" i="10"/>
  <c r="D14" i="10"/>
  <c r="D15" i="10"/>
  <c r="D44" i="10"/>
  <c r="D24" i="10"/>
  <c r="D27" i="10"/>
  <c r="D37" i="10"/>
  <c r="D43" i="10"/>
  <c r="D41" i="10"/>
  <c r="D6" i="10"/>
  <c r="D19" i="10"/>
  <c r="D33" i="10"/>
  <c r="D9" i="10"/>
  <c r="D184" i="10"/>
  <c r="D141" i="10"/>
  <c r="D58" i="10"/>
  <c r="D124" i="10"/>
  <c r="D71" i="10"/>
  <c r="D165" i="10"/>
  <c r="D104" i="10"/>
  <c r="D193" i="10"/>
  <c r="D56" i="10"/>
  <c r="D150" i="10"/>
  <c r="D143" i="10"/>
  <c r="D81" i="10"/>
  <c r="D135" i="10"/>
  <c r="D147" i="10"/>
  <c r="D160" i="10"/>
  <c r="D129" i="10"/>
  <c r="D67" i="10"/>
  <c r="D99" i="10"/>
  <c r="D77" i="10"/>
  <c r="D176" i="10"/>
  <c r="D54" i="10"/>
  <c r="D158" i="10"/>
  <c r="D130" i="10"/>
  <c r="D146" i="10"/>
  <c r="D90" i="10"/>
  <c r="D95" i="10"/>
  <c r="D175" i="10"/>
  <c r="D69" i="10"/>
  <c r="D49" i="10"/>
  <c r="D86" i="10"/>
  <c r="D101" i="10"/>
  <c r="D89" i="10"/>
  <c r="D174" i="10"/>
  <c r="D92" i="10"/>
  <c r="D189" i="10"/>
  <c r="D76" i="10"/>
  <c r="D78" i="10"/>
  <c r="D20" i="10"/>
  <c r="D12" i="10"/>
  <c r="D45" i="10"/>
  <c r="D31" i="10"/>
  <c r="D35" i="10"/>
  <c r="D13" i="10"/>
  <c r="D10" i="10"/>
  <c r="D26" i="10"/>
  <c r="D38" i="10"/>
  <c r="D4" i="10"/>
  <c r="D11" i="10"/>
  <c r="D157" i="10"/>
  <c r="D112" i="10"/>
  <c r="D195" i="10"/>
  <c r="D68" i="10"/>
  <c r="D117" i="10"/>
  <c r="D188" i="10"/>
  <c r="D118" i="10"/>
  <c r="D185" i="10"/>
  <c r="D152" i="10"/>
  <c r="D155" i="10"/>
  <c r="D127" i="10"/>
  <c r="D74" i="10"/>
  <c r="D65" i="10"/>
  <c r="D61" i="10"/>
  <c r="D179" i="10"/>
  <c r="D62" i="10"/>
  <c r="D162" i="10"/>
  <c r="D83" i="10"/>
  <c r="D105" i="10"/>
  <c r="D145" i="10"/>
  <c r="D80" i="10"/>
  <c r="D194" i="10"/>
  <c r="D70" i="10"/>
  <c r="D190" i="10"/>
  <c r="D59" i="10"/>
  <c r="D103" i="10"/>
  <c r="D122" i="10"/>
  <c r="D106" i="10"/>
  <c r="D177" i="10"/>
  <c r="D131" i="10"/>
  <c r="D187" i="10"/>
  <c r="D57" i="10"/>
  <c r="D119" i="10"/>
  <c r="D191" i="10"/>
  <c r="D110" i="10"/>
  <c r="D161" i="10"/>
  <c r="D120" i="10"/>
  <c r="D32" i="10"/>
  <c r="D46" i="10"/>
  <c r="D48" i="10"/>
  <c r="D39" i="10"/>
  <c r="D23" i="10"/>
  <c r="D22" i="10"/>
  <c r="D40" i="10"/>
  <c r="D16" i="10"/>
  <c r="D29" i="10"/>
  <c r="D8" i="10"/>
  <c r="D5" i="10"/>
  <c r="D177" i="3"/>
  <c r="D84" i="3"/>
  <c r="D172" i="3"/>
  <c r="D167" i="3"/>
  <c r="D123" i="3"/>
  <c r="D120" i="3"/>
  <c r="D51" i="3"/>
  <c r="D57" i="3"/>
  <c r="D103" i="3"/>
  <c r="D100" i="3"/>
  <c r="D76" i="3"/>
  <c r="D63" i="3"/>
  <c r="D91" i="3"/>
  <c r="D78" i="3"/>
  <c r="D93" i="3"/>
  <c r="D181" i="3"/>
  <c r="D92" i="3"/>
  <c r="D134" i="3"/>
  <c r="D186" i="3"/>
  <c r="D127" i="3"/>
  <c r="D80" i="3"/>
  <c r="D163" i="3"/>
  <c r="D136" i="3"/>
  <c r="D119" i="3"/>
  <c r="D156" i="3"/>
  <c r="D153" i="3"/>
  <c r="D192" i="3"/>
  <c r="D170" i="3"/>
  <c r="D69" i="3"/>
  <c r="D194" i="3"/>
  <c r="D155" i="3"/>
  <c r="D73" i="3"/>
  <c r="D169" i="3"/>
  <c r="D190" i="3"/>
  <c r="D83" i="3"/>
  <c r="D109" i="3"/>
  <c r="D21" i="3"/>
  <c r="D5" i="3"/>
  <c r="D40" i="3"/>
  <c r="D19" i="3"/>
  <c r="D42" i="3"/>
  <c r="D36" i="3"/>
  <c r="D29" i="3"/>
  <c r="D32" i="3"/>
  <c r="D22" i="3"/>
  <c r="D189" i="3"/>
  <c r="D111" i="3"/>
  <c r="D152" i="3"/>
  <c r="D164" i="3"/>
  <c r="D55" i="3"/>
  <c r="D162" i="3"/>
  <c r="D174" i="3"/>
  <c r="D137" i="3"/>
  <c r="D56" i="3"/>
  <c r="D166" i="3"/>
  <c r="D77" i="3"/>
  <c r="D142" i="3"/>
  <c r="D193" i="3"/>
  <c r="D65" i="3"/>
  <c r="D132" i="3"/>
  <c r="D66" i="3"/>
  <c r="D99" i="3"/>
  <c r="D89" i="3"/>
  <c r="D74" i="3"/>
  <c r="D146" i="3"/>
  <c r="D144" i="3"/>
  <c r="D94" i="3"/>
  <c r="D151" i="3"/>
  <c r="D110" i="3"/>
  <c r="D60" i="3"/>
  <c r="D187" i="3"/>
  <c r="D150" i="3"/>
  <c r="D114" i="3"/>
  <c r="D105" i="3"/>
  <c r="D115" i="3"/>
  <c r="D145" i="3"/>
  <c r="D157" i="3"/>
  <c r="D149" i="3"/>
  <c r="D139" i="3"/>
  <c r="D183" i="3"/>
  <c r="D53" i="3"/>
  <c r="D121" i="3"/>
  <c r="D6" i="3"/>
  <c r="D25" i="3"/>
  <c r="D30" i="3"/>
  <c r="D34" i="3"/>
  <c r="D15" i="3"/>
  <c r="D44" i="3"/>
  <c r="D24" i="3"/>
  <c r="D17" i="3"/>
  <c r="D18" i="3"/>
  <c r="D46" i="3"/>
  <c r="D12" i="3"/>
  <c r="D47" i="3"/>
  <c r="D37" i="3"/>
  <c r="D38" i="3"/>
  <c r="D86" i="3"/>
  <c r="D67" i="3"/>
  <c r="D112" i="3"/>
  <c r="D90" i="3"/>
  <c r="D124" i="3"/>
  <c r="D59" i="3"/>
  <c r="D161" i="3"/>
  <c r="D54" i="3"/>
  <c r="D58" i="3"/>
  <c r="D171" i="3"/>
  <c r="D108" i="3"/>
  <c r="D168" i="3"/>
  <c r="D178" i="3"/>
  <c r="D129" i="3"/>
  <c r="D82" i="3"/>
  <c r="D184" i="3"/>
  <c r="D71" i="3"/>
  <c r="D85" i="3"/>
  <c r="D179" i="3"/>
  <c r="D102" i="3"/>
  <c r="D133" i="3"/>
  <c r="D191" i="3"/>
  <c r="D72" i="3"/>
  <c r="D138" i="3"/>
  <c r="D154" i="3"/>
  <c r="D81" i="3"/>
  <c r="D70" i="3"/>
  <c r="D135" i="3"/>
  <c r="D147" i="3"/>
  <c r="D98" i="3"/>
  <c r="D128" i="3"/>
  <c r="D125" i="3"/>
  <c r="D52" i="3"/>
  <c r="D130" i="3"/>
  <c r="D140" i="3"/>
  <c r="D97" i="3"/>
  <c r="D96" i="3"/>
  <c r="D41" i="3"/>
  <c r="D31" i="3"/>
  <c r="D39" i="3"/>
  <c r="D35" i="3"/>
  <c r="D9" i="3"/>
  <c r="D27" i="3"/>
  <c r="D43" i="3"/>
  <c r="D26" i="3"/>
  <c r="D23" i="3"/>
  <c r="D68" i="3"/>
  <c r="D104" i="3"/>
  <c r="D50" i="3"/>
  <c r="D131" i="3"/>
  <c r="D64" i="3"/>
  <c r="D106" i="3"/>
  <c r="D122" i="3"/>
  <c r="D107" i="3"/>
  <c r="D87" i="3"/>
  <c r="D158" i="3"/>
  <c r="D79" i="3"/>
  <c r="D141" i="3"/>
  <c r="D185" i="3"/>
  <c r="D61" i="3"/>
  <c r="D180" i="3"/>
  <c r="D188" i="3"/>
  <c r="D126" i="3"/>
  <c r="D159" i="3"/>
  <c r="D160" i="3"/>
  <c r="D118" i="3"/>
  <c r="D173" i="3"/>
  <c r="D182" i="3"/>
  <c r="D88" i="3"/>
  <c r="D176" i="3"/>
  <c r="D165" i="3"/>
  <c r="D148" i="3"/>
  <c r="D116" i="3"/>
  <c r="D195" i="3"/>
  <c r="D143" i="3"/>
  <c r="D49" i="3"/>
  <c r="D175" i="3"/>
  <c r="D117" i="3"/>
  <c r="D113" i="3"/>
  <c r="D95" i="3"/>
  <c r="D101" i="3"/>
  <c r="D75" i="3"/>
  <c r="D62" i="3"/>
  <c r="D4" i="3"/>
  <c r="D20" i="3"/>
  <c r="D33" i="3"/>
  <c r="D28" i="3"/>
  <c r="D48" i="3"/>
  <c r="D16" i="3"/>
  <c r="D8" i="3"/>
  <c r="D45" i="3"/>
  <c r="D14" i="3"/>
  <c r="D7" i="3"/>
  <c r="D13" i="3"/>
  <c r="D10" i="3"/>
  <c r="D11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<sst xmlns="http://schemas.openxmlformats.org/spreadsheetml/2006/main" count="1738" uniqueCount="496">
  <si>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</si>
  <si>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</si>
  <si>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</si>
  <si>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</si>
  <si>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</si>
  <si>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</si>
  <si>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</si>
  <si>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</si>
  <si>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</si>
  <si>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</si>
  <si>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</si>
  <si>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</si>
  <si>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</si>
  <si>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</si>
  <si>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</si>
  <si>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</si>
  <si>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</si>
  <si>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</si>
  <si>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</si>
  <si>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</si>
  <si>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</si>
  <si>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</si>
  <si>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</si>
  <si>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</si>
  <si>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</si>
  <si>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</si>
  <si>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</si>
  <si>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</si>
  <si>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</si>
  <si>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</si>
  <si>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</si>
  <si>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</si>
  <si>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</si>
  <si>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</si>
  <si>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</si>
  <si>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</si>
  <si>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</si>
  <si>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</si>
  <si>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</si>
  <si>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</si>
  <si>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</si>
  <si>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</si>
  <si>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</si>
  <si>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</si>
  <si>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</si>
  <si>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</si>
  <si>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</si>
  <si>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</si>
  <si>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</si>
  <si>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</si>
  <si>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</si>
  <si>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</si>
  <si>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</si>
  <si>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</si>
  <si>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</si>
  <si>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</si>
  <si>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</si>
  <si>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</si>
  <si>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</si>
  <si>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</si>
  <si>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</si>
  <si>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</si>
  <si>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</si>
  <si>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</si>
  <si>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</si>
  <si>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</si>
  <si>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</si>
  <si>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</si>
  <si>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</si>
  <si>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</si>
  <si>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Burnley</t>
  </si>
  <si>
    <t>Blackburn</t>
  </si>
  <si>
    <t>QPR</t>
  </si>
  <si>
    <t>Blackpool</t>
  </si>
  <si>
    <t>Reading</t>
  </si>
  <si>
    <t>Cardiff</t>
  </si>
  <si>
    <t>Norwich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</si>
  <si>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</si>
  <si>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</si>
  <si>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</si>
  <si>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</si>
  <si>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</si>
  <si>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</si>
  <si>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</si>
  <si>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</si>
  <si>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</si>
  <si>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</si>
  <si>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</si>
  <si>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Accrington</t>
  </si>
  <si>
    <t>Charlton</t>
  </si>
  <si>
    <t>Bristol Rvs</t>
  </si>
  <si>
    <t>Forest Green</t>
  </si>
  <si>
    <t>Cambridge</t>
  </si>
  <si>
    <t>Milton Keynes Dons</t>
  </si>
  <si>
    <t>Cheltenham</t>
  </si>
  <si>
    <t>Peterboro</t>
  </si>
  <si>
    <t>Derby</t>
  </si>
  <si>
    <t>Oxford</t>
  </si>
  <si>
    <t>Ipswich</t>
  </si>
  <si>
    <t>Bolton</t>
  </si>
  <si>
    <t>Lincoln</t>
  </si>
  <si>
    <t>Exeter</t>
  </si>
  <si>
    <t>Morecambe</t>
  </si>
  <si>
    <t>Shrewsbury</t>
  </si>
  <si>
    <t>Plymouth</t>
  </si>
  <si>
    <t>Barnsley</t>
  </si>
  <si>
    <t>Port Vale</t>
  </si>
  <si>
    <t>Fleetwood Town</t>
  </si>
  <si>
    <t>Sheffield Weds</t>
  </si>
  <si>
    <t>Portsmouth</t>
  </si>
  <si>
    <t>Wycombe</t>
  </si>
  <si>
    <t>Burton</t>
  </si>
  <si>
    <t>AFC Wimbledon</t>
  </si>
  <si>
    <t>Gillingham</t>
  </si>
  <si>
    <t>Bradford</t>
  </si>
  <si>
    <t>Doncaster</t>
  </si>
  <si>
    <t>Carlisle</t>
  </si>
  <si>
    <t>Crawley Town</t>
  </si>
  <si>
    <t>Harrogate</t>
  </si>
  <si>
    <t>Swindon</t>
  </si>
  <si>
    <t>Leyton Orient</t>
  </si>
  <si>
    <t>Grimsby</t>
  </si>
  <si>
    <t>Northampton</t>
  </si>
  <si>
    <t>Colchester</t>
  </si>
  <si>
    <t>Rochdale</t>
  </si>
  <si>
    <t>Crewe</t>
  </si>
  <si>
    <t>Salford</t>
  </si>
  <si>
    <t>Mansfield</t>
  </si>
  <si>
    <t>Barrow</t>
  </si>
  <si>
    <t>Sutton</t>
  </si>
  <si>
    <t>Newport County</t>
  </si>
  <si>
    <t>Tranmere</t>
  </si>
  <si>
    <t>Stevenage</t>
  </si>
  <si>
    <t>Walsall</t>
  </si>
  <si>
    <t>Hartlepool</t>
  </si>
  <si>
    <t>Sunderland</t>
  </si>
  <si>
    <t>E1</t>
  </si>
  <si>
    <t>E2</t>
  </si>
  <si>
    <t>E3</t>
  </si>
  <si>
    <t>Aldershot</t>
  </si>
  <si>
    <t>Solihull</t>
  </si>
  <si>
    <t>Altrincham</t>
  </si>
  <si>
    <t>Maidstone</t>
  </si>
  <si>
    <t>Barnet</t>
  </si>
  <si>
    <t>Halifax</t>
  </si>
  <si>
    <t>Dag and Red</t>
  </si>
  <si>
    <t>Gateshead</t>
  </si>
  <si>
    <t>Dorking</t>
  </si>
  <si>
    <t>Chesterfield</t>
  </si>
  <si>
    <t>Notts County</t>
  </si>
  <si>
    <t>Maidenhead</t>
  </si>
  <si>
    <t>Southend</t>
  </si>
  <si>
    <t>Boreham Wood</t>
  </si>
  <si>
    <t>Torquay</t>
  </si>
  <si>
    <t>Oldham</t>
  </si>
  <si>
    <t>Wealdstone</t>
  </si>
  <si>
    <t>Bromley</t>
  </si>
  <si>
    <t>Wrexham</t>
  </si>
  <si>
    <t>Eastleigh</t>
  </si>
  <si>
    <t>York</t>
  </si>
  <si>
    <t>Woking</t>
  </si>
  <si>
    <t>Scunthorpe</t>
  </si>
  <si>
    <t>Yeovil</t>
  </si>
  <si>
    <t>EC</t>
  </si>
  <si>
    <t>Stockport</t>
  </si>
  <si>
    <t>Eupen</t>
  </si>
  <si>
    <t>Seraing</t>
  </si>
  <si>
    <t>Mgladbach</t>
  </si>
  <si>
    <t>Hertha</t>
  </si>
  <si>
    <t>Hamburg</t>
  </si>
  <si>
    <t>Darmstadt</t>
  </si>
  <si>
    <t>Magdeburg</t>
  </si>
  <si>
    <t>Hannover</t>
  </si>
  <si>
    <t>Lyon</t>
  </si>
  <si>
    <t>Troyes</t>
  </si>
  <si>
    <t>Volos NFC</t>
  </si>
  <si>
    <t>Asteras Tripolis</t>
  </si>
  <si>
    <t>Bari</t>
  </si>
  <si>
    <t>Palermo</t>
  </si>
  <si>
    <t>Estoril</t>
  </si>
  <si>
    <t>Rio Ave</t>
  </si>
  <si>
    <t>Partick</t>
  </si>
  <si>
    <t>Inverness C</t>
  </si>
  <si>
    <t>Espanol</t>
  </si>
  <si>
    <t>Vallecano</t>
  </si>
  <si>
    <t>Sevilla</t>
  </si>
  <si>
    <t>Valladolid</t>
  </si>
  <si>
    <t>Villarreal B</t>
  </si>
  <si>
    <t>Eibar</t>
  </si>
  <si>
    <t>Alaves</t>
  </si>
  <si>
    <t>Mirandes</t>
  </si>
  <si>
    <t>Umraniyespor</t>
  </si>
  <si>
    <t>Galatasaray</t>
  </si>
  <si>
    <t>Oostende</t>
  </si>
  <si>
    <t>St Truiden</t>
  </si>
  <si>
    <t>Genk</t>
  </si>
  <si>
    <t>Cercle Brugge</t>
  </si>
  <si>
    <t>Augsburg</t>
  </si>
  <si>
    <t>Mainz</t>
  </si>
  <si>
    <t>Dortmund</t>
  </si>
  <si>
    <t>Werder Bremen</t>
  </si>
  <si>
    <t>Leverkusen</t>
  </si>
  <si>
    <t>Hoffenheim</t>
  </si>
  <si>
    <t>Stuttgart</t>
  </si>
  <si>
    <t>Freiburg</t>
  </si>
  <si>
    <t>Wolfsburg</t>
  </si>
  <si>
    <t>Schalke 04</t>
  </si>
  <si>
    <t>Union Berlin</t>
  </si>
  <si>
    <t>RB Leipzig</t>
  </si>
  <si>
    <t>Paderborn</t>
  </si>
  <si>
    <t>Holstein Kiel</t>
  </si>
  <si>
    <t>Regensburg</t>
  </si>
  <si>
    <t>Karlsruhe</t>
  </si>
  <si>
    <t>Sandhausen</t>
  </si>
  <si>
    <t>Nurnberg</t>
  </si>
  <si>
    <t>Braunschweig</t>
  </si>
  <si>
    <t>Fortuna Dusseldorf</t>
  </si>
  <si>
    <t>Tottenham</t>
  </si>
  <si>
    <t>Wolves</t>
  </si>
  <si>
    <t>Crystal Palace</t>
  </si>
  <si>
    <t>Aston Villa</t>
  </si>
  <si>
    <t>Everton</t>
  </si>
  <si>
    <t>Nottm Forest</t>
  </si>
  <si>
    <t>Fulham</t>
  </si>
  <si>
    <t>Brentford</t>
  </si>
  <si>
    <t>Leicester</t>
  </si>
  <si>
    <t>Southampton</t>
  </si>
  <si>
    <t>Bournemouth</t>
  </si>
  <si>
    <t>Arsenal</t>
  </si>
  <si>
    <t>Wigan</t>
  </si>
  <si>
    <t>Monaco</t>
  </si>
  <si>
    <t>Lens</t>
  </si>
  <si>
    <t>Marseille</t>
  </si>
  <si>
    <t>Nantes</t>
  </si>
  <si>
    <t>St Etienne</t>
  </si>
  <si>
    <t>Le Havre</t>
  </si>
  <si>
    <t>Amiens</t>
  </si>
  <si>
    <t>Bastia</t>
  </si>
  <si>
    <t>Caen</t>
  </si>
  <si>
    <t>Guingamp</t>
  </si>
  <si>
    <t>Dijon</t>
  </si>
  <si>
    <t>Nimes</t>
  </si>
  <si>
    <t>Laval</t>
  </si>
  <si>
    <t>Metz</t>
  </si>
  <si>
    <t>Niort</t>
  </si>
  <si>
    <t>Paris FC</t>
  </si>
  <si>
    <t>Pau FC</t>
  </si>
  <si>
    <t>Sochaux</t>
  </si>
  <si>
    <t>Rodez</t>
  </si>
  <si>
    <t>Annecy</t>
  </si>
  <si>
    <t>Valenciennes</t>
  </si>
  <si>
    <t>Quevilly Rouen</t>
  </si>
  <si>
    <t>Atromitos</t>
  </si>
  <si>
    <t>OFI Crete</t>
  </si>
  <si>
    <t>Lamia</t>
  </si>
  <si>
    <t>AEK</t>
  </si>
  <si>
    <t>PAOK</t>
  </si>
  <si>
    <t>Panetolikos</t>
  </si>
  <si>
    <t>Torino</t>
  </si>
  <si>
    <t>Lazio</t>
  </si>
  <si>
    <t>Udinese</t>
  </si>
  <si>
    <t>Salernitana</t>
  </si>
  <si>
    <t>Inter</t>
  </si>
  <si>
    <t>Spezia</t>
  </si>
  <si>
    <t>Sassuolo</t>
  </si>
  <si>
    <t>Lecce</t>
  </si>
  <si>
    <t>Ascoli</t>
  </si>
  <si>
    <t>Spal</t>
  </si>
  <si>
    <t>Genoa</t>
  </si>
  <si>
    <t>Benevento</t>
  </si>
  <si>
    <t>Perugia</t>
  </si>
  <si>
    <t>Parma</t>
  </si>
  <si>
    <t>Vitesse</t>
  </si>
  <si>
    <t>Heerenveen</t>
  </si>
  <si>
    <t>For Sittard</t>
  </si>
  <si>
    <t>Cambuur</t>
  </si>
  <si>
    <t>FC Emmen</t>
  </si>
  <si>
    <t>Utrecht</t>
  </si>
  <si>
    <t>Santa Clara</t>
  </si>
  <si>
    <t>Arouca</t>
  </si>
  <si>
    <t>Chaves</t>
  </si>
  <si>
    <t>Vizela</t>
  </si>
  <si>
    <t>Porto</t>
  </si>
  <si>
    <t>Sp Lisbon</t>
  </si>
  <si>
    <t>Hibernian</t>
  </si>
  <si>
    <t>Rangers</t>
  </si>
  <si>
    <t>Dundee United</t>
  </si>
  <si>
    <t>St Mirren</t>
  </si>
  <si>
    <t>Motherwell</t>
  </si>
  <si>
    <t>Livingston</t>
  </si>
  <si>
    <t>Ross County</t>
  </si>
  <si>
    <t>Kilmarnock</t>
  </si>
  <si>
    <t>St Johnstone</t>
  </si>
  <si>
    <t>Aberdeen</t>
  </si>
  <si>
    <t>Arbroath</t>
  </si>
  <si>
    <t>Queens Park</t>
  </si>
  <si>
    <t>Cove Rangers</t>
  </si>
  <si>
    <t>Ayr</t>
  </si>
  <si>
    <t>Hamilton</t>
  </si>
  <si>
    <t>Raith Rvs</t>
  </si>
  <si>
    <t>Morton</t>
  </si>
  <si>
    <t>Dundee</t>
  </si>
  <si>
    <t>Airdrie Utd</t>
  </si>
  <si>
    <t>Alloa</t>
  </si>
  <si>
    <t>FC Edinburgh</t>
  </si>
  <si>
    <t>Falkirk</t>
  </si>
  <si>
    <t>Kelty Hearts</t>
  </si>
  <si>
    <t>Dunfermline</t>
  </si>
  <si>
    <t>Montrose</t>
  </si>
  <si>
    <t>Clyde</t>
  </si>
  <si>
    <t>Peterhead</t>
  </si>
  <si>
    <t>Queen of Sth</t>
  </si>
  <si>
    <t>Annan Athletic</t>
  </si>
  <si>
    <t>Stirling</t>
  </si>
  <si>
    <t>Bonnyrigg Rose</t>
  </si>
  <si>
    <t>Albion Rvs</t>
  </si>
  <si>
    <t>East Fife</t>
  </si>
  <si>
    <t>Forfar</t>
  </si>
  <si>
    <t>Elgin</t>
  </si>
  <si>
    <t>Stranraer</t>
  </si>
  <si>
    <t>Stenhousemuir</t>
  </si>
  <si>
    <t>Dumbarton</t>
  </si>
  <si>
    <t>Osasuna</t>
  </si>
  <si>
    <t>Cadiz</t>
  </si>
  <si>
    <t>Mallorca</t>
  </si>
  <si>
    <t>Betis</t>
  </si>
  <si>
    <t>Celta</t>
  </si>
  <si>
    <t>Real Madrid</t>
  </si>
  <si>
    <t>Sp Gijon</t>
  </si>
  <si>
    <t>Andorra</t>
  </si>
  <si>
    <t>Albacete</t>
  </si>
  <si>
    <t>Burgos</t>
  </si>
  <si>
    <t>Zaragoza</t>
  </si>
  <si>
    <t>Levante</t>
  </si>
  <si>
    <t>Granada</t>
  </si>
  <si>
    <t>Santander</t>
  </si>
  <si>
    <t>Giresunspor</t>
  </si>
  <si>
    <t>Kasimpasa</t>
  </si>
  <si>
    <t>Hatayspor</t>
  </si>
  <si>
    <t>Gaziantep</t>
  </si>
  <si>
    <t>Antalyaspor</t>
  </si>
  <si>
    <t>Trabzonspor</t>
  </si>
  <si>
    <t>Club Brugge</t>
  </si>
  <si>
    <t>Kortrijk</t>
  </si>
  <si>
    <t>Waregem</t>
  </si>
  <si>
    <t>Charleroi</t>
  </si>
  <si>
    <t>Standard</t>
  </si>
  <si>
    <t>Oud-Heverlee Leuven</t>
  </si>
  <si>
    <t>Mechelen</t>
  </si>
  <si>
    <t>Westerlo</t>
  </si>
  <si>
    <t>Ein Frankfurt</t>
  </si>
  <si>
    <t>FC Koln</t>
  </si>
  <si>
    <t>Bochum</t>
  </si>
  <si>
    <t>Bayern Munich</t>
  </si>
  <si>
    <t>Greuther Furth</t>
  </si>
  <si>
    <t>Kaiserslautern</t>
  </si>
  <si>
    <t>Hansa Rostock</t>
  </si>
  <si>
    <t>St Pauli</t>
  </si>
  <si>
    <t>Heidenheim</t>
  </si>
  <si>
    <t>Bielefeld</t>
  </si>
  <si>
    <t>Leeds</t>
  </si>
  <si>
    <t>Chelsea</t>
  </si>
  <si>
    <t>West Ham</t>
  </si>
  <si>
    <t>Brighton</t>
  </si>
  <si>
    <t>Newcastle</t>
  </si>
  <si>
    <t>Man City</t>
  </si>
  <si>
    <t>Strasbourg</t>
  </si>
  <si>
    <t>Reims</t>
  </si>
  <si>
    <t>Angers</t>
  </si>
  <si>
    <t>Brest</t>
  </si>
  <si>
    <t>Clermont</t>
  </si>
  <si>
    <t>Nice</t>
  </si>
  <si>
    <t>Montpellier</t>
  </si>
  <si>
    <t>Auxerre</t>
  </si>
  <si>
    <t>Toulouse</t>
  </si>
  <si>
    <t>Lorient</t>
  </si>
  <si>
    <t>Rennes</t>
  </si>
  <si>
    <t>Ajaccio</t>
  </si>
  <si>
    <t>Lille</t>
  </si>
  <si>
    <t>Paris SG</t>
  </si>
  <si>
    <t>Panathinaikos</t>
  </si>
  <si>
    <t>Ionikos</t>
  </si>
  <si>
    <t>Aris</t>
  </si>
  <si>
    <t>Levadeiakos</t>
  </si>
  <si>
    <t>Olympiakos</t>
  </si>
  <si>
    <t>Giannina</t>
  </si>
  <si>
    <t>Empoli</t>
  </si>
  <si>
    <t>Fiorentina</t>
  </si>
  <si>
    <t>Napoli</t>
  </si>
  <si>
    <t>Monza</t>
  </si>
  <si>
    <t>Atalanta</t>
  </si>
  <si>
    <t>Milan</t>
  </si>
  <si>
    <t>Bologna</t>
  </si>
  <si>
    <t>Verona</t>
  </si>
  <si>
    <t>Cagliari</t>
  </si>
  <si>
    <t>Cittadella</t>
  </si>
  <si>
    <t>Cosenza</t>
  </si>
  <si>
    <t>Modena</t>
  </si>
  <si>
    <t>Frosinone</t>
  </si>
  <si>
    <t>Brescia</t>
  </si>
  <si>
    <t>Pisa</t>
  </si>
  <si>
    <t>Como</t>
  </si>
  <si>
    <t>Sudtirol</t>
  </si>
  <si>
    <t>Venezia</t>
  </si>
  <si>
    <t>Ternana</t>
  </si>
  <si>
    <t>Reggina</t>
  </si>
  <si>
    <t>Groningen</t>
  </si>
  <si>
    <t>Go Ahead Eagles</t>
  </si>
  <si>
    <t>Sparta Rotterdam</t>
  </si>
  <si>
    <t>Ajax</t>
  </si>
  <si>
    <t>Waalwijk</t>
  </si>
  <si>
    <t>Feyenoord</t>
  </si>
  <si>
    <t>Casa Pia</t>
  </si>
  <si>
    <t>Boavista</t>
  </si>
  <si>
    <t>Sp Braga</t>
  </si>
  <si>
    <t>Maritimo</t>
  </si>
  <si>
    <t>Portimonense</t>
  </si>
  <si>
    <t>Guimaraes</t>
  </si>
  <si>
    <t>Celtic</t>
  </si>
  <si>
    <t>Hearts</t>
  </si>
  <si>
    <t>Ath Bilbao</t>
  </si>
  <si>
    <t>Valencia</t>
  </si>
  <si>
    <t>Ath Madrid</t>
  </si>
  <si>
    <t>Villarreal</t>
  </si>
  <si>
    <t>Sociedad</t>
  </si>
  <si>
    <t>Barcelona</t>
  </si>
  <si>
    <t>Oviedo</t>
  </si>
  <si>
    <t>Leganes</t>
  </si>
  <si>
    <t>Huesca</t>
  </si>
  <si>
    <t>Cartagena</t>
  </si>
  <si>
    <t>Tenerife</t>
  </si>
  <si>
    <t>Lugo</t>
  </si>
  <si>
    <t>Kayserispor</t>
  </si>
  <si>
    <t>Besiktas</t>
  </si>
  <si>
    <t>Karagumruk</t>
  </si>
  <si>
    <t>Man United</t>
  </si>
  <si>
    <t>Liverpool</t>
  </si>
  <si>
    <t>Grenoble</t>
  </si>
  <si>
    <t>Bordeaux</t>
  </si>
  <si>
    <t>Roma</t>
  </si>
  <si>
    <t>Cremonese</t>
  </si>
  <si>
    <t>Sampdoria</t>
  </si>
  <si>
    <t>Juventus</t>
  </si>
  <si>
    <t>Gil Vicente</t>
  </si>
  <si>
    <t>Famalicao</t>
  </si>
  <si>
    <t>Elche</t>
  </si>
  <si>
    <t>Almeria</t>
  </si>
  <si>
    <t>Girona</t>
  </si>
  <si>
    <t>Getafe</t>
  </si>
  <si>
    <t>Ponferradina</t>
  </si>
  <si>
    <t>Ibiza</t>
  </si>
  <si>
    <t>Malaga</t>
  </si>
  <si>
    <t>Las Palmas</t>
  </si>
  <si>
    <t>Istanbulspor</t>
  </si>
  <si>
    <t>Konyaspor</t>
  </si>
  <si>
    <t>Sivasspor</t>
  </si>
  <si>
    <t>Alanyaspor</t>
  </si>
  <si>
    <t>Fenerbahce</t>
  </si>
  <si>
    <t>Ad. Demirspor</t>
  </si>
  <si>
    <t>B1</t>
  </si>
  <si>
    <t>D1</t>
  </si>
  <si>
    <t>D2</t>
  </si>
  <si>
    <t>F1</t>
  </si>
  <si>
    <t>G1</t>
  </si>
  <si>
    <t>I2</t>
  </si>
  <si>
    <t>P1</t>
  </si>
  <si>
    <t>SC1</t>
  </si>
  <si>
    <t>SP1</t>
  </si>
  <si>
    <t>SP2</t>
  </si>
  <si>
    <t>T1</t>
  </si>
  <si>
    <t>E0</t>
  </si>
  <si>
    <t>F2</t>
  </si>
  <si>
    <t>I1</t>
  </si>
  <si>
    <t>N1</t>
  </si>
  <si>
    <t>SC0</t>
  </si>
  <si>
    <t>SC2</t>
  </si>
  <si>
    <t>SC3</t>
  </si>
  <si>
    <t>Nijmegen</t>
  </si>
  <si>
    <t>Pacos Ferreira</t>
  </si>
  <si>
    <t>Huddersfield</t>
  </si>
  <si>
    <t>Coventry</t>
  </si>
  <si>
    <t>Benfica</t>
  </si>
  <si>
    <t>Ankaragucu</t>
  </si>
  <si>
    <t>Gent</t>
  </si>
  <si>
    <t>Antwerp</t>
  </si>
  <si>
    <t>St. Gilloise</t>
  </si>
  <si>
    <t>Anderlecht</t>
  </si>
  <si>
    <t>Excelsior</t>
  </si>
  <si>
    <t>PSV Eindhoven</t>
  </si>
  <si>
    <t>Volendam</t>
  </si>
  <si>
    <t>Twente</t>
  </si>
  <si>
    <t>AZ Alkmaar</t>
  </si>
  <si>
    <t>26/08/2022</t>
  </si>
  <si>
    <t>27/08/2022</t>
  </si>
  <si>
    <t>28/08/2022</t>
  </si>
  <si>
    <t>29/08/2022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</si>
</sst>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1.0600668335258359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1.0456526785031968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1.0499964535568072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1.0511368361869355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1.0518428764688503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1.1077671054911731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1.0743649055710818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1.0441161747080836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1.0693912214495154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1.0351900225906741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1.0417906511603616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1.0420112422030368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1.0510694237812139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1.0662939096981978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1.0410043397874882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1.037952243407696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1.0488545698370915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1.0502439111838868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1.0404319501157899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1.0614462748260522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1.0567609363032806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1.0536616911224432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1.0501502456550436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1.0563848669654847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1.053727042441623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1.0453465975749467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1.0441161747080836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1.0342024872400046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1.0214577211957219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1.0512150176064545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1.0502085589023142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1.0642552563963332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1.0480610077274732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1.0452102388436428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1.042708496600167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1.0351900225906741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1.0440279853919932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1.0654404704407061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1.0615765272904456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1.0536457807807131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1.0437075600663159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1.0543300667589199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1.0421804198806015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1.0558399741144113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1.0502085589023142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1.0439719885779606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1.0405885922597782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1.050305669221034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1.0518428764688503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1.0533218816775407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1.0511368361869355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1.0584574108458336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1.0584574108458336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1.0518980699471303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1.0593568958392465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1.0552914984182968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1.0569383568656741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1.0518980699471303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1.0588150667767779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1.0532159430726011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1.0557821208912506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1.0500631329117833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1.0480730539288112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1.0597968244159457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1.0532159430726011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1.0570323013866483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1.0533067630678474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1.0602107487113226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1.0500631329117833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1.0571615895212632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1.0575635508862022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1.049459408292031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1.0607092988079927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1.056895036351561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1.0611367580726192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1.0669478732554383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1.0834349576139997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1.0890483563847753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1.0887955014239501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1.06243870990235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1.0716502370068346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1.0671721430378951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1.0804512787007108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1.0625792095626894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1.0883336338982914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1.0356850891989859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1.0438817895444492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1.0597111971376585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1.0485981343437822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1.0632706922771613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1.0715316850742669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1.0754427289104427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1.0597953687722241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1.0597111971376585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1.0611497315460385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1.0732443093298558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1.0611367580726192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1.0778711288627052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1.0826197001143916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1.0399586640868308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1.0401197761406094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1.0461286947489423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1.0461286947489423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1.0457565564423787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1.042106143326367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1.0431976029859278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1.0421804198806015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1.0484438729518561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1.0738046565096138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1.0512150176064545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1.051738571938915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1.0499964535568072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1.0628364693383345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1.051738571938915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1.0494125025023127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1.0725248413607111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1.0516104099147749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1.0720588896370926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1.0688734653100223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1.08505570062963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1.0655103519273617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1.101461814215819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1.071200922068871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1.1324714213925215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1.0998357053786236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1.0858375829061273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1.0764784527427438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1.0715771327693893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1.0713419446858048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1.0758089270163143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1.0728504070978289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1.0425703649827001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1.0434322558420379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1.0428644784088332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1.048583109071006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1.0518985731239796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1.0543819242504819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1.0510694237812139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1.0485981343437822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1.0488545698370915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1.0510869493716231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1.0552914984182968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1.06243870990235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1.0637206832523536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0.98956560199651822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1.0417906511603616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1.0423806634244144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1.0509444270006065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1.0509444270006065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1.0510876122378858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1.0342024872400046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1.0401197761406094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1.0419581736699886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1.037952243407696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1.041979455975633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1.0376740753093197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1.038077229388916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1.0392709482743203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1.0423915204335932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1.0783678395531031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1.0872584652008896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1.083213262843725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1.0816643032522224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1.0369265649091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1.0452102388436428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1.0479830465041664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1.0333163546654354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1.0522559150967761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1.052267086616911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1.0470376731981623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1.0605174007793741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1.0475117579190587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1.0509444270006065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1.0604868713067181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1.0819025490954048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1.0562131576327949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1.0481397396121741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1.042106143326367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1.042106143326367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1.0533218816775407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1.0702696175559703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1.0502085589023142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1.0434322558420379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1.0707990555917752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1.0425703649827001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1.0726330476569563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1.0577874143093966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1.0643284330398253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1.0540333908812936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1.0421804198806015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1.0424343751332963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1.0872029288255038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1.0513726059103246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1.0564966775030487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1.0557821208912506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1.0469799548748147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1.0425381099894757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1.0629813436677837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1.0618834148859952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1.0574312850692822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1.0330444498705051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6.0635749703432351</v>
      </c>
      <c r="I2" s="6">
        <f>IF('Log_working_3-way'!$D2="","",'True_Odds_Calculator_3-way'!O3/'True_Odds_Calculator_3-way'!B3-1)</f>
        <v>5.7320849439922359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3.4122513014333666E-2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1.0281502030066203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40.681018888607262</v>
      </c>
      <c r="I3" s="6">
        <f>IF('Log_working_3-way'!$D3="","",'True_Odds_Calculator_3-way'!O4/'True_Odds_Calculator_3-way'!B4-1)</f>
        <v>3.2172663982408771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2.4893671952495477E-2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1.0282816025855235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23.289911851126345</v>
      </c>
      <c r="I4" s="6">
        <f>IF('Log_working_3-way'!$D4="","",'True_Odds_Calculator_3-way'!O5/'True_Odds_Calculator_3-way'!B5-1)</f>
        <v>6.0210174156336986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2.9233870967741993E-2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1.0334746132773329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34.179036812887858</v>
      </c>
      <c r="I5" s="6">
        <f>IF('Log_working_3-way'!$D5="","",'True_Odds_Calculator_3-way'!O6/'True_Odds_Calculator_3-way'!B6-1)</f>
        <v>4.6558702561082992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3.1572793062016213E-2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1.0256469424865515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8.3279327108995673</v>
      </c>
      <c r="I6" s="6">
        <f>IF('Log_working_3-way'!$D6="","",'True_Odds_Calculator_3-way'!O7/'True_Odds_Calculator_3-way'!B7-1)</f>
        <v>7.9363993736955116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2.7565585586216912E-2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1.0587467223533693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44.339510159735141</v>
      </c>
      <c r="I7" s="6">
        <f>IF('Log_working_3-way'!$D7="","",'True_Odds_Calculator_3-way'!O8/'True_Odds_Calculator_3-way'!B8-1)</f>
        <v>3.2970560045637702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4.9028220996283345E-2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1.049624909949282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33.245867220907613</v>
      </c>
      <c r="I8" s="6">
        <f>IF('Log_working_3-way'!$D8="","",'True_Odds_Calculator_3-way'!O9/'True_Odds_Calculator_3-way'!B9-1)</f>
        <v>4.6540216487227291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4.7029430429556207E-2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1.0205975657211381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6.3848722497371124</v>
      </c>
      <c r="I9" s="6">
        <f>IF('Log_working_3-way'!$D9="","",'True_Odds_Calculator_3-way'!O10/'True_Odds_Calculator_3-way'!B10-1)</f>
        <v>8.5553323593864121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2.2007883420926966E-2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1.0444547575967482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20.880770603359913</v>
      </c>
      <c r="I10" s="6">
        <f>IF('Log_working_3-way'!$D10="","",'True_Odds_Calculator_3-way'!O11/'True_Odds_Calculator_3-way'!B11-1)</f>
        <v>7.830054607083861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4.6272510046749371E-2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1.0205942817138938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8.0942296014841677</v>
      </c>
      <c r="I11" s="6">
        <f>IF('Log_working_3-way'!$D11="","",'True_Odds_Calculator_3-way'!O12/'True_Odds_Calculator_3-way'!B12-1)</f>
        <v>7.220068031472989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2.2083548594683311E-2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1.0224676138445115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4.5156536539769085</v>
      </c>
      <c r="I12" s="6">
        <f>IF('Log_working_3-way'!$D12="","",'True_Odds_Calculator_3-way'!O13/'True_Odds_Calculator_3-way'!B13-1)</f>
        <v>5.8419135052526618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2.2913289094999456E-2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1.0276924913353429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21.036279945206704</v>
      </c>
      <c r="I13" s="6">
        <f>IF('Log_working_3-way'!$D13="","",'True_Odds_Calculator_3-way'!O14/'True_Odds_Calculator_3-way'!B14-1)</f>
        <v>6.7987941929043307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2.9018374146387416E-2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1.0259318789161993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12.244162167513164</v>
      </c>
      <c r="I14" s="6">
        <f>IF('Log_working_3-way'!$D14="","",'True_Odds_Calculator_3-way'!O15/'True_Odds_Calculator_3-way'!B15-1)</f>
        <v>8.6793132954286953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2.8103714969960336E-2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1.0407103468251677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13.282819597381295</v>
      </c>
      <c r="I15" s="6">
        <f>IF('Log_working_3-way'!$D15="","",'True_Odds_Calculator_3-way'!O16/'True_Odds_Calculator_3-way'!B16-1)</f>
        <v>8.015260467197999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4.3726045340510833E-2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1.0200127765858626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11.394718074627622</v>
      </c>
      <c r="I16" s="6">
        <f>IF('Log_working_3-way'!$D16="","",'True_Odds_Calculator_3-way'!O17/'True_Odds_Calculator_3-way'!B17-1)</f>
        <v>8.863434959845522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2.1764259330442792E-2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1.0240437426494249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28.484683789422096</v>
      </c>
      <c r="I17" s="6">
        <f>IF('Log_working_3-way'!$D17="","",'True_Odds_Calculator_3-way'!O18/'True_Odds_Calculator_3-way'!B18-1)</f>
        <v>5.8715790995561612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2.3907559760971919E-2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1.0246286069229296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13.862932437423535</v>
      </c>
      <c r="I18" s="6">
        <f>IF('Log_working_3-way'!$D18="","",'True_Odds_Calculator_3-way'!O19/'True_Odds_Calculator_3-way'!B19-1)</f>
        <v>9.0707926946473769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2.6633817165160112E-2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1.0263505322489328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13.056343440429924</v>
      </c>
      <c r="I19" s="6">
        <f>IF('Log_working_3-way'!$D19="","",'True_Odds_Calculator_3-way'!O20/'True_Odds_Calculator_3-way'!B20-1)</f>
        <v>9.2490219622944139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2.8528057026709686E-2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1.0251867218894066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13.739539342668419</v>
      </c>
      <c r="I20" s="6">
        <f>IF('Log_working_3-way'!$D20="","",'True_Odds_Calculator_3-way'!O21/'True_Odds_Calculator_3-way'!B21-1)</f>
        <v>7.3722347936800183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2.7187776537464625E-2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1.0404994217709083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1.6723263294043762</v>
      </c>
      <c r="I21" s="6">
        <f>IF('Log_working_3-way'!$D21="","",'True_Odds_Calculator_3-way'!O22/'True_Odds_Calculator_3-way'!B22-1)</f>
        <v>3.68302772471419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3.6004317612796877E-2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1.0363801776500465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28.45968933656297</v>
      </c>
      <c r="I22" s="6">
        <f>IF('Log_working_3-way'!$D22="","",'True_Odds_Calculator_3-way'!O23/'True_Odds_Calculator_3-way'!B23-1)</f>
        <v>5.0320555147196231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3.6131047658388038E-2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1.031650583090445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22.264400963914515</v>
      </c>
      <c r="I23" s="6">
        <f>IF('Log_working_3-way'!$D23="","",'True_Odds_Calculator_3-way'!O24/'True_Odds_Calculator_3-way'!B24-1)</f>
        <v>5.6347640587858523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3.2875059547908814E-2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1.0319971244739286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18.275382640707797</v>
      </c>
      <c r="I24" s="6">
        <f>IF('Log_working_3-way'!$D24="","",'True_Odds_Calculator_3-way'!O25/'True_Odds_Calculator_3-way'!B25-1)</f>
        <v>7.0787998210778387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3.3953375155600929E-2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1.0254431839489861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3.71497909356418</v>
      </c>
      <c r="I25" s="6">
        <f>IF('Log_working_3-way'!$D25="","",'True_Odds_Calculator_3-way'!O26/'True_Odds_Calculator_3-way'!B26-1)</f>
        <v>3.5731833494739806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2.4465730348083303E-2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1.0289471026474128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42.948008625614598</v>
      </c>
      <c r="I26" s="6">
        <f>IF('Log_working_3-way'!$D26="","",'True_Odds_Calculator_3-way'!O27/'True_Odds_Calculator_3-way'!B27-1)</f>
        <v>2.9184169521297894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2.4915974329356327E-2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1.0207223176272358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11.935432353496459</v>
      </c>
      <c r="I27" s="6">
        <f>IF('Log_working_3-way'!$D27="","",'True_Odds_Calculator_3-way'!O28/'True_Odds_Calculator_3-way'!B28-1)</f>
        <v>5.7037778003150246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2.2241865173802333E-2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1.026889276719237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42.435819620402903</v>
      </c>
      <c r="I28" s="6">
        <f>IF('Log_working_3-way'!$D28="","",'True_Odds_Calculator_3-way'!O29/'True_Odds_Calculator_3-way'!B29-1)</f>
        <v>3.3682577647916228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2.3221038139862094E-2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1.0206742703291016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8.7967175224655936</v>
      </c>
      <c r="I29" s="6">
        <f>IF('Log_working_3-way'!$D29="","",'True_Odds_Calculator_3-way'!O30/'True_Odds_Calculator_3-way'!B30-1)</f>
        <v>7.0778589057613654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2.2222059882616163E-2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1.0494716784968754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66.52114164904863</v>
      </c>
      <c r="I30" s="6">
        <f>IF('Log_working_3-way'!$D30="","",'True_Odds_Calculator_3-way'!O31/'True_Odds_Calculator_3-way'!B31-1)</f>
        <v>0.37798248263364531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2.8484453141987442E-2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1.0297507953092526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28.980647917766209</v>
      </c>
      <c r="I31" s="6">
        <f>IF('Log_working_3-way'!$D31="","",'True_Odds_Calculator_3-way'!O32/'True_Odds_Calculator_3-way'!B32-1)</f>
        <v>5.2257522354470458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2.9470664393960622E-2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1.0265136534485189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19.097037237842152</v>
      </c>
      <c r="I32" s="6">
        <f>IF('Log_working_3-way'!$D32="","",'True_Odds_Calculator_3-way'!O33/'True_Odds_Calculator_3-way'!B33-1)</f>
        <v>6.2613141801155603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2.8069798561601633E-2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1.027326815337291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12.233145390107298</v>
      </c>
      <c r="I33" s="6">
        <f>IF('Log_working_3-way'!$D33="","",'True_Odds_Calculator_3-way'!O34/'True_Odds_Calculator_3-way'!B34-1)</f>
        <v>4.6702340229344337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2.8959625597711369E-2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1.025505686664296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9.1298172144014682</v>
      </c>
      <c r="I34" s="6">
        <f>IF('Log_working_3-way'!$D34="","",'True_Odds_Calculator_3-way'!O35/'True_Odds_Calculator_3-way'!B35-1)</f>
        <v>6.3877424455219467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2.7247288181425411E-2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1.0224479730806499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4.2644989191236728</v>
      </c>
      <c r="I35" s="6">
        <f>IF('Log_working_3-way'!$D35="","",'True_Odds_Calculator_3-way'!O36/'True_Odds_Calculator_3-way'!B36-1)</f>
        <v>5.1121161482208279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2.255910202545941E-2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1.0220611382771545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21.162885699798871</v>
      </c>
      <c r="I36" s="6">
        <f>IF('Log_working_3-way'!$D36="","",'True_Odds_Calculator_3-way'!O37/'True_Odds_Calculator_3-way'!B37-1)</f>
        <v>7.02442721620619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2.3140094146541168E-2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1.0223214122199165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25.247880988837924</v>
      </c>
      <c r="I37" s="6">
        <f>IF('Log_working_3-way'!$D37="","",'True_Odds_Calculator_3-way'!O38/'True_Odds_Calculator_3-way'!B38-1)</f>
        <v>6.0651760243469166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2.2800975930755696E-2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1.0312952084648164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45.358730871899191</v>
      </c>
      <c r="I38" s="6">
        <f>IF('Log_working_3-way'!$D38="","",'True_Odds_Calculator_3-way'!O39/'True_Odds_Calculator_3-way'!B39-1)</f>
        <v>3.1266249918782725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2.5964792158283734E-2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1.0533017590297229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75.505548467666301</v>
      </c>
      <c r="I39" s="6">
        <f>IF('Log_working_3-way'!$D39="","",'True_Odds_Calculator_3-way'!O40/'True_Odds_Calculator_3-way'!B40-1)</f>
        <v>-0.11053829505889912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2.3646910661360598E-2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1.0496730073916329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66.541970730151135</v>
      </c>
      <c r="I40" s="6">
        <f>IF('Log_working_3-way'!$D40="","",'True_Odds_Calculator_3-way'!O41/'True_Odds_Calculator_3-way'!B41-1)</f>
        <v>0.72907445069186894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2.816728167281668E-2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1.0355355234895771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54.101305896829942</v>
      </c>
      <c r="I41" s="6">
        <f>IF('Log_working_3-way'!$D41="","",'True_Odds_Calculator_3-way'!O42/'True_Odds_Calculator_3-way'!B42-1)</f>
        <v>1.8676626781361705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2.5970388433149028E-2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1.024913479438071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7.9445571181290742</v>
      </c>
      <c r="I42" s="6">
        <f>IF('Log_working_3-way'!$D42="","",'True_Odds_Calculator_3-way'!O43/'True_Odds_Calculator_3-way'!B43-1)</f>
        <v>7.2313266475481335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2.6628410349340603E-2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1.0255218851632988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14.084452147971852</v>
      </c>
      <c r="I43" s="6">
        <f>IF('Log_working_3-way'!$D43="","",'True_Odds_Calculator_3-way'!O44/'True_Odds_Calculator_3-way'!B44-1)</f>
        <v>7.7237666712552624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2.7550145541482163E-2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1.0275709721440129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18.19042743121193</v>
      </c>
      <c r="I44" s="6">
        <f>IF('Log_working_3-way'!$D44="","",'True_Odds_Calculator_3-way'!O45/'True_Odds_Calculator_3-way'!B45-1)</f>
        <v>7.1151674688855611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2.9319773650587244E-2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1.0260258649956742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10.889676319206519</v>
      </c>
      <c r="I45" s="6">
        <f>IF('Log_working_3-way'!$D45="","",'True_Odds_Calculator_3-way'!O46/'True_Odds_Calculator_3-way'!B46-1)</f>
        <v>9.5233721888614138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2.8248067721752035E-2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1.0278540272938557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4.2333327344057583</v>
      </c>
      <c r="I46" s="6">
        <f>IF('Log_working_3-way'!$D46="","",'True_Odds_Calculator_3-way'!O47/'True_Odds_Calculator_3-way'!B47-1)</f>
        <v>7.4095944816258452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2.8648771357812741E-2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1.0250801912149325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8.9397696404836982</v>
      </c>
      <c r="I47" s="6">
        <f>IF('Log_working_3-way'!$D47="","",'True_Odds_Calculator_3-way'!O48/'True_Odds_Calculator_3-way'!B48-1)</f>
        <v>7.1341616150602025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2.6916200772840515E-2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1.0304046549918404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28.964793254710671</v>
      </c>
      <c r="I48" s="6">
        <f>IF('Log_working_3-way'!$D48="","",'True_Odds_Calculator_3-way'!O49/'True_Odds_Calculator_3-way'!B49-1)</f>
        <v>6.0535618126330499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3.0015367318182218E-2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1.0297119274029127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25.89311108700598</v>
      </c>
      <c r="I49" s="6">
        <f>IF('Log_working_3-way'!$D49="","",'True_Odds_Calculator_3-way'!O50/'True_Odds_Calculator_3-way'!B50-1)</f>
        <v>6.8801414780798522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3.0034455117951664E-2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1.0266660034334798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22.153379408393015</v>
      </c>
      <c r="I50" s="6">
        <f>IF('Log_working_3-way'!$D50="","",'True_Odds_Calculator_3-way'!O51/'True_Odds_Calculator_3-way'!B51-1)</f>
        <v>7.3189765195933489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2.7727291342741545E-2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1.0287032812702157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24.030240773233484</v>
      </c>
      <c r="I51" s="6">
        <f>IF('Log_working_3-way'!$D51="","",'True_Odds_Calculator_3-way'!O52/'True_Odds_Calculator_3-way'!B52-1)</f>
        <v>7.0674917503543604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2.9443511051399307E-2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1.0262850880456764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8.2076421719066772</v>
      </c>
      <c r="I52" s="6">
        <f>IF('Log_working_3-way'!$D52="","",'True_Odds_Calculator_3-way'!O53/'True_Odds_Calculator_3-way'!B53-1)</f>
        <v>7.8768558557118187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2.8217153158689445E-2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1.0299328463162429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11.720171671985812</v>
      </c>
      <c r="I53" s="6">
        <f>IF('Log_working_3-way'!$D53="","",'True_Odds_Calculator_3-way'!O54/'True_Odds_Calculator_3-way'!B54-1)</f>
        <v>5.9645566149774032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3.2021781027829599E-2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1.0309581279990345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13.205382387101515</v>
      </c>
      <c r="I54" s="6">
        <f>IF('Log_working_3-way'!$D54="","",'True_Odds_Calculator_3-way'!O55/'True_Odds_Calculator_3-way'!B55-1)</f>
        <v>7.8859949824769711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3.3394287704632486E-2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1.0317236019061062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18.109501597094926</v>
      </c>
      <c r="I55" s="6">
        <f>IF('Log_working_3-way'!$D55="","",'True_Odds_Calculator_3-way'!O56/'True_Odds_Calculator_3-way'!B56-1)</f>
        <v>6.719832410489726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3.3678786408327888E-2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1.032296430741922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8.0443161797453921</v>
      </c>
      <c r="I56" s="6">
        <f>IF('Log_working_3-way'!$D56="","",'True_Odds_Calculator_3-way'!O57/'True_Odds_Calculator_3-way'!B57-1)</f>
        <v>5.9139787010208673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3.4019569785459502E-2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1.0359807860118337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24.89621201778014</v>
      </c>
      <c r="I57" s="6">
        <f>IF('Log_working_3-way'!$D57="","",'True_Odds_Calculator_3-way'!O58/'True_Odds_Calculator_3-way'!B58-1)</f>
        <v>5.8594346769798564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3.6690550458316373E-2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1.0389785318337372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35.32414259976801</v>
      </c>
      <c r="I58" s="6">
        <f>IF('Log_working_3-way'!$D58="","",'True_Odds_Calculator_3-way'!O59/'True_Odds_Calculator_3-way'!B59-1)</f>
        <v>4.9719817871663832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3.6166194899070803E-2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1.0319910888234367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20.52730815145657</v>
      </c>
      <c r="I59" s="6">
        <f>IF('Log_working_3-way'!$D59="","",'True_Odds_Calculator_3-way'!O60/'True_Odds_Calculator_3-way'!B60-1)</f>
        <v>6.8086529697109395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3.3566800076234138E-2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1.0305746677526593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7.0906961072382551</v>
      </c>
      <c r="I60" s="6">
        <f>IF('Log_working_3-way'!$D60="","",'True_Odds_Calculator_3-way'!O61/'True_Odds_Calculator_3-way'!B61-1)</f>
        <v>7.4282748598962325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3.2433085051468247E-2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1.0315708150176819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15.654506231032549</v>
      </c>
      <c r="I61" s="6">
        <f>IF('Log_working_3-way'!$D61="","",'True_Odds_Calculator_3-way'!O62/'True_Odds_Calculator_3-way'!B62-1)</f>
        <v>6.7627649399690375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3.3794348114927208E-2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1.0317210994991413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9.5334688730397996</v>
      </c>
      <c r="I62" s="6">
        <f>IF('Log_working_3-way'!$D62="","",'True_Odds_Calculator_3-way'!O63/'True_Odds_Calculator_3-way'!B63-1)</f>
        <v>7.4649280816927881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3.4054256772132918E-2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1.0431625216831908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38.053620171255687</v>
      </c>
      <c r="I63" s="6">
        <f>IF('Log_working_3-way'!$D63="","",'True_Odds_Calculator_3-way'!O64/'True_Odds_Calculator_3-way'!B64-1)</f>
        <v>4.6436555505471784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3.8817834710249466E-2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1.0313552393476932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16.225208485625352</v>
      </c>
      <c r="I64" s="6">
        <f>IF('Log_working_3-way'!$D64="","",'True_Odds_Calculator_3-way'!O65/'True_Odds_Calculator_3-way'!B65-1)</f>
        <v>8.1038685632606686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3.3567443308198719E-2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1.0302849438964545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13.775894667082486</v>
      </c>
      <c r="I65" s="6">
        <f>IF('Log_working_3-way'!$D65="","",'True_Odds_Calculator_3-way'!O66/'True_Odds_Calculator_3-way'!B66-1)</f>
        <v>9.0118178358569292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3.268122887294922E-2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1.0357141713021742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28.480970405309321</v>
      </c>
      <c r="I66" s="6">
        <f>IF('Log_working_3-way'!$D66="","",'True_Odds_Calculator_3-way'!O67/'True_Odds_Calculator_3-way'!B67-1)</f>
        <v>5.9048733982122643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3.5383108368999272E-2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1.0312662643608503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16.67229092084127</v>
      </c>
      <c r="I67" s="6">
        <f>IF('Log_working_3-way'!$D67="","",'True_Odds_Calculator_3-way'!O68/'True_Odds_Calculator_3-way'!B68-1)</f>
        <v>7.9399022705036408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3.3416598756959903E-2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1.030730623451487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10.833776717732317</v>
      </c>
      <c r="I68" s="6">
        <f>IF('Log_working_3-way'!$D68="","",'True_Odds_Calculator_3-way'!O69/'True_Odds_Calculator_3-way'!B69-1)</f>
        <v>7.4727040405065708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3.3105237040836455E-2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1.038958945393871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34.011244769047323</v>
      </c>
      <c r="I69" s="6">
        <f>IF('Log_working_3-way'!$D69="","",'True_Odds_Calculator_3-way'!O70/'True_Odds_Calculator_3-way'!B70-1)</f>
        <v>5.5769748301226922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3.6516624921179464E-2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1.0345891258065822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25.482076694676046</v>
      </c>
      <c r="I70" s="6">
        <f>IF('Log_working_3-way'!$D70="","",'True_Odds_Calculator_3-way'!O71/'True_Odds_Calculator_3-way'!B71-1)</f>
        <v>6.3722767917529737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3.5097420993794648E-2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1.0311190913154789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16.827533459231628</v>
      </c>
      <c r="I71" s="6">
        <f>IF('Log_working_3-way'!$D71="","",'True_Odds_Calculator_3-way'!O72/'True_Odds_Calculator_3-way'!B72-1)</f>
        <v>7.2264954565548862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3.3229738860596214E-2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1.0304161585897156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14.492663285454332</v>
      </c>
      <c r="I72" s="6">
        <f>IF('Log_working_3-way'!$D72="","",'True_Odds_Calculator_3-way'!O73/'True_Odds_Calculator_3-way'!B73-1)</f>
        <v>8.000329559608268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3.27469012395043E-2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1.0359149982525211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28.472534507941791</v>
      </c>
      <c r="I73" s="6">
        <f>IF('Log_working_3-way'!$D73="","",'True_Odds_Calculator_3-way'!O74/'True_Odds_Calculator_3-way'!B74-1)</f>
        <v>4.8003514454457497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3.5679465156228218E-2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1.0303269483248829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10.514697372526326</v>
      </c>
      <c r="I74" s="6">
        <f>IF('Log_working_3-way'!$D74="","",'True_Odds_Calculator_3-way'!O75/'True_Odds_Calculator_3-way'!B75-1)</f>
        <v>7.3770419466216612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3.2646020667294939E-2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1.0348937326245713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23.375898430713352</v>
      </c>
      <c r="I75" s="6">
        <f>IF('Log_working_3-way'!$D75="","",'True_Odds_Calculator_3-way'!O76/'True_Odds_Calculator_3-way'!B76-1)</f>
        <v>6.6166989154989855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3.5936691743817306E-2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1.0305020375905833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16.535633643377231</v>
      </c>
      <c r="I76" s="6">
        <f>IF('Log_working_3-way'!$D76="","",'True_Odds_Calculator_3-way'!O77/'True_Odds_Calculator_3-way'!B77-1)</f>
        <v>8.1683348445491841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3.2625420190715015E-2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1.0472194105021975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26.008897756285226</v>
      </c>
      <c r="I77" s="6">
        <f>IF('Log_working_3-way'!$D77="","",'True_Odds_Calculator_3-way'!O78/'True_Odds_Calculator_3-way'!B78-1)</f>
        <v>6.048990447026708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4.7556463076194211E-2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1.0632322285845501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32.830880012941861</v>
      </c>
      <c r="I78" s="6">
        <f>IF('Log_working_3-way'!$D78="","",'True_Odds_Calculator_3-way'!O79/'True_Odds_Calculator_3-way'!B79-1)</f>
        <v>4.8384038308515631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5.9872839168132019E-2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1.0516021807418727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8.9916253463889451</v>
      </c>
      <c r="I79" s="6">
        <f>IF('Log_working_3-way'!$D79="","",'True_Odds_Calculator_3-way'!O80/'True_Odds_Calculator_3-way'!B80-1)</f>
        <v>8.7370721036719345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5.502421076191566E-2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1.0553323340937961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22.419098336445362</v>
      </c>
      <c r="I80" s="6">
        <f>IF('Log_working_3-way'!$D80="","",'True_Odds_Calculator_3-way'!O81/'True_Odds_Calculator_3-way'!B81-1)</f>
        <v>6.9492122822157425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5.6909289250454798E-2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1.0416615561071596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8.1245722263956228</v>
      </c>
      <c r="I81" s="6">
        <f>IF('Log_working_3-way'!$D81="","",'True_Odds_Calculator_3-way'!O82/'True_Odds_Calculator_3-way'!B82-1)</f>
        <v>6.7747834355086987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4.3992710659377376E-2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1.0415992040732658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14.445542030024471</v>
      </c>
      <c r="I82" s="6">
        <f>IF('Log_working_3-way'!$D82="","",'True_Odds_Calculator_3-way'!O83/'True_Odds_Calculator_3-way'!B83-1)</f>
        <v>5.8831016639489073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4.4234775654111935E-2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1.0412658393644589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14.201453657657188</v>
      </c>
      <c r="I83" s="6">
        <f>IF('Log_working_3-way'!$D83="","",'True_Odds_Calculator_3-way'!O84/'True_Odds_Calculator_3-way'!B84-1)</f>
        <v>7.1880474495234488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4.4160925780069471E-2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1.0532522777783155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35.769163938197089</v>
      </c>
      <c r="I84" s="6">
        <f>IF('Log_working_3-way'!$D84="","",'True_Odds_Calculator_3-way'!O85/'True_Odds_Calculator_3-way'!B85-1)</f>
        <v>4.1307513333907924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4.9215005279828139E-2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1.0414350458498494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9.0327380364711978</v>
      </c>
      <c r="I85" s="6">
        <f>IF('Log_working_3-way'!$D85="","",'True_Odds_Calculator_3-way'!O86/'True_Odds_Calculator_3-way'!B86-1)</f>
        <v>6.6011573930593634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4.3911227542396292E-2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1.0567352661890823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7.0366613624314063</v>
      </c>
      <c r="I86" s="6">
        <f>IF('Log_working_3-way'!$D86="","",'True_Odds_Calculator_3-way'!O87/'True_Odds_Calculator_3-way'!B87-1)</f>
        <v>4.9390655374570036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5.7635673446186475E-2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1.0223755364761031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5.8019534841986653</v>
      </c>
      <c r="I87" s="6">
        <f>IF('Log_working_3-way'!$D87="","",'True_Odds_Calculator_3-way'!O88/'True_Odds_Calculator_3-way'!B88-1)</f>
        <v>6.9758318401941271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2.3500177747448614E-2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1.0211705396373782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13.462113842065616</v>
      </c>
      <c r="I88" s="6">
        <f>IF('Log_working_3-way'!$D88="","",'True_Odds_Calculator_3-way'!O89/'True_Odds_Calculator_3-way'!B89-1)</f>
        <v>6.9353162370730423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2.2872559975033457E-2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1.031228254381958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15.118870368596927</v>
      </c>
      <c r="I89" s="6">
        <f>IF('Log_working_3-way'!$D89="","",'True_Odds_Calculator_3-way'!O90/'True_Odds_Calculator_3-way'!B90-1)</f>
        <v>7.9933000620448293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3.3554134599430796E-2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1.0322902782488137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18.443366916355419</v>
      </c>
      <c r="I90" s="6">
        <f>IF('Log_working_3-way'!$D90="","",'True_Odds_Calculator_3-way'!O91/'True_Odds_Calculator_3-way'!B91-1)</f>
        <v>7.5645124130477495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3.4233978932936004E-2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1.0301288534945305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14.877380291843231</v>
      </c>
      <c r="I91" s="6">
        <f>IF('Log_working_3-way'!$D91="","",'True_Odds_Calculator_3-way'!O92/'True_Odds_Calculator_3-way'!B92-1)</f>
        <v>10.206708943322967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3.2350675855990829E-2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1.0333498910465646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22.006510425333495</v>
      </c>
      <c r="I92" s="6">
        <f>IF('Log_working_3-way'!$D92="","",'True_Odds_Calculator_3-way'!O93/'True_Odds_Calculator_3-way'!B93-1)</f>
        <v>9.5310873729660504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3.4288097799326955E-2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1.0426855048947128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18.955831938206273</v>
      </c>
      <c r="I93" s="6">
        <f>IF('Log_working_3-way'!$D93="","",'True_Odds_Calculator_3-way'!O94/'True_Odds_Calculator_3-way'!B94-1)</f>
        <v>9.1550324734300741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4.4821095190061389E-2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1.0300803526862643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9.7609446642798829</v>
      </c>
      <c r="I94" s="6">
        <f>IF('Log_working_3-way'!$D94="","",'True_Odds_Calculator_3-way'!O95/'True_Odds_Calculator_3-way'!B95-1)</f>
        <v>9.2091944234397598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3.2540493214650468E-2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1.0314153207323429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16.821973750401188</v>
      </c>
      <c r="I95" s="6">
        <f>IF('Log_working_3-way'!$D95="","",'True_Odds_Calculator_3-way'!O96/'True_Odds_Calculator_3-way'!B96-1)</f>
        <v>7.5701630964385824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3.3552063232939577E-2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1.0323126943850411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18.619434386273763</v>
      </c>
      <c r="I96" s="6">
        <f>IF('Log_working_3-way'!$D96="","",'True_Odds_Calculator_3-way'!O97/'True_Odds_Calculator_3-way'!B97-1)</f>
        <v>8.0982367071880432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3.4207226957426506E-2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1.0494878861109693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30.899212426047939</v>
      </c>
      <c r="I97" s="6">
        <f>IF('Log_working_3-way'!$D97="","",'True_Odds_Calculator_3-way'!O98/'True_Odds_Calculator_3-way'!B98-1)</f>
        <v>6.7492189892873329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4.7436811999659989E-2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1.0304840705143814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10.918354783956529</v>
      </c>
      <c r="I98" s="6">
        <f>IF('Log_working_3-way'!$D98="","",'True_Odds_Calculator_3-way'!O99/'True_Odds_Calculator_3-way'!B99-1)</f>
        <v>8.8185359175511095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3.298489419843742E-2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1.0457983303461729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24.931320621468931</v>
      </c>
      <c r="I99" s="6">
        <f>IF('Log_working_3-way'!$D99="","",'True_Odds_Calculator_3-way'!O100/'True_Odds_Calculator_3-way'!B100-1)</f>
        <v>8.3352754237288114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4.6099290780141855E-2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1.0896081821638901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61.59866522066374</v>
      </c>
      <c r="I100" s="6">
        <f>IF('Log_working_3-way'!$D100="","",'True_Odds_Calculator_3-way'!O101/'True_Odds_Calculator_3-way'!B101-1)</f>
        <v>1.3339762429446842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5.5904654273848609E-2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1.019913876029884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7.7769912852512721</v>
      </c>
      <c r="I101" s="6">
        <f>IF('Log_working_3-way'!$D101="","",'True_Odds_Calculator_3-way'!O102/'True_Odds_Calculator_3-way'!B102-1)</f>
        <v>7.1787400165181836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2.131897154568585E-2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1.020137858087673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14.785238675507289</v>
      </c>
      <c r="I102" s="6">
        <f>IF('Log_working_3-way'!$D102="","",'True_Odds_Calculator_3-way'!O103/'True_Odds_Calculator_3-way'!B103-1)</f>
        <v>8.3809063934297026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2.1762955133805439E-2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1.0329561448314417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50.961192056841533</v>
      </c>
      <c r="I103" s="6">
        <f>IF('Log_working_3-way'!$D103="","",'True_Odds_Calculator_3-way'!O104/'True_Odds_Calculator_3-way'!B104-1)</f>
        <v>2.1210205219352827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2.5368000414681902E-2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1.0209571895048426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8.9839891912697603</v>
      </c>
      <c r="I104" s="6">
        <f>IF('Log_working_3-way'!$D104="","",'True_Odds_Calculator_3-way'!O105/'True_Odds_Calculator_3-way'!B105-1)</f>
        <v>6.0303203291873517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2.2367941332334329E-2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1.0262492289029683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17.71299114698337</v>
      </c>
      <c r="I105" s="6">
        <f>IF('Log_working_3-way'!$D105="","",'True_Odds_Calculator_3-way'!O106/'True_Odds_Calculator_3-way'!B106-1)</f>
        <v>7.8254475593771176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2.798574854552438E-2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1.0253318996146465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15.35072393990519</v>
      </c>
      <c r="I106" s="6">
        <f>IF('Log_working_3-way'!$D106="","",'True_Odds_Calculator_3-way'!O107/'True_Odds_Calculator_3-way'!B107-1)</f>
        <v>8.5661078456991895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2.7267057179376941E-2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1.0258157115925266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10.568422983149997</v>
      </c>
      <c r="I107" s="6">
        <f>IF('Log_working_3-way'!$D107="","",'True_Odds_Calculator_3-way'!O108/'True_Odds_Calculator_3-way'!B108-1)</f>
        <v>7.3179813693351328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2.785024702561012E-2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1.0244339479980369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16.950779158726334</v>
      </c>
      <c r="I108" s="6">
        <f>IF('Log_working_3-way'!$D108="","",'True_Odds_Calculator_3-way'!O109/'True_Odds_Calculator_3-way'!B109-1)</f>
        <v>6.7765796047439588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2.6135833867469316E-2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1.0313604217417416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32.993181953401155</v>
      </c>
      <c r="I109" s="6">
        <f>IF('Log_working_3-way'!$D109="","",'True_Odds_Calculator_3-way'!O110/'True_Odds_Calculator_3-way'!B110-1)</f>
        <v>4.4004943361243454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2.9994182732705266E-2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1.0527991916702351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57.914076032875094</v>
      </c>
      <c r="I110" s="6">
        <f>IF('Log_working_3-way'!$D110="","",'True_Odds_Calculator_3-way'!O111/'True_Odds_Calculator_3-way'!B111-1)</f>
        <v>1.4166004589674772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3.6002944626362332E-2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1.031261574457246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34.682483370288253</v>
      </c>
      <c r="I111" s="6">
        <f>IF('Log_working_3-way'!$D111="","",'True_Odds_Calculator_3-way'!O112/'True_Odds_Calculator_3-way'!B112-1)</f>
        <v>4.4292798247131389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2.9383113296416186E-2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1.0263489691312588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10.640411950621152</v>
      </c>
      <c r="I112" s="6">
        <f>IF('Log_working_3-way'!$D112="","",'True_Odds_Calculator_3-way'!O113/'True_Odds_Calculator_3-way'!B113-1)</f>
        <v>9.0517865461257561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2.8574999930713219E-2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1.040133435831611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2.8856899343345122E-2</v>
      </c>
      <c r="I113" s="6">
        <f>IF('Log_working_3-way'!$D113="","",'True_Odds_Calculator_3-way'!O114/'True_Odds_Calculator_3-way'!B114-1)</f>
        <v>3.0074049335455877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3.0876325420219342E-2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1.0659383851449038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65.934381790890967</v>
      </c>
      <c r="I114" s="6">
        <f>IF('Log_working_3-way'!$D114="","",'True_Odds_Calculator_3-way'!O115/'True_Odds_Calculator_3-way'!B115-1)</f>
        <v>0.95029855342340919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3.7500348645859605E-2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1.031269119955653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29.97412526626848</v>
      </c>
      <c r="I115" s="6">
        <f>IF('Log_working_3-way'!$D115="","",'True_Odds_Calculator_3-way'!O116/'True_Odds_Calculator_3-way'!B116-1)</f>
        <v>6.2838308911009575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3.0515235378208994E-2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1.0253595813793255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11.684421535065255</v>
      </c>
      <c r="I116" s="6">
        <f>IF('Log_working_3-way'!$D116="","",'True_Odds_Calculator_3-way'!O117/'True_Odds_Calculator_3-way'!B117-1)</f>
        <v>8.1578811769733726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2.747152679840581E-2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1.0736370098103674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71.995148042319116</v>
      </c>
      <c r="I117" s="6">
        <f>IF('Log_working_3-way'!$D117="","",'True_Odds_Calculator_3-way'!O118/'True_Odds_Calculator_3-way'!B118-1)</f>
        <v>0.29020125344604941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3.5882092955562328E-2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1.0261820612797372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7.1723671671816849</v>
      </c>
      <c r="I118" s="6">
        <f>IF('Log_working_3-way'!$D118="","",'True_Odds_Calculator_3-way'!O119/'True_Odds_Calculator_3-way'!B119-1)</f>
        <v>8.619041988784069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2.8049294828121685E-2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1.0416884949236371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9.3579161209269976</v>
      </c>
      <c r="I119" s="6">
        <f>IF('Log_working_3-way'!$D119="","",'True_Odds_Calculator_3-way'!O120/'True_Odds_Calculator_3-way'!B120-1)</f>
        <v>8.3480192991366167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4.4673174872665644E-2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1.0479179248659622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27.192270386994856</v>
      </c>
      <c r="I120" s="6">
        <f>IF('Log_working_3-way'!$D120="","",'True_Odds_Calculator_3-way'!O121/'True_Odds_Calculator_3-way'!B121-1)</f>
        <v>6.6165653725150655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4.7693626597952843E-2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1.0566630302270961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22.629075671822029</v>
      </c>
      <c r="I121" s="6">
        <f>IF('Log_working_3-way'!$D121="","",'True_Odds_Calculator_3-way'!O122/'True_Odds_Calculator_3-way'!B122-1)</f>
        <v>8.003610605022871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5.8018533912133297E-2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1.040810989434924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12.643085984598455</v>
      </c>
      <c r="I122" s="6">
        <f>IF('Log_working_3-way'!$D122="","",'True_Odds_Calculator_3-way'!O123/'True_Odds_Calculator_3-way'!B123-1)</f>
        <v>7.2394003600624917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4.3747950889056142E-2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1.0846627135457241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32.609889630000076</v>
      </c>
      <c r="I123" s="6">
        <f>IF('Log_working_3-way'!$D123="","",'True_Odds_Calculator_3-way'!O124/'True_Odds_Calculator_3-way'!B124-1)</f>
        <v>5.027137902464351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7.9733901592765832E-2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1.061480043072986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20.111748493208818</v>
      </c>
      <c r="I124" s="6">
        <f>IF('Log_working_3-way'!$D124="","",'True_Odds_Calculator_3-way'!O125/'True_Odds_Calculator_3-way'!B125-1)</f>
        <v>7.2761682736147169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6.3924686298419298E-2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1.1022196361301062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18.211316350245045</v>
      </c>
      <c r="I125" s="6">
        <f>IF('Log_working_3-way'!$D125="","",'True_Odds_Calculator_3-way'!O126/'True_Odds_Calculator_3-way'!B126-1)</f>
        <v>7.256968041699956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0.10541005013759275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1.0760169465705931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12.393385839278901</v>
      </c>
      <c r="I126" s="6">
        <f>IF('Log_working_3-way'!$D126="","",'True_Odds_Calculator_3-way'!O127/'True_Odds_Calculator_3-way'!B127-1)</f>
        <v>6.0305390882307846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7.9439044105363177E-2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1.0633945518450911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23.200996352997489</v>
      </c>
      <c r="I127" s="6">
        <f>IF('Log_working_3-way'!$D127="","",'True_Odds_Calculator_3-way'!O128/'True_Odds_Calculator_3-way'!B128-1)</f>
        <v>6.2874703599714419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6.4717277264821904E-2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1.1017795732575779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9.2608890702441382</v>
      </c>
      <c r="I128" s="6">
        <f>IF('Log_working_3-way'!$D128="","",'True_Odds_Calculator_3-way'!O129/'True_Odds_Calculator_3-way'!B129-1)</f>
        <v>7.3113201468977529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0.10484691880040709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1.062427285846286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18.935441024103401</v>
      </c>
      <c r="I129" s="6">
        <f>IF('Log_working_3-way'!$D129="","",'True_Odds_Calculator_3-way'!O130/'True_Odds_Calculator_3-way'!B130-1)</f>
        <v>7.265811818225087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6.5257705824375734E-2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1.0652652511282525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28.329594988017138</v>
      </c>
      <c r="I130" s="6">
        <f>IF('Log_working_3-way'!$D130="","",'True_Odds_Calculator_3-way'!O131/'True_Odds_Calculator_3-way'!B131-1)</f>
        <v>6.0538529030666721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6.411330209830246E-2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1.1017760665802268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19.141744041394837</v>
      </c>
      <c r="I131" s="6">
        <f>IF('Log_working_3-way'!$D131="","",'True_Odds_Calculator_3-way'!O132/'True_Odds_Calculator_3-way'!B132-1)</f>
        <v>7.8958495317110646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0.10466655492337229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1.0605038583591617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15.733992441465556</v>
      </c>
      <c r="I132" s="6">
        <f>IF('Log_working_3-way'!$D132="","",'True_Odds_Calculator_3-way'!O133/'True_Odds_Calculator_3-way'!B133-1)</f>
        <v>6.7613590091547664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6.3907179187136842E-2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1.0204717513697221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5.7070897901514712</v>
      </c>
      <c r="I133" s="6">
        <f>IF('Log_working_3-way'!$D133="","",'True_Odds_Calculator_3-way'!O134/'True_Odds_Calculator_3-way'!B134-1)</f>
        <v>8.4984071441277091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2.1737077736363242E-2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1.0220123651837303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21.595896797288269</v>
      </c>
      <c r="I134" s="6">
        <f>IF('Log_working_3-way'!$D134="","",'True_Odds_Calculator_3-way'!O135/'True_Odds_Calculator_3-way'!B135-1)</f>
        <v>8.3702506401660095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2.2924893523928791E-2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1.0199416505608043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6.0762588588024835</v>
      </c>
      <c r="I135" s="6">
        <f>IF('Log_working_3-way'!$D135="","",'True_Odds_Calculator_3-way'!O136/'True_Odds_Calculator_3-way'!B136-1)</f>
        <v>8.0468584539732912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2.1199065355772762E-2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1.0288064336827367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28.032666690640788</v>
      </c>
      <c r="I136" s="6">
        <f>IF('Log_working_3-way'!$D136="","",'True_Odds_Calculator_3-way'!O137/'True_Odds_Calculator_3-way'!B137-1)</f>
        <v>7.1215123692979176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2.8515621522349432E-2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1.024675343147718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9.0049809306922839</v>
      </c>
      <c r="I137" s="6">
        <f>IF('Log_working_3-way'!$D137="","",'True_Odds_Calculator_3-way'!O138/'True_Odds_Calculator_3-way'!B138-1)</f>
        <v>10.344626771625872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2.6773252490100541E-2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1.0263331761008441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15.605363005096265</v>
      </c>
      <c r="I138" s="6">
        <f>IF('Log_working_3-way'!$D138="","",'True_Odds_Calculator_3-way'!O139/'True_Odds_Calculator_3-way'!B139-1)</f>
        <v>8.8007203731968549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2.8302505575232839E-2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1.0286243671234978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25.087303669971959</v>
      </c>
      <c r="I139" s="6">
        <f>IF('Log_working_3-way'!$D139="","",'True_Odds_Calculator_3-way'!O140/'True_Odds_Calculator_3-way'!B140-1)</f>
        <v>7.2115837479954124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2.9096706625128199E-2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1.02812103991534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25.64899662784789</v>
      </c>
      <c r="I140" s="6">
        <f>IF('Log_working_3-way'!$D140="","",'True_Odds_Calculator_3-way'!O141/'True_Odds_Calculator_3-way'!B141-1)</f>
        <v>5.2309376444833751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2.8613935151851955E-2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1.0324510744248472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38.929663172872068</v>
      </c>
      <c r="I141" s="6">
        <f>IF('Log_working_3-way'!$D141="","",'True_Odds_Calculator_3-way'!O142/'True_Odds_Calculator_3-way'!B142-1)</f>
        <v>4.0884085007253255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2.9094261760529871E-2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1.0365470406857731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42.670692587705958</v>
      </c>
      <c r="I142" s="6">
        <f>IF('Log_working_3-way'!$D142="","",'True_Odds_Calculator_3-way'!O143/'True_Odds_Calculator_3-way'!B143-1)</f>
        <v>3.2256311911979987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3.1424358335849112E-2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1.0340535599135776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23.397449666516195</v>
      </c>
      <c r="I143" s="6">
        <f>IF('Log_working_3-way'!$D143="","",'True_Odds_Calculator_3-way'!O144/'True_Odds_Calculator_3-way'!B144-1)</f>
        <v>7.2122534338898578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3.502160774013019E-2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1.0400927455605742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12.057358862618893</v>
      </c>
      <c r="I144" s="6">
        <f>IF('Log_working_3-way'!$D144="","",'True_Odds_Calculator_3-way'!O145/'True_Odds_Calculator_3-way'!B145-1)</f>
        <v>6.4405497492228809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4.2812139066374044E-2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1.0433417665809916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19.311207929121078</v>
      </c>
      <c r="I145" s="6">
        <f>IF('Log_working_3-way'!$D145="","",'True_Odds_Calculator_3-way'!O146/'True_Odds_Calculator_3-way'!B146-1)</f>
        <v>6.5892439609155531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4.5549936962931081E-2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1.0780994422409178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26.715627140615588</v>
      </c>
      <c r="I146" s="6">
        <f>IF('Log_working_3-way'!$D146="","",'True_Odds_Calculator_3-way'!O147/'True_Odds_Calculator_3-way'!B147-1)</f>
        <v>6.1617950409882356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7.7390422171496942E-2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1.0215795778680328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19.955704566898369</v>
      </c>
      <c r="I147" s="6">
        <f>IF('Log_working_3-way'!$D147="","",'True_Odds_Calculator_3-way'!O148/'True_Odds_Calculator_3-way'!B148-1)</f>
        <v>6.2590141160244013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2.2798848834741037E-2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1.0209758029373177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13.690485300287909</v>
      </c>
      <c r="I148" s="6">
        <f>IF('Log_working_3-way'!$D148="","",'True_Odds_Calculator_3-way'!O149/'True_Odds_Calculator_3-way'!B149-1)</f>
        <v>6.7592339895129099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2.2643930529240519E-2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1.0260741875553194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17.553104379070319</v>
      </c>
      <c r="I149" s="6">
        <f>IF('Log_working_3-way'!$D149="","",'True_Odds_Calculator_3-way'!O150/'True_Odds_Calculator_3-way'!B150-1)</f>
        <v>6.7639195852311484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2.7809073722280253E-2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1.0279381181040665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21.898570568566466</v>
      </c>
      <c r="I150" s="6">
        <f>IF('Log_working_3-way'!$D150="","",'True_Odds_Calculator_3-way'!O151/'True_Odds_Calculator_3-way'!B151-1)</f>
        <v>5.2596545946023268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2.9099072266636439E-2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1.0286637792280473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25.634970926007963</v>
      </c>
      <c r="I151" s="6">
        <f>IF('Log_working_3-way'!$D151="","",'True_Odds_Calculator_3-way'!O152/'True_Odds_Calculator_3-way'!B152-1)</f>
        <v>4.808611703371553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2.915559267432144E-2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1.0210545878573016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15.83586238971775</v>
      </c>
      <c r="I152" s="6">
        <f>IF('Log_working_3-way'!$D152="","",'True_Odds_Calculator_3-way'!O153/'True_Odds_Calculator_3-way'!B153-1)</f>
        <v>7.4093164270792027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2.2658300105940388E-2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1.0202246973992686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11.845577486839897</v>
      </c>
      <c r="I153" s="6">
        <f>IF('Log_working_3-way'!$D153="","",'True_Odds_Calculator_3-way'!O154/'True_Odds_Calculator_3-way'!B154-1)</f>
        <v>7.8776011634264425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2.1946598924919014E-2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1.0315283433336522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0.90469009401154588</v>
      </c>
      <c r="I154" s="6">
        <f>IF('Log_working_3-way'!$D154="","",'True_Odds_Calculator_3-way'!O155/'True_Odds_Calculator_3-way'!B155-1)</f>
        <v>3.5422854671666739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2.698380083974472E-2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1.0205485138053829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15.432582471846388</v>
      </c>
      <c r="I155" s="6">
        <f>IF('Log_working_3-way'!$D155="","",'True_Odds_Calculator_3-way'!O156/'True_Odds_Calculator_3-way'!B156-1)</f>
        <v>7.5635151959301723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2.2149749941982488E-2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1.0236412302835962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24.943046162438012</v>
      </c>
      <c r="I156" s="6">
        <f>IF('Log_working_3-way'!$D156="","",'True_Odds_Calculator_3-way'!O157/'True_Odds_Calculator_3-way'!B157-1)</f>
        <v>6.3288983701971615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2.4178304303057896E-2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1.022367016247602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22.02755190264882</v>
      </c>
      <c r="I157" s="6">
        <f>IF('Log_working_3-way'!$D157="","",'True_Odds_Calculator_3-way'!O158/'True_Odds_Calculator_3-way'!B158-1)</f>
        <v>6.8867283747159522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2.3334908893777317E-2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1.0193978258846694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11.058729864487823</v>
      </c>
      <c r="I158" s="6">
        <f>IF('Log_working_3-way'!$D158="","",'True_Odds_Calculator_3-way'!O159/'True_Odds_Calculator_3-way'!B159-1)</f>
        <v>6.8160038083167622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2.0959967913477096E-2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1.0197605656268225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14.665616948182077</v>
      </c>
      <c r="I159" s="6">
        <f>IF('Log_working_3-way'!$D159="","",'True_Odds_Calculator_3-way'!O160/'True_Odds_Calculator_3-way'!B160-1)</f>
        <v>7.3709608021389474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2.1345029239766111E-2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1.024744000535057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4.3026932674412715</v>
      </c>
      <c r="I160" s="6">
        <f>IF('Log_working_3-way'!$D160="","",'True_Odds_Calculator_3-way'!O161/'True_Odds_Calculator_3-way'!B161-1)</f>
        <v>4.7215142941165098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2.4681533156109214E-2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1.0543770562747434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66.33012056713406</v>
      </c>
      <c r="I161" s="6">
        <f>IF('Log_working_3-way'!$D161="","",'True_Odds_Calculator_3-way'!O162/'True_Odds_Calculator_3-way'!B162-1)</f>
        <v>0.39058945988272153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3.1402348005633129E-2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1.057796451634567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4.1099817148601696</v>
      </c>
      <c r="I162" s="6">
        <f>IF('Log_working_3-way'!$D162="","",'True_Odds_Calculator_3-way'!O163/'True_Odds_Calculator_3-way'!B163-1)</f>
        <v>7.9451892930427945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5.83851622530982E-2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1.0581308322612721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4.1343896538348339</v>
      </c>
      <c r="I163" s="6">
        <f>IF('Log_working_3-way'!$D163="","",'True_Odds_Calculator_3-way'!O164/'True_Odds_Calculator_3-way'!B164-1)</f>
        <v>7.1263336768811474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5.8270258682063591E-2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1.0766994986817575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43.713328668326795</v>
      </c>
      <c r="I164" s="6">
        <f>IF('Log_working_3-way'!$D164="","",'True_Odds_Calculator_3-way'!O165/'True_Odds_Calculator_3-way'!B165-1)</f>
        <v>4.0607917445081103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6.3719188444166575E-2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1.019630125597734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14.297744250364001</v>
      </c>
      <c r="I165" s="6">
        <f>IF('Log_working_3-way'!$D165="","",'True_Odds_Calculator_3-way'!O166/'True_Odds_Calculator_3-way'!B166-1)</f>
        <v>8.5029484547078287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2.1248805551857597E-2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1.0235610604221186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3.8470145202140706</v>
      </c>
      <c r="I166" s="6">
        <f>IF('Log_working_3-way'!$D166="","",'True_Odds_Calculator_3-way'!O167/'True_Odds_Calculator_3-way'!B167-1)</f>
        <v>4.8701159066805841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2.3370743991731668E-2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1.0211650956892344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7.2178467746289652</v>
      </c>
      <c r="I167" s="6">
        <f>IF('Log_working_3-way'!$D167="","",'True_Odds_Calculator_3-way'!O168/'True_Odds_Calculator_3-way'!B168-1)</f>
        <v>6.1063797295152815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2.2359814402472367E-2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1.0195400199551414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15.315888220018614</v>
      </c>
      <c r="I168" s="6">
        <f>IF('Log_working_3-way'!$D168="","",'True_Odds_Calculator_3-way'!O169/'True_Odds_Calculator_3-way'!B169-1)</f>
        <v>7.3731848295767719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2.1073746637656265E-2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1.0267201269663799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17.869535464878933</v>
      </c>
      <c r="I169" s="6">
        <f>IF('Log_working_3-way'!$D169="","",'True_Odds_Calculator_3-way'!O170/'True_Odds_Calculator_3-way'!B170-1)</f>
        <v>7.9286344625321092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2.8459222291821407E-2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1.0261992501250103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16.764804862641775</v>
      </c>
      <c r="I170" s="6">
        <f>IF('Log_working_3-way'!$D170="","",'True_Odds_Calculator_3-way'!O171/'True_Odds_Calculator_3-way'!B171-1)</f>
        <v>8.49931303768372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2.8034865390773156E-2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1.0358176804350809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38.315249767910558</v>
      </c>
      <c r="I171" s="6">
        <f>IF('Log_working_3-way'!$D171="","",'True_Odds_Calculator_3-way'!O172/'True_Odds_Calculator_3-way'!B172-1)</f>
        <v>5.3064972376693795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3.1904855835702017E-2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1.0308780628458276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15.124587460564868</v>
      </c>
      <c r="I172" s="6">
        <f>IF('Log_working_3-way'!$D172="","",'True_Odds_Calculator_3-way'!O173/'True_Odds_Calculator_3-way'!B173-1)</f>
        <v>8.5712032981330477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3.3187680322333879E-2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1.0266680136195214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6.2206728575698156</v>
      </c>
      <c r="I173" s="6">
        <f>IF('Log_working_3-way'!$D173="","",'True_Odds_Calculator_3-way'!O174/'True_Odds_Calculator_3-way'!B174-1)</f>
        <v>7.8233525050190611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2.8229837855260564E-2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1.0277888936267316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21.463447407991982</v>
      </c>
      <c r="I174" s="6">
        <f>IF('Log_working_3-way'!$D174="","",'True_Odds_Calculator_3-way'!O175/'True_Odds_Calculator_3-way'!B175-1)</f>
        <v>8.0334862866166468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2.8956281982808418E-2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1.0393462026233058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1.6877230900219407</v>
      </c>
      <c r="I175" s="6">
        <f>IF('Log_working_3-way'!$D175="","",'True_Odds_Calculator_3-way'!O176/'True_Odds_Calculator_3-way'!B176-1)</f>
        <v>2.36788647390809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3.3505939689308484E-2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1.0572891257273576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0.11659705580697577</v>
      </c>
      <c r="I176" s="6">
        <f>IF('Log_working_3-way'!$D176="","",'True_Odds_Calculator_3-way'!O177/'True_Odds_Calculator_3-way'!B177-1)</f>
        <v>1.3698102095233358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3.993829041085295E-2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1.0306697437942247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3.3593272490811596</v>
      </c>
      <c r="I177" s="6">
        <f>IF('Log_working_3-way'!$D177="","",'True_Odds_Calculator_3-way'!O178/'True_Odds_Calculator_3-way'!B178-1)</f>
        <v>4.427786227270575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2.966637500221303E-2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1.0304735145496249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3.4524265511800998</v>
      </c>
      <c r="I178" s="6">
        <f>IF('Log_working_3-way'!$D178="","",'True_Odds_Calculator_3-way'!O179/'True_Odds_Calculator_3-way'!B179-1)</f>
        <v>4.9493263780531125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2.9839332969699539E-2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1.0257280415082082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19.297461151923297</v>
      </c>
      <c r="I179" s="6">
        <f>IF('Log_working_3-way'!$D179="","",'True_Odds_Calculator_3-way'!O180/'True_Odds_Calculator_3-way'!B180-1)</f>
        <v>6.9016122783694414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2.723557518078068E-2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1.0325967632274495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2.6147559250119468</v>
      </c>
      <c r="I180" s="6">
        <f>IF('Log_working_3-way'!$D180="","",'True_Odds_Calculator_3-way'!O181/'True_Odds_Calculator_3-way'!B181-1)</f>
        <v>4.7140503865992649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3.1006734890230092E-2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1.040695045365994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-0.1237366778612613</v>
      </c>
      <c r="I181" s="6">
        <f>IF('Log_working_3-way'!$D181="","",'True_Odds_Calculator_3-way'!O182/'True_Odds_Calculator_3-way'!B182-1)</f>
        <v>2.0329029515830284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2.9220964438867902E-2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1.0609711781341213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-0.73731606874539135</v>
      </c>
      <c r="I182" s="6">
        <f>IF('Log_working_3-way'!$D182="","",'True_Odds_Calculator_3-way'!O183/'True_Odds_Calculator_3-way'!B183-1)</f>
        <v>0.51085645620399345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3.1601020487894704E-2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1.0339076465159591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34.607315563141078</v>
      </c>
      <c r="I183" s="6">
        <f>IF('Log_working_3-way'!$D183="","",'True_Odds_Calculator_3-way'!O184/'True_Odds_Calculator_3-way'!B184-1)</f>
        <v>5.7133598767764262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3.1556163135110449E-2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1.0247910964118387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3.530609699516666</v>
      </c>
      <c r="I184" s="6">
        <f>IF('Log_working_3-way'!$D184="","",'True_Odds_Calculator_3-way'!O185/'True_Odds_Calculator_3-way'!B185-1)</f>
        <v>7.290951439171943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2.5197145909590324E-2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1.0506937747144112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70.169424098860432</v>
      </c>
      <c r="I185" s="6">
        <f>IF('Log_working_3-way'!$D185="","",'True_Odds_Calculator_3-way'!O186/'True_Odds_Calculator_3-way'!B186-1)</f>
        <v>0.25805558689217478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2.6442970806712873E-2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1.0287631383128348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1.1616947686986601</v>
      </c>
      <c r="I186" s="6">
        <f>IF('Log_working_3-way'!$D186="","",'True_Odds_Calculator_3-way'!O187/'True_Odds_Calculator_3-way'!B187-1)</f>
        <v>2.7238570038910503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2.4394132653061229E-2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1.0351730635304832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9.3565483144511301</v>
      </c>
      <c r="I187" s="6">
        <f>IF('Log_working_3-way'!$D187="","",'True_Odds_Calculator_3-way'!O188/'True_Odds_Calculator_3-way'!B188-1)</f>
        <v>9.8488120687335741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3.7971157463666749E-2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1.0462388942196148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33.782715382916599</v>
      </c>
      <c r="I188" s="6">
        <f>IF('Log_working_3-way'!$D188="","",'True_Odds_Calculator_3-way'!O189/'True_Odds_Calculator_3-way'!B189-1)</f>
        <v>5.7080464229140411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4.3326746137991146E-2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1.0375211394031798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8.1027704498052397</v>
      </c>
      <c r="I189" s="6">
        <f>IF('Log_working_3-way'!$D189="","",'True_Odds_Calculator_3-way'!O190/'True_Odds_Calculator_3-way'!B190-1)</f>
        <v>8.159047103725408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4.0063096560271738E-2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1.0280396180798854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22.120320093633065</v>
      </c>
      <c r="I190" s="6">
        <f>IF('Log_working_3-way'!$D190="","",'True_Odds_Calculator_3-way'!O191/'True_Odds_Calculator_3-way'!B191-1)</f>
        <v>5.9093792137594976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2.9196819440721944E-2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1.0268446936643347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19.089906018171753</v>
      </c>
      <c r="I191" s="6">
        <f>IF('Log_working_3-way'!$D191="","",'True_Odds_Calculator_3-way'!O192/'True_Odds_Calculator_3-way'!B192-1)</f>
        <v>7.0290613958210546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2.8434727673933402E-2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1.0256236407092043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14.95068135588083</v>
      </c>
      <c r="I192" s="6">
        <f>IF('Log_working_3-way'!$D192="","",'True_Odds_Calculator_3-way'!O193/'True_Odds_Calculator_3-way'!B193-1)</f>
        <v>7.8287044458641848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2.7606527232378664E-2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1.0594170504808829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4.2027873418496897</v>
      </c>
      <c r="I193" s="6">
        <f>IF('Log_working_3-way'!$D193="","",'True_Odds_Calculator_3-way'!O194/'True_Odds_Calculator_3-way'!B194-1)</f>
        <v>6.4499829223702339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5.9118921311618333E-2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1.0300630499219661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10.597043773740731</v>
      </c>
      <c r="I194" s="6">
        <f>IF('Log_working_3-way'!$D194="","",'True_Odds_Calculator_3-way'!O195/'True_Odds_Calculator_3-way'!B195-1)</f>
        <v>7.7348311647377059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3.2421447646361123E-2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1.0331599679863255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21.341459537268836</v>
      </c>
      <c r="I195" s="6">
        <f>IF('Log_working_3-way'!$D195="","",'True_Odds_Calculator_3-way'!O196/'True_Odds_Calculator_3-way'!B196-1)</f>
        <v>7.5109572631651158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3.4574544554101028E-2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1.0305310056821568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14.999340605863525</v>
      </c>
      <c r="I196" s="6">
        <f>IF('Log_working_3-way'!$D196="","",'True_Odds_Calculator_3-way'!O197/'True_Odds_Calculator_3-way'!B197-1)</f>
        <v>8.0547568583306397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3.2827283106987792E-2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1.0214133931274652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5.1423517948231128</v>
      </c>
      <c r="I197" s="6">
        <f>IF('Log_working_3-way'!$D197="","",'True_Odds_Calculator_3-way'!O198/'True_Odds_Calculator_3-way'!B198-1)</f>
        <v>8.855062213027308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2.2632338421812115E-2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1.0233437588560317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4.7236256238990615</v>
      </c>
      <c r="I198" s="6">
        <f>IF('Log_working_3-way'!$D198="","",'True_Odds_Calculator_3-way'!O199/'True_Odds_Calculator_3-way'!B199-1)</f>
        <v>7.5962991577176755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2.430354885372088E-2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1.0459355933680834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35.561203973190466</v>
      </c>
      <c r="I199" s="6">
        <f>IF('Log_working_3-way'!$D199="","",'True_Odds_Calculator_3-way'!O200/'True_Odds_Calculator_3-way'!B200-1)</f>
        <v>5.5754244474686203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4.2196192360320905E-2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1.0473591724082181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32.112547791186941</v>
      </c>
      <c r="I200" s="6">
        <f>IF('Log_working_3-way'!$D200="","",'True_Odds_Calculator_3-way'!O201/'True_Odds_Calculator_3-way'!B201-1)</f>
        <v>6.3025291594067845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4.4983803202753858E-2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1.0337093101218771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7.2584878378429405</v>
      </c>
      <c r="I201" s="6">
        <f>IF('Log_working_3-way'!$D201="","",'True_Odds_Calculator_3-way'!O202/'True_Odds_Calculator_3-way'!B202-1)</f>
        <v>5.8689477081988395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3.5254803675856206E-2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1.0423605710940607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40.178582295226605</v>
      </c>
      <c r="I202" s="6">
        <f>IF('Log_working_3-way'!$D202="","",'True_Odds_Calculator_3-way'!O203/'True_Odds_Calculator_3-way'!B203-1)</f>
        <v>3.7391577865839389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3.7398815558978837E-2</v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3.7</v>
      </c>
      <c r="B2" s="4">
        <f>IF('True_Odds_Calculator_3-way'!B3="","",'True_Odds_Calculator_3-way'!B3)</f>
        <v>3.79</v>
      </c>
      <c r="C2" s="4">
        <f>IF('True_Odds_Calculator_3-way'!C3="","",'True_Odds_Calculator_3-way'!C3)</f>
        <v>2</v>
      </c>
      <c r="D2" s="9">
        <f>(K2/(AR2+K2-(AR2*K2)))</f>
        <v>0.25982792426228979</v>
      </c>
      <c r="E2" s="9">
        <f>(L2/(AR2+L2-(AR2*L2)))</f>
        <v>0.25357170118188521</v>
      </c>
      <c r="F2" s="9">
        <f>(M2/(AR2+M2-(AR2*M2)))</f>
        <v>0.48660037455582489</v>
      </c>
      <c r="G2" s="9">
        <f>AR2</f>
        <v>1.0550744559389478</v>
      </c>
      <c r="H2" s="9">
        <f>IF(A2="","",1/D2)</f>
        <v>3.8487010310351595</v>
      </c>
      <c r="I2" s="9">
        <f>IF(B2="","",1/E2)</f>
        <v>3.943657732069664</v>
      </c>
      <c r="J2" s="9">
        <f>IF(C2="","",1/F2)</f>
        <v>2.0550744559389478</v>
      </c>
      <c r="K2" s="11">
        <f>1/A2</f>
        <v>0.27027027027027023</v>
      </c>
      <c r="L2" s="11">
        <f>1/B2</f>
        <v>0.26385224274406333</v>
      </c>
      <c r="M2" s="11">
        <f>1/C2</f>
        <v>0.5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-0.26859445197176046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0.23140554802823932</v>
      </c>
      <c r="Q2" s="11">
        <f>2*'OddsRatio_working_3-way'!K2*'OddsRatio_working_3-way'!L2*'OddsRatio_working_3-way'!M2</f>
        <v>7.1311416957854937E-2</v>
      </c>
      <c r="R2" s="11">
        <f>O2/N2</f>
        <v>0</v>
      </c>
      <c r="S2" s="11">
        <f>P2/N2</f>
        <v>-0.86154254613036041</v>
      </c>
      <c r="T2" s="11">
        <f>Q2/N2</f>
        <v>-0.26549847338377819</v>
      </c>
      <c r="U2" s="11">
        <f>'OddsRatio_working_3-way'!S2-'OddsRatio_working_3-way'!R2^2/3</f>
        <v>-0.86154254613036041</v>
      </c>
      <c r="V2" s="11">
        <f>'OddsRatio_working_3-way'!S2*'OddsRatio_working_3-way'!R2/3-2*'OddsRatio_working_3-way'!R2^3/27-'OddsRatio_working_3-way'!T2</f>
        <v>0.26549847338377819</v>
      </c>
      <c r="W2" s="11">
        <f>'OddsRatio_working_3-way'!V2^2+4*'OddsRatio_working_3-way'!U2^3/27</f>
        <v>-2.4249041223734877E-2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0.15389808364048238</v>
      </c>
      <c r="Y2" s="11">
        <f>IF('OddsRatio_working_3-way'!W2&gt;=0,IF('OddsRatio_working_3-way'!V2+SQRT('OddsRatio_working_3-way'!W2)&gt;0,0,PI()),ACOS('OddsRatio_working_3-way'!V2/(2*'OddsRatio_working_3-way'!X2)))</f>
        <v>0.53045121105104354</v>
      </c>
      <c r="Z2" s="11">
        <f>'OddsRatio_working_3-way'!X2^(1/3)*COS('OddsRatio_working_3-way'!Y2/3)</f>
        <v>0.527537227969474</v>
      </c>
      <c r="AA2" s="11">
        <f>'OddsRatio_working_3-way'!X2^(1/3)*COS(('OddsRatio_working_3-way'!Y2+2*PI())/3)</f>
        <v>-0.34540188760709356</v>
      </c>
      <c r="AB2" s="11">
        <f>'OddsRatio_working_3-way'!X2^(1/3)*COS(('OddsRatio_working_3-way'!Y2+4*PI())/3)</f>
        <v>-0.18213534036238035</v>
      </c>
      <c r="AC2" s="11">
        <f>'OddsRatio_working_3-way'!X2^(1/3)*SIN('OddsRatio_working_3-way'!Y2/3)</f>
        <v>9.4261985001395918E-2</v>
      </c>
      <c r="AD2" s="11">
        <f>'OddsRatio_working_3-way'!X2^(1/3)*SIN(('OddsRatio_working_3-way'!Y2+2*PI())/3)</f>
        <v>0.40972964836288928</v>
      </c>
      <c r="AE2" s="11">
        <f>'OddsRatio_working_3-way'!X2^(1/3)*SIN(('OddsRatio_working_3-way'!Y2+4*PI())/3)</f>
        <v>-0.50399163336428521</v>
      </c>
      <c r="AF2" s="11">
        <f>-'OddsRatio_working_3-way'!U2/(3*'OddsRatio_working_3-way'!X2^(1/3))*COS(('OddsRatio_working_3-way'!Y2)/3)</f>
        <v>0.52753722796947389</v>
      </c>
      <c r="AG2" s="11">
        <f>-'OddsRatio_working_3-way'!U2/(3*'OddsRatio_working_3-way'!X2^(1/3))*COS(('OddsRatio_working_3-way'!Y2+2*PI())/3)</f>
        <v>-0.34540188760709351</v>
      </c>
      <c r="AH2" s="11">
        <f>-'OddsRatio_working_3-way'!U2/(3*'OddsRatio_working_3-way'!X2^(1/3))*COS(('OddsRatio_working_3-way'!Y2+4*PI())/3)</f>
        <v>-0.18213534036238033</v>
      </c>
      <c r="AI2" s="11">
        <f>'OddsRatio_working_3-way'!U2/(3*'OddsRatio_working_3-way'!X2^(1/3))*SIN(('OddsRatio_working_3-way'!Y2)/3)</f>
        <v>-9.426198500139589E-2</v>
      </c>
      <c r="AJ2" s="11">
        <f>'OddsRatio_working_3-way'!U2/(3*'OddsRatio_working_3-way'!X2^(1/3))*SIN(('OddsRatio_working_3-way'!Y2+2*PI())/3)</f>
        <v>-0.40972964836288917</v>
      </c>
      <c r="AK2" s="11">
        <f>'OddsRatio_working_3-way'!U2/(3*'OddsRatio_working_3-way'!X2^(1/3))*SIN(('OddsRatio_working_3-way'!Y2+4*PI())/3)</f>
        <v>0.5039916333642851</v>
      </c>
      <c r="AL2" s="11">
        <f>'OddsRatio_working_3-way'!Z2+'OddsRatio_working_3-way'!AF2</f>
        <v>1.0550744559389478</v>
      </c>
      <c r="AM2" s="11">
        <f>'OddsRatio_working_3-way'!AA2+'OddsRatio_working_3-way'!AG2</f>
        <v>-0.69080377521418712</v>
      </c>
      <c r="AN2" s="11">
        <f>'OddsRatio_working_3-way'!AB2+'OddsRatio_working_3-way'!AH2</f>
        <v>-0.36427068072476065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1.0550744559389478</v>
      </c>
      <c r="AS2" s="11">
        <f>IF(('OddsRatio_working_3-way'!X2=0),IF(Q2&gt;0,-Q2^(1/3),(-Q2)^(1/3)),'OddsRatio_working_3-way'!AM2-'OddsRatio_working_3-way'!R2/3)</f>
        <v>-0.69080377521418712</v>
      </c>
      <c r="AT2" s="11">
        <f>IF(('OddsRatio_working_3-way'!X2=0),IF(Q2&gt;0,-Q2^(1/3),(-Q2)^(1/3)),'OddsRatio_working_3-way'!AN2-'OddsRatio_working_3-way'!R2/3)</f>
        <v>-0.36427068072476065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1.53</v>
      </c>
      <c r="B3" s="4">
        <f>IF('True_Odds_Calculator_3-way'!B4="","",'True_Odds_Calculator_3-way'!B4)</f>
        <v>4.8099999999999996</v>
      </c>
      <c r="C3" s="4">
        <f>IF('True_Odds_Calculator_3-way'!C4="","",'True_Odds_Calculator_3-way'!C4)</f>
        <v>6.12</v>
      </c>
      <c r="D3" s="9">
        <f t="shared" ref="D3" si="0">(K3/(AR3+K3-(AR3*K3)))</f>
        <v>0.64278153915977221</v>
      </c>
      <c r="E3" s="9">
        <f t="shared" ref="E3" si="1">(L3/(AR3+L3-(AR3*L3)))</f>
        <v>0.20019915973054919</v>
      </c>
      <c r="F3" s="9">
        <f t="shared" ref="F3" si="2">(M3/(AR3+M3-(AR3*M3)))</f>
        <v>0.15701930110967874</v>
      </c>
      <c r="G3" s="9">
        <f t="shared" ref="G3" si="3">AR3</f>
        <v>1.0485632440626569</v>
      </c>
      <c r="H3" s="9">
        <f t="shared" ref="H3" si="4">IF(A3="","",1/D3)</f>
        <v>1.5557385193532078</v>
      </c>
      <c r="I3" s="9">
        <f t="shared" ref="I3" si="5">IF(B3="","",1/E3)</f>
        <v>4.9950259598787214</v>
      </c>
      <c r="J3" s="9">
        <f t="shared" ref="J3" si="6">IF(C3="","",1/F3)</f>
        <v>6.3686438096008029</v>
      </c>
      <c r="K3" s="11">
        <f t="shared" ref="K3" si="7">1/A3</f>
        <v>0.65359477124183007</v>
      </c>
      <c r="L3" s="11">
        <f t="shared" ref="L3" si="8">1/B3</f>
        <v>0.20790020790020791</v>
      </c>
      <c r="M3" s="11">
        <f t="shared" ref="M3" si="9">1/C3</f>
        <v>0.16339869281045752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-0.22955294927613268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0.21004057912939111</v>
      </c>
      <c r="Q3" s="11">
        <f>2*'OddsRatio_working_3-way'!K3*'OddsRatio_working_3-way'!L3*'OddsRatio_working_3-way'!M3</f>
        <v>4.4406042099237028E-2</v>
      </c>
      <c r="R3" s="11">
        <f t="shared" ref="R3" si="10">O3/N3</f>
        <v>0</v>
      </c>
      <c r="S3" s="11">
        <f t="shared" ref="S3" si="11">P3/N3</f>
        <v>-0.91499839053137222</v>
      </c>
      <c r="T3" s="11">
        <f t="shared" ref="T3" si="12">Q3/N3</f>
        <v>-0.1934457485267172</v>
      </c>
      <c r="U3" s="11">
        <f>'OddsRatio_working_3-way'!S3-'OddsRatio_working_3-way'!R3^2/3</f>
        <v>-0.91499839053137222</v>
      </c>
      <c r="V3" s="11">
        <f>'OddsRatio_working_3-way'!S3*'OddsRatio_working_3-way'!R3/3-2*'OddsRatio_working_3-way'!R3^3/27-'OddsRatio_working_3-way'!T3</f>
        <v>0.1934457485267172</v>
      </c>
      <c r="W3" s="11">
        <f>'OddsRatio_working_3-way'!V3^2+4*'OddsRatio_working_3-way'!U3^3/27</f>
        <v>-7.6068643494715121E-2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0.16844131108325017</v>
      </c>
      <c r="Y3" s="11">
        <f>IF('OddsRatio_working_3-way'!W3&gt;=0,IF('OddsRatio_working_3-way'!V3+SQRT('OddsRatio_working_3-way'!W3)&gt;0,0,PI()),ACOS('OddsRatio_working_3-way'!V3/(2*'OddsRatio_working_3-way'!X3)))</f>
        <v>0.9591415669584753</v>
      </c>
      <c r="Z3" s="11">
        <f>'OddsRatio_working_3-way'!X3^(1/3)*COS('OddsRatio_working_3-way'!Y3/3)</f>
        <v>0.52428162203132844</v>
      </c>
      <c r="AA3" s="11">
        <f>'OddsRatio_working_3-way'!X3^(1/3)*COS(('OddsRatio_working_3-way'!Y3+2*PI())/3)</f>
        <v>-0.41246107988514336</v>
      </c>
      <c r="AB3" s="11">
        <f>'OddsRatio_working_3-way'!X3^(1/3)*COS(('OddsRatio_working_3-way'!Y3+4*PI())/3)</f>
        <v>-0.11182054214618516</v>
      </c>
      <c r="AC3" s="11">
        <f>'OddsRatio_working_3-way'!X3^(1/3)*SIN('OddsRatio_working_3-way'!Y3/3)</f>
        <v>0.17357489539290155</v>
      </c>
      <c r="AD3" s="11">
        <f>'OddsRatio_working_3-way'!X3^(1/3)*SIN(('OddsRatio_working_3-way'!Y3+2*PI())/3)</f>
        <v>0.36725375571999092</v>
      </c>
      <c r="AE3" s="11">
        <f>'OddsRatio_working_3-way'!X3^(1/3)*SIN(('OddsRatio_working_3-way'!Y3+4*PI())/3)</f>
        <v>-0.54082865111289236</v>
      </c>
      <c r="AF3" s="11">
        <f>-'OddsRatio_working_3-way'!U3/(3*'OddsRatio_working_3-way'!X3^(1/3))*COS(('OddsRatio_working_3-way'!Y3)/3)</f>
        <v>0.52428162203132844</v>
      </c>
      <c r="AG3" s="11">
        <f>-'OddsRatio_working_3-way'!U3/(3*'OddsRatio_working_3-way'!X3^(1/3))*COS(('OddsRatio_working_3-way'!Y3+2*PI())/3)</f>
        <v>-0.41246107988514336</v>
      </c>
      <c r="AH3" s="11">
        <f>-'OddsRatio_working_3-way'!U3/(3*'OddsRatio_working_3-way'!X3^(1/3))*COS(('OddsRatio_working_3-way'!Y3+4*PI())/3)</f>
        <v>-0.11182054214618516</v>
      </c>
      <c r="AI3" s="11">
        <f>'OddsRatio_working_3-way'!U3/(3*'OddsRatio_working_3-way'!X3^(1/3))*SIN(('OddsRatio_working_3-way'!Y3)/3)</f>
        <v>-0.17357489539290155</v>
      </c>
      <c r="AJ3" s="11">
        <f>'OddsRatio_working_3-way'!U3/(3*'OddsRatio_working_3-way'!X3^(1/3))*SIN(('OddsRatio_working_3-way'!Y3+2*PI())/3)</f>
        <v>-0.36725375571999092</v>
      </c>
      <c r="AK3" s="11">
        <f>'OddsRatio_working_3-way'!U3/(3*'OddsRatio_working_3-way'!X3^(1/3))*SIN(('OddsRatio_working_3-way'!Y3+4*PI())/3)</f>
        <v>0.54082865111289236</v>
      </c>
      <c r="AL3" s="11">
        <f>'OddsRatio_working_3-way'!Z3+'OddsRatio_working_3-way'!AF3</f>
        <v>1.0485632440626569</v>
      </c>
      <c r="AM3" s="11">
        <f>'OddsRatio_working_3-way'!AA3+'OddsRatio_working_3-way'!AG3</f>
        <v>-0.82492215977028671</v>
      </c>
      <c r="AN3" s="11">
        <f>'OddsRatio_working_3-way'!AB3+'OddsRatio_working_3-way'!AH3</f>
        <v>-0.22364108429237031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1.0485632440626569</v>
      </c>
      <c r="AS3" s="11">
        <f>IF(('OddsRatio_working_3-way'!X3=0),IF(Q3&gt;0,-Q3^(1/3),(-Q3)^(1/3)),'OddsRatio_working_3-way'!AM3-'OddsRatio_working_3-way'!R3/3)</f>
        <v>-0.82492215977028671</v>
      </c>
      <c r="AT3" s="11">
        <f>IF(('OddsRatio_working_3-way'!X3=0),IF(Q3&gt;0,-Q3^(1/3),(-Q3)^(1/3)),'OddsRatio_working_3-way'!AN3-'OddsRatio_working_3-way'!R3/3)</f>
        <v>-0.22364108429237031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</v>
      </c>
      <c r="B4" s="4">
        <f>IF('True_Odds_Calculator_3-way'!B5="","",'True_Odds_Calculator_3-way'!B5)</f>
        <v>3.72</v>
      </c>
      <c r="C4" s="4">
        <f>IF('True_Odds_Calculator_3-way'!C5="","",'True_Odds_Calculator_3-way'!C5)</f>
        <v>3.84</v>
      </c>
      <c r="D4" s="9">
        <f t="shared" ref="D4:D67" si="13">(K4/(AR4+K4-(AR4*K4)))</f>
        <v>0.48849029644484737</v>
      </c>
      <c r="E4" s="9">
        <f t="shared" ref="E4:E67" si="14">(L4/(AR4+L4-(AR4*L4)))</f>
        <v>0.25986336661492832</v>
      </c>
      <c r="F4" s="9">
        <f t="shared" ref="F4:F67" si="15">(M4/(AR4+M4-(AR4*M4)))</f>
        <v>0.25164633694022437</v>
      </c>
      <c r="G4" s="9">
        <f t="shared" ref="G4:G67" si="16">AR4</f>
        <v>1.0471235708832638</v>
      </c>
      <c r="H4" s="9">
        <f t="shared" ref="H4:H67" si="17">IF(A4="","",1/D4)</f>
        <v>2.0471235708832638</v>
      </c>
      <c r="I4" s="9">
        <f t="shared" ref="I4:I67" si="18">IF(B4="","",1/E4)</f>
        <v>3.8481761128024776</v>
      </c>
      <c r="J4" s="9">
        <f t="shared" ref="J4:J67" si="19">IF(C4="","",1/F4)</f>
        <v>3.9738309413084694</v>
      </c>
      <c r="K4" s="11">
        <f t="shared" ref="K4:K67" si="20">1/A4</f>
        <v>0.5</v>
      </c>
      <c r="L4" s="11">
        <f t="shared" ref="L4:L67" si="21">1/B4</f>
        <v>0.26881720430107525</v>
      </c>
      <c r="M4" s="11">
        <f t="shared" ref="M4:M67" si="22">1/C4</f>
        <v>0.26041666666666669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-0.27038530465949817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0.2296146953405018</v>
      </c>
      <c r="Q4" s="11">
        <f>2*'OddsRatio_working_3-way'!K4*'OddsRatio_working_3-way'!L4*'OddsRatio_working_3-way'!M4</f>
        <v>7.0004480286738349E-2</v>
      </c>
      <c r="R4" s="11">
        <f t="shared" ref="R4:R67" si="23">O4/N4</f>
        <v>0</v>
      </c>
      <c r="S4" s="11">
        <f t="shared" ref="S4:S67" si="24">P4/N4</f>
        <v>-0.84921292460646247</v>
      </c>
      <c r="T4" s="11">
        <f t="shared" ref="T4:T67" si="25">Q4/N4</f>
        <v>-0.25890637945318973</v>
      </c>
      <c r="U4" s="11">
        <f>'OddsRatio_working_3-way'!S4-'OddsRatio_working_3-way'!R4^2/3</f>
        <v>-0.84921292460646247</v>
      </c>
      <c r="V4" s="11">
        <f>'OddsRatio_working_3-way'!S4*'OddsRatio_working_3-way'!R4/3-2*'OddsRatio_working_3-way'!R4^3/27-'OddsRatio_working_3-way'!T4</f>
        <v>0.25890637945318973</v>
      </c>
      <c r="W4" s="11">
        <f>'OddsRatio_working_3-way'!V4^2+4*'OddsRatio_working_3-way'!U4^3/27</f>
        <v>-2.3696463462218043E-2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0.15060625550070714</v>
      </c>
      <c r="Y4" s="11">
        <f>IF('OddsRatio_working_3-way'!W4&gt;=0,IF('OddsRatio_working_3-way'!V4+SQRT('OddsRatio_working_3-way'!W4)&gt;0,0,PI()),ACOS('OddsRatio_working_3-way'!V4/(2*'OddsRatio_working_3-way'!X4)))</f>
        <v>0.53641326493670127</v>
      </c>
      <c r="Z4" s="11">
        <f>'OddsRatio_working_3-way'!X4^(1/3)*COS('OddsRatio_working_3-way'!Y4/3)</f>
        <v>0.52356178544163201</v>
      </c>
      <c r="AA4" s="11">
        <f>'OddsRatio_working_3-way'!X4^(1/3)*COS(('OddsRatio_working_3-way'!Y4+2*PI())/3)</f>
        <v>-0.34372919209605329</v>
      </c>
      <c r="AB4" s="11">
        <f>'OddsRatio_working_3-way'!X4^(1/3)*COS(('OddsRatio_working_3-way'!Y4+4*PI())/3)</f>
        <v>-0.17983259334557858</v>
      </c>
      <c r="AC4" s="11">
        <f>'OddsRatio_working_3-way'!X4^(1/3)*SIN('OddsRatio_working_3-way'!Y4/3)</f>
        <v>9.4625745407850598E-2</v>
      </c>
      <c r="AD4" s="11">
        <f>'OddsRatio_working_3-way'!X4^(1/3)*SIN(('OddsRatio_working_3-way'!Y4+2*PI())/3)</f>
        <v>0.40610493393926567</v>
      </c>
      <c r="AE4" s="11">
        <f>'OddsRatio_working_3-way'!X4^(1/3)*SIN(('OddsRatio_working_3-way'!Y4+4*PI())/3)</f>
        <v>-0.50073067934711635</v>
      </c>
      <c r="AF4" s="11">
        <f>-'OddsRatio_working_3-way'!U4/(3*'OddsRatio_working_3-way'!X4^(1/3))*COS(('OddsRatio_working_3-way'!Y4)/3)</f>
        <v>0.5235617854416319</v>
      </c>
      <c r="AG4" s="11">
        <f>-'OddsRatio_working_3-way'!U4/(3*'OddsRatio_working_3-way'!X4^(1/3))*COS(('OddsRatio_working_3-way'!Y4+2*PI())/3)</f>
        <v>-0.34372919209605324</v>
      </c>
      <c r="AH4" s="11">
        <f>-'OddsRatio_working_3-way'!U4/(3*'OddsRatio_working_3-way'!X4^(1/3))*COS(('OddsRatio_working_3-way'!Y4+4*PI())/3)</f>
        <v>-0.17983259334557855</v>
      </c>
      <c r="AI4" s="11">
        <f>'OddsRatio_working_3-way'!U4/(3*'OddsRatio_working_3-way'!X4^(1/3))*SIN(('OddsRatio_working_3-way'!Y4)/3)</f>
        <v>-9.4625745407850584E-2</v>
      </c>
      <c r="AJ4" s="11">
        <f>'OddsRatio_working_3-way'!U4/(3*'OddsRatio_working_3-way'!X4^(1/3))*SIN(('OddsRatio_working_3-way'!Y4+2*PI())/3)</f>
        <v>-0.40610493393926556</v>
      </c>
      <c r="AK4" s="11">
        <f>'OddsRatio_working_3-way'!U4/(3*'OddsRatio_working_3-way'!X4^(1/3))*SIN(('OddsRatio_working_3-way'!Y4+4*PI())/3)</f>
        <v>0.50073067934711624</v>
      </c>
      <c r="AL4" s="11">
        <f>'OddsRatio_working_3-way'!Z4+'OddsRatio_working_3-way'!AF4</f>
        <v>1.0471235708832638</v>
      </c>
      <c r="AM4" s="11">
        <f>'OddsRatio_working_3-way'!AA4+'OddsRatio_working_3-way'!AG4</f>
        <v>-0.68745838419210648</v>
      </c>
      <c r="AN4" s="11">
        <f>'OddsRatio_working_3-way'!AB4+'OddsRatio_working_3-way'!AH4</f>
        <v>-0.3596651866911571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1.0471235708832638</v>
      </c>
      <c r="AS4" s="11">
        <f>IF(('OddsRatio_working_3-way'!X4=0),IF(Q4&gt;0,-Q4^(1/3),(-Q4)^(1/3)),'OddsRatio_working_3-way'!AM4-'OddsRatio_working_3-way'!R4/3)</f>
        <v>-0.68745838419210648</v>
      </c>
      <c r="AT4" s="11">
        <f>IF(('OddsRatio_working_3-way'!X4=0),IF(Q4&gt;0,-Q4^(1/3),(-Q4)^(1/3)),'OddsRatio_working_3-way'!AN4-'OddsRatio_working_3-way'!R4/3)</f>
        <v>-0.3596651866911571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1.66</v>
      </c>
      <c r="B5" s="4">
        <f>IF('True_Odds_Calculator_3-way'!B6="","",'True_Odds_Calculator_3-way'!B6)</f>
        <v>4.1399999999999997</v>
      </c>
      <c r="C5" s="4">
        <f>IF('True_Odds_Calculator_3-way'!C6="","",'True_Odds_Calculator_3-way'!C6)</f>
        <v>5.33</v>
      </c>
      <c r="D5" s="9">
        <f t="shared" si="13"/>
        <v>0.58909834346956447</v>
      </c>
      <c r="E5" s="9">
        <f t="shared" si="14"/>
        <v>0.23156435099408013</v>
      </c>
      <c r="F5" s="9">
        <f t="shared" si="15"/>
        <v>0.1793373055363556</v>
      </c>
      <c r="G5" s="9">
        <f t="shared" si="16"/>
        <v>1.056832487091389</v>
      </c>
      <c r="H5" s="9">
        <f t="shared" si="17"/>
        <v>1.6975094414803165</v>
      </c>
      <c r="I5" s="9">
        <f t="shared" si="18"/>
        <v>4.3184540094669615</v>
      </c>
      <c r="J5" s="9">
        <f t="shared" si="19"/>
        <v>5.5760846691057155</v>
      </c>
      <c r="K5" s="11">
        <f t="shared" si="20"/>
        <v>0.60240963855421692</v>
      </c>
      <c r="L5" s="11">
        <f t="shared" si="21"/>
        <v>0.24154589371980678</v>
      </c>
      <c r="M5" s="11">
        <f t="shared" si="22"/>
        <v>0.18761726078799248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-0.24497729886836683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0.22194987634689173</v>
      </c>
      <c r="Q5" s="11">
        <f>2*'OddsRatio_working_3-way'!K5*'OddsRatio_working_3-way'!L5*'OddsRatio_working_3-way'!M5</f>
        <v>5.4600215583491214E-2</v>
      </c>
      <c r="R5" s="11">
        <f t="shared" si="23"/>
        <v>0</v>
      </c>
      <c r="S5" s="11">
        <f t="shared" si="24"/>
        <v>-0.90600181066634922</v>
      </c>
      <c r="T5" s="11">
        <f t="shared" si="25"/>
        <v>-0.22287867421066407</v>
      </c>
      <c r="U5" s="11">
        <f>'OddsRatio_working_3-way'!S5-'OddsRatio_working_3-way'!R5^2/3</f>
        <v>-0.90600181066634922</v>
      </c>
      <c r="V5" s="11">
        <f>'OddsRatio_working_3-way'!S5*'OddsRatio_working_3-way'!R5/3-2*'OddsRatio_working_3-way'!R5^3/27-'OddsRatio_working_3-way'!T5</f>
        <v>0.22287867421066407</v>
      </c>
      <c r="W5" s="11">
        <f>'OddsRatio_working_3-way'!V5^2+4*'OddsRatio_working_3-way'!U5^3/27</f>
        <v>-6.0500189143471675E-2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0.1659631680233411</v>
      </c>
      <c r="Y5" s="11">
        <f>IF('OddsRatio_working_3-way'!W5&gt;=0,IF('OddsRatio_working_3-way'!V5+SQRT('OddsRatio_working_3-way'!W5)&gt;0,0,PI()),ACOS('OddsRatio_working_3-way'!V5/(2*'OddsRatio_working_3-way'!X5)))</f>
        <v>0.83460520126003834</v>
      </c>
      <c r="Z5" s="11">
        <f>'OddsRatio_working_3-way'!X5^(1/3)*COS('OddsRatio_working_3-way'!Y5/3)</f>
        <v>0.52841624354569461</v>
      </c>
      <c r="AA5" s="11">
        <f>'OddsRatio_working_3-way'!X5^(1/3)*COS(('OddsRatio_working_3-way'!Y5+2*PI())/3)</f>
        <v>-0.39490876383087309</v>
      </c>
      <c r="AB5" s="11">
        <f>'OddsRatio_working_3-way'!X5^(1/3)*COS(('OddsRatio_working_3-way'!Y5+4*PI())/3)</f>
        <v>-0.13350747971482169</v>
      </c>
      <c r="AC5" s="11">
        <f>'OddsRatio_working_3-way'!X5^(1/3)*SIN('OddsRatio_working_3-way'!Y5/3)</f>
        <v>0.15092010175091625</v>
      </c>
      <c r="AD5" s="11">
        <f>'OddsRatio_working_3-way'!X5^(1/3)*SIN(('OddsRatio_working_3-way'!Y5+2*PI())/3)</f>
        <v>0.38216183980745838</v>
      </c>
      <c r="AE5" s="11">
        <f>'OddsRatio_working_3-way'!X5^(1/3)*SIN(('OddsRatio_working_3-way'!Y5+4*PI())/3)</f>
        <v>-0.53308194155837452</v>
      </c>
      <c r="AF5" s="11">
        <f>-'OddsRatio_working_3-way'!U5/(3*'OddsRatio_working_3-way'!X5^(1/3))*COS(('OddsRatio_working_3-way'!Y5)/3)</f>
        <v>0.5284162435456945</v>
      </c>
      <c r="AG5" s="11">
        <f>-'OddsRatio_working_3-way'!U5/(3*'OddsRatio_working_3-way'!X5^(1/3))*COS(('OddsRatio_working_3-way'!Y5+2*PI())/3)</f>
        <v>-0.39490876383087298</v>
      </c>
      <c r="AH5" s="11">
        <f>-'OddsRatio_working_3-way'!U5/(3*'OddsRatio_working_3-way'!X5^(1/3))*COS(('OddsRatio_working_3-way'!Y5+4*PI())/3)</f>
        <v>-0.13350747971482166</v>
      </c>
      <c r="AI5" s="11">
        <f>'OddsRatio_working_3-way'!U5/(3*'OddsRatio_working_3-way'!X5^(1/3))*SIN(('OddsRatio_working_3-way'!Y5)/3)</f>
        <v>-0.15092010175091622</v>
      </c>
      <c r="AJ5" s="11">
        <f>'OddsRatio_working_3-way'!U5/(3*'OddsRatio_working_3-way'!X5^(1/3))*SIN(('OddsRatio_working_3-way'!Y5+2*PI())/3)</f>
        <v>-0.38216183980745833</v>
      </c>
      <c r="AK5" s="11">
        <f>'OddsRatio_working_3-way'!U5/(3*'OddsRatio_working_3-way'!X5^(1/3))*SIN(('OddsRatio_working_3-way'!Y5+4*PI())/3)</f>
        <v>0.53308194155837441</v>
      </c>
      <c r="AL5" s="11">
        <f>'OddsRatio_working_3-way'!Z5+'OddsRatio_working_3-way'!AF5</f>
        <v>1.056832487091389</v>
      </c>
      <c r="AM5" s="11">
        <f>'OddsRatio_working_3-way'!AA5+'OddsRatio_working_3-way'!AG5</f>
        <v>-0.78981752766174607</v>
      </c>
      <c r="AN5" s="11">
        <f>'OddsRatio_working_3-way'!AB5+'OddsRatio_working_3-way'!AH5</f>
        <v>-0.26701495942964337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1.056832487091389</v>
      </c>
      <c r="AS5" s="11">
        <f>IF(('OddsRatio_working_3-way'!X5=0),IF(Q5&gt;0,-Q5^(1/3),(-Q5)^(1/3)),'OddsRatio_working_3-way'!AM5-'OddsRatio_working_3-way'!R5/3)</f>
        <v>-0.78981752766174607</v>
      </c>
      <c r="AT5" s="11">
        <f>IF(('OddsRatio_working_3-way'!X5=0),IF(Q5&gt;0,-Q5^(1/3),(-Q5)^(1/3)),'OddsRatio_working_3-way'!AN5-'OddsRatio_working_3-way'!R5/3)</f>
        <v>-0.26701495942964337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3.23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2.41</v>
      </c>
      <c r="D6" s="9">
        <f t="shared" si="13"/>
        <v>0.30078651862357819</v>
      </c>
      <c r="E6" s="9">
        <f t="shared" si="14"/>
        <v>0.29432652086919031</v>
      </c>
      <c r="F6" s="9">
        <f t="shared" si="15"/>
        <v>0.40488696050723144</v>
      </c>
      <c r="G6" s="9">
        <f t="shared" si="16"/>
        <v>1.0424291879568344</v>
      </c>
      <c r="H6" s="9">
        <f t="shared" si="17"/>
        <v>3.3246170891437403</v>
      </c>
      <c r="I6" s="9">
        <f t="shared" si="18"/>
        <v>3.397587132300719</v>
      </c>
      <c r="J6" s="9">
        <f t="shared" si="19"/>
        <v>2.4698251550191368</v>
      </c>
      <c r="K6" s="11">
        <f t="shared" si="20"/>
        <v>0.30959752321981426</v>
      </c>
      <c r="L6" s="11">
        <f t="shared" si="21"/>
        <v>0.30303030303030304</v>
      </c>
      <c r="M6" s="11">
        <f t="shared" si="22"/>
        <v>0.41493775933609955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-0.28152586850221828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0.23123466464550438</v>
      </c>
      <c r="Q6" s="11">
        <f>2*'OddsRatio_working_3-way'!K6*'OddsRatio_working_3-way'!L6*'OddsRatio_working_3-way'!M6</f>
        <v>7.7856789442930785E-2</v>
      </c>
      <c r="R6" s="11">
        <f t="shared" si="23"/>
        <v>0</v>
      </c>
      <c r="S6" s="11">
        <f t="shared" si="24"/>
        <v>-0.82136205058428713</v>
      </c>
      <c r="T6" s="11">
        <f t="shared" si="25"/>
        <v>-0.27655287898460851</v>
      </c>
      <c r="U6" s="11">
        <f>'OddsRatio_working_3-way'!S6-'OddsRatio_working_3-way'!R6^2/3</f>
        <v>-0.82136205058428713</v>
      </c>
      <c r="V6" s="11">
        <f>'OddsRatio_working_3-way'!S6*'OddsRatio_working_3-way'!R6/3-2*'OddsRatio_working_3-way'!R6^3/27-'OddsRatio_working_3-way'!T6</f>
        <v>0.27655287898460851</v>
      </c>
      <c r="W6" s="11">
        <f>'OddsRatio_working_3-way'!V6^2+4*'OddsRatio_working_3-way'!U6^3/27</f>
        <v>-5.6103710086858188E-3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0.14325839057744694</v>
      </c>
      <c r="Y6" s="11">
        <f>IF('OddsRatio_working_3-way'!W6&gt;=0,IF('OddsRatio_working_3-way'!V6+SQRT('OddsRatio_working_3-way'!W6)&gt;0,0,PI()),ACOS('OddsRatio_working_3-way'!V6/(2*'OddsRatio_working_3-way'!X6)))</f>
        <v>0.26449738352682317</v>
      </c>
      <c r="Z6" s="11">
        <f>'OddsRatio_working_3-way'!X6^(1/3)*COS('OddsRatio_working_3-way'!Y6/3)</f>
        <v>0.52121459397841718</v>
      </c>
      <c r="AA6" s="11">
        <f>'OddsRatio_working_3-way'!X6^(1/3)*COS(('OddsRatio_working_3-way'!Y6+2*PI())/3)</f>
        <v>-0.30050745881854313</v>
      </c>
      <c r="AB6" s="11">
        <f>'OddsRatio_working_3-way'!X6^(1/3)*COS(('OddsRatio_working_3-way'!Y6+4*PI())/3)</f>
        <v>-0.22070713515987417</v>
      </c>
      <c r="AC6" s="11">
        <f>'OddsRatio_working_3-way'!X6^(1/3)*SIN('OddsRatio_working_3-way'!Y6/3)</f>
        <v>4.6072738345751818E-2</v>
      </c>
      <c r="AD6" s="11">
        <f>'OddsRatio_working_3-way'!X6^(1/3)*SIN(('OddsRatio_working_3-way'!Y6+2*PI())/3)</f>
        <v>0.42834871003562508</v>
      </c>
      <c r="AE6" s="11">
        <f>'OddsRatio_working_3-way'!X6^(1/3)*SIN(('OddsRatio_working_3-way'!Y6+4*PI())/3)</f>
        <v>-0.47442144838137684</v>
      </c>
      <c r="AF6" s="11">
        <f>-'OddsRatio_working_3-way'!U6/(3*'OddsRatio_working_3-way'!X6^(1/3))*COS(('OddsRatio_working_3-way'!Y6)/3)</f>
        <v>0.52121459397841718</v>
      </c>
      <c r="AG6" s="11">
        <f>-'OddsRatio_working_3-way'!U6/(3*'OddsRatio_working_3-way'!X6^(1/3))*COS(('OddsRatio_working_3-way'!Y6+2*PI())/3)</f>
        <v>-0.30050745881854313</v>
      </c>
      <c r="AH6" s="11">
        <f>-'OddsRatio_working_3-way'!U6/(3*'OddsRatio_working_3-way'!X6^(1/3))*COS(('OddsRatio_working_3-way'!Y6+4*PI())/3)</f>
        <v>-0.22070713515987417</v>
      </c>
      <c r="AI6" s="11">
        <f>'OddsRatio_working_3-way'!U6/(3*'OddsRatio_working_3-way'!X6^(1/3))*SIN(('OddsRatio_working_3-way'!Y6)/3)</f>
        <v>-4.6072738345751818E-2</v>
      </c>
      <c r="AJ6" s="11">
        <f>'OddsRatio_working_3-way'!U6/(3*'OddsRatio_working_3-way'!X6^(1/3))*SIN(('OddsRatio_working_3-way'!Y6+2*PI())/3)</f>
        <v>-0.42834871003562508</v>
      </c>
      <c r="AK6" s="11">
        <f>'OddsRatio_working_3-way'!U6/(3*'OddsRatio_working_3-way'!X6^(1/3))*SIN(('OddsRatio_working_3-way'!Y6+4*PI())/3)</f>
        <v>0.47442144838137684</v>
      </c>
      <c r="AL6" s="11">
        <f>'OddsRatio_working_3-way'!Z6+'OddsRatio_working_3-way'!AF6</f>
        <v>1.0424291879568344</v>
      </c>
      <c r="AM6" s="11">
        <f>'OddsRatio_working_3-way'!AA6+'OddsRatio_working_3-way'!AG6</f>
        <v>-0.60101491763708625</v>
      </c>
      <c r="AN6" s="11">
        <f>'OddsRatio_working_3-way'!AB6+'OddsRatio_working_3-way'!AH6</f>
        <v>-0.44141427031974834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1.0424291879568344</v>
      </c>
      <c r="AS6" s="11">
        <f>IF(('OddsRatio_working_3-way'!X6=0),IF(Q6&gt;0,-Q6^(1/3),(-Q6)^(1/3)),'OddsRatio_working_3-way'!AM6-'OddsRatio_working_3-way'!R6/3)</f>
        <v>-0.60101491763708625</v>
      </c>
      <c r="AT6" s="11">
        <f>IF(('OddsRatio_working_3-way'!X6=0),IF(Q6&gt;0,-Q6^(1/3),(-Q6)^(1/3)),'OddsRatio_working_3-way'!AN6-'OddsRatio_working_3-way'!R6/3)</f>
        <v>-0.44141427031974834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1.45</v>
      </c>
      <c r="B7" s="4">
        <f>IF('True_Odds_Calculator_3-way'!B8="","",'True_Odds_Calculator_3-way'!B8)</f>
        <v>4.71</v>
      </c>
      <c r="C7" s="4">
        <f>IF('True_Odds_Calculator_3-way'!C8="","",'True_Odds_Calculator_3-way'!C8)</f>
        <v>6.8</v>
      </c>
      <c r="D7" s="9">
        <f t="shared" si="13"/>
        <v>0.668356721371548</v>
      </c>
      <c r="E7" s="9">
        <f t="shared" si="14"/>
        <v>0.19642695508497729</v>
      </c>
      <c r="F7" s="9">
        <f t="shared" si="15"/>
        <v>0.13521632354347485</v>
      </c>
      <c r="G7" s="9">
        <f t="shared" si="16"/>
        <v>1.1026822055539451</v>
      </c>
      <c r="H7" s="9">
        <f t="shared" si="17"/>
        <v>1.4962069924992754</v>
      </c>
      <c r="I7" s="9">
        <f t="shared" si="18"/>
        <v>5.0909509826051353</v>
      </c>
      <c r="J7" s="9">
        <f t="shared" si="19"/>
        <v>7.395556792212882</v>
      </c>
      <c r="K7" s="11">
        <f t="shared" si="20"/>
        <v>0.68965517241379315</v>
      </c>
      <c r="L7" s="11">
        <f t="shared" si="21"/>
        <v>0.21231422505307856</v>
      </c>
      <c r="M7" s="11">
        <f t="shared" si="22"/>
        <v>0.14705882352941177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-0.20850505807418529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0.21446751333962097</v>
      </c>
      <c r="Q7" s="11">
        <f>2*'OddsRatio_working_3-way'!K7*'OddsRatio_working_3-way'!L7*'OddsRatio_working_3-way'!M7</f>
        <v>4.3065765730847583E-2</v>
      </c>
      <c r="R7" s="11">
        <f t="shared" si="23"/>
        <v>0</v>
      </c>
      <c r="S7" s="11">
        <f t="shared" si="24"/>
        <v>-1.0285962140223681</v>
      </c>
      <c r="T7" s="11">
        <f t="shared" si="25"/>
        <v>-0.20654542450248353</v>
      </c>
      <c r="U7" s="11">
        <f>'OddsRatio_working_3-way'!S7-'OddsRatio_working_3-way'!R7^2/3</f>
        <v>-1.0285962140223681</v>
      </c>
      <c r="V7" s="11">
        <f>'OddsRatio_working_3-way'!S7*'OddsRatio_working_3-way'!R7/3-2*'OddsRatio_working_3-way'!R7^3/27-'OddsRatio_working_3-way'!T7</f>
        <v>0.20654542450248353</v>
      </c>
      <c r="W7" s="11">
        <f>'OddsRatio_working_3-way'!V7^2+4*'OddsRatio_working_3-way'!U7^3/27</f>
        <v>-0.11856347010645757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0.20076384291585517</v>
      </c>
      <c r="Y7" s="11">
        <f>IF('OddsRatio_working_3-way'!W7&gt;=0,IF('OddsRatio_working_3-way'!V7+SQRT('OddsRatio_working_3-way'!W7)&gt;0,0,PI()),ACOS('OddsRatio_working_3-way'!V7/(2*'OddsRatio_working_3-way'!X7)))</f>
        <v>1.0304897031479423</v>
      </c>
      <c r="Z7" s="11">
        <f>'OddsRatio_working_3-way'!X7^(1/3)*COS('OddsRatio_working_3-way'!Y7/3)</f>
        <v>0.55134110277697257</v>
      </c>
      <c r="AA7" s="11">
        <f>'OddsRatio_working_3-way'!X7^(1/3)*COS(('OddsRatio_working_3-way'!Y7+2*PI())/3)</f>
        <v>-0.44645197542838561</v>
      </c>
      <c r="AB7" s="11">
        <f>'OddsRatio_working_3-way'!X7^(1/3)*COS(('OddsRatio_working_3-way'!Y7+4*PI())/3)</f>
        <v>-0.10488912734858717</v>
      </c>
      <c r="AC7" s="11">
        <f>'OddsRatio_working_3-way'!X7^(1/3)*SIN('OddsRatio_working_3-way'!Y7/3)</f>
        <v>0.19720140228404698</v>
      </c>
      <c r="AD7" s="11">
        <f>'OddsRatio_working_3-way'!X7^(1/3)*SIN(('OddsRatio_working_3-way'!Y7+2*PI())/3)</f>
        <v>0.37887470001336199</v>
      </c>
      <c r="AE7" s="11">
        <f>'OddsRatio_working_3-way'!X7^(1/3)*SIN(('OddsRatio_working_3-way'!Y7+4*PI())/3)</f>
        <v>-0.57607610229740891</v>
      </c>
      <c r="AF7" s="11">
        <f>-'OddsRatio_working_3-way'!U7/(3*'OddsRatio_working_3-way'!X7^(1/3))*COS(('OddsRatio_working_3-way'!Y7)/3)</f>
        <v>0.55134110277697246</v>
      </c>
      <c r="AG7" s="11">
        <f>-'OddsRatio_working_3-way'!U7/(3*'OddsRatio_working_3-way'!X7^(1/3))*COS(('OddsRatio_working_3-way'!Y7+2*PI())/3)</f>
        <v>-0.44645197542838544</v>
      </c>
      <c r="AH7" s="11">
        <f>-'OddsRatio_working_3-way'!U7/(3*'OddsRatio_working_3-way'!X7^(1/3))*COS(('OddsRatio_working_3-way'!Y7+4*PI())/3)</f>
        <v>-0.10488912734858713</v>
      </c>
      <c r="AI7" s="11">
        <f>'OddsRatio_working_3-way'!U7/(3*'OddsRatio_working_3-way'!X7^(1/3))*SIN(('OddsRatio_working_3-way'!Y7)/3)</f>
        <v>-0.19720140228404689</v>
      </c>
      <c r="AJ7" s="11">
        <f>'OddsRatio_working_3-way'!U7/(3*'OddsRatio_working_3-way'!X7^(1/3))*SIN(('OddsRatio_working_3-way'!Y7+2*PI())/3)</f>
        <v>-0.37887470001336182</v>
      </c>
      <c r="AK7" s="11">
        <f>'OddsRatio_working_3-way'!U7/(3*'OddsRatio_working_3-way'!X7^(1/3))*SIN(('OddsRatio_working_3-way'!Y7+4*PI())/3)</f>
        <v>0.57607610229740869</v>
      </c>
      <c r="AL7" s="11">
        <f>'OddsRatio_working_3-way'!Z7+'OddsRatio_working_3-way'!AF7</f>
        <v>1.1026822055539451</v>
      </c>
      <c r="AM7" s="11">
        <f>'OddsRatio_working_3-way'!AA7+'OddsRatio_working_3-way'!AG7</f>
        <v>-0.8929039508567711</v>
      </c>
      <c r="AN7" s="11">
        <f>'OddsRatio_working_3-way'!AB7+'OddsRatio_working_3-way'!AH7</f>
        <v>-0.20977825469717432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1.1026822055539451</v>
      </c>
      <c r="AS7" s="11">
        <f>IF(('OddsRatio_working_3-way'!X7=0),IF(Q7&gt;0,-Q7^(1/3),(-Q7)^(1/3)),'OddsRatio_working_3-way'!AM7-'OddsRatio_working_3-way'!R7/3)</f>
        <v>-0.8929039508567711</v>
      </c>
      <c r="AT7" s="11">
        <f>IF(('OddsRatio_working_3-way'!X7=0),IF(Q7&gt;0,-Q7^(1/3),(-Q7)^(1/3)),'OddsRatio_working_3-way'!AN7-'OddsRatio_working_3-way'!R7/3)</f>
        <v>-0.20977825469717432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4.1100000000000003</v>
      </c>
      <c r="C8" s="4">
        <f>IF('True_Odds_Calculator_3-way'!C9="","",'True_Odds_Calculator_3-way'!C9)</f>
        <v>4.88</v>
      </c>
      <c r="D8" s="9">
        <f t="shared" si="13"/>
        <v>0.57922211879371732</v>
      </c>
      <c r="E8" s="9">
        <f t="shared" si="14"/>
        <v>0.22872592099314648</v>
      </c>
      <c r="F8" s="9">
        <f t="shared" si="15"/>
        <v>0.19205196021313603</v>
      </c>
      <c r="G8" s="9">
        <f t="shared" si="16"/>
        <v>1.0842588153841723</v>
      </c>
      <c r="H8" s="9">
        <f t="shared" si="17"/>
        <v>1.7264534063073953</v>
      </c>
      <c r="I8" s="9">
        <f t="shared" si="18"/>
        <v>4.3720449158447758</v>
      </c>
      <c r="J8" s="9">
        <f t="shared" si="19"/>
        <v>5.2069242036905887</v>
      </c>
      <c r="K8" s="11">
        <f t="shared" si="20"/>
        <v>0.5988023952095809</v>
      </c>
      <c r="L8" s="11">
        <f t="shared" si="21"/>
        <v>0.24330900243309</v>
      </c>
      <c r="M8" s="11">
        <f t="shared" si="22"/>
        <v>0.20491803278688525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-0.24137306337426845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0.22869183256079684</v>
      </c>
      <c r="Q8" s="11">
        <f>2*'OddsRatio_working_3-way'!K8*'OddsRatio_working_3-way'!L8*'OddsRatio_working_3-way'!M8</f>
        <v>5.9710661243027888E-2</v>
      </c>
      <c r="R8" s="11">
        <f t="shared" si="23"/>
        <v>0</v>
      </c>
      <c r="S8" s="11">
        <f t="shared" si="24"/>
        <v>-0.94746211264755609</v>
      </c>
      <c r="T8" s="11">
        <f t="shared" si="25"/>
        <v>-0.247379141683435</v>
      </c>
      <c r="U8" s="11">
        <f>'OddsRatio_working_3-way'!S8-'OddsRatio_working_3-way'!R8^2/3</f>
        <v>-0.94746211264755609</v>
      </c>
      <c r="V8" s="11">
        <f>'OddsRatio_working_3-way'!S8*'OddsRatio_working_3-way'!R8/3-2*'OddsRatio_working_3-way'!R8^3/27-'OddsRatio_working_3-way'!T8</f>
        <v>0.247379141683435</v>
      </c>
      <c r="W8" s="11">
        <f>'OddsRatio_working_3-way'!V8^2+4*'OddsRatio_working_3-way'!U8^3/27</f>
        <v>-6.4806821020390565E-2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0.1774846900160853</v>
      </c>
      <c r="Y8" s="11">
        <f>IF('OddsRatio_working_3-way'!W8&gt;=0,IF('OddsRatio_working_3-way'!V8+SQRT('OddsRatio_working_3-way'!W8)&gt;0,0,PI()),ACOS('OddsRatio_working_3-way'!V8/(2*'OddsRatio_working_3-way'!X8)))</f>
        <v>0.79972666355294897</v>
      </c>
      <c r="Z8" s="11">
        <f>'OddsRatio_working_3-way'!X8^(1/3)*COS('OddsRatio_working_3-way'!Y8/3)</f>
        <v>0.54212940769208617</v>
      </c>
      <c r="AA8" s="11">
        <f>'OddsRatio_working_3-way'!X8^(1/3)*COS(('OddsRatio_working_3-way'!Y8+2*PI())/3)</f>
        <v>-0.39927276579403426</v>
      </c>
      <c r="AB8" s="11">
        <f>'OddsRatio_working_3-way'!X8^(1/3)*COS(('OddsRatio_working_3-way'!Y8+4*PI())/3)</f>
        <v>-0.14285664189805197</v>
      </c>
      <c r="AC8" s="11">
        <f>'OddsRatio_working_3-way'!X8^(1/3)*SIN('OddsRatio_working_3-way'!Y8/3)</f>
        <v>0.14804191815590578</v>
      </c>
      <c r="AD8" s="11">
        <f>'OddsRatio_working_3-way'!X8^(1/3)*SIN(('OddsRatio_working_3-way'!Y8+2*PI())/3)</f>
        <v>0.39547688012200449</v>
      </c>
      <c r="AE8" s="11">
        <f>'OddsRatio_working_3-way'!X8^(1/3)*SIN(('OddsRatio_working_3-way'!Y8+4*PI())/3)</f>
        <v>-0.54351879827791028</v>
      </c>
      <c r="AF8" s="11">
        <f>-'OddsRatio_working_3-way'!U8/(3*'OddsRatio_working_3-way'!X8^(1/3))*COS(('OddsRatio_working_3-way'!Y8)/3)</f>
        <v>0.54212940769208617</v>
      </c>
      <c r="AG8" s="11">
        <f>-'OddsRatio_working_3-way'!U8/(3*'OddsRatio_working_3-way'!X8^(1/3))*COS(('OddsRatio_working_3-way'!Y8+2*PI())/3)</f>
        <v>-0.39927276579403426</v>
      </c>
      <c r="AH8" s="11">
        <f>-'OddsRatio_working_3-way'!U8/(3*'OddsRatio_working_3-way'!X8^(1/3))*COS(('OddsRatio_working_3-way'!Y8+4*PI())/3)</f>
        <v>-0.14285664189805197</v>
      </c>
      <c r="AI8" s="11">
        <f>'OddsRatio_working_3-way'!U8/(3*'OddsRatio_working_3-way'!X8^(1/3))*SIN(('OddsRatio_working_3-way'!Y8)/3)</f>
        <v>-0.14804191815590578</v>
      </c>
      <c r="AJ8" s="11">
        <f>'OddsRatio_working_3-way'!U8/(3*'OddsRatio_working_3-way'!X8^(1/3))*SIN(('OddsRatio_working_3-way'!Y8+2*PI())/3)</f>
        <v>-0.39547688012200449</v>
      </c>
      <c r="AK8" s="11">
        <f>'OddsRatio_working_3-way'!U8/(3*'OddsRatio_working_3-way'!X8^(1/3))*SIN(('OddsRatio_working_3-way'!Y8+4*PI())/3)</f>
        <v>0.54351879827791028</v>
      </c>
      <c r="AL8" s="11">
        <f>'OddsRatio_working_3-way'!Z8+'OddsRatio_working_3-way'!AF8</f>
        <v>1.0842588153841723</v>
      </c>
      <c r="AM8" s="11">
        <f>'OddsRatio_working_3-way'!AA8+'OddsRatio_working_3-way'!AG8</f>
        <v>-0.79854553158806851</v>
      </c>
      <c r="AN8" s="11">
        <f>'OddsRatio_working_3-way'!AB8+'OddsRatio_working_3-way'!AH8</f>
        <v>-0.28571328379610395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1.0842588153841723</v>
      </c>
      <c r="AS8" s="11">
        <f>IF(('OddsRatio_working_3-way'!X8=0),IF(Q8&gt;0,-Q8^(1/3),(-Q8)^(1/3)),'OddsRatio_working_3-way'!AM8-'OddsRatio_working_3-way'!R8/3)</f>
        <v>-0.79854553158806851</v>
      </c>
      <c r="AT8" s="11">
        <f>IF(('OddsRatio_working_3-way'!X8=0),IF(Q8&gt;0,-Q8^(1/3),(-Q8)^(1/3)),'OddsRatio_working_3-way'!AN8-'OddsRatio_working_3-way'!R8/3)</f>
        <v>-0.28571328379610395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3.64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2.2999999999999998</v>
      </c>
      <c r="D9" s="9">
        <f t="shared" si="13"/>
        <v>0.26809552796061142</v>
      </c>
      <c r="E9" s="9">
        <f t="shared" si="14"/>
        <v>0.30534244476511618</v>
      </c>
      <c r="F9" s="9">
        <f t="shared" si="15"/>
        <v>0.42656202727427245</v>
      </c>
      <c r="G9" s="9">
        <f t="shared" si="16"/>
        <v>1.0340961095027812</v>
      </c>
      <c r="H9" s="9">
        <f t="shared" si="17"/>
        <v>3.7300137290873421</v>
      </c>
      <c r="I9" s="9">
        <f t="shared" si="18"/>
        <v>3.2750114409061184</v>
      </c>
      <c r="J9" s="9">
        <f t="shared" si="19"/>
        <v>2.3443249423536154</v>
      </c>
      <c r="K9" s="11">
        <f t="shared" si="20"/>
        <v>0.27472527472527469</v>
      </c>
      <c r="L9" s="11">
        <f t="shared" si="21"/>
        <v>0.3125</v>
      </c>
      <c r="M9" s="11">
        <f t="shared" si="22"/>
        <v>0.43478260869565222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-0.2818322981366459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0.22918657429526998</v>
      </c>
      <c r="Q9" s="11">
        <f>2*'OddsRatio_working_3-way'!K9*'OddsRatio_working_3-way'!L9*'OddsRatio_working_3-way'!M9</f>
        <v>7.4653607262302912E-2</v>
      </c>
      <c r="R9" s="11">
        <f t="shared" si="23"/>
        <v>0</v>
      </c>
      <c r="S9" s="11">
        <f t="shared" si="24"/>
        <v>-0.81320194956558622</v>
      </c>
      <c r="T9" s="11">
        <f t="shared" si="25"/>
        <v>-0.26488662852299222</v>
      </c>
      <c r="U9" s="11">
        <f>'OddsRatio_working_3-way'!S9-'OddsRatio_working_3-way'!R9^2/3</f>
        <v>-0.81320194956558622</v>
      </c>
      <c r="V9" s="11">
        <f>'OddsRatio_working_3-way'!S9*'OddsRatio_working_3-way'!R9/3-2*'OddsRatio_working_3-way'!R9^3/27-'OddsRatio_working_3-way'!T9</f>
        <v>0.26488662852299222</v>
      </c>
      <c r="W9" s="11">
        <f>'OddsRatio_working_3-way'!V9^2+4*'OddsRatio_working_3-way'!U9^3/27</f>
        <v>-9.504458279611272E-3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0.14112882789307166</v>
      </c>
      <c r="Y9" s="11">
        <f>IF('OddsRatio_working_3-way'!W9&gt;=0,IF('OddsRatio_working_3-way'!V9+SQRT('OddsRatio_working_3-way'!W9)&gt;0,0,PI()),ACOS('OddsRatio_working_3-way'!V9/(2*'OddsRatio_working_3-way'!X9)))</f>
        <v>0.35266127268811509</v>
      </c>
      <c r="Z9" s="11">
        <f>'OddsRatio_working_3-way'!X9^(1/3)*COS('OddsRatio_working_3-way'!Y9/3)</f>
        <v>0.5170480547513906</v>
      </c>
      <c r="AA9" s="11">
        <f>'OddsRatio_working_3-way'!X9^(1/3)*COS(('OddsRatio_working_3-way'!Y9+2*PI())/3)</f>
        <v>-0.31140568014628073</v>
      </c>
      <c r="AB9" s="11">
        <f>'OddsRatio_working_3-way'!X9^(1/3)*COS(('OddsRatio_working_3-way'!Y9+4*PI())/3)</f>
        <v>-0.20564237460511001</v>
      </c>
      <c r="AC9" s="11">
        <f>'OddsRatio_working_3-way'!X9^(1/3)*SIN('OddsRatio_working_3-way'!Y9/3)</f>
        <v>6.1062472924579732E-2</v>
      </c>
      <c r="AD9" s="11">
        <f>'OddsRatio_working_3-way'!X9^(1/3)*SIN(('OddsRatio_working_3-way'!Y9+2*PI())/3)</f>
        <v>0.4172455139297418</v>
      </c>
      <c r="AE9" s="11">
        <f>'OddsRatio_working_3-way'!X9^(1/3)*SIN(('OddsRatio_working_3-way'!Y9+4*PI())/3)</f>
        <v>-0.47830798685432135</v>
      </c>
      <c r="AF9" s="11">
        <f>-'OddsRatio_working_3-way'!U9/(3*'OddsRatio_working_3-way'!X9^(1/3))*COS(('OddsRatio_working_3-way'!Y9)/3)</f>
        <v>0.5170480547513906</v>
      </c>
      <c r="AG9" s="11">
        <f>-'OddsRatio_working_3-way'!U9/(3*'OddsRatio_working_3-way'!X9^(1/3))*COS(('OddsRatio_working_3-way'!Y9+2*PI())/3)</f>
        <v>-0.31140568014628073</v>
      </c>
      <c r="AH9" s="11">
        <f>-'OddsRatio_working_3-way'!U9/(3*'OddsRatio_working_3-way'!X9^(1/3))*COS(('OddsRatio_working_3-way'!Y9+4*PI())/3)</f>
        <v>-0.20564237460511001</v>
      </c>
      <c r="AI9" s="11">
        <f>'OddsRatio_working_3-way'!U9/(3*'OddsRatio_working_3-way'!X9^(1/3))*SIN(('OddsRatio_working_3-way'!Y9)/3)</f>
        <v>-6.1062472924579732E-2</v>
      </c>
      <c r="AJ9" s="11">
        <f>'OddsRatio_working_3-way'!U9/(3*'OddsRatio_working_3-way'!X9^(1/3))*SIN(('OddsRatio_working_3-way'!Y9+2*PI())/3)</f>
        <v>-0.4172455139297418</v>
      </c>
      <c r="AK9" s="11">
        <f>'OddsRatio_working_3-way'!U9/(3*'OddsRatio_working_3-way'!X9^(1/3))*SIN(('OddsRatio_working_3-way'!Y9+4*PI())/3)</f>
        <v>0.47830798685432135</v>
      </c>
      <c r="AL9" s="11">
        <f>'OddsRatio_working_3-way'!Z9+'OddsRatio_working_3-way'!AF9</f>
        <v>1.0340961095027812</v>
      </c>
      <c r="AM9" s="11">
        <f>'OddsRatio_working_3-way'!AA9+'OddsRatio_working_3-way'!AG9</f>
        <v>-0.62281136029256146</v>
      </c>
      <c r="AN9" s="11">
        <f>'OddsRatio_working_3-way'!AB9+'OddsRatio_working_3-way'!AH9</f>
        <v>-0.41128474921022001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1.0340961095027812</v>
      </c>
      <c r="AS9" s="11">
        <f>IF(('OddsRatio_working_3-way'!X9=0),IF(Q9&gt;0,-Q9^(1/3),(-Q9)^(1/3)),'OddsRatio_working_3-way'!AM9-'OddsRatio_working_3-way'!R9/3)</f>
        <v>-0.62281136029256146</v>
      </c>
      <c r="AT9" s="11">
        <f>IF(('OddsRatio_working_3-way'!X9=0),IF(Q9&gt;0,-Q9^(1/3),(-Q9)^(1/3)),'OddsRatio_working_3-way'!AN9-'OddsRatio_working_3-way'!R9/3)</f>
        <v>-0.41128474921022001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2.09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3.79</v>
      </c>
      <c r="D10" s="9">
        <f t="shared" si="13"/>
        <v>0.46069972451476376</v>
      </c>
      <c r="E10" s="9">
        <f t="shared" si="14"/>
        <v>0.2890710148514451</v>
      </c>
      <c r="F10" s="9">
        <f t="shared" si="15"/>
        <v>0.25022926063379131</v>
      </c>
      <c r="G10" s="9">
        <f t="shared" si="16"/>
        <v>1.0739552654643014</v>
      </c>
      <c r="H10" s="9">
        <f t="shared" si="17"/>
        <v>2.1706112393560888</v>
      </c>
      <c r="I10" s="9">
        <f t="shared" si="18"/>
        <v>3.4593575579132501</v>
      </c>
      <c r="J10" s="9">
        <f t="shared" si="19"/>
        <v>3.9963351906454005</v>
      </c>
      <c r="K10" s="11">
        <f t="shared" si="20"/>
        <v>0.47846889952153115</v>
      </c>
      <c r="L10" s="11">
        <f t="shared" si="21"/>
        <v>0.303951367781155</v>
      </c>
      <c r="M10" s="11">
        <f t="shared" si="22"/>
        <v>0.26385224274406333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-0.2672297402432402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0.23675751337689546</v>
      </c>
      <c r="Q10" s="11">
        <f>2*'OddsRatio_working_3-way'!K10*'OddsRatio_working_3-way'!L10*'OddsRatio_working_3-way'!M10</f>
        <v>7.674473691309415E-2</v>
      </c>
      <c r="R10" s="11">
        <f t="shared" si="23"/>
        <v>0</v>
      </c>
      <c r="S10" s="11">
        <f t="shared" si="24"/>
        <v>-0.88596992670573249</v>
      </c>
      <c r="T10" s="11">
        <f t="shared" si="25"/>
        <v>-0.28718636197916775</v>
      </c>
      <c r="U10" s="11">
        <f>'OddsRatio_working_3-way'!S10-'OddsRatio_working_3-way'!R10^2/3</f>
        <v>-0.88596992670573249</v>
      </c>
      <c r="V10" s="11">
        <f>'OddsRatio_working_3-way'!S10*'OddsRatio_working_3-way'!R10/3-2*'OddsRatio_working_3-way'!R10^3/27-'OddsRatio_working_3-way'!T10</f>
        <v>0.28718636197916775</v>
      </c>
      <c r="W10" s="11">
        <f>'OddsRatio_working_3-way'!V10^2+4*'OddsRatio_working_3-way'!U10^3/27</f>
        <v>-2.0551495146023113E-2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0.16048948692426296</v>
      </c>
      <c r="Y10" s="11">
        <f>IF('OddsRatio_working_3-way'!W10&gt;=0,IF('OddsRatio_working_3-way'!V10+SQRT('OddsRatio_working_3-way'!W10)&gt;0,0,PI()),ACOS('OddsRatio_working_3-way'!V10/(2*'OddsRatio_working_3-way'!X10)))</f>
        <v>0.46299205872829785</v>
      </c>
      <c r="Z10" s="11">
        <f>'OddsRatio_working_3-way'!X10^(1/3)*COS('OddsRatio_working_3-way'!Y10/3)</f>
        <v>0.53697763273215082</v>
      </c>
      <c r="AA10" s="11">
        <f>'OddsRatio_working_3-way'!X10^(1/3)*COS(('OddsRatio_working_3-way'!Y10+2*PI())/3)</f>
        <v>-0.34083346465096676</v>
      </c>
      <c r="AB10" s="11">
        <f>'OddsRatio_working_3-way'!X10^(1/3)*COS(('OddsRatio_working_3-way'!Y10+4*PI())/3)</f>
        <v>-0.19614416808118398</v>
      </c>
      <c r="AC10" s="11">
        <f>'OddsRatio_working_3-way'!X10^(1/3)*SIN('OddsRatio_working_3-way'!Y10/3)</f>
        <v>8.3536404323421687E-2</v>
      </c>
      <c r="AD10" s="11">
        <f>'OddsRatio_working_3-way'!X10^(1/3)*SIN(('OddsRatio_working_3-way'!Y10+2*PI())/3)</f>
        <v>0.42326806904836217</v>
      </c>
      <c r="AE10" s="11">
        <f>'OddsRatio_working_3-way'!X10^(1/3)*SIN(('OddsRatio_working_3-way'!Y10+4*PI())/3)</f>
        <v>-0.5068044733717838</v>
      </c>
      <c r="AF10" s="11">
        <f>-'OddsRatio_working_3-way'!U10/(3*'OddsRatio_working_3-way'!X10^(1/3))*COS(('OddsRatio_working_3-way'!Y10)/3)</f>
        <v>0.53697763273215071</v>
      </c>
      <c r="AG10" s="11">
        <f>-'OddsRatio_working_3-way'!U10/(3*'OddsRatio_working_3-way'!X10^(1/3))*COS(('OddsRatio_working_3-way'!Y10+2*PI())/3)</f>
        <v>-0.3408334646509667</v>
      </c>
      <c r="AH10" s="11">
        <f>-'OddsRatio_working_3-way'!U10/(3*'OddsRatio_working_3-way'!X10^(1/3))*COS(('OddsRatio_working_3-way'!Y10+4*PI())/3)</f>
        <v>-0.19614416808118396</v>
      </c>
      <c r="AI10" s="11">
        <f>'OddsRatio_working_3-way'!U10/(3*'OddsRatio_working_3-way'!X10^(1/3))*SIN(('OddsRatio_working_3-way'!Y10)/3)</f>
        <v>-8.3536404323421659E-2</v>
      </c>
      <c r="AJ10" s="11">
        <f>'OddsRatio_working_3-way'!U10/(3*'OddsRatio_working_3-way'!X10^(1/3))*SIN(('OddsRatio_working_3-way'!Y10+2*PI())/3)</f>
        <v>-0.42326806904836206</v>
      </c>
      <c r="AK10" s="11">
        <f>'OddsRatio_working_3-way'!U10/(3*'OddsRatio_working_3-way'!X10^(1/3))*SIN(('OddsRatio_working_3-way'!Y10+4*PI())/3)</f>
        <v>0.50680447337178369</v>
      </c>
      <c r="AL10" s="11">
        <f>'OddsRatio_working_3-way'!Z10+'OddsRatio_working_3-way'!AF10</f>
        <v>1.0739552654643014</v>
      </c>
      <c r="AM10" s="11">
        <f>'OddsRatio_working_3-way'!AA10+'OddsRatio_working_3-way'!AG10</f>
        <v>-0.68166692930193351</v>
      </c>
      <c r="AN10" s="11">
        <f>'OddsRatio_working_3-way'!AB10+'OddsRatio_working_3-way'!AH10</f>
        <v>-0.39228833616236791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1.0739552654643014</v>
      </c>
      <c r="AS10" s="11">
        <f>IF(('OddsRatio_working_3-way'!X10=0),IF(Q10&gt;0,-Q10^(1/3),(-Q10)^(1/3)),'OddsRatio_working_3-way'!AM10-'OddsRatio_working_3-way'!R10/3)</f>
        <v>-0.68166692930193351</v>
      </c>
      <c r="AT10" s="11">
        <f>IF(('OddsRatio_working_3-way'!X10=0),IF(Q10&gt;0,-Q10^(1/3),(-Q10)^(1/3)),'OddsRatio_working_3-way'!AN10-'OddsRatio_working_3-way'!R10/3)</f>
        <v>-0.39228833616236791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3.28</v>
      </c>
      <c r="B11" s="4">
        <f>IF('True_Odds_Calculator_3-way'!B12="","",'True_Odds_Calculator_3-way'!B12)</f>
        <v>3.45</v>
      </c>
      <c r="C11" s="4">
        <f>IF('True_Odds_Calculator_3-way'!C12="","",'True_Odds_Calculator_3-way'!C12)</f>
        <v>2.34</v>
      </c>
      <c r="D11" s="9">
        <f t="shared" si="13"/>
        <v>0.29782318328722696</v>
      </c>
      <c r="E11" s="9">
        <f t="shared" si="14"/>
        <v>0.28300630633977042</v>
      </c>
      <c r="F11" s="9">
        <f t="shared" si="15"/>
        <v>0.41917051037300262</v>
      </c>
      <c r="G11" s="9">
        <f t="shared" si="16"/>
        <v>1.034077618245397</v>
      </c>
      <c r="H11" s="9">
        <f t="shared" si="17"/>
        <v>3.3576969695995054</v>
      </c>
      <c r="I11" s="9">
        <f t="shared" si="18"/>
        <v>3.5334901647012225</v>
      </c>
      <c r="J11" s="9">
        <f t="shared" si="19"/>
        <v>2.3856640084488316</v>
      </c>
      <c r="K11" s="11">
        <f t="shared" si="20"/>
        <v>0.3048780487804878</v>
      </c>
      <c r="L11" s="11">
        <f t="shared" si="21"/>
        <v>0.28985507246376813</v>
      </c>
      <c r="M11" s="11">
        <f t="shared" si="22"/>
        <v>0.42735042735042739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-0.28268120473846881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0.22923445510932255</v>
      </c>
      <c r="Q11" s="11">
        <f>2*'OddsRatio_working_3-way'!K11*'OddsRatio_working_3-way'!L11*'OddsRatio_working_3-way'!M11</f>
        <v>7.5530298223829506E-2</v>
      </c>
      <c r="R11" s="11">
        <f t="shared" si="23"/>
        <v>0</v>
      </c>
      <c r="S11" s="11">
        <f t="shared" si="24"/>
        <v>-0.81092924208175021</v>
      </c>
      <c r="T11" s="11">
        <f t="shared" si="25"/>
        <v>-0.26719250150963764</v>
      </c>
      <c r="U11" s="11">
        <f>'OddsRatio_working_3-way'!S11-'OddsRatio_working_3-way'!R11^2/3</f>
        <v>-0.81092924208175021</v>
      </c>
      <c r="V11" s="11">
        <f>'OddsRatio_working_3-way'!S11*'OddsRatio_working_3-way'!R11/3-2*'OddsRatio_working_3-way'!R11^3/27-'OddsRatio_working_3-way'!T11</f>
        <v>0.26719250150963764</v>
      </c>
      <c r="W11" s="11">
        <f>'OddsRatio_working_3-way'!V11^2+4*'OddsRatio_working_3-way'!U11^3/27</f>
        <v>-7.6114451036382869E-3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0.1405376088157686</v>
      </c>
      <c r="Y11" s="11">
        <f>IF('OddsRatio_working_3-way'!W11&gt;=0,IF('OddsRatio_working_3-way'!V11+SQRT('OddsRatio_working_3-way'!W11)&gt;0,0,PI()),ACOS('OddsRatio_working_3-way'!V11/(2*'OddsRatio_working_3-way'!X11)))</f>
        <v>0.31560573659341951</v>
      </c>
      <c r="Z11" s="11">
        <f>'OddsRatio_working_3-way'!X11^(1/3)*COS('OddsRatio_working_3-way'!Y11/3)</f>
        <v>0.51703880912269851</v>
      </c>
      <c r="AA11" s="11">
        <f>'OddsRatio_working_3-way'!X11^(1/3)*COS(('OddsRatio_working_3-way'!Y11+2*PI())/3)</f>
        <v>-0.30580008683406923</v>
      </c>
      <c r="AB11" s="11">
        <f>'OddsRatio_working_3-way'!X11^(1/3)*COS(('OddsRatio_working_3-way'!Y11+4*PI())/3)</f>
        <v>-0.21123872228862955</v>
      </c>
      <c r="AC11" s="11">
        <f>'OddsRatio_working_3-way'!X11^(1/3)*SIN('OddsRatio_working_3-way'!Y11/3)</f>
        <v>5.4595029275248126E-2</v>
      </c>
      <c r="AD11" s="11">
        <f>'OddsRatio_working_3-way'!X11^(1/3)*SIN(('OddsRatio_working_3-way'!Y11+2*PI())/3)</f>
        <v>0.42047122880508619</v>
      </c>
      <c r="AE11" s="11">
        <f>'OddsRatio_working_3-way'!X11^(1/3)*SIN(('OddsRatio_working_3-way'!Y11+4*PI())/3)</f>
        <v>-0.47506625808033415</v>
      </c>
      <c r="AF11" s="11">
        <f>-'OddsRatio_working_3-way'!U11/(3*'OddsRatio_working_3-way'!X11^(1/3))*COS(('OddsRatio_working_3-way'!Y11)/3)</f>
        <v>0.51703880912269851</v>
      </c>
      <c r="AG11" s="11">
        <f>-'OddsRatio_working_3-way'!U11/(3*'OddsRatio_working_3-way'!X11^(1/3))*COS(('OddsRatio_working_3-way'!Y11+2*PI())/3)</f>
        <v>-0.30580008683406923</v>
      </c>
      <c r="AH11" s="11">
        <f>-'OddsRatio_working_3-way'!U11/(3*'OddsRatio_working_3-way'!X11^(1/3))*COS(('OddsRatio_working_3-way'!Y11+4*PI())/3)</f>
        <v>-0.21123872228862955</v>
      </c>
      <c r="AI11" s="11">
        <f>'OddsRatio_working_3-way'!U11/(3*'OddsRatio_working_3-way'!X11^(1/3))*SIN(('OddsRatio_working_3-way'!Y11)/3)</f>
        <v>-5.4595029275248126E-2</v>
      </c>
      <c r="AJ11" s="11">
        <f>'OddsRatio_working_3-way'!U11/(3*'OddsRatio_working_3-way'!X11^(1/3))*SIN(('OddsRatio_working_3-way'!Y11+2*PI())/3)</f>
        <v>-0.42047122880508619</v>
      </c>
      <c r="AK11" s="11">
        <f>'OddsRatio_working_3-way'!U11/(3*'OddsRatio_working_3-way'!X11^(1/3))*SIN(('OddsRatio_working_3-way'!Y11+4*PI())/3)</f>
        <v>0.47506625808033415</v>
      </c>
      <c r="AL11" s="11">
        <f>'OddsRatio_working_3-way'!Z11+'OddsRatio_working_3-way'!AF11</f>
        <v>1.034077618245397</v>
      </c>
      <c r="AM11" s="11">
        <f>'OddsRatio_working_3-way'!AA11+'OddsRatio_working_3-way'!AG11</f>
        <v>-0.61160017366813846</v>
      </c>
      <c r="AN11" s="11">
        <f>'OddsRatio_working_3-way'!AB11+'OddsRatio_working_3-way'!AH11</f>
        <v>-0.42247744457725911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1.034077618245397</v>
      </c>
      <c r="AS11" s="11">
        <f>IF(('OddsRatio_working_3-way'!X11=0),IF(Q11&gt;0,-Q11^(1/3),(-Q11)^(1/3)),'OddsRatio_working_3-way'!AM11-'OddsRatio_working_3-way'!R11/3)</f>
        <v>-0.61160017366813846</v>
      </c>
      <c r="AT11" s="11">
        <f>IF(('OddsRatio_working_3-way'!X11=0),IF(Q11&gt;0,-Q11^(1/3),(-Q11)^(1/3)),'OddsRatio_working_3-way'!AN11-'OddsRatio_working_3-way'!R11/3)</f>
        <v>-0.42247744457725911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4.21</v>
      </c>
      <c r="B12" s="4">
        <f>IF('True_Odds_Calculator_3-way'!B13="","",'True_Odds_Calculator_3-way'!B13)</f>
        <v>3.78</v>
      </c>
      <c r="C12" s="4">
        <f>IF('True_Odds_Calculator_3-way'!C13="","",'True_Odds_Calculator_3-way'!C13)</f>
        <v>1.92</v>
      </c>
      <c r="D12" s="9">
        <f t="shared" si="13"/>
        <v>0.23092210384713233</v>
      </c>
      <c r="E12" s="9">
        <f t="shared" si="14"/>
        <v>0.25744481408951042</v>
      </c>
      <c r="F12" s="9">
        <f t="shared" si="15"/>
        <v>0.51163308206335734</v>
      </c>
      <c r="G12" s="9">
        <f t="shared" si="16"/>
        <v>1.0375279180777011</v>
      </c>
      <c r="H12" s="9">
        <f t="shared" si="17"/>
        <v>4.3304646170294205</v>
      </c>
      <c r="I12" s="9">
        <f t="shared" si="18"/>
        <v>3.8843276122560084</v>
      </c>
      <c r="J12" s="9">
        <f t="shared" si="19"/>
        <v>1.9545256846314845</v>
      </c>
      <c r="K12" s="11">
        <f t="shared" si="20"/>
        <v>0.23752969121140144</v>
      </c>
      <c r="L12" s="11">
        <f t="shared" si="21"/>
        <v>0.26455026455026459</v>
      </c>
      <c r="M12" s="11">
        <f t="shared" si="22"/>
        <v>0.52083333333333337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-0.26869682288328367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0.22615329671940917</v>
      </c>
      <c r="Q12" s="11">
        <f>2*'OddsRatio_working_3-way'!K12*'OddsRatio_working_3-way'!L12*'OddsRatio_working_3-way'!M12</f>
        <v>6.5456815258873868E-2</v>
      </c>
      <c r="R12" s="11">
        <f t="shared" si="23"/>
        <v>0</v>
      </c>
      <c r="S12" s="11">
        <f t="shared" si="24"/>
        <v>-0.84166717824440174</v>
      </c>
      <c r="T12" s="11">
        <f t="shared" si="25"/>
        <v>-0.24360844522269232</v>
      </c>
      <c r="U12" s="11">
        <f>'OddsRatio_working_3-way'!S12-'OddsRatio_working_3-way'!R12^2/3</f>
        <v>-0.84166717824440174</v>
      </c>
      <c r="V12" s="11">
        <f>'OddsRatio_working_3-way'!S12*'OddsRatio_working_3-way'!R12/3-2*'OddsRatio_working_3-way'!R12^3/27-'OddsRatio_working_3-way'!T12</f>
        <v>0.24360844522269232</v>
      </c>
      <c r="W12" s="11">
        <f>'OddsRatio_working_3-way'!V12^2+4*'OddsRatio_working_3-way'!U12^3/27</f>
        <v>-2.8986790873894545E-2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0.14860338611360108</v>
      </c>
      <c r="Y12" s="11">
        <f>IF('OddsRatio_working_3-way'!W12&gt;=0,IF('OddsRatio_working_3-way'!V12+SQRT('OddsRatio_working_3-way'!W12)&gt;0,0,PI()),ACOS('OddsRatio_working_3-way'!V12/(2*'OddsRatio_working_3-way'!X12)))</f>
        <v>0.60997942249405124</v>
      </c>
      <c r="Z12" s="11">
        <f>'OddsRatio_working_3-way'!X12^(1/3)*COS('OddsRatio_working_3-way'!Y12/3)</f>
        <v>0.51876395903885053</v>
      </c>
      <c r="AA12" s="11">
        <f>'OddsRatio_working_3-way'!X12^(1/3)*COS(('OddsRatio_working_3-way'!Y12+2*PI())/3)</f>
        <v>-0.3520089770031708</v>
      </c>
      <c r="AB12" s="11">
        <f>'OddsRatio_working_3-way'!X12^(1/3)*COS(('OddsRatio_working_3-way'!Y12+4*PI())/3)</f>
        <v>-0.16675498203567982</v>
      </c>
      <c r="AC12" s="11">
        <f>'OddsRatio_working_3-way'!X12^(1/3)*SIN('OddsRatio_working_3-way'!Y12/3)</f>
        <v>0.10695644386293451</v>
      </c>
      <c r="AD12" s="11">
        <f>'OddsRatio_working_3-way'!X12^(1/3)*SIN(('OddsRatio_working_3-way'!Y12+2*PI())/3)</f>
        <v>0.39578454516396722</v>
      </c>
      <c r="AE12" s="11">
        <f>'OddsRatio_working_3-way'!X12^(1/3)*SIN(('OddsRatio_working_3-way'!Y12+4*PI())/3)</f>
        <v>-0.50274098902690179</v>
      </c>
      <c r="AF12" s="11">
        <f>-'OddsRatio_working_3-way'!U12/(3*'OddsRatio_working_3-way'!X12^(1/3))*COS(('OddsRatio_working_3-way'!Y12)/3)</f>
        <v>0.51876395903885053</v>
      </c>
      <c r="AG12" s="11">
        <f>-'OddsRatio_working_3-way'!U12/(3*'OddsRatio_working_3-way'!X12^(1/3))*COS(('OddsRatio_working_3-way'!Y12+2*PI())/3)</f>
        <v>-0.3520089770031708</v>
      </c>
      <c r="AH12" s="11">
        <f>-'OddsRatio_working_3-way'!U12/(3*'OddsRatio_working_3-way'!X12^(1/3))*COS(('OddsRatio_working_3-way'!Y12+4*PI())/3)</f>
        <v>-0.16675498203567982</v>
      </c>
      <c r="AI12" s="11">
        <f>'OddsRatio_working_3-way'!U12/(3*'OddsRatio_working_3-way'!X12^(1/3))*SIN(('OddsRatio_working_3-way'!Y12)/3)</f>
        <v>-0.10695644386293451</v>
      </c>
      <c r="AJ12" s="11">
        <f>'OddsRatio_working_3-way'!U12/(3*'OddsRatio_working_3-way'!X12^(1/3))*SIN(('OddsRatio_working_3-way'!Y12+2*PI())/3)</f>
        <v>-0.39578454516396722</v>
      </c>
      <c r="AK12" s="11">
        <f>'OddsRatio_working_3-way'!U12/(3*'OddsRatio_working_3-way'!X12^(1/3))*SIN(('OddsRatio_working_3-way'!Y12+4*PI())/3)</f>
        <v>0.50274098902690179</v>
      </c>
      <c r="AL12" s="11">
        <f>'OddsRatio_working_3-way'!Z12+'OddsRatio_working_3-way'!AF12</f>
        <v>1.0375279180777011</v>
      </c>
      <c r="AM12" s="11">
        <f>'OddsRatio_working_3-way'!AA12+'OddsRatio_working_3-way'!AG12</f>
        <v>-0.7040179540063416</v>
      </c>
      <c r="AN12" s="11">
        <f>'OddsRatio_working_3-way'!AB12+'OddsRatio_working_3-way'!AH12</f>
        <v>-0.33350996407135963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1.0375279180777011</v>
      </c>
      <c r="AS12" s="11">
        <f>IF(('OddsRatio_working_3-way'!X12=0),IF(Q12&gt;0,-Q12^(1/3),(-Q12)^(1/3)),'OddsRatio_working_3-way'!AM12-'OddsRatio_working_3-way'!R12/3)</f>
        <v>-0.7040179540063416</v>
      </c>
      <c r="AT12" s="11">
        <f>IF(('OddsRatio_working_3-way'!X12=0),IF(Q12&gt;0,-Q12^(1/3),(-Q12)^(1/3)),'OddsRatio_working_3-way'!AN12-'OddsRatio_working_3-way'!R12/3)</f>
        <v>-0.33350996407135963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</v>
      </c>
      <c r="B13" s="4">
        <f>IF('True_Odds_Calculator_3-way'!B14="","",'True_Odds_Calculator_3-way'!B14)</f>
        <v>3.53</v>
      </c>
      <c r="C13" s="4">
        <f>IF('True_Odds_Calculator_3-way'!C14="","",'True_Odds_Calculator_3-way'!C14)</f>
        <v>3.71</v>
      </c>
      <c r="D13" s="9">
        <f t="shared" si="13"/>
        <v>0.46498246810565597</v>
      </c>
      <c r="E13" s="9">
        <f t="shared" si="14"/>
        <v>0.27424135520144655</v>
      </c>
      <c r="F13" s="9">
        <f t="shared" si="15"/>
        <v>0.26077617669289738</v>
      </c>
      <c r="G13" s="9">
        <f t="shared" si="16"/>
        <v>1.0460170174392158</v>
      </c>
      <c r="H13" s="9">
        <f t="shared" si="17"/>
        <v>2.1506187191831376</v>
      </c>
      <c r="I13" s="9">
        <f t="shared" si="18"/>
        <v>3.6464230541212164</v>
      </c>
      <c r="J13" s="9">
        <f t="shared" si="19"/>
        <v>3.8347061172602754</v>
      </c>
      <c r="K13" s="11">
        <f t="shared" si="20"/>
        <v>0.47619047619047616</v>
      </c>
      <c r="L13" s="11">
        <f t="shared" si="21"/>
        <v>0.28328611898016998</v>
      </c>
      <c r="M13" s="11">
        <f t="shared" si="22"/>
        <v>0.26954177897574122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-0.27422976245926234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0.23052676092084171</v>
      </c>
      <c r="Q13" s="11">
        <f>2*'OddsRatio_working_3-way'!K13*'OddsRatio_working_3-way'!L13*'OddsRatio_working_3-way'!M13</f>
        <v>7.2721375684808104E-2</v>
      </c>
      <c r="R13" s="11">
        <f t="shared" si="23"/>
        <v>0</v>
      </c>
      <c r="S13" s="11">
        <f t="shared" si="24"/>
        <v>-0.84063363091410315</v>
      </c>
      <c r="T13" s="11">
        <f t="shared" si="25"/>
        <v>-0.26518411069845521</v>
      </c>
      <c r="U13" s="11">
        <f>'OddsRatio_working_3-way'!S13-'OddsRatio_working_3-way'!R13^2/3</f>
        <v>-0.84063363091410315</v>
      </c>
      <c r="V13" s="11">
        <f>'OddsRatio_working_3-way'!S13*'OddsRatio_working_3-way'!R13/3-2*'OddsRatio_working_3-way'!R13^3/27-'OddsRatio_working_3-way'!T13</f>
        <v>0.26518411069845521</v>
      </c>
      <c r="W13" s="11">
        <f>'OddsRatio_working_3-way'!V13^2+4*'OddsRatio_working_3-way'!U13^3/27</f>
        <v>-1.7684244014324224E-2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0.14832974801203463</v>
      </c>
      <c r="Y13" s="11">
        <f>IF('OddsRatio_working_3-way'!W13&gt;=0,IF('OddsRatio_working_3-way'!V13+SQRT('OddsRatio_working_3-way'!W13)&gt;0,0,PI()),ACOS('OddsRatio_working_3-way'!V13/(2*'OddsRatio_working_3-way'!X13)))</f>
        <v>0.46482365007512039</v>
      </c>
      <c r="Z13" s="11">
        <f>'OddsRatio_working_3-way'!X13^(1/3)*COS('OddsRatio_working_3-way'!Y13/3)</f>
        <v>0.52300850871960791</v>
      </c>
      <c r="AA13" s="11">
        <f>'OddsRatio_working_3-way'!X13^(1/3)*COS(('OddsRatio_working_3-way'!Y13+2*PI())/3)</f>
        <v>-0.33225015589264606</v>
      </c>
      <c r="AB13" s="11">
        <f>'OddsRatio_working_3-way'!X13^(1/3)*COS(('OddsRatio_working_3-way'!Y13+4*PI())/3)</f>
        <v>-0.1907583528269618</v>
      </c>
      <c r="AC13" s="11">
        <f>'OddsRatio_working_3-way'!X13^(1/3)*SIN('OddsRatio_working_3-way'!Y13/3)</f>
        <v>8.1690330588098367E-2</v>
      </c>
      <c r="AD13" s="11">
        <f>'OddsRatio_working_3-way'!X13^(1/3)*SIN(('OddsRatio_working_3-way'!Y13+2*PI())/3)</f>
        <v>0.41209348965254644</v>
      </c>
      <c r="AE13" s="11">
        <f>'OddsRatio_working_3-way'!X13^(1/3)*SIN(('OddsRatio_working_3-way'!Y13+4*PI())/3)</f>
        <v>-0.49378382024064471</v>
      </c>
      <c r="AF13" s="11">
        <f>-'OddsRatio_working_3-way'!U13/(3*'OddsRatio_working_3-way'!X13^(1/3))*COS(('OddsRatio_working_3-way'!Y13)/3)</f>
        <v>0.52300850871960802</v>
      </c>
      <c r="AG13" s="11">
        <f>-'OddsRatio_working_3-way'!U13/(3*'OddsRatio_working_3-way'!X13^(1/3))*COS(('OddsRatio_working_3-way'!Y13+2*PI())/3)</f>
        <v>-0.33225015589264612</v>
      </c>
      <c r="AH13" s="11">
        <f>-'OddsRatio_working_3-way'!U13/(3*'OddsRatio_working_3-way'!X13^(1/3))*COS(('OddsRatio_working_3-way'!Y13+4*PI())/3)</f>
        <v>-0.19075835282696185</v>
      </c>
      <c r="AI13" s="11">
        <f>'OddsRatio_working_3-way'!U13/(3*'OddsRatio_working_3-way'!X13^(1/3))*SIN(('OddsRatio_working_3-way'!Y13)/3)</f>
        <v>-8.1690330588098381E-2</v>
      </c>
      <c r="AJ13" s="11">
        <f>'OddsRatio_working_3-way'!U13/(3*'OddsRatio_working_3-way'!X13^(1/3))*SIN(('OddsRatio_working_3-way'!Y13+2*PI())/3)</f>
        <v>-0.4120934896525465</v>
      </c>
      <c r="AK13" s="11">
        <f>'OddsRatio_working_3-way'!U13/(3*'OddsRatio_working_3-way'!X13^(1/3))*SIN(('OddsRatio_working_3-way'!Y13+4*PI())/3)</f>
        <v>0.49378382024064477</v>
      </c>
      <c r="AL13" s="11">
        <f>'OddsRatio_working_3-way'!Z13+'OddsRatio_working_3-way'!AF13</f>
        <v>1.0460170174392158</v>
      </c>
      <c r="AM13" s="11">
        <f>'OddsRatio_working_3-way'!AA13+'OddsRatio_working_3-way'!AG13</f>
        <v>-0.66450031178529212</v>
      </c>
      <c r="AN13" s="11">
        <f>'OddsRatio_working_3-way'!AB13+'OddsRatio_working_3-way'!AH13</f>
        <v>-0.38151670565392365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1.0460170174392158</v>
      </c>
      <c r="AS13" s="11">
        <f>IF(('OddsRatio_working_3-way'!X13=0),IF(Q13&gt;0,-Q13^(1/3),(-Q13)^(1/3)),'OddsRatio_working_3-way'!AM13-'OddsRatio_working_3-way'!R13/3)</f>
        <v>-0.66450031178529212</v>
      </c>
      <c r="AT13" s="11">
        <f>IF(('OddsRatio_working_3-way'!X13=0),IF(Q13&gt;0,-Q13^(1/3),(-Q13)^(1/3)),'OddsRatio_working_3-way'!AN13-'OddsRatio_working_3-way'!R13/3)</f>
        <v>-0.38151670565392365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2.71</v>
      </c>
      <c r="B14" s="4">
        <f>IF('True_Odds_Calculator_3-way'!B15="","",'True_Odds_Calculator_3-way'!B15)</f>
        <v>3.17</v>
      </c>
      <c r="C14" s="4">
        <f>IF('True_Odds_Calculator_3-way'!C15="","",'True_Odds_Calculator_3-way'!C15)</f>
        <v>2.91</v>
      </c>
      <c r="D14" s="9">
        <f t="shared" si="13"/>
        <v>0.35928945823428493</v>
      </c>
      <c r="E14" s="9">
        <f t="shared" si="14"/>
        <v>0.30646817237074153</v>
      </c>
      <c r="F14" s="9">
        <f t="shared" si="15"/>
        <v>0.3342423693949737</v>
      </c>
      <c r="G14" s="9">
        <f t="shared" si="16"/>
        <v>1.0428486524200991</v>
      </c>
      <c r="H14" s="9">
        <f t="shared" si="17"/>
        <v>2.7832711956383687</v>
      </c>
      <c r="I14" s="9">
        <f t="shared" si="18"/>
        <v>3.2629815757516156</v>
      </c>
      <c r="J14" s="9">
        <f t="shared" si="19"/>
        <v>2.9918409261223897</v>
      </c>
      <c r="K14" s="11">
        <f t="shared" si="20"/>
        <v>0.36900369003690037</v>
      </c>
      <c r="L14" s="11">
        <f t="shared" si="21"/>
        <v>0.31545741324921134</v>
      </c>
      <c r="M14" s="11">
        <f t="shared" si="22"/>
        <v>0.3436426116838488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-0.28350953482542096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0.23160984805073909</v>
      </c>
      <c r="Q14" s="11">
        <f>2*'OddsRatio_working_3-way'!K14*'OddsRatio_working_3-way'!L14*'OddsRatio_working_3-way'!M14</f>
        <v>8.0003401744642183E-2</v>
      </c>
      <c r="R14" s="11">
        <f t="shared" si="23"/>
        <v>0</v>
      </c>
      <c r="S14" s="11">
        <f t="shared" si="24"/>
        <v>-0.81693847860658164</v>
      </c>
      <c r="T14" s="11">
        <f t="shared" si="25"/>
        <v>-0.28218945720434607</v>
      </c>
      <c r="U14" s="11">
        <f>'OddsRatio_working_3-way'!S14-'OddsRatio_working_3-way'!R14^2/3</f>
        <v>-0.81693847860658164</v>
      </c>
      <c r="V14" s="11">
        <f>'OddsRatio_working_3-way'!S14*'OddsRatio_working_3-way'!R14/3-2*'OddsRatio_working_3-way'!R14^3/27-'OddsRatio_working_3-way'!T14</f>
        <v>0.28218945720434607</v>
      </c>
      <c r="W14" s="11">
        <f>'OddsRatio_working_3-way'!V14^2+4*'OddsRatio_working_3-way'!U14^3/27</f>
        <v>-1.1417513858866385E-3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0.14210263996770969</v>
      </c>
      <c r="Y14" s="11">
        <f>IF('OddsRatio_working_3-way'!W14&gt;=0,IF('OddsRatio_working_3-way'!V14+SQRT('OddsRatio_working_3-way'!W14)&gt;0,0,PI()),ACOS('OddsRatio_working_3-way'!V14/(2*'OddsRatio_working_3-way'!X14)))</f>
        <v>0.11917416805675485</v>
      </c>
      <c r="Z14" s="11">
        <f>'OddsRatio_working_3-way'!X14^(1/3)*COS('OddsRatio_working_3-way'!Y14/3)</f>
        <v>0.52142432621004964</v>
      </c>
      <c r="AA14" s="11">
        <f>'OddsRatio_working_3-way'!X14^(1/3)*COS(('OddsRatio_working_3-way'!Y14+2*PI())/3)</f>
        <v>-0.27865996739809357</v>
      </c>
      <c r="AB14" s="11">
        <f>'OddsRatio_working_3-way'!X14^(1/3)*COS(('OddsRatio_working_3-way'!Y14+4*PI())/3)</f>
        <v>-0.24276435881195596</v>
      </c>
      <c r="AC14" s="11">
        <f>'OddsRatio_working_3-way'!X14^(1/3)*SIN('OddsRatio_working_3-way'!Y14/3)</f>
        <v>2.0724339279931874E-2</v>
      </c>
      <c r="AD14" s="11">
        <f>'OddsRatio_working_3-way'!X14^(1/3)*SIN(('OddsRatio_working_3-way'!Y14+2*PI())/3)</f>
        <v>0.4412045430091211</v>
      </c>
      <c r="AE14" s="11">
        <f>'OddsRatio_working_3-way'!X14^(1/3)*SIN(('OddsRatio_working_3-way'!Y14+4*PI())/3)</f>
        <v>-0.4619288822890531</v>
      </c>
      <c r="AF14" s="11">
        <f>-'OddsRatio_working_3-way'!U14/(3*'OddsRatio_working_3-way'!X14^(1/3))*COS(('OddsRatio_working_3-way'!Y14)/3)</f>
        <v>0.52142432621004953</v>
      </c>
      <c r="AG14" s="11">
        <f>-'OddsRatio_working_3-way'!U14/(3*'OddsRatio_working_3-way'!X14^(1/3))*COS(('OddsRatio_working_3-way'!Y14+2*PI())/3)</f>
        <v>-0.27865996739809351</v>
      </c>
      <c r="AH14" s="11">
        <f>-'OddsRatio_working_3-way'!U14/(3*'OddsRatio_working_3-way'!X14^(1/3))*COS(('OddsRatio_working_3-way'!Y14+4*PI())/3)</f>
        <v>-0.2427643588119559</v>
      </c>
      <c r="AI14" s="11">
        <f>'OddsRatio_working_3-way'!U14/(3*'OddsRatio_working_3-way'!X14^(1/3))*SIN(('OddsRatio_working_3-way'!Y14)/3)</f>
        <v>-2.0724339279931867E-2</v>
      </c>
      <c r="AJ14" s="11">
        <f>'OddsRatio_working_3-way'!U14/(3*'OddsRatio_working_3-way'!X14^(1/3))*SIN(('OddsRatio_working_3-way'!Y14+2*PI())/3)</f>
        <v>-0.44120454300912099</v>
      </c>
      <c r="AK14" s="11">
        <f>'OddsRatio_working_3-way'!U14/(3*'OddsRatio_working_3-way'!X14^(1/3))*SIN(('OddsRatio_working_3-way'!Y14+4*PI())/3)</f>
        <v>0.46192888228905299</v>
      </c>
      <c r="AL14" s="11">
        <f>'OddsRatio_working_3-way'!Z14+'OddsRatio_working_3-way'!AF14</f>
        <v>1.0428486524200991</v>
      </c>
      <c r="AM14" s="11">
        <f>'OddsRatio_working_3-way'!AA14+'OddsRatio_working_3-way'!AG14</f>
        <v>-0.55731993479618702</v>
      </c>
      <c r="AN14" s="11">
        <f>'OddsRatio_working_3-way'!AB14+'OddsRatio_working_3-way'!AH14</f>
        <v>-0.48552871762391187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1.0428486524200991</v>
      </c>
      <c r="AS14" s="11">
        <f>IF(('OddsRatio_working_3-way'!X14=0),IF(Q14&gt;0,-Q14^(1/3),(-Q14)^(1/3)),'OddsRatio_working_3-way'!AM14-'OddsRatio_working_3-way'!R14/3)</f>
        <v>-0.55731993479618702</v>
      </c>
      <c r="AT14" s="11">
        <f>IF(('OddsRatio_working_3-way'!X14=0),IF(Q14&gt;0,-Q14^(1/3),(-Q14)^(1/3)),'OddsRatio_working_3-way'!AN14-'OddsRatio_working_3-way'!R14/3)</f>
        <v>-0.48552871762391187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2.59</v>
      </c>
      <c r="B15" s="4">
        <f>IF('True_Odds_Calculator_3-way'!B16="","",'True_Odds_Calculator_3-way'!B16)</f>
        <v>3.26</v>
      </c>
      <c r="C15" s="4">
        <f>IF('True_Odds_Calculator_3-way'!C16="","",'True_Odds_Calculator_3-way'!C16)</f>
        <v>2.85</v>
      </c>
      <c r="D15" s="9">
        <f t="shared" si="13"/>
        <v>0.37076500723822503</v>
      </c>
      <c r="E15" s="9">
        <f t="shared" si="14"/>
        <v>0.29306027084728836</v>
      </c>
      <c r="F15" s="9">
        <f t="shared" si="15"/>
        <v>0.33617472191448672</v>
      </c>
      <c r="G15" s="9">
        <f t="shared" si="16"/>
        <v>1.0673749429979233</v>
      </c>
      <c r="H15" s="9">
        <f t="shared" si="17"/>
        <v>2.6971261593666984</v>
      </c>
      <c r="I15" s="9">
        <f t="shared" si="18"/>
        <v>3.4122673711753064</v>
      </c>
      <c r="J15" s="9">
        <f t="shared" si="19"/>
        <v>2.9746436445461581</v>
      </c>
      <c r="K15" s="11">
        <f t="shared" si="20"/>
        <v>0.38610038610038611</v>
      </c>
      <c r="L15" s="11">
        <f t="shared" si="21"/>
        <v>0.30674846625766872</v>
      </c>
      <c r="M15" s="11">
        <f t="shared" si="22"/>
        <v>0.35087719298245612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-0.27625812998754562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0.23687140251557431</v>
      </c>
      <c r="Q15" s="11">
        <f>2*'OddsRatio_working_3-way'!K15*'OddsRatio_working_3-way'!L15*'OddsRatio_working_3-way'!M15</f>
        <v>8.3112772812482208E-2</v>
      </c>
      <c r="R15" s="11">
        <f t="shared" si="23"/>
        <v>0</v>
      </c>
      <c r="S15" s="11">
        <f t="shared" si="24"/>
        <v>-0.85742780683505326</v>
      </c>
      <c r="T15" s="11">
        <f t="shared" si="25"/>
        <v>-0.30085186204738712</v>
      </c>
      <c r="U15" s="11">
        <f>'OddsRatio_working_3-way'!S15-'OddsRatio_working_3-way'!R15^2/3</f>
        <v>-0.85742780683505326</v>
      </c>
      <c r="V15" s="11">
        <f>'OddsRatio_working_3-way'!S15*'OddsRatio_working_3-way'!R15/3-2*'OddsRatio_working_3-way'!R15^3/27-'OddsRatio_working_3-way'!T15</f>
        <v>0.30085186204738712</v>
      </c>
      <c r="W15" s="11">
        <f>'OddsRatio_working_3-way'!V15^2+4*'OddsRatio_working_3-way'!U15^3/27</f>
        <v>-2.8756934768329606E-3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0.15279687200186151</v>
      </c>
      <c r="Y15" s="11">
        <f>IF('OddsRatio_working_3-way'!W15&gt;=0,IF('OddsRatio_working_3-way'!V15+SQRT('OddsRatio_working_3-way'!W15)&gt;0,0,PI()),ACOS('OddsRatio_working_3-way'!V15/(2*'OddsRatio_working_3-way'!X15)))</f>
        <v>0.17639298877772314</v>
      </c>
      <c r="Z15" s="11">
        <f>'OddsRatio_working_3-way'!X15^(1/3)*COS('OddsRatio_working_3-way'!Y15/3)</f>
        <v>0.53368747149896167</v>
      </c>
      <c r="AA15" s="11">
        <f>'OddsRatio_working_3-way'!X15^(1/3)*COS(('OddsRatio_working_3-way'!Y15+2*PI())/3)</f>
        <v>-0.29405060588455867</v>
      </c>
      <c r="AB15" s="11">
        <f>'OddsRatio_working_3-way'!X15^(1/3)*COS(('OddsRatio_working_3-way'!Y15+4*PI())/3)</f>
        <v>-0.23963686561440292</v>
      </c>
      <c r="AC15" s="11">
        <f>'OddsRatio_working_3-way'!X15^(1/3)*SIN('OddsRatio_working_3-way'!Y15/3)</f>
        <v>3.141578759258886E-2</v>
      </c>
      <c r="AD15" s="11">
        <f>'OddsRatio_working_3-way'!X15^(1/3)*SIN(('OddsRatio_working_3-way'!Y15+2*PI())/3)</f>
        <v>0.44647901420329</v>
      </c>
      <c r="AE15" s="11">
        <f>'OddsRatio_working_3-way'!X15^(1/3)*SIN(('OddsRatio_working_3-way'!Y15+4*PI())/3)</f>
        <v>-0.47789480179587879</v>
      </c>
      <c r="AF15" s="11">
        <f>-'OddsRatio_working_3-way'!U15/(3*'OddsRatio_working_3-way'!X15^(1/3))*COS(('OddsRatio_working_3-way'!Y15)/3)</f>
        <v>0.53368747149896179</v>
      </c>
      <c r="AG15" s="11">
        <f>-'OddsRatio_working_3-way'!U15/(3*'OddsRatio_working_3-way'!X15^(1/3))*COS(('OddsRatio_working_3-way'!Y15+2*PI())/3)</f>
        <v>-0.29405060588455878</v>
      </c>
      <c r="AH15" s="11">
        <f>-'OddsRatio_working_3-way'!U15/(3*'OddsRatio_working_3-way'!X15^(1/3))*COS(('OddsRatio_working_3-way'!Y15+4*PI())/3)</f>
        <v>-0.23963686561440295</v>
      </c>
      <c r="AI15" s="11">
        <f>'OddsRatio_working_3-way'!U15/(3*'OddsRatio_working_3-way'!X15^(1/3))*SIN(('OddsRatio_working_3-way'!Y15)/3)</f>
        <v>-3.1415787592588867E-2</v>
      </c>
      <c r="AJ15" s="11">
        <f>'OddsRatio_working_3-way'!U15/(3*'OddsRatio_working_3-way'!X15^(1/3))*SIN(('OddsRatio_working_3-way'!Y15+2*PI())/3)</f>
        <v>-0.44647901420329011</v>
      </c>
      <c r="AK15" s="11">
        <f>'OddsRatio_working_3-way'!U15/(3*'OddsRatio_working_3-way'!X15^(1/3))*SIN(('OddsRatio_working_3-way'!Y15+4*PI())/3)</f>
        <v>0.4778948017958789</v>
      </c>
      <c r="AL15" s="11">
        <f>'OddsRatio_working_3-way'!Z15+'OddsRatio_working_3-way'!AF15</f>
        <v>1.0673749429979233</v>
      </c>
      <c r="AM15" s="11">
        <f>'OddsRatio_working_3-way'!AA15+'OddsRatio_working_3-way'!AG15</f>
        <v>-0.58810121176911745</v>
      </c>
      <c r="AN15" s="11">
        <f>'OddsRatio_working_3-way'!AB15+'OddsRatio_working_3-way'!AH15</f>
        <v>-0.4792737312288059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1.0673749429979233</v>
      </c>
      <c r="AS15" s="11">
        <f>IF(('OddsRatio_working_3-way'!X15=0),IF(Q15&gt;0,-Q15^(1/3),(-Q15)^(1/3)),'OddsRatio_working_3-way'!AM15-'OddsRatio_working_3-way'!R15/3)</f>
        <v>-0.58810121176911745</v>
      </c>
      <c r="AT15" s="11">
        <f>IF(('OddsRatio_working_3-way'!X15=0),IF(Q15&gt;0,-Q15^(1/3),(-Q15)^(1/3)),'OddsRatio_working_3-way'!AN15-'OddsRatio_working_3-way'!R15/3)</f>
        <v>-0.4792737312288059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2.81</v>
      </c>
      <c r="B16" s="4">
        <f>IF('True_Odds_Calculator_3-way'!B17="","",'True_Odds_Calculator_3-way'!B17)</f>
        <v>3.15</v>
      </c>
      <c r="C16" s="4">
        <f>IF('True_Odds_Calculator_3-way'!C17="","",'True_Odds_Calculator_3-way'!C17)</f>
        <v>2.87</v>
      </c>
      <c r="D16" s="9">
        <f t="shared" si="13"/>
        <v>0.34845457357487458</v>
      </c>
      <c r="E16" s="9">
        <f t="shared" si="14"/>
        <v>0.31045773004104399</v>
      </c>
      <c r="F16" s="9">
        <f t="shared" si="15"/>
        <v>0.34108769638408121</v>
      </c>
      <c r="G16" s="9">
        <f t="shared" si="16"/>
        <v>1.0330467043685152</v>
      </c>
      <c r="H16" s="9">
        <f t="shared" si="17"/>
        <v>2.8698145349070123</v>
      </c>
      <c r="I16" s="9">
        <f t="shared" si="18"/>
        <v>3.221050414392308</v>
      </c>
      <c r="J16" s="9">
        <f t="shared" si="19"/>
        <v>2.9317973371691242</v>
      </c>
      <c r="K16" s="11">
        <f t="shared" si="20"/>
        <v>0.35587188612099646</v>
      </c>
      <c r="L16" s="11">
        <f t="shared" si="21"/>
        <v>0.31746031746031744</v>
      </c>
      <c r="M16" s="11">
        <f t="shared" si="22"/>
        <v>0.34843205574912889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-0.28645728464692588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0.22949318025390289</v>
      </c>
      <c r="Q16" s="11">
        <f>2*'OddsRatio_working_3-way'!K16*'OddsRatio_working_3-way'!L16*'OddsRatio_working_3-way'!M16</f>
        <v>7.8728363723465825E-2</v>
      </c>
      <c r="R16" s="11">
        <f t="shared" si="23"/>
        <v>0</v>
      </c>
      <c r="S16" s="11">
        <f t="shared" si="24"/>
        <v>-0.80114276212862123</v>
      </c>
      <c r="T16" s="11">
        <f t="shared" si="25"/>
        <v>-0.27483456676796614</v>
      </c>
      <c r="U16" s="11">
        <f>'OddsRatio_working_3-way'!S16-'OddsRatio_working_3-way'!R16^2/3</f>
        <v>-0.80114276212862123</v>
      </c>
      <c r="V16" s="11">
        <f>'OddsRatio_working_3-way'!S16*'OddsRatio_working_3-way'!R16/3-2*'OddsRatio_working_3-way'!R16^3/27-'OddsRatio_working_3-way'!T16</f>
        <v>0.27483456676796614</v>
      </c>
      <c r="W16" s="11">
        <f>'OddsRatio_working_3-way'!V16^2+4*'OddsRatio_working_3-way'!U16^3/27</f>
        <v>-6.4332964308956575E-4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0.13800123978938122</v>
      </c>
      <c r="Y16" s="11">
        <f>IF('OddsRatio_working_3-way'!W16&gt;=0,IF('OddsRatio_working_3-way'!V16+SQRT('OddsRatio_working_3-way'!W16)&gt;0,0,PI()),ACOS('OddsRatio_working_3-way'!V16/(2*'OddsRatio_working_3-way'!X16)))</f>
        <v>9.2027363529149531E-2</v>
      </c>
      <c r="Z16" s="11">
        <f>'OddsRatio_working_3-way'!X16^(1/3)*COS('OddsRatio_working_3-way'!Y16/3)</f>
        <v>0.51652335218425749</v>
      </c>
      <c r="AA16" s="11">
        <f>'OddsRatio_working_3-way'!X16^(1/3)*COS(('OddsRatio_working_3-way'!Y16+2*PI())/3)</f>
        <v>-0.2719879471956882</v>
      </c>
      <c r="AB16" s="11">
        <f>'OddsRatio_working_3-way'!X16^(1/3)*COS(('OddsRatio_working_3-way'!Y16+4*PI())/3)</f>
        <v>-0.24453540498856935</v>
      </c>
      <c r="AC16" s="11">
        <f>'OddsRatio_working_3-way'!X16^(1/3)*SIN('OddsRatio_working_3-way'!Y16/3)</f>
        <v>1.584973263321977E-2</v>
      </c>
      <c r="AD16" s="11">
        <f>'OddsRatio_working_3-way'!X16^(1/3)*SIN(('OddsRatio_working_3-way'!Y16+2*PI())/3)</f>
        <v>0.43939747832285353</v>
      </c>
      <c r="AE16" s="11">
        <f>'OddsRatio_working_3-way'!X16^(1/3)*SIN(('OddsRatio_working_3-way'!Y16+4*PI())/3)</f>
        <v>-0.45524721095607318</v>
      </c>
      <c r="AF16" s="11">
        <f>-'OddsRatio_working_3-way'!U16/(3*'OddsRatio_working_3-way'!X16^(1/3))*COS(('OddsRatio_working_3-way'!Y16)/3)</f>
        <v>0.5165233521842576</v>
      </c>
      <c r="AG16" s="11">
        <f>-'OddsRatio_working_3-way'!U16/(3*'OddsRatio_working_3-way'!X16^(1/3))*COS(('OddsRatio_working_3-way'!Y16+2*PI())/3)</f>
        <v>-0.27198794719568825</v>
      </c>
      <c r="AH16" s="11">
        <f>-'OddsRatio_working_3-way'!U16/(3*'OddsRatio_working_3-way'!X16^(1/3))*COS(('OddsRatio_working_3-way'!Y16+4*PI())/3)</f>
        <v>-0.2445354049885694</v>
      </c>
      <c r="AI16" s="11">
        <f>'OddsRatio_working_3-way'!U16/(3*'OddsRatio_working_3-way'!X16^(1/3))*SIN(('OddsRatio_working_3-way'!Y16)/3)</f>
        <v>-1.5849732633219774E-2</v>
      </c>
      <c r="AJ16" s="11">
        <f>'OddsRatio_working_3-way'!U16/(3*'OddsRatio_working_3-way'!X16^(1/3))*SIN(('OddsRatio_working_3-way'!Y16+2*PI())/3)</f>
        <v>-0.43939747832285364</v>
      </c>
      <c r="AK16" s="11">
        <f>'OddsRatio_working_3-way'!U16/(3*'OddsRatio_working_3-way'!X16^(1/3))*SIN(('OddsRatio_working_3-way'!Y16+4*PI())/3)</f>
        <v>0.45524721095607329</v>
      </c>
      <c r="AL16" s="11">
        <f>'OddsRatio_working_3-way'!Z16+'OddsRatio_working_3-way'!AF16</f>
        <v>1.0330467043685152</v>
      </c>
      <c r="AM16" s="11">
        <f>'OddsRatio_working_3-way'!AA16+'OddsRatio_working_3-way'!AG16</f>
        <v>-0.54397589439137639</v>
      </c>
      <c r="AN16" s="11">
        <f>'OddsRatio_working_3-way'!AB16+'OddsRatio_working_3-way'!AH16</f>
        <v>-0.48907080997713875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1.0330467043685152</v>
      </c>
      <c r="AS16" s="11">
        <f>IF(('OddsRatio_working_3-way'!X16=0),IF(Q16&gt;0,-Q16^(1/3),(-Q16)^(1/3)),'OddsRatio_working_3-way'!AM16-'OddsRatio_working_3-way'!R16/3)</f>
        <v>-0.54397589439137639</v>
      </c>
      <c r="AT16" s="11">
        <f>IF(('OddsRatio_working_3-way'!X16=0),IF(Q16&gt;0,-Q16^(1/3),(-Q16)^(1/3)),'OddsRatio_working_3-way'!AN16-'OddsRatio_working_3-way'!R16/3)</f>
        <v>-0.48907080997713875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1.82</v>
      </c>
      <c r="B17" s="4">
        <f>IF('True_Odds_Calculator_3-way'!B18="","",'True_Odds_Calculator_3-way'!B18)</f>
        <v>3.77</v>
      </c>
      <c r="C17" s="4">
        <f>IF('True_Odds_Calculator_3-way'!C18="","",'True_Odds_Calculator_3-way'!C18)</f>
        <v>4.78</v>
      </c>
      <c r="D17" s="9">
        <f t="shared" si="13"/>
        <v>0.5396439766040092</v>
      </c>
      <c r="E17" s="9">
        <f t="shared" si="14"/>
        <v>0.25761747874692498</v>
      </c>
      <c r="F17" s="9">
        <f t="shared" si="15"/>
        <v>0.20273854464906574</v>
      </c>
      <c r="G17" s="9">
        <f t="shared" si="16"/>
        <v>1.0403336439743478</v>
      </c>
      <c r="H17" s="9">
        <f t="shared" si="17"/>
        <v>1.8530735880589659</v>
      </c>
      <c r="I17" s="9">
        <f t="shared" si="18"/>
        <v>3.8817241938089437</v>
      </c>
      <c r="J17" s="9">
        <f t="shared" si="19"/>
        <v>4.9324611742230351</v>
      </c>
      <c r="K17" s="11">
        <f t="shared" si="20"/>
        <v>0.54945054945054939</v>
      </c>
      <c r="L17" s="11">
        <f t="shared" si="21"/>
        <v>0.26525198938992045</v>
      </c>
      <c r="M17" s="11">
        <f t="shared" si="22"/>
        <v>0.20920502092050208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-0.26178501697629819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0.22471230422131055</v>
      </c>
      <c r="Q17" s="11">
        <f>2*'OddsRatio_working_3-way'!K17*'OddsRatio_working_3-way'!L17*'OddsRatio_working_3-way'!M17</f>
        <v>6.0980272515959451E-2</v>
      </c>
      <c r="R17" s="11">
        <f t="shared" si="23"/>
        <v>0</v>
      </c>
      <c r="S17" s="11">
        <f t="shared" si="24"/>
        <v>-0.85838489466208001</v>
      </c>
      <c r="T17" s="11">
        <f t="shared" si="25"/>
        <v>-0.23294026992186706</v>
      </c>
      <c r="U17" s="11">
        <f>'OddsRatio_working_3-way'!S17-'OddsRatio_working_3-way'!R17^2/3</f>
        <v>-0.85838489466208001</v>
      </c>
      <c r="V17" s="11">
        <f>'OddsRatio_working_3-way'!S17*'OddsRatio_working_3-way'!R17/3-2*'OddsRatio_working_3-way'!R17^3/27-'OddsRatio_working_3-way'!T17</f>
        <v>0.23294026992186706</v>
      </c>
      <c r="W17" s="11">
        <f>'OddsRatio_working_3-way'!V17^2+4*'OddsRatio_working_3-way'!U17^3/27</f>
        <v>-3.9439442524500629E-2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0.1530527783770789</v>
      </c>
      <c r="Y17" s="11">
        <f>IF('OddsRatio_working_3-way'!W17&gt;=0,IF('OddsRatio_working_3-way'!V17+SQRT('OddsRatio_working_3-way'!W17)&gt;0,0,PI()),ACOS('OddsRatio_working_3-way'!V17/(2*'OddsRatio_working_3-way'!X17)))</f>
        <v>0.7059736897514759</v>
      </c>
      <c r="Z17" s="11">
        <f>'OddsRatio_working_3-way'!X17^(1/3)*COS('OddsRatio_working_3-way'!Y17/3)</f>
        <v>0.52016682198717401</v>
      </c>
      <c r="AA17" s="11">
        <f>'OddsRatio_working_3-way'!X17^(1/3)*COS(('OddsRatio_working_3-way'!Y17+2*PI())/3)</f>
        <v>-0.36809304780134039</v>
      </c>
      <c r="AB17" s="11">
        <f>'OddsRatio_working_3-way'!X17^(1/3)*COS(('OddsRatio_working_3-way'!Y17+4*PI())/3)</f>
        <v>-0.15207377418583379</v>
      </c>
      <c r="AC17" s="11">
        <f>'OddsRatio_working_3-way'!X17^(1/3)*SIN('OddsRatio_working_3-way'!Y17/3)</f>
        <v>0.12471878577206036</v>
      </c>
      <c r="AD17" s="11">
        <f>'OddsRatio_working_3-way'!X17^(1/3)*SIN(('OddsRatio_working_3-way'!Y17+2*PI())/3)</f>
        <v>0.38811828916068047</v>
      </c>
      <c r="AE17" s="11">
        <f>'OddsRatio_working_3-way'!X17^(1/3)*SIN(('OddsRatio_working_3-way'!Y17+4*PI())/3)</f>
        <v>-0.51283707493274067</v>
      </c>
      <c r="AF17" s="11">
        <f>-'OddsRatio_working_3-way'!U17/(3*'OddsRatio_working_3-way'!X17^(1/3))*COS(('OddsRatio_working_3-way'!Y17)/3)</f>
        <v>0.52016682198717379</v>
      </c>
      <c r="AG17" s="11">
        <f>-'OddsRatio_working_3-way'!U17/(3*'OddsRatio_working_3-way'!X17^(1/3))*COS(('OddsRatio_working_3-way'!Y17+2*PI())/3)</f>
        <v>-0.36809304780134022</v>
      </c>
      <c r="AH17" s="11">
        <f>-'OddsRatio_working_3-way'!U17/(3*'OddsRatio_working_3-way'!X17^(1/3))*COS(('OddsRatio_working_3-way'!Y17+4*PI())/3)</f>
        <v>-0.15207377418583373</v>
      </c>
      <c r="AI17" s="11">
        <f>'OddsRatio_working_3-way'!U17/(3*'OddsRatio_working_3-way'!X17^(1/3))*SIN(('OddsRatio_working_3-way'!Y17)/3)</f>
        <v>-0.12471878577206032</v>
      </c>
      <c r="AJ17" s="11">
        <f>'OddsRatio_working_3-way'!U17/(3*'OddsRatio_working_3-way'!X17^(1/3))*SIN(('OddsRatio_working_3-way'!Y17+2*PI())/3)</f>
        <v>-0.38811828916068031</v>
      </c>
      <c r="AK17" s="11">
        <f>'OddsRatio_working_3-way'!U17/(3*'OddsRatio_working_3-way'!X17^(1/3))*SIN(('OddsRatio_working_3-way'!Y17+4*PI())/3)</f>
        <v>0.51283707493274044</v>
      </c>
      <c r="AL17" s="11">
        <f>'OddsRatio_working_3-way'!Z17+'OddsRatio_working_3-way'!AF17</f>
        <v>1.0403336439743478</v>
      </c>
      <c r="AM17" s="11">
        <f>'OddsRatio_working_3-way'!AA17+'OddsRatio_working_3-way'!AG17</f>
        <v>-0.73618609560268067</v>
      </c>
      <c r="AN17" s="11">
        <f>'OddsRatio_working_3-way'!AB17+'OddsRatio_working_3-way'!AH17</f>
        <v>-0.30414754837166752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1.0403336439743478</v>
      </c>
      <c r="AS17" s="11">
        <f>IF(('OddsRatio_working_3-way'!X17=0),IF(Q17&gt;0,-Q17^(1/3),(-Q17)^(1/3)),'OddsRatio_working_3-way'!AM17-'OddsRatio_working_3-way'!R17/3)</f>
        <v>-0.73618609560268067</v>
      </c>
      <c r="AT17" s="11">
        <f>IF(('OddsRatio_working_3-way'!X17=0),IF(Q17&gt;0,-Q17^(1/3),(-Q17)^(1/3)),'OddsRatio_working_3-way'!AN17-'OddsRatio_working_3-way'!R17/3)</f>
        <v>-0.30414754837166752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2.56</v>
      </c>
      <c r="B18" s="4">
        <f>IF('True_Odds_Calculator_3-way'!B19="","",'True_Odds_Calculator_3-way'!B19)</f>
        <v>3.11</v>
      </c>
      <c r="C18" s="4">
        <f>IF('True_Odds_Calculator_3-way'!C19="","",'True_Odds_Calculator_3-way'!C19)</f>
        <v>3.18</v>
      </c>
      <c r="D18" s="9">
        <f t="shared" si="13"/>
        <v>0.38116989679665098</v>
      </c>
      <c r="E18" s="9">
        <f t="shared" si="14"/>
        <v>0.31290182723183324</v>
      </c>
      <c r="F18" s="9">
        <f t="shared" si="15"/>
        <v>0.30592827597151573</v>
      </c>
      <c r="G18" s="9">
        <f t="shared" si="16"/>
        <v>1.0407064328154882</v>
      </c>
      <c r="H18" s="9">
        <f t="shared" si="17"/>
        <v>2.6235020351921614</v>
      </c>
      <c r="I18" s="9">
        <f t="shared" si="18"/>
        <v>3.1958905732406806</v>
      </c>
      <c r="J18" s="9">
        <f t="shared" si="19"/>
        <v>3.2687400235377644</v>
      </c>
      <c r="K18" s="11">
        <f t="shared" si="20"/>
        <v>0.390625</v>
      </c>
      <c r="L18" s="11">
        <f t="shared" si="21"/>
        <v>0.32154340836012862</v>
      </c>
      <c r="M18" s="11">
        <f t="shared" si="22"/>
        <v>0.31446540880503143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-0.28342364102408535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0.23106192744039311</v>
      </c>
      <c r="Q18" s="11">
        <f>2*'OddsRatio_working_3-way'!K18*'OddsRatio_working_3-way'!L18*'OddsRatio_working_3-way'!M18</f>
        <v>7.8995530748852349E-2</v>
      </c>
      <c r="R18" s="11">
        <f t="shared" si="23"/>
        <v>0</v>
      </c>
      <c r="S18" s="11">
        <f t="shared" si="24"/>
        <v>-0.81525283707987317</v>
      </c>
      <c r="T18" s="11">
        <f t="shared" si="25"/>
        <v>-0.27871891865978571</v>
      </c>
      <c r="U18" s="11">
        <f>'OddsRatio_working_3-way'!S18-'OddsRatio_working_3-way'!R18^2/3</f>
        <v>-0.81525283707987317</v>
      </c>
      <c r="V18" s="11">
        <f>'OddsRatio_working_3-way'!S18*'OddsRatio_working_3-way'!R18/3-2*'OddsRatio_working_3-way'!R18^3/27-'OddsRatio_working_3-way'!T18</f>
        <v>0.27871891865978571</v>
      </c>
      <c r="W18" s="11">
        <f>'OddsRatio_working_3-way'!V18^2+4*'OddsRatio_working_3-way'!U18^3/27</f>
        <v>-2.589446372943352E-3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0.14166305269178658</v>
      </c>
      <c r="Y18" s="11">
        <f>IF('OddsRatio_working_3-way'!W18&gt;=0,IF('OddsRatio_working_3-way'!V18+SQRT('OddsRatio_working_3-way'!W18)&gt;0,0,PI()),ACOS('OddsRatio_working_3-way'!V18/(2*'OddsRatio_working_3-way'!X18)))</f>
        <v>0.18058425390325672</v>
      </c>
      <c r="Z18" s="11">
        <f>'OddsRatio_working_3-way'!X18^(1/3)*COS('OddsRatio_working_3-way'!Y18/3)</f>
        <v>0.52035321640774423</v>
      </c>
      <c r="AA18" s="11">
        <f>'OddsRatio_working_3-way'!X18^(1/3)*COS(('OddsRatio_working_3-way'!Y18+2*PI())/3)</f>
        <v>-0.28733552755930375</v>
      </c>
      <c r="AB18" s="11">
        <f>'OddsRatio_working_3-way'!X18^(1/3)*COS(('OddsRatio_working_3-way'!Y18+4*PI())/3)</f>
        <v>-0.23301768884844037</v>
      </c>
      <c r="AC18" s="11">
        <f>'OddsRatio_working_3-way'!X18^(1/3)*SIN('OddsRatio_working_3-way'!Y18/3)</f>
        <v>3.1360418801515563E-2</v>
      </c>
      <c r="AD18" s="11">
        <f>'OddsRatio_working_3-way'!X18^(1/3)*SIN(('OddsRatio_working_3-way'!Y18+2*PI())/3)</f>
        <v>0.4349588949492903</v>
      </c>
      <c r="AE18" s="11">
        <f>'OddsRatio_working_3-way'!X18^(1/3)*SIN(('OddsRatio_working_3-way'!Y18+4*PI())/3)</f>
        <v>-0.46631931375080593</v>
      </c>
      <c r="AF18" s="11">
        <f>-'OddsRatio_working_3-way'!U18/(3*'OddsRatio_working_3-way'!X18^(1/3))*COS(('OddsRatio_working_3-way'!Y18)/3)</f>
        <v>0.52035321640774401</v>
      </c>
      <c r="AG18" s="11">
        <f>-'OddsRatio_working_3-way'!U18/(3*'OddsRatio_working_3-way'!X18^(1/3))*COS(('OddsRatio_working_3-way'!Y18+2*PI())/3)</f>
        <v>-0.28733552755930364</v>
      </c>
      <c r="AH18" s="11">
        <f>-'OddsRatio_working_3-way'!U18/(3*'OddsRatio_working_3-way'!X18^(1/3))*COS(('OddsRatio_working_3-way'!Y18+4*PI())/3)</f>
        <v>-0.23301768884844026</v>
      </c>
      <c r="AI18" s="11">
        <f>'OddsRatio_working_3-way'!U18/(3*'OddsRatio_working_3-way'!X18^(1/3))*SIN(('OddsRatio_working_3-way'!Y18)/3)</f>
        <v>-3.1360418801515549E-2</v>
      </c>
      <c r="AJ18" s="11">
        <f>'OddsRatio_working_3-way'!U18/(3*'OddsRatio_working_3-way'!X18^(1/3))*SIN(('OddsRatio_working_3-way'!Y18+2*PI())/3)</f>
        <v>-0.43495889494929013</v>
      </c>
      <c r="AK18" s="11">
        <f>'OddsRatio_working_3-way'!U18/(3*'OddsRatio_working_3-way'!X18^(1/3))*SIN(('OddsRatio_working_3-way'!Y18+4*PI())/3)</f>
        <v>0.46631931375080571</v>
      </c>
      <c r="AL18" s="11">
        <f>'OddsRatio_working_3-way'!Z18+'OddsRatio_working_3-way'!AF18</f>
        <v>1.0407064328154882</v>
      </c>
      <c r="AM18" s="11">
        <f>'OddsRatio_working_3-way'!AA18+'OddsRatio_working_3-way'!AG18</f>
        <v>-0.57467105511860739</v>
      </c>
      <c r="AN18" s="11">
        <f>'OddsRatio_working_3-way'!AB18+'OddsRatio_working_3-way'!AH18</f>
        <v>-0.46603537769688064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1.0407064328154882</v>
      </c>
      <c r="AS18" s="11">
        <f>IF(('OddsRatio_working_3-way'!X18=0),IF(Q18&gt;0,-Q18^(1/3),(-Q18)^(1/3)),'OddsRatio_working_3-way'!AM18-'OddsRatio_working_3-way'!R18/3)</f>
        <v>-0.57467105511860739</v>
      </c>
      <c r="AT18" s="11">
        <f>IF(('OddsRatio_working_3-way'!X18=0),IF(Q18&gt;0,-Q18^(1/3),(-Q18)^(1/3)),'OddsRatio_working_3-way'!AN18-'OddsRatio_working_3-way'!R18/3)</f>
        <v>-0.46603537769688064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2.63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3.09</v>
      </c>
      <c r="D19" s="9">
        <f t="shared" si="13"/>
        <v>0.37023543777263435</v>
      </c>
      <c r="E19" s="9">
        <f t="shared" si="14"/>
        <v>0.31539962331463561</v>
      </c>
      <c r="F19" s="9">
        <f t="shared" si="15"/>
        <v>0.31436493891273026</v>
      </c>
      <c r="G19" s="9">
        <f t="shared" si="16"/>
        <v>1.0435484767685053</v>
      </c>
      <c r="H19" s="9">
        <f t="shared" si="17"/>
        <v>2.7009840171326629</v>
      </c>
      <c r="I19" s="9">
        <f t="shared" si="18"/>
        <v>3.1705808316784907</v>
      </c>
      <c r="J19" s="9">
        <f t="shared" si="19"/>
        <v>3.1810163164461747</v>
      </c>
      <c r="K19" s="11">
        <f t="shared" si="20"/>
        <v>0.38022813688212931</v>
      </c>
      <c r="L19" s="11">
        <f t="shared" si="21"/>
        <v>0.32467532467532467</v>
      </c>
      <c r="M19" s="11">
        <f t="shared" si="22"/>
        <v>0.3236245954692557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-0.28309505351847253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0.23171974886693039</v>
      </c>
      <c r="Q19" s="11">
        <f>2*'OddsRatio_working_3-way'!K19*'OddsRatio_working_3-way'!L19*'OddsRatio_working_3-way'!M19</f>
        <v>7.9903361678251864E-2</v>
      </c>
      <c r="R19" s="11">
        <f t="shared" si="23"/>
        <v>0</v>
      </c>
      <c r="S19" s="11">
        <f t="shared" si="24"/>
        <v>-0.8185227752550972</v>
      </c>
      <c r="T19" s="11">
        <f t="shared" si="25"/>
        <v>-0.28224923284658526</v>
      </c>
      <c r="U19" s="11">
        <f>'OddsRatio_working_3-way'!S19-'OddsRatio_working_3-way'!R19^2/3</f>
        <v>-0.8185227752550972</v>
      </c>
      <c r="V19" s="11">
        <f>'OddsRatio_working_3-way'!S19*'OddsRatio_working_3-way'!R19/3-2*'OddsRatio_working_3-way'!R19^3/27-'OddsRatio_working_3-way'!T19</f>
        <v>0.28224923284658526</v>
      </c>
      <c r="W19" s="11">
        <f>'OddsRatio_working_3-way'!V19^2+4*'OddsRatio_working_3-way'!U19^3/27</f>
        <v>-1.5788531079796025E-3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0.14251621184137747</v>
      </c>
      <c r="Y19" s="11">
        <f>IF('OddsRatio_working_3-way'!W19&gt;=0,IF('OddsRatio_working_3-way'!V19+SQRT('OddsRatio_working_3-way'!W19)&gt;0,0,PI()),ACOS('OddsRatio_working_3-way'!V19/(2*'OddsRatio_working_3-way'!X19)))</f>
        <v>0.13985995371901727</v>
      </c>
      <c r="Z19" s="11">
        <f>'OddsRatio_working_3-way'!X19^(1/3)*COS('OddsRatio_working_3-way'!Y19/3)</f>
        <v>0.52177423838425274</v>
      </c>
      <c r="AA19" s="11">
        <f>'OddsRatio_working_3-way'!X19^(1/3)*COS(('OddsRatio_working_3-way'!Y19+2*PI())/3)</f>
        <v>-0.28196855492772233</v>
      </c>
      <c r="AB19" s="11">
        <f>'OddsRatio_working_3-way'!X19^(1/3)*COS(('OddsRatio_working_3-way'!Y19+4*PI())/3)</f>
        <v>-0.23980568345653058</v>
      </c>
      <c r="AC19" s="11">
        <f>'OddsRatio_working_3-way'!X19^(1/3)*SIN('OddsRatio_working_3-way'!Y19/3)</f>
        <v>2.4342745193700215E-2</v>
      </c>
      <c r="AD19" s="11">
        <f>'OddsRatio_working_3-way'!X19^(1/3)*SIN(('OddsRatio_working_3-way'!Y19+2*PI())/3)</f>
        <v>0.43969837288419039</v>
      </c>
      <c r="AE19" s="11">
        <f>'OddsRatio_working_3-way'!X19^(1/3)*SIN(('OddsRatio_working_3-way'!Y19+4*PI())/3)</f>
        <v>-0.46404111807789056</v>
      </c>
      <c r="AF19" s="11">
        <f>-'OddsRatio_working_3-way'!U19/(3*'OddsRatio_working_3-way'!X19^(1/3))*COS(('OddsRatio_working_3-way'!Y19)/3)</f>
        <v>0.52177423838425252</v>
      </c>
      <c r="AG19" s="11">
        <f>-'OddsRatio_working_3-way'!U19/(3*'OddsRatio_working_3-way'!X19^(1/3))*COS(('OddsRatio_working_3-way'!Y19+2*PI())/3)</f>
        <v>-0.28196855492772221</v>
      </c>
      <c r="AH19" s="11">
        <f>-'OddsRatio_working_3-way'!U19/(3*'OddsRatio_working_3-way'!X19^(1/3))*COS(('OddsRatio_working_3-way'!Y19+4*PI())/3)</f>
        <v>-0.2398056834565305</v>
      </c>
      <c r="AI19" s="11">
        <f>'OddsRatio_working_3-way'!U19/(3*'OddsRatio_working_3-way'!X19^(1/3))*SIN(('OddsRatio_working_3-way'!Y19)/3)</f>
        <v>-2.4342745193700204E-2</v>
      </c>
      <c r="AJ19" s="11">
        <f>'OddsRatio_working_3-way'!U19/(3*'OddsRatio_working_3-way'!X19^(1/3))*SIN(('OddsRatio_working_3-way'!Y19+2*PI())/3)</f>
        <v>-0.43969837288419017</v>
      </c>
      <c r="AK19" s="11">
        <f>'OddsRatio_working_3-way'!U19/(3*'OddsRatio_working_3-way'!X19^(1/3))*SIN(('OddsRatio_working_3-way'!Y19+4*PI())/3)</f>
        <v>0.46404111807789034</v>
      </c>
      <c r="AL19" s="11">
        <f>'OddsRatio_working_3-way'!Z19+'OddsRatio_working_3-way'!AF19</f>
        <v>1.0435484767685053</v>
      </c>
      <c r="AM19" s="11">
        <f>'OddsRatio_working_3-way'!AA19+'OddsRatio_working_3-way'!AG19</f>
        <v>-0.56393710985544454</v>
      </c>
      <c r="AN19" s="11">
        <f>'OddsRatio_working_3-way'!AB19+'OddsRatio_working_3-way'!AH19</f>
        <v>-0.47961136691306105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1.0435484767685053</v>
      </c>
      <c r="AS19" s="11">
        <f>IF(('OddsRatio_working_3-way'!X19=0),IF(Q19&gt;0,-Q19^(1/3),(-Q19)^(1/3)),'OddsRatio_working_3-way'!AM19-'OddsRatio_working_3-way'!R19/3)</f>
        <v>-0.56393710985544454</v>
      </c>
      <c r="AT19" s="11">
        <f>IF(('OddsRatio_working_3-way'!X19=0),IF(Q19&gt;0,-Q19^(1/3),(-Q19)^(1/3)),'OddsRatio_working_3-way'!AN19-'OddsRatio_working_3-way'!R19/3)</f>
        <v>-0.47961136691306105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2.57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2.9</v>
      </c>
      <c r="D20" s="9">
        <f t="shared" si="13"/>
        <v>0.37945466079921664</v>
      </c>
      <c r="E20" s="9">
        <f t="shared" si="14"/>
        <v>0.28487340790129856</v>
      </c>
      <c r="F20" s="9">
        <f t="shared" si="15"/>
        <v>0.33567193129948492</v>
      </c>
      <c r="G20" s="9">
        <f t="shared" si="16"/>
        <v>1.0416311861228778</v>
      </c>
      <c r="H20" s="9">
        <f t="shared" si="17"/>
        <v>2.6353609622129182</v>
      </c>
      <c r="I20" s="9">
        <f t="shared" si="18"/>
        <v>3.5103311585561356</v>
      </c>
      <c r="J20" s="9">
        <f t="shared" si="19"/>
        <v>2.9790992536334673</v>
      </c>
      <c r="K20" s="11">
        <f t="shared" si="20"/>
        <v>0.38910505836575876</v>
      </c>
      <c r="L20" s="11">
        <f t="shared" si="21"/>
        <v>0.29325513196480935</v>
      </c>
      <c r="M20" s="11">
        <f t="shared" si="22"/>
        <v>0.34482758620689657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-0.28286863562981002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0.2313618913126364</v>
      </c>
      <c r="Q20" s="11">
        <f>2*'OddsRatio_working_3-way'!K20*'OddsRatio_working_3-way'!L20*'OddsRatio_working_3-way'!M20</f>
        <v>7.8694520854638239E-2</v>
      </c>
      <c r="R20" s="11">
        <f t="shared" si="23"/>
        <v>0</v>
      </c>
      <c r="S20" s="11">
        <f t="shared" si="24"/>
        <v>-0.8179128477694485</v>
      </c>
      <c r="T20" s="11">
        <f t="shared" si="25"/>
        <v>-0.27820164890117299</v>
      </c>
      <c r="U20" s="11">
        <f>'OddsRatio_working_3-way'!S20-'OddsRatio_working_3-way'!R20^2/3</f>
        <v>-0.8179128477694485</v>
      </c>
      <c r="V20" s="11">
        <f>'OddsRatio_working_3-way'!S20*'OddsRatio_working_3-way'!R20/3-2*'OddsRatio_working_3-way'!R20^3/27-'OddsRatio_working_3-way'!T20</f>
        <v>0.27820164890117299</v>
      </c>
      <c r="W20" s="11">
        <f>'OddsRatio_working_3-way'!V20^2+4*'OddsRatio_working_3-way'!U20^3/27</f>
        <v>-3.6658430955390092E-3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0.14235694621871331</v>
      </c>
      <c r="Y20" s="11">
        <f>IF('OddsRatio_working_3-way'!W20&gt;=0,IF('OddsRatio_working_3-way'!V20+SQRT('OddsRatio_working_3-way'!W20)&gt;0,0,PI()),ACOS('OddsRatio_working_3-way'!V20/(2*'OddsRatio_working_3-way'!X20)))</f>
        <v>0.21429265109728135</v>
      </c>
      <c r="Z20" s="11">
        <f>'OddsRatio_working_3-way'!X20^(1/3)*COS('OddsRatio_working_3-way'!Y20/3)</f>
        <v>0.52081559306143888</v>
      </c>
      <c r="AA20" s="11">
        <f>'OddsRatio_working_3-way'!X20^(1/3)*COS(('OddsRatio_working_3-way'!Y20+2*PI())/3)</f>
        <v>-0.29268085743929123</v>
      </c>
      <c r="AB20" s="11">
        <f>'OddsRatio_working_3-way'!X20^(1/3)*COS(('OddsRatio_working_3-way'!Y20+4*PI())/3)</f>
        <v>-0.22813473562214773</v>
      </c>
      <c r="AC20" s="11">
        <f>'OddsRatio_working_3-way'!X20^(1/3)*SIN('OddsRatio_working_3-way'!Y20/3)</f>
        <v>3.7265720806274362E-2</v>
      </c>
      <c r="AD20" s="11">
        <f>'OddsRatio_working_3-way'!X20^(1/3)*SIN(('OddsRatio_working_3-way'!Y20+2*PI())/3)</f>
        <v>0.43240667387512738</v>
      </c>
      <c r="AE20" s="11">
        <f>'OddsRatio_working_3-way'!X20^(1/3)*SIN(('OddsRatio_working_3-way'!Y20+4*PI())/3)</f>
        <v>-0.46967239468140159</v>
      </c>
      <c r="AF20" s="11">
        <f>-'OddsRatio_working_3-way'!U20/(3*'OddsRatio_working_3-way'!X20^(1/3))*COS(('OddsRatio_working_3-way'!Y20)/3)</f>
        <v>0.52081559306143888</v>
      </c>
      <c r="AG20" s="11">
        <f>-'OddsRatio_working_3-way'!U20/(3*'OddsRatio_working_3-way'!X20^(1/3))*COS(('OddsRatio_working_3-way'!Y20+2*PI())/3)</f>
        <v>-0.29268085743929123</v>
      </c>
      <c r="AH20" s="11">
        <f>-'OddsRatio_working_3-way'!U20/(3*'OddsRatio_working_3-way'!X20^(1/3))*COS(('OddsRatio_working_3-way'!Y20+4*PI())/3)</f>
        <v>-0.22813473562214773</v>
      </c>
      <c r="AI20" s="11">
        <f>'OddsRatio_working_3-way'!U20/(3*'OddsRatio_working_3-way'!X20^(1/3))*SIN(('OddsRatio_working_3-way'!Y20)/3)</f>
        <v>-3.7265720806274362E-2</v>
      </c>
      <c r="AJ20" s="11">
        <f>'OddsRatio_working_3-way'!U20/(3*'OddsRatio_working_3-way'!X20^(1/3))*SIN(('OddsRatio_working_3-way'!Y20+2*PI())/3)</f>
        <v>-0.43240667387512738</v>
      </c>
      <c r="AK20" s="11">
        <f>'OddsRatio_working_3-way'!U20/(3*'OddsRatio_working_3-way'!X20^(1/3))*SIN(('OddsRatio_working_3-way'!Y20+4*PI())/3)</f>
        <v>0.46967239468140159</v>
      </c>
      <c r="AL20" s="11">
        <f>'OddsRatio_working_3-way'!Z20+'OddsRatio_working_3-way'!AF20</f>
        <v>1.0416311861228778</v>
      </c>
      <c r="AM20" s="11">
        <f>'OddsRatio_working_3-way'!AA20+'OddsRatio_working_3-way'!AG20</f>
        <v>-0.58536171487858246</v>
      </c>
      <c r="AN20" s="11">
        <f>'OddsRatio_working_3-way'!AB20+'OddsRatio_working_3-way'!AH20</f>
        <v>-0.45626947124429545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1.0416311861228778</v>
      </c>
      <c r="AS20" s="11">
        <f>IF(('OddsRatio_working_3-way'!X20=0),IF(Q20&gt;0,-Q20^(1/3),(-Q20)^(1/3)),'OddsRatio_working_3-way'!AM20-'OddsRatio_working_3-way'!R20/3)</f>
        <v>-0.58536171487858246</v>
      </c>
      <c r="AT20" s="11">
        <f>IF(('OddsRatio_working_3-way'!X20=0),IF(Q20&gt;0,-Q20^(1/3),(-Q20)^(1/3)),'OddsRatio_working_3-way'!AN20-'OddsRatio_working_3-way'!R20/3)</f>
        <v>-0.45626947124429545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6.01</v>
      </c>
      <c r="B21" s="4">
        <f>IF('True_Odds_Calculator_3-way'!B22="","",'True_Odds_Calculator_3-way'!B22)</f>
        <v>4.54</v>
      </c>
      <c r="C21" s="4">
        <f>IF('True_Odds_Calculator_3-way'!C22="","",'True_Odds_Calculator_3-way'!C22)</f>
        <v>1.54</v>
      </c>
      <c r="D21" s="9">
        <f t="shared" si="13"/>
        <v>0.15724704000564577</v>
      </c>
      <c r="E21" s="9">
        <f t="shared" si="14"/>
        <v>0.20890365342951819</v>
      </c>
      <c r="F21" s="9">
        <f t="shared" si="15"/>
        <v>0.63384930656483618</v>
      </c>
      <c r="G21" s="9">
        <f t="shared" si="16"/>
        <v>1.0697445475952252</v>
      </c>
      <c r="H21" s="9">
        <f t="shared" si="17"/>
        <v>6.3594201834520776</v>
      </c>
      <c r="I21" s="9">
        <f t="shared" si="18"/>
        <v>4.786895698487097</v>
      </c>
      <c r="J21" s="9">
        <f t="shared" si="19"/>
        <v>1.5776620557014216</v>
      </c>
      <c r="K21" s="11">
        <f t="shared" si="20"/>
        <v>0.1663893510815308</v>
      </c>
      <c r="L21" s="11">
        <f t="shared" si="21"/>
        <v>0.22026431718061673</v>
      </c>
      <c r="M21" s="11">
        <f t="shared" si="22"/>
        <v>0.64935064935064934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-0.22792066429322988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0.21632805099420943</v>
      </c>
      <c r="Q21" s="11">
        <f>2*'OddsRatio_working_3-way'!K21*'OddsRatio_working_3-way'!L21*'OddsRatio_working_3-way'!M21</f>
        <v>4.759693091181727E-2</v>
      </c>
      <c r="R21" s="11">
        <f t="shared" si="23"/>
        <v>0</v>
      </c>
      <c r="S21" s="11">
        <f t="shared" si="24"/>
        <v>-0.94913750653119344</v>
      </c>
      <c r="T21" s="11">
        <f t="shared" si="25"/>
        <v>-0.20883113455031765</v>
      </c>
      <c r="U21" s="11">
        <f>'OddsRatio_working_3-way'!S21-'OddsRatio_working_3-way'!R21^2/3</f>
        <v>-0.94913750653119344</v>
      </c>
      <c r="V21" s="11">
        <f>'OddsRatio_working_3-way'!S21*'OddsRatio_working_3-way'!R21/3-2*'OddsRatio_working_3-way'!R21^3/27-'OddsRatio_working_3-way'!T21</f>
        <v>0.20883113455031765</v>
      </c>
      <c r="W21" s="11">
        <f>'OddsRatio_working_3-way'!V21^2+4*'OddsRatio_working_3-way'!U21^3/27</f>
        <v>-8.3062434041287173E-2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0.17795566638833116</v>
      </c>
      <c r="Y21" s="11">
        <f>IF('OddsRatio_working_3-way'!W21&gt;=0,IF('OddsRatio_working_3-way'!V21+SQRT('OddsRatio_working_3-way'!W21)&gt;0,0,PI()),ACOS('OddsRatio_working_3-way'!V21/(2*'OddsRatio_working_3-way'!X21)))</f>
        <v>0.94375628902369879</v>
      </c>
      <c r="Z21" s="11">
        <f>'OddsRatio_working_3-way'!X21^(1/3)*COS('OddsRatio_working_3-way'!Y21/3)</f>
        <v>0.5348722737976126</v>
      </c>
      <c r="AA21" s="11">
        <f>'OddsRatio_working_3-way'!X21^(1/3)*COS(('OddsRatio_working_3-way'!Y21+2*PI())/3)</f>
        <v>-0.41816143230315139</v>
      </c>
      <c r="AB21" s="11">
        <f>'OddsRatio_working_3-way'!X21^(1/3)*COS(('OddsRatio_working_3-way'!Y21+4*PI())/3)</f>
        <v>-0.11671084149446084</v>
      </c>
      <c r="AC21" s="11">
        <f>'OddsRatio_working_3-way'!X21^(1/3)*SIN('OddsRatio_working_3-way'!Y21/3)</f>
        <v>0.17404257975076917</v>
      </c>
      <c r="AD21" s="11">
        <f>'OddsRatio_working_3-way'!X21^(1/3)*SIN(('OddsRatio_working_3-way'!Y21+2*PI())/3)</f>
        <v>0.37619168701329381</v>
      </c>
      <c r="AE21" s="11">
        <f>'OddsRatio_working_3-way'!X21^(1/3)*SIN(('OddsRatio_working_3-way'!Y21+4*PI())/3)</f>
        <v>-0.55023426676406295</v>
      </c>
      <c r="AF21" s="11">
        <f>-'OddsRatio_working_3-way'!U21/(3*'OddsRatio_working_3-way'!X21^(1/3))*COS(('OddsRatio_working_3-way'!Y21)/3)</f>
        <v>0.53487227379761271</v>
      </c>
      <c r="AG21" s="11">
        <f>-'OddsRatio_working_3-way'!U21/(3*'OddsRatio_working_3-way'!X21^(1/3))*COS(('OddsRatio_working_3-way'!Y21+2*PI())/3)</f>
        <v>-0.4181614323031515</v>
      </c>
      <c r="AH21" s="11">
        <f>-'OddsRatio_working_3-way'!U21/(3*'OddsRatio_working_3-way'!X21^(1/3))*COS(('OddsRatio_working_3-way'!Y21+4*PI())/3)</f>
        <v>-0.11671084149446086</v>
      </c>
      <c r="AI21" s="11">
        <f>'OddsRatio_working_3-way'!U21/(3*'OddsRatio_working_3-way'!X21^(1/3))*SIN(('OddsRatio_working_3-way'!Y21)/3)</f>
        <v>-0.1740425797507692</v>
      </c>
      <c r="AJ21" s="11">
        <f>'OddsRatio_working_3-way'!U21/(3*'OddsRatio_working_3-way'!X21^(1/3))*SIN(('OddsRatio_working_3-way'!Y21+2*PI())/3)</f>
        <v>-0.37619168701329386</v>
      </c>
      <c r="AK21" s="11">
        <f>'OddsRatio_working_3-way'!U21/(3*'OddsRatio_working_3-way'!X21^(1/3))*SIN(('OddsRatio_working_3-way'!Y21+4*PI())/3)</f>
        <v>0.55023426676406295</v>
      </c>
      <c r="AL21" s="11">
        <f>'OddsRatio_working_3-way'!Z21+'OddsRatio_working_3-way'!AF21</f>
        <v>1.0697445475952252</v>
      </c>
      <c r="AM21" s="11">
        <f>'OddsRatio_working_3-way'!AA21+'OddsRatio_working_3-way'!AG21</f>
        <v>-0.8363228646063029</v>
      </c>
      <c r="AN21" s="11">
        <f>'OddsRatio_working_3-way'!AB21+'OddsRatio_working_3-way'!AH21</f>
        <v>-0.23342168298892169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1.0697445475952252</v>
      </c>
      <c r="AS21" s="11">
        <f>IF(('OddsRatio_working_3-way'!X21=0),IF(Q21&gt;0,-Q21^(1/3),(-Q21)^(1/3)),'OddsRatio_working_3-way'!AM21-'OddsRatio_working_3-way'!R21/3)</f>
        <v>-0.8363228646063029</v>
      </c>
      <c r="AT21" s="11">
        <f>IF(('OddsRatio_working_3-way'!X21=0),IF(Q21&gt;0,-Q21^(1/3),(-Q21)^(1/3)),'OddsRatio_working_3-way'!AN21-'OddsRatio_working_3-way'!R21/3)</f>
        <v>-0.23342168298892169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1.81</v>
      </c>
      <c r="B22" s="4">
        <f>IF('True_Odds_Calculator_3-way'!B23="","",'True_Odds_Calculator_3-way'!B23)</f>
        <v>4</v>
      </c>
      <c r="C22" s="4">
        <f>IF('True_Odds_Calculator_3-way'!C23="","",'True_Odds_Calculator_3-way'!C23)</f>
        <v>4.28</v>
      </c>
      <c r="D22" s="9">
        <f t="shared" si="13"/>
        <v>0.53777282235077895</v>
      </c>
      <c r="E22" s="9">
        <f t="shared" si="14"/>
        <v>0.23903932389551144</v>
      </c>
      <c r="F22" s="9">
        <f t="shared" si="15"/>
        <v>0.22318785375370975</v>
      </c>
      <c r="G22" s="9">
        <f t="shared" si="16"/>
        <v>1.0611373667220247</v>
      </c>
      <c r="H22" s="9">
        <f t="shared" si="17"/>
        <v>1.8595212670448398</v>
      </c>
      <c r="I22" s="9">
        <f t="shared" si="18"/>
        <v>4.1834121001660742</v>
      </c>
      <c r="J22" s="9">
        <f t="shared" si="19"/>
        <v>4.4805305628482408</v>
      </c>
      <c r="K22" s="11">
        <f t="shared" si="20"/>
        <v>0.5524861878453039</v>
      </c>
      <c r="L22" s="11">
        <f t="shared" si="21"/>
        <v>0.25</v>
      </c>
      <c r="M22" s="11">
        <f t="shared" si="22"/>
        <v>0.23364485981308411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-0.25721588268704498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0.22880415139154231</v>
      </c>
      <c r="Q22" s="11">
        <f>2*'OddsRatio_working_3-way'!K22*'OddsRatio_working_3-way'!L22*'OddsRatio_working_3-way'!M22</f>
        <v>6.4542778953890642E-2</v>
      </c>
      <c r="R22" s="11">
        <f t="shared" si="23"/>
        <v>0</v>
      </c>
      <c r="S22" s="11">
        <f t="shared" si="24"/>
        <v>-0.88954130282043553</v>
      </c>
      <c r="T22" s="11">
        <f t="shared" si="25"/>
        <v>-0.25092843521027802</v>
      </c>
      <c r="U22" s="11">
        <f>'OddsRatio_working_3-way'!S22-'OddsRatio_working_3-way'!R22^2/3</f>
        <v>-0.88954130282043553</v>
      </c>
      <c r="V22" s="11">
        <f>'OddsRatio_working_3-way'!S22*'OddsRatio_working_3-way'!R22/3-2*'OddsRatio_working_3-way'!R22^3/27-'OddsRatio_working_3-way'!T22</f>
        <v>0.25092843521027802</v>
      </c>
      <c r="W22" s="11">
        <f>'OddsRatio_working_3-way'!V22^2+4*'OddsRatio_working_3-way'!U22^3/27</f>
        <v>-4.1313373672843295E-2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0.1614608724040611</v>
      </c>
      <c r="Y22" s="11">
        <f>IF('OddsRatio_working_3-way'!W22&gt;=0,IF('OddsRatio_working_3-way'!V22+SQRT('OddsRatio_working_3-way'!W22)&gt;0,0,PI()),ACOS('OddsRatio_working_3-way'!V22/(2*'OddsRatio_working_3-way'!X22)))</f>
        <v>0.68082057893886072</v>
      </c>
      <c r="Z22" s="11">
        <f>'OddsRatio_working_3-way'!X22^(1/3)*COS('OddsRatio_working_3-way'!Y22/3)</f>
        <v>0.53056868336101237</v>
      </c>
      <c r="AA22" s="11">
        <f>'OddsRatio_working_3-way'!X22^(1/3)*COS(('OddsRatio_working_3-way'!Y22+2*PI())/3)</f>
        <v>-0.37138796971711113</v>
      </c>
      <c r="AB22" s="11">
        <f>'OddsRatio_working_3-way'!X22^(1/3)*COS(('OddsRatio_working_3-way'!Y22+4*PI())/3)</f>
        <v>-0.15918071364390135</v>
      </c>
      <c r="AC22" s="11">
        <f>'OddsRatio_working_3-way'!X22^(1/3)*SIN('OddsRatio_working_3-way'!Y22/3)</f>
        <v>0.1225179164178595</v>
      </c>
      <c r="AD22" s="11">
        <f>'OddsRatio_working_3-way'!X22^(1/3)*SIN(('OddsRatio_working_3-way'!Y22+2*PI())/3)</f>
        <v>0.39822700003416889</v>
      </c>
      <c r="AE22" s="11">
        <f>'OddsRatio_working_3-way'!X22^(1/3)*SIN(('OddsRatio_working_3-way'!Y22+4*PI())/3)</f>
        <v>-0.52074491645202847</v>
      </c>
      <c r="AF22" s="11">
        <f>-'OddsRatio_working_3-way'!U22/(3*'OddsRatio_working_3-way'!X22^(1/3))*COS(('OddsRatio_working_3-way'!Y22)/3)</f>
        <v>0.53056868336101237</v>
      </c>
      <c r="AG22" s="11">
        <f>-'OddsRatio_working_3-way'!U22/(3*'OddsRatio_working_3-way'!X22^(1/3))*COS(('OddsRatio_working_3-way'!Y22+2*PI())/3)</f>
        <v>-0.37138796971711113</v>
      </c>
      <c r="AH22" s="11">
        <f>-'OddsRatio_working_3-way'!U22/(3*'OddsRatio_working_3-way'!X22^(1/3))*COS(('OddsRatio_working_3-way'!Y22+4*PI())/3)</f>
        <v>-0.15918071364390135</v>
      </c>
      <c r="AI22" s="11">
        <f>'OddsRatio_working_3-way'!U22/(3*'OddsRatio_working_3-way'!X22^(1/3))*SIN(('OddsRatio_working_3-way'!Y22)/3)</f>
        <v>-0.1225179164178595</v>
      </c>
      <c r="AJ22" s="11">
        <f>'OddsRatio_working_3-way'!U22/(3*'OddsRatio_working_3-way'!X22^(1/3))*SIN(('OddsRatio_working_3-way'!Y22+2*PI())/3)</f>
        <v>-0.39822700003416889</v>
      </c>
      <c r="AK22" s="11">
        <f>'OddsRatio_working_3-way'!U22/(3*'OddsRatio_working_3-way'!X22^(1/3))*SIN(('OddsRatio_working_3-way'!Y22+4*PI())/3)</f>
        <v>0.52074491645202847</v>
      </c>
      <c r="AL22" s="11">
        <f>'OddsRatio_working_3-way'!Z22+'OddsRatio_working_3-way'!AF22</f>
        <v>1.0611373667220247</v>
      </c>
      <c r="AM22" s="11">
        <f>'OddsRatio_working_3-way'!AA22+'OddsRatio_working_3-way'!AG22</f>
        <v>-0.74277593943422227</v>
      </c>
      <c r="AN22" s="11">
        <f>'OddsRatio_working_3-way'!AB22+'OddsRatio_working_3-way'!AH22</f>
        <v>-0.3183614272878027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1.0611373667220247</v>
      </c>
      <c r="AS22" s="11">
        <f>IF(('OddsRatio_working_3-way'!X22=0),IF(Q22&gt;0,-Q22^(1/3),(-Q22)^(1/3)),'OddsRatio_working_3-way'!AM22-'OddsRatio_working_3-way'!R22/3)</f>
        <v>-0.74277593943422227</v>
      </c>
      <c r="AT22" s="11">
        <f>IF(('OddsRatio_working_3-way'!X22=0),IF(Q22&gt;0,-Q22^(1/3),(-Q22)^(1/3)),'OddsRatio_working_3-way'!AN22-'OddsRatio_working_3-way'!R22/3)</f>
        <v>-0.3183614272878027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2.04</v>
      </c>
      <c r="B23" s="4">
        <f>IF('True_Odds_Calculator_3-way'!B24="","",'True_Odds_Calculator_3-way'!B24)</f>
        <v>3.82</v>
      </c>
      <c r="C23" s="4">
        <f>IF('True_Odds_Calculator_3-way'!C24="","",'True_Odds_Calculator_3-way'!C24)</f>
        <v>3.56</v>
      </c>
      <c r="D23" s="9">
        <f t="shared" si="13"/>
        <v>0.47737452839261746</v>
      </c>
      <c r="E23" s="9">
        <f t="shared" si="14"/>
        <v>0.25198001697779854</v>
      </c>
      <c r="F23" s="9">
        <f t="shared" si="15"/>
        <v>0.270645454629584</v>
      </c>
      <c r="G23" s="9">
        <f t="shared" si="16"/>
        <v>1.0526839243439345</v>
      </c>
      <c r="H23" s="9">
        <f t="shared" si="17"/>
        <v>2.0947912813176917</v>
      </c>
      <c r="I23" s="9">
        <f t="shared" si="18"/>
        <v>3.9685686666498956</v>
      </c>
      <c r="J23" s="9">
        <f t="shared" si="19"/>
        <v>3.6948708463204722</v>
      </c>
      <c r="K23" s="11">
        <f t="shared" si="20"/>
        <v>0.49019607843137253</v>
      </c>
      <c r="L23" s="11">
        <f t="shared" si="21"/>
        <v>0.26178010471204188</v>
      </c>
      <c r="M23" s="11">
        <f t="shared" si="22"/>
        <v>0.2808988764044944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-0.27063183647480993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0.23141499672991145</v>
      </c>
      <c r="Q23" s="11">
        <f>2*'OddsRatio_working_3-way'!K23*'OddsRatio_working_3-way'!L23*'OddsRatio_working_3-way'!M23</f>
        <v>7.2091899292807307E-2</v>
      </c>
      <c r="R23" s="11">
        <f t="shared" si="23"/>
        <v>0</v>
      </c>
      <c r="S23" s="11">
        <f t="shared" si="24"/>
        <v>-0.85509155073649756</v>
      </c>
      <c r="T23" s="11">
        <f t="shared" si="25"/>
        <v>-0.26638366066557556</v>
      </c>
      <c r="U23" s="11">
        <f>'OddsRatio_working_3-way'!S23-'OddsRatio_working_3-way'!R23^2/3</f>
        <v>-0.85509155073649756</v>
      </c>
      <c r="V23" s="11">
        <f>'OddsRatio_working_3-way'!S23*'OddsRatio_working_3-way'!R23/3-2*'OddsRatio_working_3-way'!R23^3/27-'OddsRatio_working_3-way'!T23</f>
        <v>0.26638366066557556</v>
      </c>
      <c r="W23" s="11">
        <f>'OddsRatio_working_3-way'!V23^2+4*'OddsRatio_working_3-way'!U23^3/27</f>
        <v>-2.1665993349793425E-2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0.15217280310504397</v>
      </c>
      <c r="Y23" s="11">
        <f>IF('OddsRatio_working_3-way'!W23&gt;=0,IF('OddsRatio_working_3-way'!V23+SQRT('OddsRatio_working_3-way'!W23)&gt;0,0,PI()),ACOS('OddsRatio_working_3-way'!V23/(2*'OddsRatio_working_3-way'!X23)))</f>
        <v>0.50480875655460911</v>
      </c>
      <c r="Z23" s="11">
        <f>'OddsRatio_working_3-way'!X23^(1/3)*COS('OddsRatio_working_3-way'!Y23/3)</f>
        <v>0.52634196217196727</v>
      </c>
      <c r="AA23" s="11">
        <f>'OddsRatio_working_3-way'!X23^(1/3)*COS(('OddsRatio_working_3-way'!Y23+2*PI())/3)</f>
        <v>-0.34060477104131853</v>
      </c>
      <c r="AB23" s="11">
        <f>'OddsRatio_working_3-way'!X23^(1/3)*COS(('OddsRatio_working_3-way'!Y23+4*PI())/3)</f>
        <v>-0.18573719113064882</v>
      </c>
      <c r="AC23" s="11">
        <f>'OddsRatio_working_3-way'!X23^(1/3)*SIN('OddsRatio_working_3-way'!Y23/3)</f>
        <v>8.9412838950171117E-2</v>
      </c>
      <c r="AD23" s="11">
        <f>'OddsRatio_working_3-way'!X23^(1/3)*SIN(('OddsRatio_working_3-way'!Y23+2*PI())/3)</f>
        <v>0.41111909084358617</v>
      </c>
      <c r="AE23" s="11">
        <f>'OddsRatio_working_3-way'!X23^(1/3)*SIN(('OddsRatio_working_3-way'!Y23+4*PI())/3)</f>
        <v>-0.50053192979375716</v>
      </c>
      <c r="AF23" s="11">
        <f>-'OddsRatio_working_3-way'!U23/(3*'OddsRatio_working_3-way'!X23^(1/3))*COS(('OddsRatio_working_3-way'!Y23)/3)</f>
        <v>0.52634196217196727</v>
      </c>
      <c r="AG23" s="11">
        <f>-'OddsRatio_working_3-way'!U23/(3*'OddsRatio_working_3-way'!X23^(1/3))*COS(('OddsRatio_working_3-way'!Y23+2*PI())/3)</f>
        <v>-0.34060477104131853</v>
      </c>
      <c r="AH23" s="11">
        <f>-'OddsRatio_working_3-way'!U23/(3*'OddsRatio_working_3-way'!X23^(1/3))*COS(('OddsRatio_working_3-way'!Y23+4*PI())/3)</f>
        <v>-0.18573719113064882</v>
      </c>
      <c r="AI23" s="11">
        <f>'OddsRatio_working_3-way'!U23/(3*'OddsRatio_working_3-way'!X23^(1/3))*SIN(('OddsRatio_working_3-way'!Y23)/3)</f>
        <v>-8.9412838950171117E-2</v>
      </c>
      <c r="AJ23" s="11">
        <f>'OddsRatio_working_3-way'!U23/(3*'OddsRatio_working_3-way'!X23^(1/3))*SIN(('OddsRatio_working_3-way'!Y23+2*PI())/3)</f>
        <v>-0.41111909084358617</v>
      </c>
      <c r="AK23" s="11">
        <f>'OddsRatio_working_3-way'!U23/(3*'OddsRatio_working_3-way'!X23^(1/3))*SIN(('OddsRatio_working_3-way'!Y23+4*PI())/3)</f>
        <v>0.50053192979375716</v>
      </c>
      <c r="AL23" s="11">
        <f>'OddsRatio_working_3-way'!Z23+'OddsRatio_working_3-way'!AF23</f>
        <v>1.0526839243439345</v>
      </c>
      <c r="AM23" s="11">
        <f>'OddsRatio_working_3-way'!AA23+'OddsRatio_working_3-way'!AG23</f>
        <v>-0.68120954208263707</v>
      </c>
      <c r="AN23" s="11">
        <f>'OddsRatio_working_3-way'!AB23+'OddsRatio_working_3-way'!AH23</f>
        <v>-0.37147438226129764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1.0526839243439345</v>
      </c>
      <c r="AS23" s="11">
        <f>IF(('OddsRatio_working_3-way'!X23=0),IF(Q23&gt;0,-Q23^(1/3),(-Q23)^(1/3)),'OddsRatio_working_3-way'!AM23-'OddsRatio_working_3-way'!R23/3)</f>
        <v>-0.68120954208263707</v>
      </c>
      <c r="AT23" s="11">
        <f>IF(('OddsRatio_working_3-way'!X23=0),IF(Q23&gt;0,-Q23^(1/3),(-Q23)^(1/3)),'OddsRatio_working_3-way'!AN23-'OddsRatio_working_3-way'!R23/3)</f>
        <v>-0.37147438226129764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2.2400000000000002</v>
      </c>
      <c r="B24" s="4">
        <f>IF('True_Odds_Calculator_3-way'!B25="","",'True_Odds_Calculator_3-way'!B25)</f>
        <v>3.46</v>
      </c>
      <c r="C24" s="4">
        <f>IF('True_Odds_Calculator_3-way'!C25="","",'True_Odds_Calculator_3-way'!C25)</f>
        <v>3.35</v>
      </c>
      <c r="D24" s="9">
        <f t="shared" si="13"/>
        <v>0.43369152404755984</v>
      </c>
      <c r="E24" s="9">
        <f t="shared" si="14"/>
        <v>0.2785118385146485</v>
      </c>
      <c r="F24" s="9">
        <f t="shared" si="15"/>
        <v>0.28779663743779177</v>
      </c>
      <c r="G24" s="9">
        <f t="shared" si="16"/>
        <v>1.053053515019883</v>
      </c>
      <c r="H24" s="9">
        <f t="shared" si="17"/>
        <v>2.3057863586246552</v>
      </c>
      <c r="I24" s="9">
        <f t="shared" si="18"/>
        <v>3.590511646948912</v>
      </c>
      <c r="J24" s="9">
        <f t="shared" si="19"/>
        <v>3.4746757602967251</v>
      </c>
      <c r="K24" s="11">
        <f t="shared" si="20"/>
        <v>0.4464285714285714</v>
      </c>
      <c r="L24" s="11">
        <f t="shared" si="21"/>
        <v>0.28901734104046245</v>
      </c>
      <c r="M24" s="11">
        <f t="shared" si="22"/>
        <v>0.29850746268656714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-0.2760932127142981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0.23301637970346445</v>
      </c>
      <c r="Q24" s="11">
        <f>2*'OddsRatio_working_3-way'!K24*'OddsRatio_working_3-way'!L24*'OddsRatio_working_3-way'!M24</f>
        <v>7.7030208166434536E-2</v>
      </c>
      <c r="R24" s="11">
        <f t="shared" si="23"/>
        <v>0</v>
      </c>
      <c r="S24" s="11">
        <f t="shared" si="24"/>
        <v>-0.84397721122029301</v>
      </c>
      <c r="T24" s="11">
        <f t="shared" si="25"/>
        <v>-0.27900073098191508</v>
      </c>
      <c r="U24" s="11">
        <f>'OddsRatio_working_3-way'!S24-'OddsRatio_working_3-way'!R24^2/3</f>
        <v>-0.84397721122029301</v>
      </c>
      <c r="V24" s="11">
        <f>'OddsRatio_working_3-way'!S24*'OddsRatio_working_3-way'!R24/3-2*'OddsRatio_working_3-way'!R24^3/27-'OddsRatio_working_3-way'!T24</f>
        <v>0.27900073098191508</v>
      </c>
      <c r="W24" s="11">
        <f>'OddsRatio_working_3-way'!V24^2+4*'OddsRatio_working_3-way'!U24^3/27</f>
        <v>-1.1219760335317616E-2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0.14921558918538017</v>
      </c>
      <c r="Y24" s="11">
        <f>IF('OddsRatio_working_3-way'!W24&gt;=0,IF('OddsRatio_working_3-way'!V24+SQRT('OddsRatio_working_3-way'!W24)&gt;0,0,PI()),ACOS('OddsRatio_working_3-way'!V24/(2*'OddsRatio_working_3-way'!X24)))</f>
        <v>0.36284346359810682</v>
      </c>
      <c r="Z24" s="11">
        <f>'OddsRatio_working_3-way'!X24^(1/3)*COS('OddsRatio_working_3-way'!Y24/3)</f>
        <v>0.5265267575099416</v>
      </c>
      <c r="AA24" s="11">
        <f>'OddsRatio_working_3-way'!X24^(1/3)*COS(('OddsRatio_working_3-way'!Y24+2*PI())/3)</f>
        <v>-0.3186843407154395</v>
      </c>
      <c r="AB24" s="11">
        <f>'OddsRatio_working_3-way'!X24^(1/3)*COS(('OddsRatio_working_3-way'!Y24+4*PI())/3)</f>
        <v>-0.20784241679450219</v>
      </c>
      <c r="AC24" s="11">
        <f>'OddsRatio_working_3-way'!X24^(1/3)*SIN('OddsRatio_working_3-way'!Y24/3)</f>
        <v>6.3994614613249262E-2</v>
      </c>
      <c r="AD24" s="11">
        <f>'OddsRatio_working_3-way'!X24^(1/3)*SIN(('OddsRatio_working_3-way'!Y24+2*PI())/3)</f>
        <v>0.42398824046923372</v>
      </c>
      <c r="AE24" s="11">
        <f>'OddsRatio_working_3-way'!X24^(1/3)*SIN(('OddsRatio_working_3-way'!Y24+4*PI())/3)</f>
        <v>-0.48798285508248296</v>
      </c>
      <c r="AF24" s="11">
        <f>-'OddsRatio_working_3-way'!U24/(3*'OddsRatio_working_3-way'!X24^(1/3))*COS(('OddsRatio_working_3-way'!Y24)/3)</f>
        <v>0.52652675750994138</v>
      </c>
      <c r="AG24" s="11">
        <f>-'OddsRatio_working_3-way'!U24/(3*'OddsRatio_working_3-way'!X24^(1/3))*COS(('OddsRatio_working_3-way'!Y24+2*PI())/3)</f>
        <v>-0.31868434071543938</v>
      </c>
      <c r="AH24" s="11">
        <f>-'OddsRatio_working_3-way'!U24/(3*'OddsRatio_working_3-way'!X24^(1/3))*COS(('OddsRatio_working_3-way'!Y24+4*PI())/3)</f>
        <v>-0.20784241679450211</v>
      </c>
      <c r="AI24" s="11">
        <f>'OddsRatio_working_3-way'!U24/(3*'OddsRatio_working_3-way'!X24^(1/3))*SIN(('OddsRatio_working_3-way'!Y24)/3)</f>
        <v>-6.3994614613249234E-2</v>
      </c>
      <c r="AJ24" s="11">
        <f>'OddsRatio_working_3-way'!U24/(3*'OddsRatio_working_3-way'!X24^(1/3))*SIN(('OddsRatio_working_3-way'!Y24+2*PI())/3)</f>
        <v>-0.42398824046923356</v>
      </c>
      <c r="AK24" s="11">
        <f>'OddsRatio_working_3-way'!U24/(3*'OddsRatio_working_3-way'!X24^(1/3))*SIN(('OddsRatio_working_3-way'!Y24+4*PI())/3)</f>
        <v>0.48798285508248274</v>
      </c>
      <c r="AL24" s="11">
        <f>'OddsRatio_working_3-way'!Z24+'OddsRatio_working_3-way'!AF24</f>
        <v>1.053053515019883</v>
      </c>
      <c r="AM24" s="11">
        <f>'OddsRatio_working_3-way'!AA24+'OddsRatio_working_3-way'!AG24</f>
        <v>-0.63736868143087888</v>
      </c>
      <c r="AN24" s="11">
        <f>'OddsRatio_working_3-way'!AB24+'OddsRatio_working_3-way'!AH24</f>
        <v>-0.41568483358900432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1.053053515019883</v>
      </c>
      <c r="AS24" s="11">
        <f>IF(('OddsRatio_working_3-way'!X24=0),IF(Q24&gt;0,-Q24^(1/3),(-Q24)^(1/3)),'OddsRatio_working_3-way'!AM24-'OddsRatio_working_3-way'!R24/3)</f>
        <v>-0.63736868143087888</v>
      </c>
      <c r="AT24" s="11">
        <f>IF(('OddsRatio_working_3-way'!X24=0),IF(Q24&gt;0,-Q24^(1/3),(-Q24)^(1/3)),'OddsRatio_working_3-way'!AN24-'OddsRatio_working_3-way'!R24/3)</f>
        <v>-0.41568483358900432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4.55</v>
      </c>
      <c r="B25" s="4">
        <f>IF('True_Odds_Calculator_3-way'!B26="","",'True_Odds_Calculator_3-way'!B26)</f>
        <v>4.62</v>
      </c>
      <c r="C25" s="4">
        <f>IF('True_Odds_Calculator_3-way'!C26="","",'True_Odds_Calculator_3-way'!C26)</f>
        <v>1.7</v>
      </c>
      <c r="D25" s="9">
        <f t="shared" si="13"/>
        <v>0.21263373443179243</v>
      </c>
      <c r="E25" s="9">
        <f t="shared" si="14"/>
        <v>0.20938295269999724</v>
      </c>
      <c r="F25" s="9">
        <f t="shared" si="15"/>
        <v>0.57798331286821047</v>
      </c>
      <c r="G25" s="9">
        <f t="shared" si="16"/>
        <v>1.0430767951155524</v>
      </c>
      <c r="H25" s="9">
        <f t="shared" si="17"/>
        <v>4.7029226226602105</v>
      </c>
      <c r="I25" s="9">
        <f t="shared" si="18"/>
        <v>4.7759379983182999</v>
      </c>
      <c r="J25" s="9">
        <f t="shared" si="19"/>
        <v>1.7301537565808862</v>
      </c>
      <c r="K25" s="11">
        <f t="shared" si="20"/>
        <v>0.21978021978021978</v>
      </c>
      <c r="L25" s="11">
        <f t="shared" si="21"/>
        <v>0.21645021645021645</v>
      </c>
      <c r="M25" s="11">
        <f t="shared" si="22"/>
        <v>0.58823529411764708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-0.25172866349336931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0.2202279513203883</v>
      </c>
      <c r="Q25" s="11">
        <f>2*'OddsRatio_working_3-way'!K25*'OddsRatio_working_3-way'!L25*'OddsRatio_working_3-way'!M25</f>
        <v>5.596644252106437E-2</v>
      </c>
      <c r="R25" s="11">
        <f t="shared" si="23"/>
        <v>0</v>
      </c>
      <c r="S25" s="11">
        <f t="shared" si="24"/>
        <v>-0.87486243427415344</v>
      </c>
      <c r="T25" s="11">
        <f t="shared" si="25"/>
        <v>-0.2223284458129996</v>
      </c>
      <c r="U25" s="11">
        <f>'OddsRatio_working_3-way'!S25-'OddsRatio_working_3-way'!R25^2/3</f>
        <v>-0.87486243427415344</v>
      </c>
      <c r="V25" s="11">
        <f>'OddsRatio_working_3-way'!S25*'OddsRatio_working_3-way'!R25/3-2*'OddsRatio_working_3-way'!R25^3/27-'OddsRatio_working_3-way'!T25</f>
        <v>0.2223284458129996</v>
      </c>
      <c r="W25" s="11">
        <f>'OddsRatio_working_3-way'!V25^2+4*'OddsRatio_working_3-way'!U25^3/27</f>
        <v>-4.9770944167147398E-2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0.15748085755479244</v>
      </c>
      <c r="Y25" s="11">
        <f>IF('OddsRatio_working_3-way'!W25&gt;=0,IF('OddsRatio_working_3-way'!V25+SQRT('OddsRatio_working_3-way'!W25)&gt;0,0,PI()),ACOS('OddsRatio_working_3-way'!V25/(2*'OddsRatio_working_3-way'!X25)))</f>
        <v>0.78711693350460699</v>
      </c>
      <c r="Z25" s="11">
        <f>'OddsRatio_working_3-way'!X25^(1/3)*COS('OddsRatio_working_3-way'!Y25/3)</f>
        <v>0.5215383975577762</v>
      </c>
      <c r="AA25" s="11">
        <f>'OddsRatio_working_3-way'!X25^(1/3)*COS(('OddsRatio_working_3-way'!Y25+2*PI())/3)</f>
        <v>-0.38206999627498278</v>
      </c>
      <c r="AB25" s="11">
        <f>'OddsRatio_working_3-way'!X25^(1/3)*COS(('OddsRatio_working_3-way'!Y25+4*PI())/3)</f>
        <v>-0.13946840128279361</v>
      </c>
      <c r="AC25" s="11">
        <f>'OddsRatio_working_3-way'!X25^(1/3)*SIN('OddsRatio_working_3-way'!Y25/3)</f>
        <v>0.14006609617457316</v>
      </c>
      <c r="AD25" s="11">
        <f>'OddsRatio_working_3-way'!X25^(1/3)*SIN(('OddsRatio_working_3-way'!Y25+2*PI())/3)</f>
        <v>0.38163245324677575</v>
      </c>
      <c r="AE25" s="11">
        <f>'OddsRatio_working_3-way'!X25^(1/3)*SIN(('OddsRatio_working_3-way'!Y25+4*PI())/3)</f>
        <v>-0.52169854942134875</v>
      </c>
      <c r="AF25" s="11">
        <f>-'OddsRatio_working_3-way'!U25/(3*'OddsRatio_working_3-way'!X25^(1/3))*COS(('OddsRatio_working_3-way'!Y25)/3)</f>
        <v>0.5215383975577762</v>
      </c>
      <c r="AG25" s="11">
        <f>-'OddsRatio_working_3-way'!U25/(3*'OddsRatio_working_3-way'!X25^(1/3))*COS(('OddsRatio_working_3-way'!Y25+2*PI())/3)</f>
        <v>-0.38206999627498278</v>
      </c>
      <c r="AH25" s="11">
        <f>-'OddsRatio_working_3-way'!U25/(3*'OddsRatio_working_3-way'!X25^(1/3))*COS(('OddsRatio_working_3-way'!Y25+4*PI())/3)</f>
        <v>-0.13946840128279361</v>
      </c>
      <c r="AI25" s="11">
        <f>'OddsRatio_working_3-way'!U25/(3*'OddsRatio_working_3-way'!X25^(1/3))*SIN(('OddsRatio_working_3-way'!Y25)/3)</f>
        <v>-0.14006609617457316</v>
      </c>
      <c r="AJ25" s="11">
        <f>'OddsRatio_working_3-way'!U25/(3*'OddsRatio_working_3-way'!X25^(1/3))*SIN(('OddsRatio_working_3-way'!Y25+2*PI())/3)</f>
        <v>-0.38163245324677575</v>
      </c>
      <c r="AK25" s="11">
        <f>'OddsRatio_working_3-way'!U25/(3*'OddsRatio_working_3-way'!X25^(1/3))*SIN(('OddsRatio_working_3-way'!Y25+4*PI())/3)</f>
        <v>0.52169854942134875</v>
      </c>
      <c r="AL25" s="11">
        <f>'OddsRatio_working_3-way'!Z25+'OddsRatio_working_3-way'!AF25</f>
        <v>1.0430767951155524</v>
      </c>
      <c r="AM25" s="11">
        <f>'OddsRatio_working_3-way'!AA25+'OddsRatio_working_3-way'!AG25</f>
        <v>-0.76413999254996556</v>
      </c>
      <c r="AN25" s="11">
        <f>'OddsRatio_working_3-way'!AB25+'OddsRatio_working_3-way'!AH25</f>
        <v>-0.27893680256558723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1.0430767951155524</v>
      </c>
      <c r="AS25" s="11">
        <f>IF(('OddsRatio_working_3-way'!X25=0),IF(Q25&gt;0,-Q25^(1/3),(-Q25)^(1/3)),'OddsRatio_working_3-way'!AM25-'OddsRatio_working_3-way'!R25/3)</f>
        <v>-0.76413999254996556</v>
      </c>
      <c r="AT25" s="11">
        <f>IF(('OddsRatio_working_3-way'!X25=0),IF(Q25&gt;0,-Q25^(1/3),(-Q25)^(1/3)),'OddsRatio_working_3-way'!AN25-'OddsRatio_working_3-way'!R25/3)</f>
        <v>-0.27893680256558723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1.49</v>
      </c>
      <c r="B26" s="4">
        <f>IF('True_Odds_Calculator_3-way'!B27="","",'True_Odds_Calculator_3-way'!B27)</f>
        <v>4.99</v>
      </c>
      <c r="C26" s="4">
        <f>IF('True_Odds_Calculator_3-way'!C27="","",'True_Odds_Calculator_3-way'!C27)</f>
        <v>6.52</v>
      </c>
      <c r="D26" s="9">
        <f t="shared" si="13"/>
        <v>0.6602279513440984</v>
      </c>
      <c r="E26" s="9">
        <f t="shared" si="14"/>
        <v>0.19265797881957694</v>
      </c>
      <c r="F26" s="9">
        <f t="shared" si="15"/>
        <v>0.14711406983632469</v>
      </c>
      <c r="G26" s="9">
        <f t="shared" si="16"/>
        <v>1.0502620235693785</v>
      </c>
      <c r="H26" s="9">
        <f t="shared" si="17"/>
        <v>1.5146283915489951</v>
      </c>
      <c r="I26" s="9">
        <f t="shared" si="18"/>
        <v>5.1905454740418202</v>
      </c>
      <c r="J26" s="9">
        <f t="shared" si="19"/>
        <v>6.7974463701029695</v>
      </c>
      <c r="K26" s="11">
        <f t="shared" si="20"/>
        <v>0.67114093959731547</v>
      </c>
      <c r="L26" s="11">
        <f t="shared" si="21"/>
        <v>0.20040080160320639</v>
      </c>
      <c r="M26" s="11">
        <f t="shared" si="22"/>
        <v>0.15337423312883436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-0.2226248519602716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0.20628402190802325</v>
      </c>
      <c r="Q26" s="11">
        <f>2*'OddsRatio_working_3-way'!K26*'OddsRatio_working_3-way'!L26*'OddsRatio_working_3-way'!M26</f>
        <v>4.1256804381604652E-2</v>
      </c>
      <c r="R26" s="11">
        <f t="shared" si="23"/>
        <v>0</v>
      </c>
      <c r="S26" s="11">
        <f t="shared" si="24"/>
        <v>-0.92659925471768789</v>
      </c>
      <c r="T26" s="11">
        <f t="shared" si="25"/>
        <v>-0.18531985094353759</v>
      </c>
      <c r="U26" s="11">
        <f>'OddsRatio_working_3-way'!S26-'OddsRatio_working_3-way'!R26^2/3</f>
        <v>-0.92659925471768789</v>
      </c>
      <c r="V26" s="11">
        <f>'OddsRatio_working_3-way'!S26*'OddsRatio_working_3-way'!R26/3-2*'OddsRatio_working_3-way'!R26^3/27-'OddsRatio_working_3-way'!T26</f>
        <v>0.18531985094353759</v>
      </c>
      <c r="W26" s="11">
        <f>'OddsRatio_working_3-way'!V26^2+4*'OddsRatio_working_3-way'!U26^3/27</f>
        <v>-8.3518080761402547E-2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0.17165483383460073</v>
      </c>
      <c r="Y26" s="11">
        <f>IF('OddsRatio_working_3-way'!W26&gt;=0,IF('OddsRatio_working_3-way'!V26+SQRT('OddsRatio_working_3-way'!W26)&gt;0,0,PI()),ACOS('OddsRatio_working_3-way'!V26/(2*'OddsRatio_working_3-way'!X26)))</f>
        <v>1.0005923516930086</v>
      </c>
      <c r="Z26" s="11">
        <f>'OddsRatio_working_3-way'!X26^(1/3)*COS('OddsRatio_working_3-way'!Y26/3)</f>
        <v>0.52513101178468924</v>
      </c>
      <c r="AA26" s="11">
        <f>'OddsRatio_working_3-way'!X26^(1/3)*COS(('OddsRatio_working_3-way'!Y26+2*PI())/3)</f>
        <v>-0.42013415450593572</v>
      </c>
      <c r="AB26" s="11">
        <f>'OddsRatio_working_3-way'!X26^(1/3)*COS(('OddsRatio_working_3-way'!Y26+4*PI())/3)</f>
        <v>-0.10499685727875349</v>
      </c>
      <c r="AC26" s="11">
        <f>'OddsRatio_working_3-way'!X26^(1/3)*SIN('OddsRatio_working_3-way'!Y26/3)</f>
        <v>0.18194460338580482</v>
      </c>
      <c r="AD26" s="11">
        <f>'OddsRatio_working_3-way'!X26^(1/3)*SIN(('OddsRatio_working_3-way'!Y26+2*PI())/3)</f>
        <v>0.36380449482766408</v>
      </c>
      <c r="AE26" s="11">
        <f>'OddsRatio_working_3-way'!X26^(1/3)*SIN(('OddsRatio_working_3-way'!Y26+4*PI())/3)</f>
        <v>-0.54574909821346884</v>
      </c>
      <c r="AF26" s="11">
        <f>-'OddsRatio_working_3-way'!U26/(3*'OddsRatio_working_3-way'!X26^(1/3))*COS(('OddsRatio_working_3-way'!Y26)/3)</f>
        <v>0.52513101178468913</v>
      </c>
      <c r="AG26" s="11">
        <f>-'OddsRatio_working_3-way'!U26/(3*'OddsRatio_working_3-way'!X26^(1/3))*COS(('OddsRatio_working_3-way'!Y26+2*PI())/3)</f>
        <v>-0.42013415450593566</v>
      </c>
      <c r="AH26" s="11">
        <f>-'OddsRatio_working_3-way'!U26/(3*'OddsRatio_working_3-way'!X26^(1/3))*COS(('OddsRatio_working_3-way'!Y26+4*PI())/3)</f>
        <v>-0.10499685727875348</v>
      </c>
      <c r="AI26" s="11">
        <f>'OddsRatio_working_3-way'!U26/(3*'OddsRatio_working_3-way'!X26^(1/3))*SIN(('OddsRatio_working_3-way'!Y26)/3)</f>
        <v>-0.18194460338580479</v>
      </c>
      <c r="AJ26" s="11">
        <f>'OddsRatio_working_3-way'!U26/(3*'OddsRatio_working_3-way'!X26^(1/3))*SIN(('OddsRatio_working_3-way'!Y26+2*PI())/3)</f>
        <v>-0.36380449482766397</v>
      </c>
      <c r="AK26" s="11">
        <f>'OddsRatio_working_3-way'!U26/(3*'OddsRatio_working_3-way'!X26^(1/3))*SIN(('OddsRatio_working_3-way'!Y26+4*PI())/3)</f>
        <v>0.54574909821346873</v>
      </c>
      <c r="AL26" s="11">
        <f>'OddsRatio_working_3-way'!Z26+'OddsRatio_working_3-way'!AF26</f>
        <v>1.0502620235693785</v>
      </c>
      <c r="AM26" s="11">
        <f>'OddsRatio_working_3-way'!AA26+'OddsRatio_working_3-way'!AG26</f>
        <v>-0.84026830901187144</v>
      </c>
      <c r="AN26" s="11">
        <f>'OddsRatio_working_3-way'!AB26+'OddsRatio_working_3-way'!AH26</f>
        <v>-0.20999371455750698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1.0502620235693785</v>
      </c>
      <c r="AS26" s="11">
        <f>IF(('OddsRatio_working_3-way'!X26=0),IF(Q26&gt;0,-Q26^(1/3),(-Q26)^(1/3)),'OddsRatio_working_3-way'!AM26-'OddsRatio_working_3-way'!R26/3)</f>
        <v>-0.84026830901187144</v>
      </c>
      <c r="AT26" s="11">
        <f>IF(('OddsRatio_working_3-way'!X26=0),IF(Q26&gt;0,-Q26^(1/3),(-Q26)^(1/3)),'OddsRatio_working_3-way'!AN26-'OddsRatio_working_3-way'!R26/3)</f>
        <v>-0.20999371455750698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2.75</v>
      </c>
      <c r="B27" s="4">
        <f>IF('True_Odds_Calculator_3-way'!B28="","",'True_Odds_Calculator_3-way'!B28)</f>
        <v>3.82</v>
      </c>
      <c r="C27" s="4">
        <f>IF('True_Odds_Calculator_3-way'!C28="","",'True_Odds_Calculator_3-way'!C28)</f>
        <v>2.52</v>
      </c>
      <c r="D27" s="9">
        <f t="shared" si="13"/>
        <v>0.35588060658202941</v>
      </c>
      <c r="E27" s="9">
        <f t="shared" si="14"/>
        <v>0.2553251404166566</v>
      </c>
      <c r="F27" s="9">
        <f t="shared" si="15"/>
        <v>0.38879425300131393</v>
      </c>
      <c r="G27" s="9">
        <f t="shared" si="16"/>
        <v>1.0342463680313814</v>
      </c>
      <c r="H27" s="9">
        <f t="shared" si="17"/>
        <v>2.809931144054918</v>
      </c>
      <c r="I27" s="9">
        <f t="shared" si="18"/>
        <v>3.9165747578484957</v>
      </c>
      <c r="J27" s="9">
        <f t="shared" si="19"/>
        <v>2.5720544794076998</v>
      </c>
      <c r="K27" s="11">
        <f t="shared" si="20"/>
        <v>0.36363636363636365</v>
      </c>
      <c r="L27" s="11">
        <f t="shared" si="21"/>
        <v>0.26178010471204188</v>
      </c>
      <c r="M27" s="11">
        <f t="shared" si="22"/>
        <v>0.3968253968253968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-0.28335713152467079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0.23004918292876408</v>
      </c>
      <c r="Q27" s="11">
        <f>2*'OddsRatio_working_3-way'!K27*'OddsRatio_working_3-way'!L27*'OddsRatio_working_3-way'!M27</f>
        <v>7.5549813769709054E-2</v>
      </c>
      <c r="R27" s="11">
        <f t="shared" si="23"/>
        <v>0</v>
      </c>
      <c r="S27" s="11">
        <f t="shared" si="24"/>
        <v>-0.81187010078387456</v>
      </c>
      <c r="T27" s="11">
        <f t="shared" si="25"/>
        <v>-0.26662400682557458</v>
      </c>
      <c r="U27" s="11">
        <f>'OddsRatio_working_3-way'!S27-'OddsRatio_working_3-way'!R27^2/3</f>
        <v>-0.81187010078387456</v>
      </c>
      <c r="V27" s="11">
        <f>'OddsRatio_working_3-way'!S27*'OddsRatio_working_3-way'!R27/3-2*'OddsRatio_working_3-way'!R27^3/27-'OddsRatio_working_3-way'!T27</f>
        <v>0.26662400682557458</v>
      </c>
      <c r="W27" s="11">
        <f>'OddsRatio_working_3-way'!V27^2+4*'OddsRatio_working_3-way'!U27^3/27</f>
        <v>-8.190220361480316E-3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0.14078226217922871</v>
      </c>
      <c r="Y27" s="11">
        <f>IF('OddsRatio_working_3-way'!W27&gt;=0,IF('OddsRatio_working_3-way'!V27+SQRT('OddsRatio_working_3-way'!W27)&gt;0,0,PI()),ACOS('OddsRatio_working_3-way'!V27/(2*'OddsRatio_working_3-way'!X27)))</f>
        <v>0.32722630384011064</v>
      </c>
      <c r="Z27" s="11">
        <f>'OddsRatio_working_3-way'!X27^(1/3)*COS('OddsRatio_working_3-way'!Y27/3)</f>
        <v>0.51712318401569057</v>
      </c>
      <c r="AA27" s="11">
        <f>'OddsRatio_working_3-way'!X27^(1/3)*COS(('OddsRatio_working_3-way'!Y27+2*PI())/3)</f>
        <v>-0.30760478328934959</v>
      </c>
      <c r="AB27" s="11">
        <f>'OddsRatio_working_3-way'!X27^(1/3)*COS(('OddsRatio_working_3-way'!Y27+4*PI())/3)</f>
        <v>-0.20951840072634134</v>
      </c>
      <c r="AC27" s="11">
        <f>'OddsRatio_working_3-way'!X27^(1/3)*SIN('OddsRatio_working_3-way'!Y27/3)</f>
        <v>5.6630199376589627E-2</v>
      </c>
      <c r="AD27" s="11">
        <f>'OddsRatio_working_3-way'!X27^(1/3)*SIN(('OddsRatio_working_3-way'!Y27+2*PI())/3)</f>
        <v>0.41952671455518825</v>
      </c>
      <c r="AE27" s="11">
        <f>'OddsRatio_working_3-way'!X27^(1/3)*SIN(('OddsRatio_working_3-way'!Y27+4*PI())/3)</f>
        <v>-0.47615691393177773</v>
      </c>
      <c r="AF27" s="11">
        <f>-'OddsRatio_working_3-way'!U27/(3*'OddsRatio_working_3-way'!X27^(1/3))*COS(('OddsRatio_working_3-way'!Y27)/3)</f>
        <v>0.51712318401569068</v>
      </c>
      <c r="AG27" s="11">
        <f>-'OddsRatio_working_3-way'!U27/(3*'OddsRatio_working_3-way'!X27^(1/3))*COS(('OddsRatio_working_3-way'!Y27+2*PI())/3)</f>
        <v>-0.30760478328934965</v>
      </c>
      <c r="AH27" s="11">
        <f>-'OddsRatio_working_3-way'!U27/(3*'OddsRatio_working_3-way'!X27^(1/3))*COS(('OddsRatio_working_3-way'!Y27+4*PI())/3)</f>
        <v>-0.2095184007263414</v>
      </c>
      <c r="AI27" s="11">
        <f>'OddsRatio_working_3-way'!U27/(3*'OddsRatio_working_3-way'!X27^(1/3))*SIN(('OddsRatio_working_3-way'!Y27)/3)</f>
        <v>-5.6630199376589634E-2</v>
      </c>
      <c r="AJ27" s="11">
        <f>'OddsRatio_working_3-way'!U27/(3*'OddsRatio_working_3-way'!X27^(1/3))*SIN(('OddsRatio_working_3-way'!Y27+2*PI())/3)</f>
        <v>-0.41952671455518831</v>
      </c>
      <c r="AK27" s="11">
        <f>'OddsRatio_working_3-way'!U27/(3*'OddsRatio_working_3-way'!X27^(1/3))*SIN(('OddsRatio_working_3-way'!Y27+4*PI())/3)</f>
        <v>0.47615691393177778</v>
      </c>
      <c r="AL27" s="11">
        <f>'OddsRatio_working_3-way'!Z27+'OddsRatio_working_3-way'!AF27</f>
        <v>1.0342463680313814</v>
      </c>
      <c r="AM27" s="11">
        <f>'OddsRatio_working_3-way'!AA27+'OddsRatio_working_3-way'!AG27</f>
        <v>-0.61520956657869919</v>
      </c>
      <c r="AN27" s="11">
        <f>'OddsRatio_working_3-way'!AB27+'OddsRatio_working_3-way'!AH27</f>
        <v>-0.41903680145268274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1.0342463680313814</v>
      </c>
      <c r="AS27" s="11">
        <f>IF(('OddsRatio_working_3-way'!X27=0),IF(Q27&gt;0,-Q27^(1/3),(-Q27)^(1/3)),'OddsRatio_working_3-way'!AM27-'OddsRatio_working_3-way'!R27/3)</f>
        <v>-0.61520956657869919</v>
      </c>
      <c r="AT27" s="11">
        <f>IF(('OddsRatio_working_3-way'!X27=0),IF(Q27&gt;0,-Q27^(1/3),(-Q27)^(1/3)),'OddsRatio_working_3-way'!AN27-'OddsRatio_working_3-way'!R27/3)</f>
        <v>-0.41903680145268274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1.5</v>
      </c>
      <c r="B28" s="4">
        <f>IF('True_Odds_Calculator_3-way'!B29="","",'True_Odds_Calculator_3-way'!B29)</f>
        <v>4.7300000000000004</v>
      </c>
      <c r="C28" s="4">
        <f>IF('True_Odds_Calculator_3-way'!C29="","",'True_Odds_Calculator_3-way'!C29)</f>
        <v>6.89</v>
      </c>
      <c r="D28" s="9">
        <f t="shared" si="13"/>
        <v>0.65648289955420758</v>
      </c>
      <c r="E28" s="9">
        <f t="shared" si="14"/>
        <v>0.20393238025747101</v>
      </c>
      <c r="F28" s="9">
        <f t="shared" si="15"/>
        <v>0.13958472018832158</v>
      </c>
      <c r="G28" s="9">
        <f t="shared" si="16"/>
        <v>1.0465378479136676</v>
      </c>
      <c r="H28" s="9">
        <f t="shared" si="17"/>
        <v>1.5232689239568338</v>
      </c>
      <c r="I28" s="9">
        <f t="shared" si="18"/>
        <v>4.9035861727179801</v>
      </c>
      <c r="J28" s="9">
        <f t="shared" si="19"/>
        <v>7.1641079242115033</v>
      </c>
      <c r="K28" s="11">
        <f t="shared" si="20"/>
        <v>0.66666666666666663</v>
      </c>
      <c r="L28" s="11">
        <f t="shared" si="21"/>
        <v>0.21141649048625791</v>
      </c>
      <c r="M28" s="11">
        <f t="shared" si="22"/>
        <v>0.14513788098693758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-0.22471005665389177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0.20701837288059313</v>
      </c>
      <c r="Q28" s="11">
        <f>2*'OddsRatio_working_3-way'!K28*'OddsRatio_working_3-way'!L28*'OddsRatio_working_3-way'!M28</f>
        <v>4.0912721913160692E-2</v>
      </c>
      <c r="R28" s="11">
        <f t="shared" si="23"/>
        <v>0</v>
      </c>
      <c r="S28" s="11">
        <f t="shared" si="24"/>
        <v>-0.92126883844567697</v>
      </c>
      <c r="T28" s="11">
        <f t="shared" si="25"/>
        <v>-0.18206894040428395</v>
      </c>
      <c r="U28" s="11">
        <f>'OddsRatio_working_3-way'!S28-'OddsRatio_working_3-way'!R28^2/3</f>
        <v>-0.92126883844567697</v>
      </c>
      <c r="V28" s="11">
        <f>'OddsRatio_working_3-way'!S28*'OddsRatio_working_3-way'!R28/3-2*'OddsRatio_working_3-way'!R28^3/27-'OddsRatio_working_3-way'!T28</f>
        <v>0.18206894040428395</v>
      </c>
      <c r="W28" s="11">
        <f>'OddsRatio_working_3-way'!V28^2+4*'OddsRatio_working_3-way'!U28^3/27</f>
        <v>-8.2690053545808578E-2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0.17017575665010812</v>
      </c>
      <c r="Y28" s="11">
        <f>IF('OddsRatio_working_3-way'!W28&gt;=0,IF('OddsRatio_working_3-way'!V28+SQRT('OddsRatio_working_3-way'!W28)&gt;0,0,PI()),ACOS('OddsRatio_working_3-way'!V28/(2*'OddsRatio_working_3-way'!X28)))</f>
        <v>1.0063550690705605</v>
      </c>
      <c r="Z28" s="11">
        <f>'OddsRatio_working_3-way'!X28^(1/3)*COS('OddsRatio_working_3-way'!Y28/3)</f>
        <v>0.52326892395683389</v>
      </c>
      <c r="AA28" s="11">
        <f>'OddsRatio_working_3-way'!X28^(1/3)*COS(('OddsRatio_working_3-way'!Y28+2*PI())/3)</f>
        <v>-0.41962001361910373</v>
      </c>
      <c r="AB28" s="11">
        <f>'OddsRatio_working_3-way'!X28^(1/3)*COS(('OddsRatio_working_3-way'!Y28+4*PI())/3)</f>
        <v>-0.10364891033773035</v>
      </c>
      <c r="AC28" s="11">
        <f>'OddsRatio_working_3-way'!X28^(1/3)*SIN('OddsRatio_working_3-way'!Y28/3)</f>
        <v>0.18242600153564423</v>
      </c>
      <c r="AD28" s="11">
        <f>'OddsRatio_working_3-way'!X28^(1/3)*SIN(('OddsRatio_working_3-way'!Y28+2*PI())/3)</f>
        <v>0.36195118038974383</v>
      </c>
      <c r="AE28" s="11">
        <f>'OddsRatio_working_3-way'!X28^(1/3)*SIN(('OddsRatio_working_3-way'!Y28+4*PI())/3)</f>
        <v>-0.54437718192538787</v>
      </c>
      <c r="AF28" s="11">
        <f>-'OddsRatio_working_3-way'!U28/(3*'OddsRatio_working_3-way'!X28^(1/3))*COS(('OddsRatio_working_3-way'!Y28)/3)</f>
        <v>0.52326892395683378</v>
      </c>
      <c r="AG28" s="11">
        <f>-'OddsRatio_working_3-way'!U28/(3*'OddsRatio_working_3-way'!X28^(1/3))*COS(('OddsRatio_working_3-way'!Y28+2*PI())/3)</f>
        <v>-0.41962001361910367</v>
      </c>
      <c r="AH28" s="11">
        <f>-'OddsRatio_working_3-way'!U28/(3*'OddsRatio_working_3-way'!X28^(1/3))*COS(('OddsRatio_working_3-way'!Y28+4*PI())/3)</f>
        <v>-0.10364891033773034</v>
      </c>
      <c r="AI28" s="11">
        <f>'OddsRatio_working_3-way'!U28/(3*'OddsRatio_working_3-way'!X28^(1/3))*SIN(('OddsRatio_working_3-way'!Y28)/3)</f>
        <v>-0.1824260015356442</v>
      </c>
      <c r="AJ28" s="11">
        <f>'OddsRatio_working_3-way'!U28/(3*'OddsRatio_working_3-way'!X28^(1/3))*SIN(('OddsRatio_working_3-way'!Y28+2*PI())/3)</f>
        <v>-0.36195118038974378</v>
      </c>
      <c r="AK28" s="11">
        <f>'OddsRatio_working_3-way'!U28/(3*'OddsRatio_working_3-way'!X28^(1/3))*SIN(('OddsRatio_working_3-way'!Y28+4*PI())/3)</f>
        <v>0.54437718192538775</v>
      </c>
      <c r="AL28" s="11">
        <f>'OddsRatio_working_3-way'!Z28+'OddsRatio_working_3-way'!AF28</f>
        <v>1.0465378479136676</v>
      </c>
      <c r="AM28" s="11">
        <f>'OddsRatio_working_3-way'!AA28+'OddsRatio_working_3-way'!AG28</f>
        <v>-0.83924002723820745</v>
      </c>
      <c r="AN28" s="11">
        <f>'OddsRatio_working_3-way'!AB28+'OddsRatio_working_3-way'!AH28</f>
        <v>-0.20729782067546071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1.0465378479136676</v>
      </c>
      <c r="AS28" s="11">
        <f>IF(('OddsRatio_working_3-way'!X28=0),IF(Q28&gt;0,-Q28^(1/3),(-Q28)^(1/3)),'OddsRatio_working_3-way'!AM28-'OddsRatio_working_3-way'!R28/3)</f>
        <v>-0.83924002723820745</v>
      </c>
      <c r="AT28" s="11">
        <f>IF(('OddsRatio_working_3-way'!X28=0),IF(Q28&gt;0,-Q28^(1/3),(-Q28)^(1/3)),'OddsRatio_working_3-way'!AN28-'OddsRatio_working_3-way'!R28/3)</f>
        <v>-0.20729782067546071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3.16</v>
      </c>
      <c r="B29" s="4">
        <f>IF('True_Odds_Calculator_3-way'!B30="","",'True_Odds_Calculator_3-way'!B30)</f>
        <v>3.48</v>
      </c>
      <c r="C29" s="4">
        <f>IF('True_Odds_Calculator_3-way'!C30="","",'True_Odds_Calculator_3-way'!C30)</f>
        <v>2.39</v>
      </c>
      <c r="D29" s="9">
        <f t="shared" si="13"/>
        <v>0.30922805709004497</v>
      </c>
      <c r="E29" s="9">
        <f t="shared" si="14"/>
        <v>0.28052054294537365</v>
      </c>
      <c r="F29" s="9">
        <f t="shared" si="15"/>
        <v>0.41025139996458126</v>
      </c>
      <c r="G29" s="9">
        <f t="shared" si="16"/>
        <v>1.0341940780883006</v>
      </c>
      <c r="H29" s="9">
        <f t="shared" si="17"/>
        <v>3.2338592086707294</v>
      </c>
      <c r="I29" s="9">
        <f t="shared" si="18"/>
        <v>3.564801313658986</v>
      </c>
      <c r="J29" s="9">
        <f t="shared" si="19"/>
        <v>2.437529768542738</v>
      </c>
      <c r="K29" s="11">
        <f t="shared" si="20"/>
        <v>0.31645569620253161</v>
      </c>
      <c r="L29" s="11">
        <f t="shared" si="21"/>
        <v>0.28735632183908044</v>
      </c>
      <c r="M29" s="11">
        <f t="shared" si="22"/>
        <v>0.41841004184100417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-0.28330615159556505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0.22943152119718963</v>
      </c>
      <c r="Q29" s="11">
        <f>2*'OddsRatio_working_3-way'!K29*'OddsRatio_working_3-way'!L29*'OddsRatio_working_3-way'!M29</f>
        <v>7.6096690280991572E-2</v>
      </c>
      <c r="R29" s="11">
        <f t="shared" si="23"/>
        <v>0</v>
      </c>
      <c r="S29" s="11">
        <f t="shared" si="24"/>
        <v>-0.80983600216600882</v>
      </c>
      <c r="T29" s="11">
        <f t="shared" si="25"/>
        <v>-0.2686023224431206</v>
      </c>
      <c r="U29" s="11">
        <f>'OddsRatio_working_3-way'!S29-'OddsRatio_working_3-way'!R29^2/3</f>
        <v>-0.80983600216600882</v>
      </c>
      <c r="V29" s="11">
        <f>'OddsRatio_working_3-way'!S29*'OddsRatio_working_3-way'!R29/3-2*'OddsRatio_working_3-way'!R29^3/27-'OddsRatio_working_3-way'!T29</f>
        <v>0.2686023224431206</v>
      </c>
      <c r="W29" s="11">
        <f>'OddsRatio_working_3-way'!V29^2+4*'OddsRatio_working_3-way'!U29^3/27</f>
        <v>-6.5369802914208436E-3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0.14025350968269829</v>
      </c>
      <c r="Y29" s="11">
        <f>IF('OddsRatio_working_3-way'!W29&gt;=0,IF('OddsRatio_working_3-way'!V29+SQRT('OddsRatio_working_3-way'!W29)&gt;0,0,PI()),ACOS('OddsRatio_working_3-way'!V29/(2*'OddsRatio_working_3-way'!X29)))</f>
        <v>0.2923818080196432</v>
      </c>
      <c r="Z29" s="11">
        <f>'OddsRatio_working_3-way'!X29^(1/3)*COS('OddsRatio_working_3-way'!Y29/3)</f>
        <v>0.51709703904415016</v>
      </c>
      <c r="AA29" s="11">
        <f>'OddsRatio_working_3-way'!X29^(1/3)*COS(('OddsRatio_working_3-way'!Y29+2*PI())/3)</f>
        <v>-0.30233196045962202</v>
      </c>
      <c r="AB29" s="11">
        <f>'OddsRatio_working_3-way'!X29^(1/3)*COS(('OddsRatio_working_3-way'!Y29+4*PI())/3)</f>
        <v>-0.21476507858452823</v>
      </c>
      <c r="AC29" s="11">
        <f>'OddsRatio_working_3-way'!X29^(1/3)*SIN('OddsRatio_working_3-way'!Y29/3)</f>
        <v>5.0556762822681775E-2</v>
      </c>
      <c r="AD29" s="11">
        <f>'OddsRatio_working_3-way'!X29^(1/3)*SIN(('OddsRatio_working_3-way'!Y29+2*PI())/3)</f>
        <v>0.42254079062260697</v>
      </c>
      <c r="AE29" s="11">
        <f>'OddsRatio_working_3-way'!X29^(1/3)*SIN(('OddsRatio_working_3-way'!Y29+4*PI())/3)</f>
        <v>-0.47309755344528859</v>
      </c>
      <c r="AF29" s="11">
        <f>-'OddsRatio_working_3-way'!U29/(3*'OddsRatio_working_3-way'!X29^(1/3))*COS(('OddsRatio_working_3-way'!Y29)/3)</f>
        <v>0.51709703904415028</v>
      </c>
      <c r="AG29" s="11">
        <f>-'OddsRatio_working_3-way'!U29/(3*'OddsRatio_working_3-way'!X29^(1/3))*COS(('OddsRatio_working_3-way'!Y29+2*PI())/3)</f>
        <v>-0.30233196045962207</v>
      </c>
      <c r="AH29" s="11">
        <f>-'OddsRatio_working_3-way'!U29/(3*'OddsRatio_working_3-way'!X29^(1/3))*COS(('OddsRatio_working_3-way'!Y29+4*PI())/3)</f>
        <v>-0.21476507858452829</v>
      </c>
      <c r="AI29" s="11">
        <f>'OddsRatio_working_3-way'!U29/(3*'OddsRatio_working_3-way'!X29^(1/3))*SIN(('OddsRatio_working_3-way'!Y29)/3)</f>
        <v>-5.0556762822681789E-2</v>
      </c>
      <c r="AJ29" s="11">
        <f>'OddsRatio_working_3-way'!U29/(3*'OddsRatio_working_3-way'!X29^(1/3))*SIN(('OddsRatio_working_3-way'!Y29+2*PI())/3)</f>
        <v>-0.42254079062260708</v>
      </c>
      <c r="AK29" s="11">
        <f>'OddsRatio_working_3-way'!U29/(3*'OddsRatio_working_3-way'!X29^(1/3))*SIN(('OddsRatio_working_3-way'!Y29+4*PI())/3)</f>
        <v>0.47309755344528864</v>
      </c>
      <c r="AL29" s="11">
        <f>'OddsRatio_working_3-way'!Z29+'OddsRatio_working_3-way'!AF29</f>
        <v>1.0341940780883006</v>
      </c>
      <c r="AM29" s="11">
        <f>'OddsRatio_working_3-way'!AA29+'OddsRatio_working_3-way'!AG29</f>
        <v>-0.60466392091924415</v>
      </c>
      <c r="AN29" s="11">
        <f>'OddsRatio_working_3-way'!AB29+'OddsRatio_working_3-way'!AH29</f>
        <v>-0.42953015716905651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1.0341940780883006</v>
      </c>
      <c r="AS29" s="11">
        <f>IF(('OddsRatio_working_3-way'!X29=0),IF(Q29&gt;0,-Q29^(1/3),(-Q29)^(1/3)),'OddsRatio_working_3-way'!AM29-'OddsRatio_working_3-way'!R29/3)</f>
        <v>-0.60466392091924415</v>
      </c>
      <c r="AT29" s="11">
        <f>IF(('OddsRatio_working_3-way'!X29=0),IF(Q29&gt;0,-Q29^(1/3),(-Q29)^(1/3)),'OddsRatio_working_3-way'!AN29-'OddsRatio_working_3-way'!R29/3)</f>
        <v>-0.42953015716905651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1.2</v>
      </c>
      <c r="B30" s="4">
        <f>IF('True_Odds_Calculator_3-way'!B31="","",'True_Odds_Calculator_3-way'!B31)</f>
        <v>8.4</v>
      </c>
      <c r="C30" s="4">
        <f>IF('True_Odds_Calculator_3-way'!C31="","",'True_Odds_Calculator_3-way'!C31)</f>
        <v>13.14</v>
      </c>
      <c r="D30" s="9">
        <f t="shared" si="13"/>
        <v>0.82026790774628755</v>
      </c>
      <c r="E30" s="9">
        <f t="shared" si="14"/>
        <v>0.10980306457789873</v>
      </c>
      <c r="F30" s="9">
        <f t="shared" si="15"/>
        <v>6.9929027675813757E-2</v>
      </c>
      <c r="G30" s="9">
        <f t="shared" si="16"/>
        <v>1.0955694508854563</v>
      </c>
      <c r="H30" s="9">
        <f t="shared" si="17"/>
        <v>1.2191138901770913</v>
      </c>
      <c r="I30" s="9">
        <f t="shared" si="18"/>
        <v>9.1072139365523768</v>
      </c>
      <c r="J30" s="9">
        <f t="shared" si="19"/>
        <v>14.300213133749441</v>
      </c>
      <c r="K30" s="11">
        <f t="shared" si="20"/>
        <v>0.83333333333333337</v>
      </c>
      <c r="L30" s="11">
        <f t="shared" si="21"/>
        <v>0.11904761904761904</v>
      </c>
      <c r="M30" s="11">
        <f t="shared" si="22"/>
        <v>7.6103500761035003E-2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-0.13565147012635603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0.14903602232369353</v>
      </c>
      <c r="Q30" s="11">
        <f>2*'OddsRatio_working_3-way'!K30*'OddsRatio_working_3-way'!L30*'OddsRatio_working_3-way'!M30</f>
        <v>1.5099900944649802E-2</v>
      </c>
      <c r="R30" s="11">
        <f t="shared" si="23"/>
        <v>0</v>
      </c>
      <c r="S30" s="11">
        <f t="shared" si="24"/>
        <v>-1.0986686851596235</v>
      </c>
      <c r="T30" s="11">
        <f t="shared" si="25"/>
        <v>-0.11131394986419692</v>
      </c>
      <c r="U30" s="11">
        <f>'OddsRatio_working_3-way'!S30-'OddsRatio_working_3-way'!R30^2/3</f>
        <v>-1.0986686851596235</v>
      </c>
      <c r="V30" s="11">
        <f>'OddsRatio_working_3-way'!S30*'OddsRatio_working_3-way'!R30/3-2*'OddsRatio_working_3-way'!R30^3/27-'OddsRatio_working_3-way'!T30</f>
        <v>0.11131394986419692</v>
      </c>
      <c r="W30" s="11">
        <f>'OddsRatio_working_3-way'!V30^2+4*'OddsRatio_working_3-way'!U30^3/27</f>
        <v>-0.18407930437114003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0.22162473903284635</v>
      </c>
      <c r="Y30" s="11">
        <f>IF('OddsRatio_working_3-way'!W30&gt;=0,IF('OddsRatio_working_3-way'!V30+SQRT('OddsRatio_working_3-way'!W30)&gt;0,0,PI()),ACOS('OddsRatio_working_3-way'!V30/(2*'OddsRatio_working_3-way'!X30)))</f>
        <v>1.3169471853187349</v>
      </c>
      <c r="Z30" s="11">
        <f>'OddsRatio_working_3-way'!X30^(1/3)*COS('OddsRatio_working_3-way'!Y30/3)</f>
        <v>0.54778472544272816</v>
      </c>
      <c r="AA30" s="11">
        <f>'OddsRatio_working_3-way'!X30^(1/3)*COS(('OddsRatio_working_3-way'!Y30+2*PI())/3)</f>
        <v>-0.49663906240203765</v>
      </c>
      <c r="AB30" s="11">
        <f>'OddsRatio_working_3-way'!X30^(1/3)*COS(('OddsRatio_working_3-way'!Y30+4*PI())/3)</f>
        <v>-5.114566304069032E-2</v>
      </c>
      <c r="AC30" s="11">
        <f>'OddsRatio_working_3-way'!X30^(1/3)*SIN('OddsRatio_working_3-way'!Y30/3)</f>
        <v>0.25720573404347519</v>
      </c>
      <c r="AD30" s="11">
        <f>'OddsRatio_working_3-way'!X30^(1/3)*SIN(('OddsRatio_working_3-way'!Y30+2*PI())/3)</f>
        <v>0.34579262101674879</v>
      </c>
      <c r="AE30" s="11">
        <f>'OddsRatio_working_3-way'!X30^(1/3)*SIN(('OddsRatio_working_3-way'!Y30+4*PI())/3)</f>
        <v>-0.60299835506022403</v>
      </c>
      <c r="AF30" s="11">
        <f>-'OddsRatio_working_3-way'!U30/(3*'OddsRatio_working_3-way'!X30^(1/3))*COS(('OddsRatio_working_3-way'!Y30)/3)</f>
        <v>0.54778472544272805</v>
      </c>
      <c r="AG30" s="11">
        <f>-'OddsRatio_working_3-way'!U30/(3*'OddsRatio_working_3-way'!X30^(1/3))*COS(('OddsRatio_working_3-way'!Y30+2*PI())/3)</f>
        <v>-0.49663906240203753</v>
      </c>
      <c r="AH30" s="11">
        <f>-'OddsRatio_working_3-way'!U30/(3*'OddsRatio_working_3-way'!X30^(1/3))*COS(('OddsRatio_working_3-way'!Y30+4*PI())/3)</f>
        <v>-5.1145663040690313E-2</v>
      </c>
      <c r="AI30" s="11">
        <f>'OddsRatio_working_3-way'!U30/(3*'OddsRatio_working_3-way'!X30^(1/3))*SIN(('OddsRatio_working_3-way'!Y30)/3)</f>
        <v>-0.25720573404347513</v>
      </c>
      <c r="AJ30" s="11">
        <f>'OddsRatio_working_3-way'!U30/(3*'OddsRatio_working_3-way'!X30^(1/3))*SIN(('OddsRatio_working_3-way'!Y30+2*PI())/3)</f>
        <v>-0.34579262101674874</v>
      </c>
      <c r="AK30" s="11">
        <f>'OddsRatio_working_3-way'!U30/(3*'OddsRatio_working_3-way'!X30^(1/3))*SIN(('OddsRatio_working_3-way'!Y30+4*PI())/3)</f>
        <v>0.60299835506022392</v>
      </c>
      <c r="AL30" s="11">
        <f>'OddsRatio_working_3-way'!Z30+'OddsRatio_working_3-way'!AF30</f>
        <v>1.0955694508854563</v>
      </c>
      <c r="AM30" s="11">
        <f>'OddsRatio_working_3-way'!AA30+'OddsRatio_working_3-way'!AG30</f>
        <v>-0.99327812480407518</v>
      </c>
      <c r="AN30" s="11">
        <f>'OddsRatio_working_3-way'!AB30+'OddsRatio_working_3-way'!AH30</f>
        <v>-0.10229132608138064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1.0955694508854563</v>
      </c>
      <c r="AS30" s="11">
        <f>IF(('OddsRatio_working_3-way'!X30=0),IF(Q30&gt;0,-Q30^(1/3),(-Q30)^(1/3)),'OddsRatio_working_3-way'!AM30-'OddsRatio_working_3-way'!R30/3)</f>
        <v>-0.99327812480407518</v>
      </c>
      <c r="AT30" s="11">
        <f>IF(('OddsRatio_working_3-way'!X30=0),IF(Q30&gt;0,-Q30^(1/3),(-Q30)^(1/3)),'OddsRatio_working_3-way'!AN30-'OddsRatio_working_3-way'!R30/3)</f>
        <v>-0.10229132608138064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1.8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4.53</v>
      </c>
      <c r="D31" s="9">
        <f t="shared" si="13"/>
        <v>0.5434775889620741</v>
      </c>
      <c r="E31" s="9">
        <f t="shared" si="14"/>
        <v>0.24405075114373409</v>
      </c>
      <c r="F31" s="9">
        <f t="shared" si="15"/>
        <v>0.21247165989419184</v>
      </c>
      <c r="G31" s="9">
        <f t="shared" si="16"/>
        <v>1.050002843516018</v>
      </c>
      <c r="H31" s="9">
        <f t="shared" si="17"/>
        <v>1.8400022748128142</v>
      </c>
      <c r="I31" s="9">
        <f t="shared" si="18"/>
        <v>4.0975083883722547</v>
      </c>
      <c r="J31" s="9">
        <f t="shared" si="19"/>
        <v>4.7065100376115439</v>
      </c>
      <c r="K31" s="11">
        <f t="shared" si="20"/>
        <v>0.55555555555555558</v>
      </c>
      <c r="L31" s="11">
        <f t="shared" si="21"/>
        <v>0.25316455696202528</v>
      </c>
      <c r="M31" s="11">
        <f t="shared" si="22"/>
        <v>0.22075055187637968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-0.25865382525622271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0.22602869446695417</v>
      </c>
      <c r="Q31" s="11">
        <f>2*'OddsRatio_working_3-way'!K31*'OddsRatio_working_3-way'!L31*'OddsRatio_working_3-way'!M31</f>
        <v>6.2095795183229163E-2</v>
      </c>
      <c r="R31" s="11">
        <f t="shared" si="23"/>
        <v>0</v>
      </c>
      <c r="S31" s="11">
        <f t="shared" si="24"/>
        <v>-0.87386565515916859</v>
      </c>
      <c r="T31" s="11">
        <f t="shared" si="25"/>
        <v>-0.24007298218658477</v>
      </c>
      <c r="U31" s="11">
        <f>'OddsRatio_working_3-way'!S31-'OddsRatio_working_3-way'!R31^2/3</f>
        <v>-0.87386565515916859</v>
      </c>
      <c r="V31" s="11">
        <f>'OddsRatio_working_3-way'!S31*'OddsRatio_working_3-way'!R31/3-2*'OddsRatio_working_3-way'!R31^3/27-'OddsRatio_working_3-way'!T31</f>
        <v>0.24007298218658477</v>
      </c>
      <c r="W31" s="11">
        <f>'OddsRatio_working_3-way'!V31^2+4*'OddsRatio_working_3-way'!U31^3/27</f>
        <v>-4.1227156249511253E-2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0.15721179426610421</v>
      </c>
      <c r="Y31" s="11">
        <f>IF('OddsRatio_working_3-way'!W31&gt;=0,IF('OddsRatio_working_3-way'!V31+SQRT('OddsRatio_working_3-way'!W31)&gt;0,0,PI()),ACOS('OddsRatio_working_3-way'!V31/(2*'OddsRatio_working_3-way'!X31)))</f>
        <v>0.70202880117886435</v>
      </c>
      <c r="Z31" s="11">
        <f>'OddsRatio_working_3-way'!X31^(1/3)*COS('OddsRatio_working_3-way'!Y31/3)</f>
        <v>0.52500142175800912</v>
      </c>
      <c r="AA31" s="11">
        <f>'OddsRatio_working_3-way'!X31^(1/3)*COS(('OddsRatio_working_3-way'!Y31+2*PI())/3)</f>
        <v>-0.37088218602048756</v>
      </c>
      <c r="AB31" s="11">
        <f>'OddsRatio_working_3-way'!X31^(1/3)*COS(('OddsRatio_working_3-way'!Y31+4*PI())/3)</f>
        <v>-0.15411923573752154</v>
      </c>
      <c r="AC31" s="11">
        <f>'OddsRatio_working_3-way'!X31^(1/3)*SIN('OddsRatio_working_3-way'!Y31/3)</f>
        <v>0.12514814769620794</v>
      </c>
      <c r="AD31" s="11">
        <f>'OddsRatio_working_3-way'!X31^(1/3)*SIN(('OddsRatio_working_3-way'!Y31+2*PI())/3)</f>
        <v>0.39209049441728039</v>
      </c>
      <c r="AE31" s="11">
        <f>'OddsRatio_working_3-way'!X31^(1/3)*SIN(('OddsRatio_working_3-way'!Y31+4*PI())/3)</f>
        <v>-0.51723864211348825</v>
      </c>
      <c r="AF31" s="11">
        <f>-'OddsRatio_working_3-way'!U31/(3*'OddsRatio_working_3-way'!X31^(1/3))*COS(('OddsRatio_working_3-way'!Y31)/3)</f>
        <v>0.52500142175800901</v>
      </c>
      <c r="AG31" s="11">
        <f>-'OddsRatio_working_3-way'!U31/(3*'OddsRatio_working_3-way'!X31^(1/3))*COS(('OddsRatio_working_3-way'!Y31+2*PI())/3)</f>
        <v>-0.3708821860204875</v>
      </c>
      <c r="AH31" s="11">
        <f>-'OddsRatio_working_3-way'!U31/(3*'OddsRatio_working_3-way'!X31^(1/3))*COS(('OddsRatio_working_3-way'!Y31+4*PI())/3)</f>
        <v>-0.15411923573752151</v>
      </c>
      <c r="AI31" s="11">
        <f>'OddsRatio_working_3-way'!U31/(3*'OddsRatio_working_3-way'!X31^(1/3))*SIN(('OddsRatio_working_3-way'!Y31)/3)</f>
        <v>-0.12514814769620791</v>
      </c>
      <c r="AJ31" s="11">
        <f>'OddsRatio_working_3-way'!U31/(3*'OddsRatio_working_3-way'!X31^(1/3))*SIN(('OddsRatio_working_3-way'!Y31+2*PI())/3)</f>
        <v>-0.39209049441728028</v>
      </c>
      <c r="AK31" s="11">
        <f>'OddsRatio_working_3-way'!U31/(3*'OddsRatio_working_3-way'!X31^(1/3))*SIN(('OddsRatio_working_3-way'!Y31+4*PI())/3)</f>
        <v>0.51723864211348813</v>
      </c>
      <c r="AL31" s="11">
        <f>'OddsRatio_working_3-way'!Z31+'OddsRatio_working_3-way'!AF31</f>
        <v>1.050002843516018</v>
      </c>
      <c r="AM31" s="11">
        <f>'OddsRatio_working_3-way'!AA31+'OddsRatio_working_3-way'!AG31</f>
        <v>-0.74176437204097501</v>
      </c>
      <c r="AN31" s="11">
        <f>'OddsRatio_working_3-way'!AB31+'OddsRatio_working_3-way'!AH31</f>
        <v>-0.30823847147504302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1.050002843516018</v>
      </c>
      <c r="AS31" s="11">
        <f>IF(('OddsRatio_working_3-way'!X31=0),IF(Q31&gt;0,-Q31^(1/3),(-Q31)^(1/3)),'OddsRatio_working_3-way'!AM31-'OddsRatio_working_3-way'!R31/3)</f>
        <v>-0.74176437204097501</v>
      </c>
      <c r="AT31" s="11">
        <f>IF(('OddsRatio_working_3-way'!X31=0),IF(Q31&gt;0,-Q31^(1/3),(-Q31)^(1/3)),'OddsRatio_working_3-way'!AN31-'OddsRatio_working_3-way'!R31/3)</f>
        <v>-0.30823847147504302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2.2000000000000002</v>
      </c>
      <c r="B32" s="4">
        <f>IF('True_Odds_Calculator_3-way'!B33="","",'True_Odds_Calculator_3-way'!B33)</f>
        <v>3.66</v>
      </c>
      <c r="C32" s="4">
        <f>IF('True_Odds_Calculator_3-way'!C33="","",'True_Odds_Calculator_3-way'!C33)</f>
        <v>3.33</v>
      </c>
      <c r="D32" s="9">
        <f t="shared" si="13"/>
        <v>0.44389936610888081</v>
      </c>
      <c r="E32" s="9">
        <f t="shared" si="14"/>
        <v>0.26476336086138619</v>
      </c>
      <c r="F32" s="9">
        <f t="shared" si="15"/>
        <v>0.291337273029733</v>
      </c>
      <c r="G32" s="9">
        <f t="shared" si="16"/>
        <v>1.043969039585422</v>
      </c>
      <c r="H32" s="9">
        <f t="shared" si="17"/>
        <v>2.2527628475025065</v>
      </c>
      <c r="I32" s="9">
        <f t="shared" si="18"/>
        <v>3.7769576452972227</v>
      </c>
      <c r="J32" s="9">
        <f t="shared" si="19"/>
        <v>3.4324478622340338</v>
      </c>
      <c r="K32" s="11">
        <f t="shared" si="20"/>
        <v>0.45454545454545453</v>
      </c>
      <c r="L32" s="11">
        <f t="shared" si="21"/>
        <v>0.27322404371584696</v>
      </c>
      <c r="M32" s="11">
        <f t="shared" si="22"/>
        <v>0.3003003003003003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-0.27737722819690036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0.23085678823383743</v>
      </c>
      <c r="Q32" s="11">
        <f>2*'OddsRatio_working_3-way'!K32*'OddsRatio_working_3-way'!L32*'OddsRatio_working_3-way'!M32</f>
        <v>7.4590238524664745E-2</v>
      </c>
      <c r="R32" s="11">
        <f t="shared" si="23"/>
        <v>0</v>
      </c>
      <c r="S32" s="11">
        <f t="shared" si="24"/>
        <v>-0.83228457409618462</v>
      </c>
      <c r="T32" s="11">
        <f t="shared" si="25"/>
        <v>-0.26891262490991419</v>
      </c>
      <c r="U32" s="11">
        <f>'OddsRatio_working_3-way'!S32-'OddsRatio_working_3-way'!R32^2/3</f>
        <v>-0.83228457409618462</v>
      </c>
      <c r="V32" s="11">
        <f>'OddsRatio_working_3-way'!S32*'OddsRatio_working_3-way'!R32/3-2*'OddsRatio_working_3-way'!R32^3/27-'OddsRatio_working_3-way'!T32</f>
        <v>0.26891262490991419</v>
      </c>
      <c r="W32" s="11">
        <f>'OddsRatio_working_3-way'!V32^2+4*'OddsRatio_working_3-way'!U32^3/27</f>
        <v>-1.3096598269634357E-2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0.1461254581734259</v>
      </c>
      <c r="Y32" s="11">
        <f>IF('OddsRatio_working_3-way'!W32&gt;=0,IF('OddsRatio_working_3-way'!V32+SQRT('OddsRatio_working_3-way'!W32)&gt;0,0,PI()),ACOS('OddsRatio_working_3-way'!V32/(2*'OddsRatio_working_3-way'!X32)))</f>
        <v>0.40235090074179869</v>
      </c>
      <c r="Z32" s="11">
        <f>'OddsRatio_working_3-way'!X32^(1/3)*COS('OddsRatio_working_3-way'!Y32/3)</f>
        <v>0.52198451979271099</v>
      </c>
      <c r="AA32" s="11">
        <f>'OddsRatio_working_3-way'!X32^(1/3)*COS(('OddsRatio_working_3-way'!Y32+2*PI())/3)</f>
        <v>-0.32198622965260115</v>
      </c>
      <c r="AB32" s="11">
        <f>'OddsRatio_working_3-way'!X32^(1/3)*COS(('OddsRatio_working_3-way'!Y32+4*PI())/3)</f>
        <v>-0.19999829014011022</v>
      </c>
      <c r="AC32" s="11">
        <f>'OddsRatio_working_3-way'!X32^(1/3)*SIN('OddsRatio_working_3-way'!Y32/3)</f>
        <v>7.0429769715424667E-2</v>
      </c>
      <c r="AD32" s="11">
        <f>'OddsRatio_working_3-way'!X32^(1/3)*SIN(('OddsRatio_working_3-way'!Y32+2*PI())/3)</f>
        <v>0.41683696966499656</v>
      </c>
      <c r="AE32" s="11">
        <f>'OddsRatio_working_3-way'!X32^(1/3)*SIN(('OddsRatio_working_3-way'!Y32+4*PI())/3)</f>
        <v>-0.48726673938042103</v>
      </c>
      <c r="AF32" s="11">
        <f>-'OddsRatio_working_3-way'!U32/(3*'OddsRatio_working_3-way'!X32^(1/3))*COS(('OddsRatio_working_3-way'!Y32)/3)</f>
        <v>0.52198451979271099</v>
      </c>
      <c r="AG32" s="11">
        <f>-'OddsRatio_working_3-way'!U32/(3*'OddsRatio_working_3-way'!X32^(1/3))*COS(('OddsRatio_working_3-way'!Y32+2*PI())/3)</f>
        <v>-0.32198622965260115</v>
      </c>
      <c r="AH32" s="11">
        <f>-'OddsRatio_working_3-way'!U32/(3*'OddsRatio_working_3-way'!X32^(1/3))*COS(('OddsRatio_working_3-way'!Y32+4*PI())/3)</f>
        <v>-0.19999829014011022</v>
      </c>
      <c r="AI32" s="11">
        <f>'OddsRatio_working_3-way'!U32/(3*'OddsRatio_working_3-way'!X32^(1/3))*SIN(('OddsRatio_working_3-way'!Y32)/3)</f>
        <v>-7.0429769715424667E-2</v>
      </c>
      <c r="AJ32" s="11">
        <f>'OddsRatio_working_3-way'!U32/(3*'OddsRatio_working_3-way'!X32^(1/3))*SIN(('OddsRatio_working_3-way'!Y32+2*PI())/3)</f>
        <v>-0.41683696966499656</v>
      </c>
      <c r="AK32" s="11">
        <f>'OddsRatio_working_3-way'!U32/(3*'OddsRatio_working_3-way'!X32^(1/3))*SIN(('OddsRatio_working_3-way'!Y32+4*PI())/3)</f>
        <v>0.48726673938042103</v>
      </c>
      <c r="AL32" s="11">
        <f>'OddsRatio_working_3-way'!Z32+'OddsRatio_working_3-way'!AF32</f>
        <v>1.043969039585422</v>
      </c>
      <c r="AM32" s="11">
        <f>'OddsRatio_working_3-way'!AA32+'OddsRatio_working_3-way'!AG32</f>
        <v>-0.6439724593052023</v>
      </c>
      <c r="AN32" s="11">
        <f>'OddsRatio_working_3-way'!AB32+'OddsRatio_working_3-way'!AH32</f>
        <v>-0.39999658028022045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1.043969039585422</v>
      </c>
      <c r="AS32" s="11">
        <f>IF(('OddsRatio_working_3-way'!X32=0),IF(Q32&gt;0,-Q32^(1/3),(-Q32)^(1/3)),'OddsRatio_working_3-way'!AM32-'OddsRatio_working_3-way'!R32/3)</f>
        <v>-0.6439724593052023</v>
      </c>
      <c r="AT32" s="11">
        <f>IF(('OddsRatio_working_3-way'!X32=0),IF(Q32&gt;0,-Q32^(1/3),(-Q32)^(1/3)),'OddsRatio_working_3-way'!AN32-'OddsRatio_working_3-way'!R32/3)</f>
        <v>-0.39999658028022045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2.71</v>
      </c>
      <c r="B33" s="4">
        <f>IF('True_Odds_Calculator_3-way'!B34="","",'True_Odds_Calculator_3-way'!B34)</f>
        <v>4.1399999999999997</v>
      </c>
      <c r="C33" s="4">
        <f>IF('True_Odds_Calculator_3-way'!C34="","",'True_Odds_Calculator_3-way'!C34)</f>
        <v>2.39</v>
      </c>
      <c r="D33" s="9">
        <f t="shared" si="13"/>
        <v>0.35876992972536659</v>
      </c>
      <c r="E33" s="9">
        <f t="shared" si="14"/>
        <v>0.23353869615601403</v>
      </c>
      <c r="F33" s="9">
        <f t="shared" si="15"/>
        <v>0.40769137411861933</v>
      </c>
      <c r="G33" s="9">
        <f t="shared" si="16"/>
        <v>1.0452056154117833</v>
      </c>
      <c r="H33" s="9">
        <f t="shared" si="17"/>
        <v>2.7873016023541499</v>
      </c>
      <c r="I33" s="9">
        <f t="shared" si="18"/>
        <v>4.2819456323929996</v>
      </c>
      <c r="J33" s="9">
        <f t="shared" si="19"/>
        <v>2.4528358054223789</v>
      </c>
      <c r="K33" s="11">
        <f t="shared" si="20"/>
        <v>0.36900369003690037</v>
      </c>
      <c r="L33" s="11">
        <f t="shared" si="21"/>
        <v>0.24154589371980678</v>
      </c>
      <c r="M33" s="11">
        <f t="shared" si="22"/>
        <v>0.41841004184100417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-0.27833833550269282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0.23271107733817015</v>
      </c>
      <c r="Q33" s="11">
        <f>2*'OddsRatio_working_3-way'!K33*'OddsRatio_working_3-way'!L33*'OddsRatio_working_3-way'!M33</f>
        <v>7.4586883762234019E-2</v>
      </c>
      <c r="R33" s="11">
        <f t="shared" si="23"/>
        <v>0</v>
      </c>
      <c r="S33" s="11">
        <f t="shared" si="24"/>
        <v>-0.83607267722529999</v>
      </c>
      <c r="T33" s="11">
        <f t="shared" si="25"/>
        <v>-0.26797201193118586</v>
      </c>
      <c r="U33" s="11">
        <f>'OddsRatio_working_3-way'!S33-'OddsRatio_working_3-way'!R33^2/3</f>
        <v>-0.83607267722529999</v>
      </c>
      <c r="V33" s="11">
        <f>'OddsRatio_working_3-way'!S33*'OddsRatio_working_3-way'!R33/3-2*'OddsRatio_working_3-way'!R33^3/27-'OddsRatio_working_3-way'!T33</f>
        <v>0.26797201193118586</v>
      </c>
      <c r="W33" s="11">
        <f>'OddsRatio_working_3-way'!V33^2+4*'OddsRatio_working_3-way'!U33^3/27</f>
        <v>-1.4773141668033452E-2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0.14712421694479896</v>
      </c>
      <c r="Y33" s="11">
        <f>IF('OddsRatio_working_3-way'!W33&gt;=0,IF('OddsRatio_working_3-way'!V33+SQRT('OddsRatio_working_3-way'!W33)&gt;0,0,PI()),ACOS('OddsRatio_working_3-way'!V33/(2*'OddsRatio_working_3-way'!X33)))</f>
        <v>0.42582108641892735</v>
      </c>
      <c r="Z33" s="11">
        <f>'OddsRatio_working_3-way'!X33^(1/3)*COS('OddsRatio_working_3-way'!Y33/3)</f>
        <v>0.52260280770589163</v>
      </c>
      <c r="AA33" s="11">
        <f>'OddsRatio_working_3-way'!X33^(1/3)*COS(('OddsRatio_working_3-way'!Y33+2*PI())/3)</f>
        <v>-0.3259767340783426</v>
      </c>
      <c r="AB33" s="11">
        <f>'OddsRatio_working_3-way'!X33^(1/3)*COS(('OddsRatio_working_3-way'!Y33+4*PI())/3)</f>
        <v>-0.19662607362754911</v>
      </c>
      <c r="AC33" s="11">
        <f>'OddsRatio_working_3-way'!X33^(1/3)*SIN('OddsRatio_working_3-way'!Y33/3)</f>
        <v>7.4680638631121579E-2</v>
      </c>
      <c r="AD33" s="11">
        <f>'OddsRatio_working_3-way'!X33^(1/3)*SIN(('OddsRatio_working_3-way'!Y33+2*PI())/3)</f>
        <v>0.41524698824681539</v>
      </c>
      <c r="AE33" s="11">
        <f>'OddsRatio_working_3-way'!X33^(1/3)*SIN(('OddsRatio_working_3-way'!Y33+4*PI())/3)</f>
        <v>-0.48992762687793689</v>
      </c>
      <c r="AF33" s="11">
        <f>-'OddsRatio_working_3-way'!U33/(3*'OddsRatio_working_3-way'!X33^(1/3))*COS(('OddsRatio_working_3-way'!Y33)/3)</f>
        <v>0.52260280770589163</v>
      </c>
      <c r="AG33" s="11">
        <f>-'OddsRatio_working_3-way'!U33/(3*'OddsRatio_working_3-way'!X33^(1/3))*COS(('OddsRatio_working_3-way'!Y33+2*PI())/3)</f>
        <v>-0.3259767340783426</v>
      </c>
      <c r="AH33" s="11">
        <f>-'OddsRatio_working_3-way'!U33/(3*'OddsRatio_working_3-way'!X33^(1/3))*COS(('OddsRatio_working_3-way'!Y33+4*PI())/3)</f>
        <v>-0.19662607362754911</v>
      </c>
      <c r="AI33" s="11">
        <f>'OddsRatio_working_3-way'!U33/(3*'OddsRatio_working_3-way'!X33^(1/3))*SIN(('OddsRatio_working_3-way'!Y33)/3)</f>
        <v>-7.4680638631121579E-2</v>
      </c>
      <c r="AJ33" s="11">
        <f>'OddsRatio_working_3-way'!U33/(3*'OddsRatio_working_3-way'!X33^(1/3))*SIN(('OddsRatio_working_3-way'!Y33+2*PI())/3)</f>
        <v>-0.41524698824681539</v>
      </c>
      <c r="AK33" s="11">
        <f>'OddsRatio_working_3-way'!U33/(3*'OddsRatio_working_3-way'!X33^(1/3))*SIN(('OddsRatio_working_3-way'!Y33+4*PI())/3)</f>
        <v>0.48992762687793689</v>
      </c>
      <c r="AL33" s="11">
        <f>'OddsRatio_working_3-way'!Z33+'OddsRatio_working_3-way'!AF33</f>
        <v>1.0452056154117833</v>
      </c>
      <c r="AM33" s="11">
        <f>'OddsRatio_working_3-way'!AA33+'OddsRatio_working_3-way'!AG33</f>
        <v>-0.6519534681566852</v>
      </c>
      <c r="AN33" s="11">
        <f>'OddsRatio_working_3-way'!AB33+'OddsRatio_working_3-way'!AH33</f>
        <v>-0.39325214725509822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1.0452056154117833</v>
      </c>
      <c r="AS33" s="11">
        <f>IF(('OddsRatio_working_3-way'!X33=0),IF(Q33&gt;0,-Q33^(1/3),(-Q33)^(1/3)),'OddsRatio_working_3-way'!AM33-'OddsRatio_working_3-way'!R33/3)</f>
        <v>-0.6519534681566852</v>
      </c>
      <c r="AT33" s="11">
        <f>IF(('OddsRatio_working_3-way'!X33=0),IF(Q33&gt;0,-Q33^(1/3),(-Q33)^(1/3)),'OddsRatio_working_3-way'!AN33-'OddsRatio_working_3-way'!R33/3)</f>
        <v>-0.39325214725509822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3.1</v>
      </c>
      <c r="B34" s="4">
        <f>IF('True_Odds_Calculator_3-way'!B35="","",'True_Odds_Calculator_3-way'!B35)</f>
        <v>3.63</v>
      </c>
      <c r="C34" s="4">
        <f>IF('True_Odds_Calculator_3-way'!C35="","",'True_Odds_Calculator_3-way'!C35)</f>
        <v>2.33</v>
      </c>
      <c r="D34" s="9">
        <f t="shared" si="13"/>
        <v>0.31361073855899008</v>
      </c>
      <c r="E34" s="9">
        <f t="shared" si="14"/>
        <v>0.26730506159757017</v>
      </c>
      <c r="F34" s="9">
        <f t="shared" si="15"/>
        <v>0.41908419984343964</v>
      </c>
      <c r="G34" s="9">
        <f t="shared" si="16"/>
        <v>1.042222057699542</v>
      </c>
      <c r="H34" s="9">
        <f t="shared" si="17"/>
        <v>3.1886663211690385</v>
      </c>
      <c r="I34" s="9">
        <f t="shared" si="18"/>
        <v>3.741044011749795</v>
      </c>
      <c r="J34" s="9">
        <f t="shared" si="19"/>
        <v>2.3861553367403907</v>
      </c>
      <c r="K34" s="11">
        <f t="shared" si="20"/>
        <v>0.32258064516129031</v>
      </c>
      <c r="L34" s="11">
        <f t="shared" si="21"/>
        <v>0.27548209366391185</v>
      </c>
      <c r="M34" s="11">
        <f t="shared" si="22"/>
        <v>0.42918454935622319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-0.28015762320319726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0.23112577704600656</v>
      </c>
      <c r="Q34" s="11">
        <f>2*'OddsRatio_working_3-way'!K34*'OddsRatio_working_3-way'!L34*'OddsRatio_working_3-way'!M34</f>
        <v>7.627913433861605E-2</v>
      </c>
      <c r="R34" s="11">
        <f t="shared" si="23"/>
        <v>0</v>
      </c>
      <c r="S34" s="11">
        <f t="shared" si="24"/>
        <v>-0.82498478679044163</v>
      </c>
      <c r="T34" s="11">
        <f t="shared" si="25"/>
        <v>-0.27227220686153197</v>
      </c>
      <c r="U34" s="11">
        <f>'OddsRatio_working_3-way'!S34-'OddsRatio_working_3-way'!R34^2/3</f>
        <v>-0.82498478679044163</v>
      </c>
      <c r="V34" s="11">
        <f>'OddsRatio_working_3-way'!S34*'OddsRatio_working_3-way'!R34/3-2*'OddsRatio_working_3-way'!R34^3/27-'OddsRatio_working_3-way'!T34</f>
        <v>0.27227220686153197</v>
      </c>
      <c r="W34" s="11">
        <f>'OddsRatio_working_3-way'!V34^2+4*'OddsRatio_working_3-way'!U34^3/27</f>
        <v>-9.0507434597212055E-3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0.14420722770458669</v>
      </c>
      <c r="Y34" s="11">
        <f>IF('OddsRatio_working_3-way'!W34&gt;=0,IF('OddsRatio_working_3-way'!V34+SQRT('OddsRatio_working_3-way'!W34)&gt;0,0,PI()),ACOS('OddsRatio_working_3-way'!V34/(2*'OddsRatio_working_3-way'!X34)))</f>
        <v>0.33615160968283653</v>
      </c>
      <c r="Z34" s="11">
        <f>'OddsRatio_working_3-way'!X34^(1/3)*COS('OddsRatio_working_3-way'!Y34/3)</f>
        <v>0.52111102884977101</v>
      </c>
      <c r="AA34" s="11">
        <f>'OddsRatio_working_3-way'!X34^(1/3)*COS(('OddsRatio_working_3-way'!Y34+2*PI())/3)</f>
        <v>-0.31133610526390898</v>
      </c>
      <c r="AB34" s="11">
        <f>'OddsRatio_working_3-way'!X34^(1/3)*COS(('OddsRatio_working_3-way'!Y34+4*PI())/3)</f>
        <v>-0.20977492358586208</v>
      </c>
      <c r="AC34" s="11">
        <f>'OddsRatio_working_3-way'!X34^(1/3)*SIN('OddsRatio_working_3-way'!Y34/3)</f>
        <v>5.8636375581036841E-2</v>
      </c>
      <c r="AD34" s="11">
        <f>'OddsRatio_working_3-way'!X34^(1/3)*SIN(('OddsRatio_working_3-way'!Y34+2*PI())/3)</f>
        <v>0.42197720138562866</v>
      </c>
      <c r="AE34" s="11">
        <f>'OddsRatio_working_3-way'!X34^(1/3)*SIN(('OddsRatio_working_3-way'!Y34+4*PI())/3)</f>
        <v>-0.48061357696666551</v>
      </c>
      <c r="AF34" s="11">
        <f>-'OddsRatio_working_3-way'!U34/(3*'OddsRatio_working_3-way'!X34^(1/3))*COS(('OddsRatio_working_3-way'!Y34)/3)</f>
        <v>0.52111102884977101</v>
      </c>
      <c r="AG34" s="11">
        <f>-'OddsRatio_working_3-way'!U34/(3*'OddsRatio_working_3-way'!X34^(1/3))*COS(('OddsRatio_working_3-way'!Y34+2*PI())/3)</f>
        <v>-0.31133610526390898</v>
      </c>
      <c r="AH34" s="11">
        <f>-'OddsRatio_working_3-way'!U34/(3*'OddsRatio_working_3-way'!X34^(1/3))*COS(('OddsRatio_working_3-way'!Y34+4*PI())/3)</f>
        <v>-0.20977492358586208</v>
      </c>
      <c r="AI34" s="11">
        <f>'OddsRatio_working_3-way'!U34/(3*'OddsRatio_working_3-way'!X34^(1/3))*SIN(('OddsRatio_working_3-way'!Y34)/3)</f>
        <v>-5.8636375581036841E-2</v>
      </c>
      <c r="AJ34" s="11">
        <f>'OddsRatio_working_3-way'!U34/(3*'OddsRatio_working_3-way'!X34^(1/3))*SIN(('OddsRatio_working_3-way'!Y34+2*PI())/3)</f>
        <v>-0.42197720138562866</v>
      </c>
      <c r="AK34" s="11">
        <f>'OddsRatio_working_3-way'!U34/(3*'OddsRatio_working_3-way'!X34^(1/3))*SIN(('OddsRatio_working_3-way'!Y34+4*PI())/3)</f>
        <v>0.48061357696666551</v>
      </c>
      <c r="AL34" s="11">
        <f>'OddsRatio_working_3-way'!Z34+'OddsRatio_working_3-way'!AF34</f>
        <v>1.042222057699542</v>
      </c>
      <c r="AM34" s="11">
        <f>'OddsRatio_working_3-way'!AA34+'OddsRatio_working_3-way'!AG34</f>
        <v>-0.62267221052781796</v>
      </c>
      <c r="AN34" s="11">
        <f>'OddsRatio_working_3-way'!AB34+'OddsRatio_working_3-way'!AH34</f>
        <v>-0.41954984717172417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1.042222057699542</v>
      </c>
      <c r="AS34" s="11">
        <f>IF(('OddsRatio_working_3-way'!X34=0),IF(Q34&gt;0,-Q34^(1/3),(-Q34)^(1/3)),'OddsRatio_working_3-way'!AM34-'OddsRatio_working_3-way'!R34/3)</f>
        <v>-0.62267221052781796</v>
      </c>
      <c r="AT34" s="11">
        <f>IF(('OddsRatio_working_3-way'!X34=0),IF(Q34&gt;0,-Q34^(1/3),(-Q34)^(1/3)),'OddsRatio_working_3-way'!AN34-'OddsRatio_working_3-way'!R34/3)</f>
        <v>-0.41954984717172417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4.3099999999999996</v>
      </c>
      <c r="B35" s="4">
        <f>IF('True_Odds_Calculator_3-way'!B36="","",'True_Odds_Calculator_3-way'!B36)</f>
        <v>4</v>
      </c>
      <c r="C35" s="4">
        <f>IF('True_Odds_Calculator_3-way'!C36="","",'True_Odds_Calculator_3-way'!C36)</f>
        <v>1.85</v>
      </c>
      <c r="D35" s="9">
        <f t="shared" si="13"/>
        <v>0.22550361873407121</v>
      </c>
      <c r="E35" s="9">
        <f t="shared" si="14"/>
        <v>0.24314000115752232</v>
      </c>
      <c r="F35" s="9">
        <f t="shared" si="15"/>
        <v>0.53135638010840613</v>
      </c>
      <c r="G35" s="9">
        <f t="shared" si="16"/>
        <v>1.0376189235821287</v>
      </c>
      <c r="H35" s="9">
        <f t="shared" si="17"/>
        <v>4.4345186370568452</v>
      </c>
      <c r="I35" s="9">
        <f t="shared" si="18"/>
        <v>4.1128567707463866</v>
      </c>
      <c r="J35" s="9">
        <f t="shared" si="19"/>
        <v>1.8819760850448097</v>
      </c>
      <c r="K35" s="11">
        <f t="shared" si="20"/>
        <v>0.23201856148491881</v>
      </c>
      <c r="L35" s="11">
        <f t="shared" si="21"/>
        <v>0.25</v>
      </c>
      <c r="M35" s="11">
        <f t="shared" si="22"/>
        <v>0.54054054054054046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-0.26464225246127782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0.22449363516648901</v>
      </c>
      <c r="Q35" s="11">
        <f>2*'OddsRatio_working_3-way'!K35*'OddsRatio_working_3-way'!L35*'OddsRatio_working_3-way'!M35</f>
        <v>6.2707719320248323E-2</v>
      </c>
      <c r="R35" s="11">
        <f t="shared" si="23"/>
        <v>0</v>
      </c>
      <c r="S35" s="11">
        <f t="shared" si="24"/>
        <v>-0.84829097802262965</v>
      </c>
      <c r="T35" s="11">
        <f t="shared" si="25"/>
        <v>-0.23695278715715909</v>
      </c>
      <c r="U35" s="11">
        <f>'OddsRatio_working_3-way'!S35-'OddsRatio_working_3-way'!R35^2/3</f>
        <v>-0.84829097802262965</v>
      </c>
      <c r="V35" s="11">
        <f>'OddsRatio_working_3-way'!S35*'OddsRatio_working_3-way'!R35/3-2*'OddsRatio_working_3-way'!R35^3/27-'OddsRatio_working_3-way'!T35</f>
        <v>0.23695278715715909</v>
      </c>
      <c r="W35" s="11">
        <f>'OddsRatio_working_3-way'!V35^2+4*'OddsRatio_working_3-way'!U35^3/27</f>
        <v>-3.4287174851123273E-2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0.15036106393666979</v>
      </c>
      <c r="Y35" s="11">
        <f>IF('OddsRatio_working_3-way'!W35&gt;=0,IF('OddsRatio_working_3-way'!V35+SQRT('OddsRatio_working_3-way'!W35)&gt;0,0,PI()),ACOS('OddsRatio_working_3-way'!V35/(2*'OddsRatio_working_3-way'!X35)))</f>
        <v>0.6633303432822184</v>
      </c>
      <c r="Z35" s="11">
        <f>'OddsRatio_working_3-way'!X35^(1/3)*COS('OddsRatio_working_3-way'!Y35/3)</f>
        <v>0.51880946179106435</v>
      </c>
      <c r="AA35" s="11">
        <f>'OddsRatio_working_3-way'!X35^(1/3)*COS(('OddsRatio_working_3-way'!Y35+2*PI())/3)</f>
        <v>-0.36040127179029269</v>
      </c>
      <c r="AB35" s="11">
        <f>'OddsRatio_working_3-way'!X35^(1/3)*COS(('OddsRatio_working_3-way'!Y35+4*PI())/3)</f>
        <v>-0.15840819000077175</v>
      </c>
      <c r="AC35" s="11">
        <f>'OddsRatio_working_3-way'!X35^(1/3)*SIN('OddsRatio_working_3-way'!Y35/3)</f>
        <v>0.11662076014562196</v>
      </c>
      <c r="AD35" s="11">
        <f>'OddsRatio_working_3-way'!X35^(1/3)*SIN(('OddsRatio_working_3-way'!Y35+2*PI())/3)</f>
        <v>0.39099179356198271</v>
      </c>
      <c r="AE35" s="11">
        <f>'OddsRatio_working_3-way'!X35^(1/3)*SIN(('OddsRatio_working_3-way'!Y35+4*PI())/3)</f>
        <v>-0.50761255370760472</v>
      </c>
      <c r="AF35" s="11">
        <f>-'OddsRatio_working_3-way'!U35/(3*'OddsRatio_working_3-way'!X35^(1/3))*COS(('OddsRatio_working_3-way'!Y35)/3)</f>
        <v>0.51880946179106435</v>
      </c>
      <c r="AG35" s="11">
        <f>-'OddsRatio_working_3-way'!U35/(3*'OddsRatio_working_3-way'!X35^(1/3))*COS(('OddsRatio_working_3-way'!Y35+2*PI())/3)</f>
        <v>-0.36040127179029269</v>
      </c>
      <c r="AH35" s="11">
        <f>-'OddsRatio_working_3-way'!U35/(3*'OddsRatio_working_3-way'!X35^(1/3))*COS(('OddsRatio_working_3-way'!Y35+4*PI())/3)</f>
        <v>-0.15840819000077175</v>
      </c>
      <c r="AI35" s="11">
        <f>'OddsRatio_working_3-way'!U35/(3*'OddsRatio_working_3-way'!X35^(1/3))*SIN(('OddsRatio_working_3-way'!Y35)/3)</f>
        <v>-0.11662076014562196</v>
      </c>
      <c r="AJ35" s="11">
        <f>'OddsRatio_working_3-way'!U35/(3*'OddsRatio_working_3-way'!X35^(1/3))*SIN(('OddsRatio_working_3-way'!Y35+2*PI())/3)</f>
        <v>-0.39099179356198271</v>
      </c>
      <c r="AK35" s="11">
        <f>'OddsRatio_working_3-way'!U35/(3*'OddsRatio_working_3-way'!X35^(1/3))*SIN(('OddsRatio_working_3-way'!Y35+4*PI())/3)</f>
        <v>0.50761255370760472</v>
      </c>
      <c r="AL35" s="11">
        <f>'OddsRatio_working_3-way'!Z35+'OddsRatio_working_3-way'!AF35</f>
        <v>1.0376189235821287</v>
      </c>
      <c r="AM35" s="11">
        <f>'OddsRatio_working_3-way'!AA35+'OddsRatio_working_3-way'!AG35</f>
        <v>-0.72080254358058538</v>
      </c>
      <c r="AN35" s="11">
        <f>'OddsRatio_working_3-way'!AB35+'OddsRatio_working_3-way'!AH35</f>
        <v>-0.3168163800015435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1.0376189235821287</v>
      </c>
      <c r="AS35" s="11">
        <f>IF(('OddsRatio_working_3-way'!X35=0),IF(Q35&gt;0,-Q35^(1/3),(-Q35)^(1/3)),'OddsRatio_working_3-way'!AM35-'OddsRatio_working_3-way'!R35/3)</f>
        <v>-0.72080254358058538</v>
      </c>
      <c r="AT35" s="11">
        <f>IF(('OddsRatio_working_3-way'!X35=0),IF(Q35&gt;0,-Q35^(1/3),(-Q35)^(1/3)),'OddsRatio_working_3-way'!AN35-'OddsRatio_working_3-way'!R35/3)</f>
        <v>-0.3168163800015435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</v>
      </c>
      <c r="B36" s="4">
        <f>IF('True_Odds_Calculator_3-way'!B37="","",'True_Odds_Calculator_3-way'!B37)</f>
        <v>3.49</v>
      </c>
      <c r="C36" s="4">
        <f>IF('True_Odds_Calculator_3-way'!C37="","",'True_Odds_Calculator_3-way'!C37)</f>
        <v>3.84</v>
      </c>
      <c r="D36" s="9">
        <f t="shared" si="13"/>
        <v>0.46722228459528975</v>
      </c>
      <c r="E36" s="9">
        <f t="shared" si="14"/>
        <v>0.27923253086316696</v>
      </c>
      <c r="F36" s="9">
        <f t="shared" si="15"/>
        <v>0.25354518454154301</v>
      </c>
      <c r="G36" s="9">
        <f t="shared" si="16"/>
        <v>1.0366444273097679</v>
      </c>
      <c r="H36" s="9">
        <f t="shared" si="17"/>
        <v>2.1403088700407449</v>
      </c>
      <c r="I36" s="9">
        <f t="shared" si="18"/>
        <v>3.5812446240013225</v>
      </c>
      <c r="J36" s="9">
        <f t="shared" si="19"/>
        <v>3.9440701735597408</v>
      </c>
      <c r="K36" s="11">
        <f t="shared" si="20"/>
        <v>0.47619047619047616</v>
      </c>
      <c r="L36" s="11">
        <f t="shared" si="21"/>
        <v>0.28653295128939826</v>
      </c>
      <c r="M36" s="11">
        <f t="shared" si="22"/>
        <v>0.26041666666666669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-0.27639770091417648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0.22847307499886299</v>
      </c>
      <c r="Q36" s="11">
        <f>2*'OddsRatio_working_3-way'!K36*'OddsRatio_working_3-way'!L36*'OddsRatio_working_3-way'!M36</f>
        <v>7.1064720061854728E-2</v>
      </c>
      <c r="R36" s="11">
        <f t="shared" si="23"/>
        <v>0</v>
      </c>
      <c r="S36" s="11">
        <f t="shared" si="24"/>
        <v>-0.82660989669304652</v>
      </c>
      <c r="T36" s="11">
        <f t="shared" si="25"/>
        <v>-0.25711038777388689</v>
      </c>
      <c r="U36" s="11">
        <f>'OddsRatio_working_3-way'!S36-'OddsRatio_working_3-way'!R36^2/3</f>
        <v>-0.82660989669304652</v>
      </c>
      <c r="V36" s="11">
        <f>'OddsRatio_working_3-way'!S36*'OddsRatio_working_3-way'!R36/3-2*'OddsRatio_working_3-way'!R36^3/27-'OddsRatio_working_3-way'!T36</f>
        <v>0.25711038777388689</v>
      </c>
      <c r="W36" s="11">
        <f>'OddsRatio_working_3-way'!V36^2+4*'OddsRatio_working_3-way'!U36^3/27</f>
        <v>-1.7569693181252441E-2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0.14463354095998179</v>
      </c>
      <c r="Y36" s="11">
        <f>IF('OddsRatio_working_3-way'!W36&gt;=0,IF('OddsRatio_working_3-way'!V36+SQRT('OddsRatio_working_3-way'!W36)&gt;0,0,PI()),ACOS('OddsRatio_working_3-way'!V36/(2*'OddsRatio_working_3-way'!X36)))</f>
        <v>0.47600227253246175</v>
      </c>
      <c r="Z36" s="11">
        <f>'OddsRatio_working_3-way'!X36^(1/3)*COS('OddsRatio_working_3-way'!Y36/3)</f>
        <v>0.51832221365488396</v>
      </c>
      <c r="AA36" s="11">
        <f>'OddsRatio_working_3-way'!X36^(1/3)*COS(('OddsRatio_working_3-way'!Y36+2*PI())/3)</f>
        <v>-0.33098753857222035</v>
      </c>
      <c r="AB36" s="11">
        <f>'OddsRatio_working_3-way'!X36^(1/3)*COS(('OddsRatio_working_3-way'!Y36+4*PI())/3)</f>
        <v>-0.18733467508266374</v>
      </c>
      <c r="AC36" s="11">
        <f>'OddsRatio_working_3-way'!X36^(1/3)*SIN('OddsRatio_working_3-way'!Y36/3)</f>
        <v>8.2938019405556243E-2</v>
      </c>
      <c r="AD36" s="11">
        <f>'OddsRatio_working_3-way'!X36^(1/3)*SIN(('OddsRatio_working_3-way'!Y36+2*PI())/3)</f>
        <v>0.40741119466813686</v>
      </c>
      <c r="AE36" s="11">
        <f>'OddsRatio_working_3-way'!X36^(1/3)*SIN(('OddsRatio_working_3-way'!Y36+4*PI())/3)</f>
        <v>-0.49034921407369297</v>
      </c>
      <c r="AF36" s="11">
        <f>-'OddsRatio_working_3-way'!U36/(3*'OddsRatio_working_3-way'!X36^(1/3))*COS(('OddsRatio_working_3-way'!Y36)/3)</f>
        <v>0.51832221365488385</v>
      </c>
      <c r="AG36" s="11">
        <f>-'OddsRatio_working_3-way'!U36/(3*'OddsRatio_working_3-way'!X36^(1/3))*COS(('OddsRatio_working_3-way'!Y36+2*PI())/3)</f>
        <v>-0.33098753857222024</v>
      </c>
      <c r="AH36" s="11">
        <f>-'OddsRatio_working_3-way'!U36/(3*'OddsRatio_working_3-way'!X36^(1/3))*COS(('OddsRatio_working_3-way'!Y36+4*PI())/3)</f>
        <v>-0.18733467508266372</v>
      </c>
      <c r="AI36" s="11">
        <f>'OddsRatio_working_3-way'!U36/(3*'OddsRatio_working_3-way'!X36^(1/3))*SIN(('OddsRatio_working_3-way'!Y36)/3)</f>
        <v>-8.2938019405556215E-2</v>
      </c>
      <c r="AJ36" s="11">
        <f>'OddsRatio_working_3-way'!U36/(3*'OddsRatio_working_3-way'!X36^(1/3))*SIN(('OddsRatio_working_3-way'!Y36+2*PI())/3)</f>
        <v>-0.4074111946681368</v>
      </c>
      <c r="AK36" s="11">
        <f>'OddsRatio_working_3-way'!U36/(3*'OddsRatio_working_3-way'!X36^(1/3))*SIN(('OddsRatio_working_3-way'!Y36+4*PI())/3)</f>
        <v>0.49034921407369286</v>
      </c>
      <c r="AL36" s="11">
        <f>'OddsRatio_working_3-way'!Z36+'OddsRatio_working_3-way'!AF36</f>
        <v>1.0366444273097679</v>
      </c>
      <c r="AM36" s="11">
        <f>'OddsRatio_working_3-way'!AA36+'OddsRatio_working_3-way'!AG36</f>
        <v>-0.66197507714444059</v>
      </c>
      <c r="AN36" s="11">
        <f>'OddsRatio_working_3-way'!AB36+'OddsRatio_working_3-way'!AH36</f>
        <v>-0.37466935016532743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1.0366444273097679</v>
      </c>
      <c r="AS36" s="11">
        <f>IF(('OddsRatio_working_3-way'!X36=0),IF(Q36&gt;0,-Q36^(1/3),(-Q36)^(1/3)),'OddsRatio_working_3-way'!AM36-'OddsRatio_working_3-way'!R36/3)</f>
        <v>-0.66197507714444059</v>
      </c>
      <c r="AT36" s="11">
        <f>IF(('OddsRatio_working_3-way'!X36=0),IF(Q36&gt;0,-Q36^(1/3),(-Q36)^(1/3)),'OddsRatio_working_3-way'!AN36-'OddsRatio_working_3-way'!R36/3)</f>
        <v>-0.37466935016532743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1.93</v>
      </c>
      <c r="B37" s="4">
        <f>IF('True_Odds_Calculator_3-way'!B38="","",'True_Odds_Calculator_3-way'!B38)</f>
        <v>3.72</v>
      </c>
      <c r="C37" s="4">
        <f>IF('True_Odds_Calculator_3-way'!C38="","",'True_Odds_Calculator_3-way'!C38)</f>
        <v>4.24</v>
      </c>
      <c r="D37" s="9">
        <f t="shared" si="13"/>
        <v>0.50899456940359444</v>
      </c>
      <c r="E37" s="9">
        <f t="shared" si="14"/>
        <v>0.26168667290438896</v>
      </c>
      <c r="F37" s="9">
        <f t="shared" si="15"/>
        <v>0.22931875769201654</v>
      </c>
      <c r="G37" s="9">
        <f t="shared" si="16"/>
        <v>1.0372661327544559</v>
      </c>
      <c r="H37" s="9">
        <f t="shared" si="17"/>
        <v>1.9646575034616434</v>
      </c>
      <c r="I37" s="9">
        <f t="shared" si="18"/>
        <v>3.8213638810921204</v>
      </c>
      <c r="J37" s="9">
        <f t="shared" si="19"/>
        <v>4.3607422701244376</v>
      </c>
      <c r="K37" s="11">
        <f t="shared" si="20"/>
        <v>0.5181347150259068</v>
      </c>
      <c r="L37" s="11">
        <f t="shared" si="21"/>
        <v>0.26881720430107525</v>
      </c>
      <c r="M37" s="11">
        <f t="shared" si="22"/>
        <v>0.23584905660377356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-0.26923452927949931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0.22633572900997273</v>
      </c>
      <c r="Q37" s="11">
        <f>2*'OddsRatio_working_3-way'!K37*'OddsRatio_working_3-way'!L37*'OddsRatio_working_3-way'!M37</f>
        <v>6.5699776200282348E-2</v>
      </c>
      <c r="R37" s="11">
        <f t="shared" si="23"/>
        <v>0</v>
      </c>
      <c r="S37" s="11">
        <f t="shared" si="24"/>
        <v>-0.84066382427124631</v>
      </c>
      <c r="T37" s="11">
        <f t="shared" si="25"/>
        <v>-0.24402433215420788</v>
      </c>
      <c r="U37" s="11">
        <f>'OddsRatio_working_3-way'!S37-'OddsRatio_working_3-way'!R37^2/3</f>
        <v>-0.84066382427124631</v>
      </c>
      <c r="V37" s="11">
        <f>'OddsRatio_working_3-way'!S37*'OddsRatio_working_3-way'!R37/3-2*'OddsRatio_working_3-way'!R37^3/27-'OddsRatio_working_3-way'!T37</f>
        <v>0.24402433215420788</v>
      </c>
      <c r="W37" s="11">
        <f>'OddsRatio_working_3-way'!V37^2+4*'OddsRatio_working_3-way'!U37^3/27</f>
        <v>-2.8468465165553236E-2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0.14833773950756801</v>
      </c>
      <c r="Y37" s="11">
        <f>IF('OddsRatio_working_3-way'!W37&gt;=0,IF('OddsRatio_working_3-way'!V37+SQRT('OddsRatio_working_3-way'!W37)&gt;0,0,PI()),ACOS('OddsRatio_working_3-way'!V37/(2*'OddsRatio_working_3-way'!X37)))</f>
        <v>0.60495182683922877</v>
      </c>
      <c r="Z37" s="11">
        <f>'OddsRatio_working_3-way'!X37^(1/3)*COS('OddsRatio_working_3-way'!Y37/3)</f>
        <v>0.51863306637722795</v>
      </c>
      <c r="AA37" s="11">
        <f>'OddsRatio_working_3-way'!X37^(1/3)*COS(('OddsRatio_working_3-way'!Y37+2*PI())/3)</f>
        <v>-0.35113571916260838</v>
      </c>
      <c r="AB37" s="11">
        <f>'OddsRatio_working_3-way'!X37^(1/3)*COS(('OddsRatio_working_3-way'!Y37+4*PI())/3)</f>
        <v>-0.1674973472146197</v>
      </c>
      <c r="AC37" s="11">
        <f>'OddsRatio_working_3-way'!X37^(1/3)*SIN('OddsRatio_working_3-way'!Y37/3)</f>
        <v>0.10602366347771607</v>
      </c>
      <c r="AD37" s="11">
        <f>'OddsRatio_working_3-way'!X37^(1/3)*SIN(('OddsRatio_working_3-way'!Y37+2*PI())/3)</f>
        <v>0.39613757898644242</v>
      </c>
      <c r="AE37" s="11">
        <f>'OddsRatio_working_3-way'!X37^(1/3)*SIN(('OddsRatio_working_3-way'!Y37+4*PI())/3)</f>
        <v>-0.50216124246415839</v>
      </c>
      <c r="AF37" s="11">
        <f>-'OddsRatio_working_3-way'!U37/(3*'OddsRatio_working_3-way'!X37^(1/3))*COS(('OddsRatio_working_3-way'!Y37)/3)</f>
        <v>0.51863306637722795</v>
      </c>
      <c r="AG37" s="11">
        <f>-'OddsRatio_working_3-way'!U37/(3*'OddsRatio_working_3-way'!X37^(1/3))*COS(('OddsRatio_working_3-way'!Y37+2*PI())/3)</f>
        <v>-0.35113571916260838</v>
      </c>
      <c r="AH37" s="11">
        <f>-'OddsRatio_working_3-way'!U37/(3*'OddsRatio_working_3-way'!X37^(1/3))*COS(('OddsRatio_working_3-way'!Y37+4*PI())/3)</f>
        <v>-0.1674973472146197</v>
      </c>
      <c r="AI37" s="11">
        <f>'OddsRatio_working_3-way'!U37/(3*'OddsRatio_working_3-way'!X37^(1/3))*SIN(('OddsRatio_working_3-way'!Y37)/3)</f>
        <v>-0.10602366347771607</v>
      </c>
      <c r="AJ37" s="11">
        <f>'OddsRatio_working_3-way'!U37/(3*'OddsRatio_working_3-way'!X37^(1/3))*SIN(('OddsRatio_working_3-way'!Y37+2*PI())/3)</f>
        <v>-0.39613757898644242</v>
      </c>
      <c r="AK37" s="11">
        <f>'OddsRatio_working_3-way'!U37/(3*'OddsRatio_working_3-way'!X37^(1/3))*SIN(('OddsRatio_working_3-way'!Y37+4*PI())/3)</f>
        <v>0.50216124246415839</v>
      </c>
      <c r="AL37" s="11">
        <f>'OddsRatio_working_3-way'!Z37+'OddsRatio_working_3-way'!AF37</f>
        <v>1.0372661327544559</v>
      </c>
      <c r="AM37" s="11">
        <f>'OddsRatio_working_3-way'!AA37+'OddsRatio_working_3-way'!AG37</f>
        <v>-0.70227143832521677</v>
      </c>
      <c r="AN37" s="11">
        <f>'OddsRatio_working_3-way'!AB37+'OddsRatio_working_3-way'!AH37</f>
        <v>-0.3349946944292394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1.0372661327544559</v>
      </c>
      <c r="AS37" s="11">
        <f>IF(('OddsRatio_working_3-way'!X37=0),IF(Q37&gt;0,-Q37^(1/3),(-Q37)^(1/3)),'OddsRatio_working_3-way'!AM37-'OddsRatio_working_3-way'!R37/3)</f>
        <v>-0.70227143832521677</v>
      </c>
      <c r="AT37" s="11">
        <f>IF(('OddsRatio_working_3-way'!X37=0),IF(Q37&gt;0,-Q37^(1/3),(-Q37)^(1/3)),'OddsRatio_working_3-way'!AN37-'OddsRatio_working_3-way'!R37/3)</f>
        <v>-0.3349946944292394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1.45</v>
      </c>
      <c r="B38" s="4">
        <f>IF('True_Odds_Calculator_3-way'!B39="","",'True_Odds_Calculator_3-way'!B39)</f>
        <v>4.8600000000000003</v>
      </c>
      <c r="C38" s="4">
        <f>IF('True_Odds_Calculator_3-way'!C39="","",'True_Odds_Calculator_3-way'!C39)</f>
        <v>7.66</v>
      </c>
      <c r="D38" s="9">
        <f t="shared" si="13"/>
        <v>0.67816163243138938</v>
      </c>
      <c r="E38" s="9">
        <f t="shared" si="14"/>
        <v>0.19720767747021542</v>
      </c>
      <c r="F38" s="9">
        <f t="shared" si="15"/>
        <v>0.12463069009839529</v>
      </c>
      <c r="G38" s="9">
        <f t="shared" si="16"/>
        <v>1.0546104913227274</v>
      </c>
      <c r="H38" s="9">
        <f t="shared" si="17"/>
        <v>1.4745747210952271</v>
      </c>
      <c r="I38" s="9">
        <f t="shared" si="18"/>
        <v>5.0707964965057286</v>
      </c>
      <c r="J38" s="9">
        <f t="shared" si="19"/>
        <v>8.0237058722093657</v>
      </c>
      <c r="K38" s="11">
        <f t="shared" si="20"/>
        <v>0.68965517241379315</v>
      </c>
      <c r="L38" s="11">
        <f t="shared" si="21"/>
        <v>0.20576131687242796</v>
      </c>
      <c r="M38" s="11">
        <f t="shared" si="22"/>
        <v>0.13054830287206265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-0.21430929443894242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0.20322334078423832</v>
      </c>
      <c r="Q38" s="11">
        <f>2*'OddsRatio_working_3-way'!K38*'OddsRatio_working_3-way'!L38*'OddsRatio_working_3-way'!M38</f>
        <v>3.705074581298784E-2</v>
      </c>
      <c r="R38" s="11">
        <f t="shared" si="23"/>
        <v>0</v>
      </c>
      <c r="S38" s="11">
        <f t="shared" si="24"/>
        <v>-0.94827124188091372</v>
      </c>
      <c r="T38" s="11">
        <f t="shared" si="25"/>
        <v>-0.17288445613143366</v>
      </c>
      <c r="U38" s="11">
        <f>'OddsRatio_working_3-way'!S38-'OddsRatio_working_3-way'!R38^2/3</f>
        <v>-0.94827124188091372</v>
      </c>
      <c r="V38" s="11">
        <f>'OddsRatio_working_3-way'!S38*'OddsRatio_working_3-way'!R38/3-2*'OddsRatio_working_3-way'!R38^3/27-'OddsRatio_working_3-way'!T38</f>
        <v>0.17288445613143366</v>
      </c>
      <c r="W38" s="11">
        <f>'OddsRatio_working_3-way'!V38^2+4*'OddsRatio_working_3-way'!U38^3/27</f>
        <v>-9.6437320346539429E-2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0.17771209547917738</v>
      </c>
      <c r="Y38" s="11">
        <f>IF('OddsRatio_working_3-way'!W38&gt;=0,IF('OddsRatio_working_3-way'!V38+SQRT('OddsRatio_working_3-way'!W38)&gt;0,0,PI()),ACOS('OddsRatio_working_3-way'!V38/(2*'OddsRatio_working_3-way'!X38)))</f>
        <v>1.0628118198842542</v>
      </c>
      <c r="Z38" s="11">
        <f>'OddsRatio_working_3-way'!X38^(1/3)*COS('OddsRatio_working_3-way'!Y38/3)</f>
        <v>0.52730524566136372</v>
      </c>
      <c r="AA38" s="11">
        <f>'OddsRatio_working_3-way'!X38^(1/3)*COS(('OddsRatio_working_3-way'!Y38+2*PI())/3)</f>
        <v>-0.43255997581963568</v>
      </c>
      <c r="AB38" s="11">
        <f>'OddsRatio_working_3-way'!X38^(1/3)*COS(('OddsRatio_working_3-way'!Y38+4*PI())/3)</f>
        <v>-9.474526984172818E-2</v>
      </c>
      <c r="AC38" s="11">
        <f>'OddsRatio_working_3-way'!X38^(1/3)*SIN('OddsRatio_working_3-way'!Y38/3)</f>
        <v>0.19503741143255918</v>
      </c>
      <c r="AD38" s="11">
        <f>'OddsRatio_working_3-way'!X38^(1/3)*SIN(('OddsRatio_working_3-way'!Y38+2*PI())/3)</f>
        <v>0.35914103257525554</v>
      </c>
      <c r="AE38" s="11">
        <f>'OddsRatio_working_3-way'!X38^(1/3)*SIN(('OddsRatio_working_3-way'!Y38+4*PI())/3)</f>
        <v>-0.55417844400781469</v>
      </c>
      <c r="AF38" s="11">
        <f>-'OddsRatio_working_3-way'!U38/(3*'OddsRatio_working_3-way'!X38^(1/3))*COS(('OddsRatio_working_3-way'!Y38)/3)</f>
        <v>0.52730524566136372</v>
      </c>
      <c r="AG38" s="11">
        <f>-'OddsRatio_working_3-way'!U38/(3*'OddsRatio_working_3-way'!X38^(1/3))*COS(('OddsRatio_working_3-way'!Y38+2*PI())/3)</f>
        <v>-0.43255997581963568</v>
      </c>
      <c r="AH38" s="11">
        <f>-'OddsRatio_working_3-way'!U38/(3*'OddsRatio_working_3-way'!X38^(1/3))*COS(('OddsRatio_working_3-way'!Y38+4*PI())/3)</f>
        <v>-9.474526984172818E-2</v>
      </c>
      <c r="AI38" s="11">
        <f>'OddsRatio_working_3-way'!U38/(3*'OddsRatio_working_3-way'!X38^(1/3))*SIN(('OddsRatio_working_3-way'!Y38)/3)</f>
        <v>-0.19503741143255918</v>
      </c>
      <c r="AJ38" s="11">
        <f>'OddsRatio_working_3-way'!U38/(3*'OddsRatio_working_3-way'!X38^(1/3))*SIN(('OddsRatio_working_3-way'!Y38+2*PI())/3)</f>
        <v>-0.35914103257525554</v>
      </c>
      <c r="AK38" s="11">
        <f>'OddsRatio_working_3-way'!U38/(3*'OddsRatio_working_3-way'!X38^(1/3))*SIN(('OddsRatio_working_3-way'!Y38+4*PI())/3)</f>
        <v>0.55417844400781469</v>
      </c>
      <c r="AL38" s="11">
        <f>'OddsRatio_working_3-way'!Z38+'OddsRatio_working_3-way'!AF38</f>
        <v>1.0546104913227274</v>
      </c>
      <c r="AM38" s="11">
        <f>'OddsRatio_working_3-way'!AA38+'OddsRatio_working_3-way'!AG38</f>
        <v>-0.86511995163927136</v>
      </c>
      <c r="AN38" s="11">
        <f>'OddsRatio_working_3-way'!AB38+'OddsRatio_working_3-way'!AH38</f>
        <v>-0.18949053968345636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1.0546104913227274</v>
      </c>
      <c r="AS38" s="11">
        <f>IF(('OddsRatio_working_3-way'!X38=0),IF(Q38&gt;0,-Q38^(1/3),(-Q38)^(1/3)),'OddsRatio_working_3-way'!AM38-'OddsRatio_working_3-way'!R38/3)</f>
        <v>-0.86511995163927136</v>
      </c>
      <c r="AT38" s="11">
        <f>IF(('OddsRatio_working_3-way'!X38=0),IF(Q38&gt;0,-Q38^(1/3),(-Q38)^(1/3)),'OddsRatio_working_3-way'!AN38-'OddsRatio_working_3-way'!R38/3)</f>
        <v>-0.18949053968345636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1.1299999999999999</v>
      </c>
      <c r="B39" s="4">
        <f>IF('True_Odds_Calculator_3-way'!B40="","",'True_Odds_Calculator_3-way'!B40)</f>
        <v>10.48</v>
      </c>
      <c r="C39" s="4">
        <f>IF('True_Odds_Calculator_3-way'!C40="","",'True_Odds_Calculator_3-way'!C40)</f>
        <v>23.11</v>
      </c>
      <c r="D39" s="9">
        <f t="shared" si="13"/>
        <v>0.87397810827209932</v>
      </c>
      <c r="E39" s="9">
        <f t="shared" si="14"/>
        <v>8.6843038282576307E-2</v>
      </c>
      <c r="F39" s="9">
        <f t="shared" si="15"/>
        <v>3.9178853445324326E-2</v>
      </c>
      <c r="G39" s="9">
        <f t="shared" si="16"/>
        <v>1.1091801476060434</v>
      </c>
      <c r="H39" s="9">
        <f t="shared" si="17"/>
        <v>1.1441934191887857</v>
      </c>
      <c r="I39" s="9">
        <f t="shared" si="18"/>
        <v>11.515027799305294</v>
      </c>
      <c r="J39" s="9">
        <f t="shared" si="19"/>
        <v>25.523973063569624</v>
      </c>
      <c r="K39" s="11">
        <f t="shared" si="20"/>
        <v>0.88495575221238942</v>
      </c>
      <c r="L39" s="11">
        <f t="shared" si="21"/>
        <v>9.5419847328244267E-2</v>
      </c>
      <c r="M39" s="11">
        <f t="shared" si="22"/>
        <v>4.3271311120726956E-2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-9.9563638804196386E-2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0.1159026876941717</v>
      </c>
      <c r="Q39" s="11">
        <f>2*'OddsRatio_working_3-way'!K39*'OddsRatio_working_3-way'!L39*'OddsRatio_working_3-way'!M39</f>
        <v>7.3078617713853529E-3</v>
      </c>
      <c r="R39" s="11">
        <f t="shared" si="23"/>
        <v>0</v>
      </c>
      <c r="S39" s="11">
        <f t="shared" si="24"/>
        <v>-1.1641065863623965</v>
      </c>
      <c r="T39" s="11">
        <f t="shared" si="25"/>
        <v>-7.3398902040504199E-2</v>
      </c>
      <c r="U39" s="11">
        <f>'OddsRatio_working_3-way'!S39-'OddsRatio_working_3-way'!R39^2/3</f>
        <v>-1.1641065863623965</v>
      </c>
      <c r="V39" s="11">
        <f>'OddsRatio_working_3-way'!S39*'OddsRatio_working_3-way'!R39/3-2*'OddsRatio_working_3-way'!R39^3/27-'OddsRatio_working_3-way'!T39</f>
        <v>7.3398902040504199E-2</v>
      </c>
      <c r="W39" s="11">
        <f>'OddsRatio_working_3-way'!V39^2+4*'OddsRatio_working_3-way'!U39^3/27</f>
        <v>-0.22832107880603464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0.24171702341104678</v>
      </c>
      <c r="Y39" s="11">
        <f>IF('OddsRatio_working_3-way'!W39&gt;=0,IF('OddsRatio_working_3-way'!V39+SQRT('OddsRatio_working_3-way'!W39)&gt;0,0,PI()),ACOS('OddsRatio_working_3-way'!V39/(2*'OddsRatio_working_3-way'!X39)))</f>
        <v>1.4183787125395375</v>
      </c>
      <c r="Z39" s="11">
        <f>'OddsRatio_working_3-way'!X39^(1/3)*COS('OddsRatio_working_3-way'!Y39/3)</f>
        <v>0.55459007380302172</v>
      </c>
      <c r="AA39" s="11">
        <f>'OddsRatio_working_3-way'!X39^(1/3)*COS(('OddsRatio_working_3-way'!Y39+2*PI())/3)</f>
        <v>-0.52295544095549806</v>
      </c>
      <c r="AB39" s="11">
        <f>'OddsRatio_working_3-way'!X39^(1/3)*COS(('OddsRatio_working_3-way'!Y39+4*PI())/3)</f>
        <v>-3.1634632847523866E-2</v>
      </c>
      <c r="AC39" s="11">
        <f>'OddsRatio_working_3-way'!X39^(1/3)*SIN('OddsRatio_working_3-way'!Y39/3)</f>
        <v>0.28366420081960358</v>
      </c>
      <c r="AD39" s="11">
        <f>'OddsRatio_working_3-way'!X39^(1/3)*SIN(('OddsRatio_working_3-way'!Y39+2*PI())/3)</f>
        <v>0.33845699219030184</v>
      </c>
      <c r="AE39" s="11">
        <f>'OddsRatio_working_3-way'!X39^(1/3)*SIN(('OddsRatio_working_3-way'!Y39+4*PI())/3)</f>
        <v>-0.62212119300990532</v>
      </c>
      <c r="AF39" s="11">
        <f>-'OddsRatio_working_3-way'!U39/(3*'OddsRatio_working_3-way'!X39^(1/3))*COS(('OddsRatio_working_3-way'!Y39)/3)</f>
        <v>0.55459007380302172</v>
      </c>
      <c r="AG39" s="11">
        <f>-'OddsRatio_working_3-way'!U39/(3*'OddsRatio_working_3-way'!X39^(1/3))*COS(('OddsRatio_working_3-way'!Y39+2*PI())/3)</f>
        <v>-0.52295544095549806</v>
      </c>
      <c r="AH39" s="11">
        <f>-'OddsRatio_working_3-way'!U39/(3*'OddsRatio_working_3-way'!X39^(1/3))*COS(('OddsRatio_working_3-way'!Y39+4*PI())/3)</f>
        <v>-3.1634632847523866E-2</v>
      </c>
      <c r="AI39" s="11">
        <f>'OddsRatio_working_3-way'!U39/(3*'OddsRatio_working_3-way'!X39^(1/3))*SIN(('OddsRatio_working_3-way'!Y39)/3)</f>
        <v>-0.28366420081960358</v>
      </c>
      <c r="AJ39" s="11">
        <f>'OddsRatio_working_3-way'!U39/(3*'OddsRatio_working_3-way'!X39^(1/3))*SIN(('OddsRatio_working_3-way'!Y39+2*PI())/3)</f>
        <v>-0.33845699219030184</v>
      </c>
      <c r="AK39" s="11">
        <f>'OddsRatio_working_3-way'!U39/(3*'OddsRatio_working_3-way'!X39^(1/3))*SIN(('OddsRatio_working_3-way'!Y39+4*PI())/3)</f>
        <v>0.62212119300990532</v>
      </c>
      <c r="AL39" s="11">
        <f>'OddsRatio_working_3-way'!Z39+'OddsRatio_working_3-way'!AF39</f>
        <v>1.1091801476060434</v>
      </c>
      <c r="AM39" s="11">
        <f>'OddsRatio_working_3-way'!AA39+'OddsRatio_working_3-way'!AG39</f>
        <v>-1.0459108819109961</v>
      </c>
      <c r="AN39" s="11">
        <f>'OddsRatio_working_3-way'!AB39+'OddsRatio_working_3-way'!AH39</f>
        <v>-6.3269265695047733E-2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1.1091801476060434</v>
      </c>
      <c r="AS39" s="11">
        <f>IF(('OddsRatio_working_3-way'!X39=0),IF(Q39&gt;0,-Q39^(1/3),(-Q39)^(1/3)),'OddsRatio_working_3-way'!AM39-'OddsRatio_working_3-way'!R39/3)</f>
        <v>-1.0459108819109961</v>
      </c>
      <c r="AT39" s="11">
        <f>IF(('OddsRatio_working_3-way'!X39=0),IF(Q39&gt;0,-Q39^(1/3),(-Q39)^(1/3)),'OddsRatio_working_3-way'!AN39-'OddsRatio_working_3-way'!R39/3)</f>
        <v>-6.3269265695047733E-2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1.2</v>
      </c>
      <c r="B40" s="4">
        <f>IF('True_Odds_Calculator_3-way'!B41="","",'True_Odds_Calculator_3-way'!B41)</f>
        <v>7.5</v>
      </c>
      <c r="C40" s="4">
        <f>IF('True_Odds_Calculator_3-way'!C41="","",'True_Odds_Calculator_3-way'!C41)</f>
        <v>16.260000000000002</v>
      </c>
      <c r="D40" s="9">
        <f t="shared" si="13"/>
        <v>0.82034387024767652</v>
      </c>
      <c r="E40" s="9">
        <f t="shared" si="14"/>
        <v>0.12319014319892807</v>
      </c>
      <c r="F40" s="9">
        <f t="shared" si="15"/>
        <v>5.646598655339545E-2</v>
      </c>
      <c r="G40" s="9">
        <f t="shared" si="16"/>
        <v>1.0950050111185812</v>
      </c>
      <c r="H40" s="9">
        <f t="shared" si="17"/>
        <v>1.2190010022237163</v>
      </c>
      <c r="I40" s="9">
        <f t="shared" si="18"/>
        <v>8.1175325722707772</v>
      </c>
      <c r="J40" s="9">
        <f t="shared" si="19"/>
        <v>17.709776469669549</v>
      </c>
      <c r="K40" s="11">
        <f t="shared" si="20"/>
        <v>0.83333333333333337</v>
      </c>
      <c r="L40" s="11">
        <f t="shared" si="21"/>
        <v>0.13333333333333333</v>
      </c>
      <c r="M40" s="11">
        <f t="shared" si="22"/>
        <v>6.1500615006150054E-2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-0.13556102227688949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0.15006150061500614</v>
      </c>
      <c r="Q40" s="11">
        <f>2*'OddsRatio_working_3-way'!K40*'OddsRatio_working_3-way'!L40*'OddsRatio_working_3-way'!M40</f>
        <v>1.3666803334700012E-2</v>
      </c>
      <c r="R40" s="11">
        <f t="shared" si="23"/>
        <v>0</v>
      </c>
      <c r="S40" s="11">
        <f t="shared" si="24"/>
        <v>-1.106966428067345</v>
      </c>
      <c r="T40" s="11">
        <f t="shared" si="25"/>
        <v>-0.10081661457808241</v>
      </c>
      <c r="U40" s="11">
        <f>'OddsRatio_working_3-way'!S40-'OddsRatio_working_3-way'!R40^2/3</f>
        <v>-1.106966428067345</v>
      </c>
      <c r="V40" s="11">
        <f>'OddsRatio_working_3-way'!S40*'OddsRatio_working_3-way'!R40/3-2*'OddsRatio_working_3-way'!R40^3/27-'OddsRatio_working_3-way'!T40</f>
        <v>0.10081661457808241</v>
      </c>
      <c r="W40" s="11">
        <f>'OddsRatio_working_3-way'!V40^2+4*'OddsRatio_working_3-way'!U40^3/27</f>
        <v>-0.19079136202784058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0.22414021939559742</v>
      </c>
      <c r="Y40" s="11">
        <f>IF('OddsRatio_working_3-way'!W40&gt;=0,IF('OddsRatio_working_3-way'!V40+SQRT('OddsRatio_working_3-way'!W40)&gt;0,0,PI()),ACOS('OddsRatio_working_3-way'!V40/(2*'OddsRatio_working_3-way'!X40)))</f>
        <v>1.3439597124834206</v>
      </c>
      <c r="Z40" s="11">
        <f>'OddsRatio_working_3-way'!X40^(1/3)*COS('OddsRatio_working_3-way'!Y40/3)</f>
        <v>0.5475025055592907</v>
      </c>
      <c r="AA40" s="11">
        <f>'OddsRatio_working_3-way'!X40^(1/3)*COS(('OddsRatio_working_3-way'!Y40+2*PI())/3)</f>
        <v>-0.50161604124324366</v>
      </c>
      <c r="AB40" s="11">
        <f>'OddsRatio_working_3-way'!X40^(1/3)*COS(('OddsRatio_working_3-way'!Y40+4*PI())/3)</f>
        <v>-4.5886464316046947E-2</v>
      </c>
      <c r="AC40" s="11">
        <f>'OddsRatio_working_3-way'!X40^(1/3)*SIN('OddsRatio_working_3-way'!Y40/3)</f>
        <v>0.26311559391659123</v>
      </c>
      <c r="AD40" s="11">
        <f>'OddsRatio_working_3-way'!X40^(1/3)*SIN(('OddsRatio_working_3-way'!Y40+2*PI())/3)</f>
        <v>0.342593281491681</v>
      </c>
      <c r="AE40" s="11">
        <f>'OddsRatio_working_3-way'!X40^(1/3)*SIN(('OddsRatio_working_3-way'!Y40+4*PI())/3)</f>
        <v>-0.60570887540827223</v>
      </c>
      <c r="AF40" s="11">
        <f>-'OddsRatio_working_3-way'!U40/(3*'OddsRatio_working_3-way'!X40^(1/3))*COS(('OddsRatio_working_3-way'!Y40)/3)</f>
        <v>0.54750250555929059</v>
      </c>
      <c r="AG40" s="11">
        <f>-'OddsRatio_working_3-way'!U40/(3*'OddsRatio_working_3-way'!X40^(1/3))*COS(('OddsRatio_working_3-way'!Y40+2*PI())/3)</f>
        <v>-0.50161604124324355</v>
      </c>
      <c r="AH40" s="11">
        <f>-'OddsRatio_working_3-way'!U40/(3*'OddsRatio_working_3-way'!X40^(1/3))*COS(('OddsRatio_working_3-way'!Y40+4*PI())/3)</f>
        <v>-4.5886464316046933E-2</v>
      </c>
      <c r="AI40" s="11">
        <f>'OddsRatio_working_3-way'!U40/(3*'OddsRatio_working_3-way'!X40^(1/3))*SIN(('OddsRatio_working_3-way'!Y40)/3)</f>
        <v>-0.26311559391659117</v>
      </c>
      <c r="AJ40" s="11">
        <f>'OddsRatio_working_3-way'!U40/(3*'OddsRatio_working_3-way'!X40^(1/3))*SIN(('OddsRatio_working_3-way'!Y40+2*PI())/3)</f>
        <v>-0.34259328149168095</v>
      </c>
      <c r="AK40" s="11">
        <f>'OddsRatio_working_3-way'!U40/(3*'OddsRatio_working_3-way'!X40^(1/3))*SIN(('OddsRatio_working_3-way'!Y40+4*PI())/3)</f>
        <v>0.60570887540827212</v>
      </c>
      <c r="AL40" s="11">
        <f>'OddsRatio_working_3-way'!Z40+'OddsRatio_working_3-way'!AF40</f>
        <v>1.0950050111185812</v>
      </c>
      <c r="AM40" s="11">
        <f>'OddsRatio_working_3-way'!AA40+'OddsRatio_working_3-way'!AG40</f>
        <v>-1.0032320824864871</v>
      </c>
      <c r="AN40" s="11">
        <f>'OddsRatio_working_3-way'!AB40+'OddsRatio_working_3-way'!AH40</f>
        <v>-9.1772928632093881E-2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1.0950050111185812</v>
      </c>
      <c r="AS40" s="11">
        <f>IF(('OddsRatio_working_3-way'!X40=0),IF(Q40&gt;0,-Q40^(1/3),(-Q40)^(1/3)),'OddsRatio_working_3-way'!AM40-'OddsRatio_working_3-way'!R40/3)</f>
        <v>-1.0032320824864871</v>
      </c>
      <c r="AT40" s="11">
        <f>IF(('OddsRatio_working_3-way'!X40=0),IF(Q40&gt;0,-Q40^(1/3),(-Q40)^(1/3)),'OddsRatio_working_3-way'!AN40-'OddsRatio_working_3-way'!R40/3)</f>
        <v>-9.1772928632093881E-2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1.33</v>
      </c>
      <c r="B41" s="4">
        <f>IF('True_Odds_Calculator_3-way'!B42="","",'True_Odds_Calculator_3-way'!B42)</f>
        <v>5.83</v>
      </c>
      <c r="C41" s="4">
        <f>IF('True_Odds_Calculator_3-way'!C42="","",'True_Odds_Calculator_3-way'!C42)</f>
        <v>9.75</v>
      </c>
      <c r="D41" s="9">
        <f t="shared" si="13"/>
        <v>0.74012222072130374</v>
      </c>
      <c r="E41" s="9">
        <f t="shared" si="14"/>
        <v>0.16288661291665107</v>
      </c>
      <c r="F41" s="9">
        <f t="shared" si="15"/>
        <v>9.6991166362045314E-2</v>
      </c>
      <c r="G41" s="9">
        <f t="shared" si="16"/>
        <v>1.0640248326677315</v>
      </c>
      <c r="H41" s="9">
        <f t="shared" si="17"/>
        <v>1.3511281947803515</v>
      </c>
      <c r="I41" s="9">
        <f t="shared" si="18"/>
        <v>6.1392399417851422</v>
      </c>
      <c r="J41" s="9">
        <f t="shared" si="19"/>
        <v>10.310217285842652</v>
      </c>
      <c r="K41" s="11">
        <f t="shared" si="20"/>
        <v>0.75187969924812026</v>
      </c>
      <c r="L41" s="11">
        <f t="shared" si="21"/>
        <v>0.17152658662092624</v>
      </c>
      <c r="M41" s="11">
        <f t="shared" si="22"/>
        <v>0.10256410256410256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-0.18447788557023925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0.18399343126254741</v>
      </c>
      <c r="Q41" s="11">
        <f>2*'OddsRatio_working_3-way'!K41*'OddsRatio_working_3-way'!L41*'OddsRatio_working_3-way'!M41</f>
        <v>2.6454842740840753E-2</v>
      </c>
      <c r="R41" s="11">
        <f t="shared" si="23"/>
        <v>0</v>
      </c>
      <c r="S41" s="11">
        <f t="shared" si="24"/>
        <v>-0.997373916628574</v>
      </c>
      <c r="T41" s="11">
        <f t="shared" si="25"/>
        <v>-0.14340387011194453</v>
      </c>
      <c r="U41" s="11">
        <f>'OddsRatio_working_3-way'!S41-'OddsRatio_working_3-way'!R41^2/3</f>
        <v>-0.997373916628574</v>
      </c>
      <c r="V41" s="11">
        <f>'OddsRatio_working_3-way'!S41*'OddsRatio_working_3-way'!R41/3-2*'OddsRatio_working_3-way'!R41^3/27-'OddsRatio_working_3-way'!T41</f>
        <v>0.14340387011194453</v>
      </c>
      <c r="W41" s="11">
        <f>'OddsRatio_working_3-way'!V41^2+4*'OddsRatio_working_3-way'!U41^3/27</f>
        <v>-0.12641939236536809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0.19169250267580337</v>
      </c>
      <c r="Y41" s="11">
        <f>IF('OddsRatio_working_3-way'!W41&gt;=0,IF('OddsRatio_working_3-way'!V41+SQRT('OddsRatio_working_3-way'!W41)&gt;0,0,PI()),ACOS('OddsRatio_working_3-way'!V41/(2*'OddsRatio_working_3-way'!X41)))</f>
        <v>1.1874277552862744</v>
      </c>
      <c r="Z41" s="11">
        <f>'OddsRatio_working_3-way'!X41^(1/3)*COS('OddsRatio_working_3-way'!Y41/3)</f>
        <v>0.53201241633386576</v>
      </c>
      <c r="AA41" s="11">
        <f>'OddsRatio_working_3-way'!X41^(1/3)*COS(('OddsRatio_working_3-way'!Y41+2*PI())/3)</f>
        <v>-0.45853041653329546</v>
      </c>
      <c r="AB41" s="11">
        <f>'OddsRatio_working_3-way'!X41^(1/3)*COS(('OddsRatio_working_3-way'!Y41+4*PI())/3)</f>
        <v>-7.3481999800570255E-2</v>
      </c>
      <c r="AC41" s="11">
        <f>'OddsRatio_working_3-way'!X41^(1/3)*SIN('OddsRatio_working_3-way'!Y41/3)</f>
        <v>0.22230780705167813</v>
      </c>
      <c r="AD41" s="11">
        <f>'OddsRatio_working_3-way'!X41^(1/3)*SIN(('OddsRatio_working_3-way'!Y41+2*PI())/3)</f>
        <v>0.34958236414803207</v>
      </c>
      <c r="AE41" s="11">
        <f>'OddsRatio_working_3-way'!X41^(1/3)*SIN(('OddsRatio_working_3-way'!Y41+4*PI())/3)</f>
        <v>-0.57189017119971008</v>
      </c>
      <c r="AF41" s="11">
        <f>-'OddsRatio_working_3-way'!U41/(3*'OddsRatio_working_3-way'!X41^(1/3))*COS(('OddsRatio_working_3-way'!Y41)/3)</f>
        <v>0.53201241633386576</v>
      </c>
      <c r="AG41" s="11">
        <f>-'OddsRatio_working_3-way'!U41/(3*'OddsRatio_working_3-way'!X41^(1/3))*COS(('OddsRatio_working_3-way'!Y41+2*PI())/3)</f>
        <v>-0.45853041653329546</v>
      </c>
      <c r="AH41" s="11">
        <f>-'OddsRatio_working_3-way'!U41/(3*'OddsRatio_working_3-way'!X41^(1/3))*COS(('OddsRatio_working_3-way'!Y41+4*PI())/3)</f>
        <v>-7.3481999800570255E-2</v>
      </c>
      <c r="AI41" s="11">
        <f>'OddsRatio_working_3-way'!U41/(3*'OddsRatio_working_3-way'!X41^(1/3))*SIN(('OddsRatio_working_3-way'!Y41)/3)</f>
        <v>-0.22230780705167813</v>
      </c>
      <c r="AJ41" s="11">
        <f>'OddsRatio_working_3-way'!U41/(3*'OddsRatio_working_3-way'!X41^(1/3))*SIN(('OddsRatio_working_3-way'!Y41+2*PI())/3)</f>
        <v>-0.34958236414803207</v>
      </c>
      <c r="AK41" s="11">
        <f>'OddsRatio_working_3-way'!U41/(3*'OddsRatio_working_3-way'!X41^(1/3))*SIN(('OddsRatio_working_3-way'!Y41+4*PI())/3)</f>
        <v>0.57189017119971008</v>
      </c>
      <c r="AL41" s="11">
        <f>'OddsRatio_working_3-way'!Z41+'OddsRatio_working_3-way'!AF41</f>
        <v>1.0640248326677315</v>
      </c>
      <c r="AM41" s="11">
        <f>'OddsRatio_working_3-way'!AA41+'OddsRatio_working_3-way'!AG41</f>
        <v>-0.91706083306659092</v>
      </c>
      <c r="AN41" s="11">
        <f>'OddsRatio_working_3-way'!AB41+'OddsRatio_working_3-way'!AH41</f>
        <v>-0.14696399960114051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1.0640248326677315</v>
      </c>
      <c r="AS41" s="11">
        <f>IF(('OddsRatio_working_3-way'!X41=0),IF(Q41&gt;0,-Q41^(1/3),(-Q41)^(1/3)),'OddsRatio_working_3-way'!AM41-'OddsRatio_working_3-way'!R41/3)</f>
        <v>-0.91706083306659092</v>
      </c>
      <c r="AT41" s="11">
        <f>IF(('OddsRatio_working_3-way'!X41=0),IF(Q41&gt;0,-Q41^(1/3),(-Q41)^(1/3)),'OddsRatio_working_3-way'!AN41-'OddsRatio_working_3-way'!R41/3)</f>
        <v>-0.14696399960114051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3.3</v>
      </c>
      <c r="B42" s="4">
        <f>IF('True_Odds_Calculator_3-way'!B43="","",'True_Odds_Calculator_3-way'!B43)</f>
        <v>3.44</v>
      </c>
      <c r="C42" s="4">
        <f>IF('True_Odds_Calculator_3-way'!C43="","",'True_Odds_Calculator_3-way'!C43)</f>
        <v>2.31</v>
      </c>
      <c r="D42" s="9">
        <f t="shared" si="13"/>
        <v>0.29456139955014182</v>
      </c>
      <c r="E42" s="9">
        <f t="shared" si="14"/>
        <v>0.28243376678389243</v>
      </c>
      <c r="F42" s="9">
        <f t="shared" si="15"/>
        <v>0.42300483366596603</v>
      </c>
      <c r="G42" s="9">
        <f t="shared" si="16"/>
        <v>1.0412512822339066</v>
      </c>
      <c r="H42" s="9">
        <f t="shared" si="17"/>
        <v>3.3948779491379848</v>
      </c>
      <c r="I42" s="9">
        <f t="shared" si="18"/>
        <v>3.5406531286507321</v>
      </c>
      <c r="J42" s="9">
        <f t="shared" si="19"/>
        <v>2.3640391797264173</v>
      </c>
      <c r="K42" s="11">
        <f t="shared" si="20"/>
        <v>0.30303030303030304</v>
      </c>
      <c r="L42" s="11">
        <f t="shared" si="21"/>
        <v>0.29069767441860467</v>
      </c>
      <c r="M42" s="11">
        <f t="shared" si="22"/>
        <v>0.4329004329004329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-0.28035260487691793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0.2307124400147656</v>
      </c>
      <c r="Q42" s="11">
        <f>2*'OddsRatio_working_3-way'!K42*'OddsRatio_working_3-way'!L42*'OddsRatio_working_3-way'!M42</f>
        <v>7.6268575211492759E-2</v>
      </c>
      <c r="R42" s="11">
        <f t="shared" si="23"/>
        <v>0</v>
      </c>
      <c r="S42" s="11">
        <f t="shared" si="24"/>
        <v>-0.82293667332270493</v>
      </c>
      <c r="T42" s="11">
        <f t="shared" si="25"/>
        <v>-0.27204518126370414</v>
      </c>
      <c r="U42" s="11">
        <f>'OddsRatio_working_3-way'!S42-'OddsRatio_working_3-way'!R42^2/3</f>
        <v>-0.82293667332270493</v>
      </c>
      <c r="V42" s="11">
        <f>'OddsRatio_working_3-way'!S42*'OddsRatio_working_3-way'!R42/3-2*'OddsRatio_working_3-way'!R42^3/27-'OddsRatio_working_3-way'!T42</f>
        <v>0.27204518126370414</v>
      </c>
      <c r="W42" s="11">
        <f>'OddsRatio_working_3-way'!V42^2+4*'OddsRatio_working_3-way'!U42^3/27</f>
        <v>-8.5563227461733365E-3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0.14367054621161479</v>
      </c>
      <c r="Y42" s="11">
        <f>IF('OddsRatio_working_3-way'!W42&gt;=0,IF('OddsRatio_working_3-way'!V42+SQRT('OddsRatio_working_3-way'!W42)&gt;0,0,PI()),ACOS('OddsRatio_working_3-way'!V42/(2*'OddsRatio_working_3-way'!X42)))</f>
        <v>0.3277550855935214</v>
      </c>
      <c r="Z42" s="11">
        <f>'OddsRatio_working_3-way'!X42^(1/3)*COS('OddsRatio_working_3-way'!Y42/3)</f>
        <v>0.52062564111695331</v>
      </c>
      <c r="AA42" s="11">
        <f>'OddsRatio_working_3-way'!X42^(1/3)*COS(('OddsRatio_working_3-way'!Y42+2*PI())/3)</f>
        <v>-0.30976860575441906</v>
      </c>
      <c r="AB42" s="11">
        <f>'OddsRatio_working_3-way'!X42^(1/3)*COS(('OddsRatio_working_3-way'!Y42+4*PI())/3)</f>
        <v>-0.21085703536253425</v>
      </c>
      <c r="AC42" s="11">
        <f>'OddsRatio_working_3-way'!X42^(1/3)*SIN('OddsRatio_working_3-way'!Y42/3)</f>
        <v>5.710662179172328E-2</v>
      </c>
      <c r="AD42" s="11">
        <f>'OddsRatio_working_3-way'!X42^(1/3)*SIN(('OddsRatio_working_3-way'!Y42+2*PI())/3)</f>
        <v>0.42232172017298014</v>
      </c>
      <c r="AE42" s="11">
        <f>'OddsRatio_working_3-way'!X42^(1/3)*SIN(('OddsRatio_working_3-way'!Y42+4*PI())/3)</f>
        <v>-0.47942834196470346</v>
      </c>
      <c r="AF42" s="11">
        <f>-'OddsRatio_working_3-way'!U42/(3*'OddsRatio_working_3-way'!X42^(1/3))*COS(('OddsRatio_working_3-way'!Y42)/3)</f>
        <v>0.52062564111695331</v>
      </c>
      <c r="AG42" s="11">
        <f>-'OddsRatio_working_3-way'!U42/(3*'OddsRatio_working_3-way'!X42^(1/3))*COS(('OddsRatio_working_3-way'!Y42+2*PI())/3)</f>
        <v>-0.30976860575441906</v>
      </c>
      <c r="AH42" s="11">
        <f>-'OddsRatio_working_3-way'!U42/(3*'OddsRatio_working_3-way'!X42^(1/3))*COS(('OddsRatio_working_3-way'!Y42+4*PI())/3)</f>
        <v>-0.21085703536253425</v>
      </c>
      <c r="AI42" s="11">
        <f>'OddsRatio_working_3-way'!U42/(3*'OddsRatio_working_3-way'!X42^(1/3))*SIN(('OddsRatio_working_3-way'!Y42)/3)</f>
        <v>-5.710662179172328E-2</v>
      </c>
      <c r="AJ42" s="11">
        <f>'OddsRatio_working_3-way'!U42/(3*'OddsRatio_working_3-way'!X42^(1/3))*SIN(('OddsRatio_working_3-way'!Y42+2*PI())/3)</f>
        <v>-0.42232172017298014</v>
      </c>
      <c r="AK42" s="11">
        <f>'OddsRatio_working_3-way'!U42/(3*'OddsRatio_working_3-way'!X42^(1/3))*SIN(('OddsRatio_working_3-way'!Y42+4*PI())/3)</f>
        <v>0.47942834196470346</v>
      </c>
      <c r="AL42" s="11">
        <f>'OddsRatio_working_3-way'!Z42+'OddsRatio_working_3-way'!AF42</f>
        <v>1.0412512822339066</v>
      </c>
      <c r="AM42" s="11">
        <f>'OddsRatio_working_3-way'!AA42+'OddsRatio_working_3-way'!AG42</f>
        <v>-0.61953721150883811</v>
      </c>
      <c r="AN42" s="11">
        <f>'OddsRatio_working_3-way'!AB42+'OddsRatio_working_3-way'!AH42</f>
        <v>-0.4217140707250685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1.0412512822339066</v>
      </c>
      <c r="AS42" s="11">
        <f>IF(('OddsRatio_working_3-way'!X42=0),IF(Q42&gt;0,-Q42^(1/3),(-Q42)^(1/3)),'OddsRatio_working_3-way'!AM42-'OddsRatio_working_3-way'!R42/3)</f>
        <v>-0.61953721150883811</v>
      </c>
      <c r="AT42" s="11">
        <f>IF(('OddsRatio_working_3-way'!X42=0),IF(Q42&gt;0,-Q42^(1/3),(-Q42)^(1/3)),'OddsRatio_working_3-way'!AN42-'OddsRatio_working_3-way'!R42/3)</f>
        <v>-0.4217140707250685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2.54</v>
      </c>
      <c r="B43" s="4">
        <f>IF('True_Odds_Calculator_3-way'!B44="","",'True_Odds_Calculator_3-way'!B44)</f>
        <v>3.34</v>
      </c>
      <c r="C43" s="4">
        <f>IF('True_Odds_Calculator_3-way'!C44="","",'True_Odds_Calculator_3-way'!C44)</f>
        <v>2.99</v>
      </c>
      <c r="D43" s="9">
        <f t="shared" si="13"/>
        <v>0.38388113739387081</v>
      </c>
      <c r="E43" s="9">
        <f t="shared" si="14"/>
        <v>0.29080544021672589</v>
      </c>
      <c r="F43" s="9">
        <f t="shared" si="15"/>
        <v>0.32531342238940331</v>
      </c>
      <c r="G43" s="9">
        <f t="shared" si="16"/>
        <v>1.042190262919809</v>
      </c>
      <c r="H43" s="9">
        <f t="shared" si="17"/>
        <v>2.6049730048965056</v>
      </c>
      <c r="I43" s="9">
        <f t="shared" si="18"/>
        <v>3.4387252152323535</v>
      </c>
      <c r="J43" s="9">
        <f t="shared" si="19"/>
        <v>3.0739586232104199</v>
      </c>
      <c r="K43" s="11">
        <f t="shared" si="20"/>
        <v>0.39370078740157477</v>
      </c>
      <c r="L43" s="11">
        <f t="shared" si="21"/>
        <v>0.29940119760479045</v>
      </c>
      <c r="M43" s="11">
        <f t="shared" si="22"/>
        <v>0.33444816053511706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-0.28270812021967706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0.23141245489428275</v>
      </c>
      <c r="Q43" s="11">
        <f>2*'OddsRatio_working_3-way'!K43*'OddsRatio_working_3-way'!L43*'OddsRatio_working_3-way'!M43</f>
        <v>7.8845810866876573E-2</v>
      </c>
      <c r="R43" s="11">
        <f t="shared" si="23"/>
        <v>0</v>
      </c>
      <c r="S43" s="11">
        <f t="shared" si="24"/>
        <v>-0.81855609493800441</v>
      </c>
      <c r="T43" s="11">
        <f t="shared" si="25"/>
        <v>-0.27889475125656027</v>
      </c>
      <c r="U43" s="11">
        <f>'OddsRatio_working_3-way'!S43-'OddsRatio_working_3-way'!R43^2/3</f>
        <v>-0.81855609493800441</v>
      </c>
      <c r="V43" s="11">
        <f>'OddsRatio_working_3-way'!S43*'OddsRatio_working_3-way'!R43/3-2*'OddsRatio_working_3-way'!R43^3/27-'OddsRatio_working_3-way'!T43</f>
        <v>0.27889475125656027</v>
      </c>
      <c r="W43" s="11">
        <f>'OddsRatio_working_3-way'!V43^2+4*'OddsRatio_working_3-way'!U43^3/27</f>
        <v>-3.4711222339409153E-3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0.14252491406101561</v>
      </c>
      <c r="Y43" s="11">
        <f>IF('OddsRatio_working_3-way'!W43&gt;=0,IF('OddsRatio_working_3-way'!V43+SQRT('OddsRatio_working_3-way'!W43)&gt;0,0,PI()),ACOS('OddsRatio_working_3-way'!V43/(2*'OddsRatio_working_3-way'!X43)))</f>
        <v>0.20818811592925401</v>
      </c>
      <c r="Z43" s="11">
        <f>'OddsRatio_working_3-way'!X43^(1/3)*COS('OddsRatio_working_3-way'!Y43/3)</f>
        <v>0.52109513145990449</v>
      </c>
      <c r="AA43" s="11">
        <f>'OddsRatio_working_3-way'!X43^(1/3)*COS(('OddsRatio_working_3-way'!Y43+2*PI())/3)</f>
        <v>-0.29191509210819466</v>
      </c>
      <c r="AB43" s="11">
        <f>'OddsRatio_working_3-way'!X43^(1/3)*COS(('OddsRatio_working_3-way'!Y43+4*PI())/3)</f>
        <v>-0.22918003935170994</v>
      </c>
      <c r="AC43" s="11">
        <f>'OddsRatio_working_3-way'!X43^(1/3)*SIN('OddsRatio_working_3-way'!Y43/3)</f>
        <v>3.6220099596582074E-2</v>
      </c>
      <c r="AD43" s="11">
        <f>'OddsRatio_working_3-way'!X43^(1/3)*SIN(('OddsRatio_working_3-way'!Y43+2*PI())/3)</f>
        <v>0.43317157183437799</v>
      </c>
      <c r="AE43" s="11">
        <f>'OddsRatio_working_3-way'!X43^(1/3)*SIN(('OddsRatio_working_3-way'!Y43+4*PI())/3)</f>
        <v>-0.46939167143095983</v>
      </c>
      <c r="AF43" s="11">
        <f>-'OddsRatio_working_3-way'!U43/(3*'OddsRatio_working_3-way'!X43^(1/3))*COS(('OddsRatio_working_3-way'!Y43)/3)</f>
        <v>0.52109513145990449</v>
      </c>
      <c r="AG43" s="11">
        <f>-'OddsRatio_working_3-way'!U43/(3*'OddsRatio_working_3-way'!X43^(1/3))*COS(('OddsRatio_working_3-way'!Y43+2*PI())/3)</f>
        <v>-0.29191509210819466</v>
      </c>
      <c r="AH43" s="11">
        <f>-'OddsRatio_working_3-way'!U43/(3*'OddsRatio_working_3-way'!X43^(1/3))*COS(('OddsRatio_working_3-way'!Y43+4*PI())/3)</f>
        <v>-0.22918003935170994</v>
      </c>
      <c r="AI43" s="11">
        <f>'OddsRatio_working_3-way'!U43/(3*'OddsRatio_working_3-way'!X43^(1/3))*SIN(('OddsRatio_working_3-way'!Y43)/3)</f>
        <v>-3.6220099596582074E-2</v>
      </c>
      <c r="AJ43" s="11">
        <f>'OddsRatio_working_3-way'!U43/(3*'OddsRatio_working_3-way'!X43^(1/3))*SIN(('OddsRatio_working_3-way'!Y43+2*PI())/3)</f>
        <v>-0.43317157183437799</v>
      </c>
      <c r="AK43" s="11">
        <f>'OddsRatio_working_3-way'!U43/(3*'OddsRatio_working_3-way'!X43^(1/3))*SIN(('OddsRatio_working_3-way'!Y43+4*PI())/3)</f>
        <v>0.46939167143095983</v>
      </c>
      <c r="AL43" s="11">
        <f>'OddsRatio_working_3-way'!Z43+'OddsRatio_working_3-way'!AF43</f>
        <v>1.042190262919809</v>
      </c>
      <c r="AM43" s="11">
        <f>'OddsRatio_working_3-way'!AA43+'OddsRatio_working_3-way'!AG43</f>
        <v>-0.58383018421638933</v>
      </c>
      <c r="AN43" s="11">
        <f>'OddsRatio_working_3-way'!AB43+'OddsRatio_working_3-way'!AH43</f>
        <v>-0.45836007870341988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1.042190262919809</v>
      </c>
      <c r="AS43" s="11">
        <f>IF(('OddsRatio_working_3-way'!X43=0),IF(Q43&gt;0,-Q43^(1/3),(-Q43)^(1/3)),'OddsRatio_working_3-way'!AM43-'OddsRatio_working_3-way'!R43/3)</f>
        <v>-0.58383018421638933</v>
      </c>
      <c r="AT43" s="11">
        <f>IF(('OddsRatio_working_3-way'!X43=0),IF(Q43&gt;0,-Q43^(1/3),(-Q43)^(1/3)),'OddsRatio_working_3-way'!AN43-'OddsRatio_working_3-way'!R43/3)</f>
        <v>-0.45836007870341988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2.25</v>
      </c>
      <c r="B44" s="4">
        <f>IF('True_Odds_Calculator_3-way'!B45="","",'True_Odds_Calculator_3-way'!B45)</f>
        <v>3.46</v>
      </c>
      <c r="C44" s="4">
        <f>IF('True_Odds_Calculator_3-way'!C45="","",'True_Odds_Calculator_3-way'!C45)</f>
        <v>3.38</v>
      </c>
      <c r="D44" s="9">
        <f t="shared" si="13"/>
        <v>0.43344127263141918</v>
      </c>
      <c r="E44" s="9">
        <f t="shared" si="14"/>
        <v>0.27992327394655092</v>
      </c>
      <c r="F44" s="9">
        <f t="shared" si="15"/>
        <v>0.28663545342202995</v>
      </c>
      <c r="G44" s="9">
        <f t="shared" si="16"/>
        <v>1.0456941009406076</v>
      </c>
      <c r="H44" s="9">
        <f t="shared" si="17"/>
        <v>2.3071176261757596</v>
      </c>
      <c r="I44" s="9">
        <f t="shared" si="18"/>
        <v>3.5724074883138939</v>
      </c>
      <c r="J44" s="9">
        <f t="shared" si="19"/>
        <v>3.4887519602386456</v>
      </c>
      <c r="K44" s="11">
        <f t="shared" si="20"/>
        <v>0.44444444444444442</v>
      </c>
      <c r="L44" s="11">
        <f t="shared" si="21"/>
        <v>0.28901734104046245</v>
      </c>
      <c r="M44" s="11">
        <f t="shared" si="22"/>
        <v>0.29585798816568049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-0.27812931103282379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0.23144189440321059</v>
      </c>
      <c r="Q44" s="11">
        <f>2*'OddsRatio_working_3-way'!K44*'OddsRatio_working_3-way'!L44*'OddsRatio_working_3-way'!M44</f>
        <v>7.6007190280200518E-2</v>
      </c>
      <c r="R44" s="11">
        <f t="shared" si="23"/>
        <v>0</v>
      </c>
      <c r="S44" s="11">
        <f t="shared" si="24"/>
        <v>-0.83213773314203721</v>
      </c>
      <c r="T44" s="11">
        <f t="shared" si="25"/>
        <v>-0.27328004372480696</v>
      </c>
      <c r="U44" s="11">
        <f>'OddsRatio_working_3-way'!S44-'OddsRatio_working_3-way'!R44^2/3</f>
        <v>-0.83213773314203721</v>
      </c>
      <c r="V44" s="11">
        <f>'OddsRatio_working_3-way'!S44*'OddsRatio_working_3-way'!R44/3-2*'OddsRatio_working_3-way'!R44^3/27-'OddsRatio_working_3-way'!T44</f>
        <v>0.27328004372480696</v>
      </c>
      <c r="W44" s="11">
        <f>'OddsRatio_working_3-way'!V44^2+4*'OddsRatio_working_3-way'!U44^3/27</f>
        <v>-1.0683416503592474E-2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0.14608678824745316</v>
      </c>
      <c r="Y44" s="11">
        <f>IF('OddsRatio_working_3-way'!W44&gt;=0,IF('OddsRatio_working_3-way'!V44+SQRT('OddsRatio_working_3-way'!W44)&gt;0,0,PI()),ACOS('OddsRatio_working_3-way'!V44/(2*'OddsRatio_working_3-way'!X44)))</f>
        <v>0.36159272635902995</v>
      </c>
      <c r="Z44" s="11">
        <f>'OddsRatio_working_3-way'!X44^(1/3)*COS('OddsRatio_working_3-way'!Y44/3)</f>
        <v>0.52284705047030378</v>
      </c>
      <c r="AA44" s="11">
        <f>'OddsRatio_working_3-way'!X44^(1/3)*COS(('OddsRatio_working_3-way'!Y44+2*PI())/3)</f>
        <v>-0.31626561351037213</v>
      </c>
      <c r="AB44" s="11">
        <f>'OddsRatio_working_3-way'!X44^(1/3)*COS(('OddsRatio_working_3-way'!Y44+4*PI())/3)</f>
        <v>-0.2065814369599317</v>
      </c>
      <c r="AC44" s="11">
        <f>'OddsRatio_working_3-way'!X44^(1/3)*SIN('OddsRatio_working_3-way'!Y44/3)</f>
        <v>6.3326188857239313E-2</v>
      </c>
      <c r="AD44" s="11">
        <f>'OddsRatio_working_3-way'!X44^(1/3)*SIN(('OddsRatio_working_3-way'!Y44+2*PI())/3)</f>
        <v>0.42113573357242789</v>
      </c>
      <c r="AE44" s="11">
        <f>'OddsRatio_working_3-way'!X44^(1/3)*SIN(('OddsRatio_working_3-way'!Y44+4*PI())/3)</f>
        <v>-0.48446192242966718</v>
      </c>
      <c r="AF44" s="11">
        <f>-'OddsRatio_working_3-way'!U44/(3*'OddsRatio_working_3-way'!X44^(1/3))*COS(('OddsRatio_working_3-way'!Y44)/3)</f>
        <v>0.52284705047030378</v>
      </c>
      <c r="AG44" s="11">
        <f>-'OddsRatio_working_3-way'!U44/(3*'OddsRatio_working_3-way'!X44^(1/3))*COS(('OddsRatio_working_3-way'!Y44+2*PI())/3)</f>
        <v>-0.31626561351037213</v>
      </c>
      <c r="AH44" s="11">
        <f>-'OddsRatio_working_3-way'!U44/(3*'OddsRatio_working_3-way'!X44^(1/3))*COS(('OddsRatio_working_3-way'!Y44+4*PI())/3)</f>
        <v>-0.2065814369599317</v>
      </c>
      <c r="AI44" s="11">
        <f>'OddsRatio_working_3-way'!U44/(3*'OddsRatio_working_3-way'!X44^(1/3))*SIN(('OddsRatio_working_3-way'!Y44)/3)</f>
        <v>-6.3326188857239313E-2</v>
      </c>
      <c r="AJ44" s="11">
        <f>'OddsRatio_working_3-way'!U44/(3*'OddsRatio_working_3-way'!X44^(1/3))*SIN(('OddsRatio_working_3-way'!Y44+2*PI())/3)</f>
        <v>-0.42113573357242789</v>
      </c>
      <c r="AK44" s="11">
        <f>'OddsRatio_working_3-way'!U44/(3*'OddsRatio_working_3-way'!X44^(1/3))*SIN(('OddsRatio_working_3-way'!Y44+4*PI())/3)</f>
        <v>0.48446192242966718</v>
      </c>
      <c r="AL44" s="11">
        <f>'OddsRatio_working_3-way'!Z44+'OddsRatio_working_3-way'!AF44</f>
        <v>1.0456941009406076</v>
      </c>
      <c r="AM44" s="11">
        <f>'OddsRatio_working_3-way'!AA44+'OddsRatio_working_3-way'!AG44</f>
        <v>-0.63253122702074427</v>
      </c>
      <c r="AN44" s="11">
        <f>'OddsRatio_working_3-way'!AB44+'OddsRatio_working_3-way'!AH44</f>
        <v>-0.41316287391986339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1.0456941009406076</v>
      </c>
      <c r="AS44" s="11">
        <f>IF(('OddsRatio_working_3-way'!X44=0),IF(Q44&gt;0,-Q44^(1/3),(-Q44)^(1/3)),'OddsRatio_working_3-way'!AM44-'OddsRatio_working_3-way'!R44/3)</f>
        <v>-0.63253122702074427</v>
      </c>
      <c r="AT44" s="11">
        <f>IF(('OddsRatio_working_3-way'!X44=0),IF(Q44&gt;0,-Q44^(1/3),(-Q44)^(1/3)),'OddsRatio_working_3-way'!AN44-'OddsRatio_working_3-way'!R44/3)</f>
        <v>-0.41316287391986339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2.86</v>
      </c>
      <c r="B45" s="4">
        <f>IF('True_Odds_Calculator_3-way'!B46="","",'True_Odds_Calculator_3-way'!B46)</f>
        <v>3.04</v>
      </c>
      <c r="C45" s="4">
        <f>IF('True_Odds_Calculator_3-way'!C46="","",'True_Odds_Calculator_3-way'!C46)</f>
        <v>2.86</v>
      </c>
      <c r="D45" s="9">
        <f t="shared" si="13"/>
        <v>0.34013889007090187</v>
      </c>
      <c r="E45" s="9">
        <f t="shared" si="14"/>
        <v>0.31972221985819627</v>
      </c>
      <c r="F45" s="9">
        <f t="shared" si="15"/>
        <v>0.34013889007090187</v>
      </c>
      <c r="G45" s="9">
        <f t="shared" si="16"/>
        <v>1.0429975752620904</v>
      </c>
      <c r="H45" s="9">
        <f t="shared" si="17"/>
        <v>2.9399754899874879</v>
      </c>
      <c r="I45" s="9">
        <f t="shared" si="18"/>
        <v>3.1277150535346641</v>
      </c>
      <c r="J45" s="9">
        <f t="shared" si="19"/>
        <v>2.9399754899874879</v>
      </c>
      <c r="K45" s="11">
        <f t="shared" si="20"/>
        <v>0.34965034965034969</v>
      </c>
      <c r="L45" s="11">
        <f t="shared" si="21"/>
        <v>0.32894736842105265</v>
      </c>
      <c r="M45" s="11">
        <f t="shared" si="22"/>
        <v>0.34965034965034969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-0.28382484280533604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0.23164174802010656</v>
      </c>
      <c r="Q45" s="11">
        <f>2*'OddsRatio_working_3-way'!K45*'OddsRatio_working_3-way'!L45*'OddsRatio_working_3-way'!M45</f>
        <v>8.0431162506981457E-2</v>
      </c>
      <c r="R45" s="11">
        <f t="shared" si="23"/>
        <v>0</v>
      </c>
      <c r="S45" s="11">
        <f t="shared" si="24"/>
        <v>-0.81614331476607305</v>
      </c>
      <c r="T45" s="11">
        <f t="shared" si="25"/>
        <v>-0.28338309540488649</v>
      </c>
      <c r="U45" s="11">
        <f>'OddsRatio_working_3-way'!S45-'OddsRatio_working_3-way'!R45^2/3</f>
        <v>-0.81614331476607305</v>
      </c>
      <c r="V45" s="11">
        <f>'OddsRatio_working_3-way'!S45*'OddsRatio_working_3-way'!R45/3-2*'OddsRatio_working_3-way'!R45^3/27-'OddsRatio_working_3-way'!T45</f>
        <v>0.28338309540488649</v>
      </c>
      <c r="W45" s="11">
        <f>'OddsRatio_working_3-way'!V45^2+4*'OddsRatio_working_3-way'!U45^3/27</f>
        <v>-2.3103268664866061E-4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0.14189521789678436</v>
      </c>
      <c r="Y45" s="11">
        <f>IF('OddsRatio_working_3-way'!W45&gt;=0,IF('OddsRatio_working_3-way'!V45+SQRT('OddsRatio_working_3-way'!W45)&gt;0,0,PI()),ACOS('OddsRatio_working_3-way'!V45/(2*'OddsRatio_working_3-way'!X45)))</f>
        <v>5.3585442087009882E-2</v>
      </c>
      <c r="Z45" s="11">
        <f>'OddsRatio_working_3-way'!X45^(1/3)*COS('OddsRatio_working_3-way'!Y45/3)</f>
        <v>0.52149878763104518</v>
      </c>
      <c r="AA45" s="11">
        <f>'OddsRatio_working_3-way'!X45^(1/3)*COS(('OddsRatio_working_3-way'!Y45+2*PI())/3)</f>
        <v>-0.26881720430107531</v>
      </c>
      <c r="AB45" s="11">
        <f>'OddsRatio_working_3-way'!X45^(1/3)*COS(('OddsRatio_working_3-way'!Y45+4*PI())/3)</f>
        <v>-0.25268158332996959</v>
      </c>
      <c r="AC45" s="11">
        <f>'OddsRatio_working_3-way'!X45^(1/3)*SIN('OddsRatio_working_3-way'!Y45/3)</f>
        <v>9.3159051112096415E-3</v>
      </c>
      <c r="AD45" s="11">
        <f>'OddsRatio_working_3-way'!X45^(1/3)*SIN(('OddsRatio_working_3-way'!Y45+2*PI())/3)</f>
        <v>0.44697324557566637</v>
      </c>
      <c r="AE45" s="11">
        <f>'OddsRatio_working_3-way'!X45^(1/3)*SIN(('OddsRatio_working_3-way'!Y45+4*PI())/3)</f>
        <v>-0.45628915068687603</v>
      </c>
      <c r="AF45" s="11">
        <f>-'OddsRatio_working_3-way'!U45/(3*'OddsRatio_working_3-way'!X45^(1/3))*COS(('OddsRatio_working_3-way'!Y45)/3)</f>
        <v>0.52149878763104518</v>
      </c>
      <c r="AG45" s="11">
        <f>-'OddsRatio_working_3-way'!U45/(3*'OddsRatio_working_3-way'!X45^(1/3))*COS(('OddsRatio_working_3-way'!Y45+2*PI())/3)</f>
        <v>-0.26881720430107531</v>
      </c>
      <c r="AH45" s="11">
        <f>-'OddsRatio_working_3-way'!U45/(3*'OddsRatio_working_3-way'!X45^(1/3))*COS(('OddsRatio_working_3-way'!Y45+4*PI())/3)</f>
        <v>-0.25268158332996959</v>
      </c>
      <c r="AI45" s="11">
        <f>'OddsRatio_working_3-way'!U45/(3*'OddsRatio_working_3-way'!X45^(1/3))*SIN(('OddsRatio_working_3-way'!Y45)/3)</f>
        <v>-9.3159051112096415E-3</v>
      </c>
      <c r="AJ45" s="11">
        <f>'OddsRatio_working_3-way'!U45/(3*'OddsRatio_working_3-way'!X45^(1/3))*SIN(('OddsRatio_working_3-way'!Y45+2*PI())/3)</f>
        <v>-0.44697324557566637</v>
      </c>
      <c r="AK45" s="11">
        <f>'OddsRatio_working_3-way'!U45/(3*'OddsRatio_working_3-way'!X45^(1/3))*SIN(('OddsRatio_working_3-way'!Y45+4*PI())/3)</f>
        <v>0.45628915068687603</v>
      </c>
      <c r="AL45" s="11">
        <f>'OddsRatio_working_3-way'!Z45+'OddsRatio_working_3-way'!AF45</f>
        <v>1.0429975752620904</v>
      </c>
      <c r="AM45" s="11">
        <f>'OddsRatio_working_3-way'!AA45+'OddsRatio_working_3-way'!AG45</f>
        <v>-0.53763440860215062</v>
      </c>
      <c r="AN45" s="11">
        <f>'OddsRatio_working_3-way'!AB45+'OddsRatio_working_3-way'!AH45</f>
        <v>-0.50536316665993919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1.0429975752620904</v>
      </c>
      <c r="AS45" s="11">
        <f>IF(('OddsRatio_working_3-way'!X45=0),IF(Q45&gt;0,-Q45^(1/3),(-Q45)^(1/3)),'OddsRatio_working_3-way'!AM45-'OddsRatio_working_3-way'!R45/3)</f>
        <v>-0.53763440860215062</v>
      </c>
      <c r="AT45" s="11">
        <f>IF(('OddsRatio_working_3-way'!X45=0),IF(Q45&gt;0,-Q45^(1/3),(-Q45)^(1/3)),'OddsRatio_working_3-way'!AN45-'OddsRatio_working_3-way'!R45/3)</f>
        <v>-0.50536316665993919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4.3099999999999996</v>
      </c>
      <c r="B46" s="4">
        <f>IF('True_Odds_Calculator_3-way'!B47="","",'True_Odds_Calculator_3-way'!B47)</f>
        <v>3.4</v>
      </c>
      <c r="C46" s="4">
        <f>IF('True_Odds_Calculator_3-way'!C47="","",'True_Odds_Calculator_3-way'!C47)</f>
        <v>1.99</v>
      </c>
      <c r="D46" s="9">
        <f t="shared" si="13"/>
        <v>0.22403528985629192</v>
      </c>
      <c r="E46" s="9">
        <f t="shared" si="14"/>
        <v>0.28479002693833849</v>
      </c>
      <c r="F46" s="9">
        <f t="shared" si="15"/>
        <v>0.49117468320536933</v>
      </c>
      <c r="G46" s="9">
        <f t="shared" si="16"/>
        <v>1.0463995479268715</v>
      </c>
      <c r="H46" s="9">
        <f t="shared" si="17"/>
        <v>4.4635825036379444</v>
      </c>
      <c r="I46" s="9">
        <f t="shared" si="18"/>
        <v>3.5113589150244917</v>
      </c>
      <c r="J46" s="9">
        <f t="shared" si="19"/>
        <v>2.035935552447603</v>
      </c>
      <c r="K46" s="11">
        <f t="shared" si="20"/>
        <v>0.23201856148491881</v>
      </c>
      <c r="L46" s="11">
        <f t="shared" si="21"/>
        <v>0.29411764705882354</v>
      </c>
      <c r="M46" s="11">
        <f t="shared" si="22"/>
        <v>0.50251256281407031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-0.26969020069639837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0.22975530031761099</v>
      </c>
      <c r="Q46" s="11">
        <f>2*'OddsRatio_working_3-way'!K46*'OddsRatio_working_3-way'!L46*'OddsRatio_working_3-way'!M46</f>
        <v>6.8583671736600293E-2</v>
      </c>
      <c r="R46" s="11">
        <f t="shared" si="23"/>
        <v>0</v>
      </c>
      <c r="S46" s="11">
        <f t="shared" si="24"/>
        <v>-0.85192305736112461</v>
      </c>
      <c r="T46" s="11">
        <f t="shared" si="25"/>
        <v>-0.25430539025705212</v>
      </c>
      <c r="U46" s="11">
        <f>'OddsRatio_working_3-way'!S46-'OddsRatio_working_3-way'!R46^2/3</f>
        <v>-0.85192305736112461</v>
      </c>
      <c r="V46" s="11">
        <f>'OddsRatio_working_3-way'!S46*'OddsRatio_working_3-way'!R46/3-2*'OddsRatio_working_3-way'!R46^3/27-'OddsRatio_working_3-way'!T46</f>
        <v>0.25430539025705212</v>
      </c>
      <c r="W46" s="11">
        <f>'OddsRatio_working_3-way'!V46^2+4*'OddsRatio_working_3-way'!U46^3/27</f>
        <v>-2.6929163185987315E-2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0.15132778553505871</v>
      </c>
      <c r="Y46" s="11">
        <f>IF('OddsRatio_working_3-way'!W46&gt;=0,IF('OddsRatio_working_3-way'!V46+SQRT('OddsRatio_working_3-way'!W46)&gt;0,0,PI()),ACOS('OddsRatio_working_3-way'!V46/(2*'OddsRatio_working_3-way'!X46)))</f>
        <v>0.57305799330591622</v>
      </c>
      <c r="Z46" s="11">
        <f>'OddsRatio_working_3-way'!X46^(1/3)*COS('OddsRatio_working_3-way'!Y46/3)</f>
        <v>0.52319977396343575</v>
      </c>
      <c r="AA46" s="11">
        <f>'OddsRatio_working_3-way'!X46^(1/3)*COS(('OddsRatio_working_3-way'!Y46+2*PI())/3)</f>
        <v>-0.3492198717668023</v>
      </c>
      <c r="AB46" s="11">
        <f>'OddsRatio_working_3-way'!X46^(1/3)*COS(('OddsRatio_working_3-way'!Y46+4*PI())/3)</f>
        <v>-0.17397990219663356</v>
      </c>
      <c r="AC46" s="11">
        <f>'OddsRatio_working_3-way'!X46^(1/3)*SIN('OddsRatio_working_3-way'!Y46/3)</f>
        <v>0.10117484360411884</v>
      </c>
      <c r="AD46" s="11">
        <f>'OddsRatio_working_3-way'!X46^(1/3)*SIN(('OddsRatio_working_3-way'!Y46+2*PI())/3)</f>
        <v>0.40251687370455208</v>
      </c>
      <c r="AE46" s="11">
        <f>'OddsRatio_working_3-way'!X46^(1/3)*SIN(('OddsRatio_working_3-way'!Y46+4*PI())/3)</f>
        <v>-0.50369171730867091</v>
      </c>
      <c r="AF46" s="11">
        <f>-'OddsRatio_working_3-way'!U46/(3*'OddsRatio_working_3-way'!X46^(1/3))*COS(('OddsRatio_working_3-way'!Y46)/3)</f>
        <v>0.52319977396343587</v>
      </c>
      <c r="AG46" s="11">
        <f>-'OddsRatio_working_3-way'!U46/(3*'OddsRatio_working_3-way'!X46^(1/3))*COS(('OddsRatio_working_3-way'!Y46+2*PI())/3)</f>
        <v>-0.34921987176680241</v>
      </c>
      <c r="AH46" s="11">
        <f>-'OddsRatio_working_3-way'!U46/(3*'OddsRatio_working_3-way'!X46^(1/3))*COS(('OddsRatio_working_3-way'!Y46+4*PI())/3)</f>
        <v>-0.17397990219663359</v>
      </c>
      <c r="AI46" s="11">
        <f>'OddsRatio_working_3-way'!U46/(3*'OddsRatio_working_3-way'!X46^(1/3))*SIN(('OddsRatio_working_3-way'!Y46)/3)</f>
        <v>-0.10117484360411885</v>
      </c>
      <c r="AJ46" s="11">
        <f>'OddsRatio_working_3-way'!U46/(3*'OddsRatio_working_3-way'!X46^(1/3))*SIN(('OddsRatio_working_3-way'!Y46+2*PI())/3)</f>
        <v>-0.40251687370455219</v>
      </c>
      <c r="AK46" s="11">
        <f>'OddsRatio_working_3-way'!U46/(3*'OddsRatio_working_3-way'!X46^(1/3))*SIN(('OddsRatio_working_3-way'!Y46+4*PI())/3)</f>
        <v>0.50369171730867102</v>
      </c>
      <c r="AL46" s="11">
        <f>'OddsRatio_working_3-way'!Z46+'OddsRatio_working_3-way'!AF46</f>
        <v>1.0463995479268715</v>
      </c>
      <c r="AM46" s="11">
        <f>'OddsRatio_working_3-way'!AA46+'OddsRatio_working_3-way'!AG46</f>
        <v>-0.69843974353360472</v>
      </c>
      <c r="AN46" s="11">
        <f>'OddsRatio_working_3-way'!AB46+'OddsRatio_working_3-way'!AH46</f>
        <v>-0.34795980439326712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1.0463995479268715</v>
      </c>
      <c r="AS46" s="11">
        <f>IF(('OddsRatio_working_3-way'!X46=0),IF(Q46&gt;0,-Q46^(1/3),(-Q46)^(1/3)),'OddsRatio_working_3-way'!AM46-'OddsRatio_working_3-way'!R46/3)</f>
        <v>-0.69843974353360472</v>
      </c>
      <c r="AT46" s="11">
        <f>IF(('OddsRatio_working_3-way'!X46=0),IF(Q46&gt;0,-Q46^(1/3),(-Q46)^(1/3)),'OddsRatio_working_3-way'!AN46-'OddsRatio_working_3-way'!R46/3)</f>
        <v>-0.34795980439326712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3.13</v>
      </c>
      <c r="B47" s="4">
        <f>IF('True_Odds_Calculator_3-way'!B48="","",'True_Odds_Calculator_3-way'!B48)</f>
        <v>3.46</v>
      </c>
      <c r="C47" s="4">
        <f>IF('True_Odds_Calculator_3-way'!C48="","",'True_Odds_Calculator_3-way'!C48)</f>
        <v>2.39</v>
      </c>
      <c r="D47" s="9">
        <f t="shared" si="13"/>
        <v>0.31071477717209361</v>
      </c>
      <c r="E47" s="9">
        <f t="shared" si="14"/>
        <v>0.28073490865458611</v>
      </c>
      <c r="F47" s="9">
        <f t="shared" si="15"/>
        <v>0.40855031417332005</v>
      </c>
      <c r="G47" s="9">
        <f t="shared" si="16"/>
        <v>1.0414956404067746</v>
      </c>
      <c r="H47" s="9">
        <f t="shared" si="17"/>
        <v>3.2183857140664296</v>
      </c>
      <c r="I47" s="9">
        <f t="shared" si="18"/>
        <v>3.5620792754006652</v>
      </c>
      <c r="J47" s="9">
        <f t="shared" si="19"/>
        <v>2.4476789401654164</v>
      </c>
      <c r="K47" s="11">
        <f t="shared" si="20"/>
        <v>0.31948881789137379</v>
      </c>
      <c r="L47" s="11">
        <f t="shared" si="21"/>
        <v>0.28901734104046245</v>
      </c>
      <c r="M47" s="11">
        <f t="shared" si="22"/>
        <v>0.41841004184100417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-0.28139162890926006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0.2310376969296945</v>
      </c>
      <c r="Q47" s="11">
        <f>2*'OddsRatio_working_3-way'!K47*'OddsRatio_working_3-way'!L47*'OddsRatio_working_3-way'!M47</f>
        <v>7.727013275240617E-2</v>
      </c>
      <c r="R47" s="11">
        <f t="shared" si="23"/>
        <v>0</v>
      </c>
      <c r="S47" s="11">
        <f t="shared" si="24"/>
        <v>-0.82105390919143828</v>
      </c>
      <c r="T47" s="11">
        <f t="shared" si="25"/>
        <v>-0.27459996962924349</v>
      </c>
      <c r="U47" s="11">
        <f>'OddsRatio_working_3-way'!S47-'OddsRatio_working_3-way'!R47^2/3</f>
        <v>-0.82105390919143828</v>
      </c>
      <c r="V47" s="11">
        <f>'OddsRatio_working_3-way'!S47*'OddsRatio_working_3-way'!R47/3-2*'OddsRatio_working_3-way'!R47^3/27-'OddsRatio_working_3-way'!T47</f>
        <v>0.27459996962924349</v>
      </c>
      <c r="W47" s="11">
        <f>'OddsRatio_working_3-way'!V47^2+4*'OddsRatio_working_3-way'!U47^3/27</f>
        <v>-6.594364705403491E-3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0.14317778111999863</v>
      </c>
      <c r="Y47" s="11">
        <f>IF('OddsRatio_working_3-way'!W47&gt;=0,IF('OddsRatio_working_3-way'!V47+SQRT('OddsRatio_working_3-way'!W47)&gt;0,0,PI()),ACOS('OddsRatio_working_3-way'!V47/(2*'OddsRatio_working_3-way'!X47)))</f>
        <v>0.28752889622951128</v>
      </c>
      <c r="Z47" s="11">
        <f>'OddsRatio_working_3-way'!X47^(1/3)*COS('OddsRatio_working_3-way'!Y47/3)</f>
        <v>0.52074782020338728</v>
      </c>
      <c r="AA47" s="11">
        <f>'OddsRatio_working_3-way'!X47^(1/3)*COS(('OddsRatio_working_3-way'!Y47+2*PI())/3)</f>
        <v>-0.30373008743463081</v>
      </c>
      <c r="AB47" s="11">
        <f>'OddsRatio_working_3-way'!X47^(1/3)*COS(('OddsRatio_working_3-way'!Y47+4*PI())/3)</f>
        <v>-0.2170177327687563</v>
      </c>
      <c r="AC47" s="11">
        <f>'OddsRatio_working_3-way'!X47^(1/3)*SIN('OddsRatio_working_3-way'!Y47/3)</f>
        <v>5.0063401308408972E-2</v>
      </c>
      <c r="AD47" s="11">
        <f>'OddsRatio_working_3-way'!X47^(1/3)*SIN(('OddsRatio_working_3-way'!Y47+2*PI())/3)</f>
        <v>0.42594914060730021</v>
      </c>
      <c r="AE47" s="11">
        <f>'OddsRatio_working_3-way'!X47^(1/3)*SIN(('OddsRatio_working_3-way'!Y47+4*PI())/3)</f>
        <v>-0.47601254191570919</v>
      </c>
      <c r="AF47" s="11">
        <f>-'OddsRatio_working_3-way'!U47/(3*'OddsRatio_working_3-way'!X47^(1/3))*COS(('OddsRatio_working_3-way'!Y47)/3)</f>
        <v>0.52074782020338728</v>
      </c>
      <c r="AG47" s="11">
        <f>-'OddsRatio_working_3-way'!U47/(3*'OddsRatio_working_3-way'!X47^(1/3))*COS(('OddsRatio_working_3-way'!Y47+2*PI())/3)</f>
        <v>-0.30373008743463081</v>
      </c>
      <c r="AH47" s="11">
        <f>-'OddsRatio_working_3-way'!U47/(3*'OddsRatio_working_3-way'!X47^(1/3))*COS(('OddsRatio_working_3-way'!Y47+4*PI())/3)</f>
        <v>-0.2170177327687563</v>
      </c>
      <c r="AI47" s="11">
        <f>'OddsRatio_working_3-way'!U47/(3*'OddsRatio_working_3-way'!X47^(1/3))*SIN(('OddsRatio_working_3-way'!Y47)/3)</f>
        <v>-5.0063401308408972E-2</v>
      </c>
      <c r="AJ47" s="11">
        <f>'OddsRatio_working_3-way'!U47/(3*'OddsRatio_working_3-way'!X47^(1/3))*SIN(('OddsRatio_working_3-way'!Y47+2*PI())/3)</f>
        <v>-0.42594914060730021</v>
      </c>
      <c r="AK47" s="11">
        <f>'OddsRatio_working_3-way'!U47/(3*'OddsRatio_working_3-way'!X47^(1/3))*SIN(('OddsRatio_working_3-way'!Y47+4*PI())/3)</f>
        <v>0.47601254191570919</v>
      </c>
      <c r="AL47" s="11">
        <f>'OddsRatio_working_3-way'!Z47+'OddsRatio_working_3-way'!AF47</f>
        <v>1.0414956404067746</v>
      </c>
      <c r="AM47" s="11">
        <f>'OddsRatio_working_3-way'!AA47+'OddsRatio_working_3-way'!AG47</f>
        <v>-0.60746017486926163</v>
      </c>
      <c r="AN47" s="11">
        <f>'OddsRatio_working_3-way'!AB47+'OddsRatio_working_3-way'!AH47</f>
        <v>-0.4340354655375126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1.0414956404067746</v>
      </c>
      <c r="AS47" s="11">
        <f>IF(('OddsRatio_working_3-way'!X47=0),IF(Q47&gt;0,-Q47^(1/3),(-Q47)^(1/3)),'OddsRatio_working_3-way'!AM47-'OddsRatio_working_3-way'!R47/3)</f>
        <v>-0.60746017486926163</v>
      </c>
      <c r="AT47" s="11">
        <f>IF(('OddsRatio_working_3-way'!X47=0),IF(Q47&gt;0,-Q47^(1/3),(-Q47)^(1/3)),'OddsRatio_working_3-way'!AN47-'OddsRatio_working_3-way'!R47/3)</f>
        <v>-0.4340354655375126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1.8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4.88</v>
      </c>
      <c r="D48" s="9">
        <f t="shared" si="13"/>
        <v>0.54322726016557998</v>
      </c>
      <c r="E48" s="9">
        <f t="shared" si="14"/>
        <v>0.25984959993723333</v>
      </c>
      <c r="F48" s="9">
        <f t="shared" si="15"/>
        <v>0.19692313989718649</v>
      </c>
      <c r="G48" s="9">
        <f t="shared" si="16"/>
        <v>1.051062725789921</v>
      </c>
      <c r="H48" s="9">
        <f t="shared" si="17"/>
        <v>1.8408501806319366</v>
      </c>
      <c r="I48" s="9">
        <f t="shared" si="18"/>
        <v>3.8483799868906861</v>
      </c>
      <c r="J48" s="9">
        <f t="shared" si="19"/>
        <v>5.0781233760648936</v>
      </c>
      <c r="K48" s="11">
        <f t="shared" si="20"/>
        <v>0.55555555555555558</v>
      </c>
      <c r="L48" s="11">
        <f t="shared" si="21"/>
        <v>0.26954177897574122</v>
      </c>
      <c r="M48" s="11">
        <f t="shared" si="22"/>
        <v>0.20491803278688525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-0.25812184859509313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0.22676613691151276</v>
      </c>
      <c r="Q48" s="11">
        <f>2*'OddsRatio_working_3-way'!K48*'OddsRatio_working_3-way'!L48*'OddsRatio_working_3-way'!M48</f>
        <v>6.1371079001762578E-2</v>
      </c>
      <c r="R48" s="11">
        <f t="shared" si="23"/>
        <v>0</v>
      </c>
      <c r="S48" s="11">
        <f t="shared" si="24"/>
        <v>-0.87852360482367764</v>
      </c>
      <c r="T48" s="11">
        <f t="shared" si="25"/>
        <v>-0.2377601095598586</v>
      </c>
      <c r="U48" s="11">
        <f>'OddsRatio_working_3-way'!S48-'OddsRatio_working_3-way'!R48^2/3</f>
        <v>-0.87852360482367764</v>
      </c>
      <c r="V48" s="11">
        <f>'OddsRatio_working_3-way'!S48*'OddsRatio_working_3-way'!R48/3-2*'OddsRatio_working_3-way'!R48^3/27-'OddsRatio_working_3-way'!T48</f>
        <v>0.2377601095598586</v>
      </c>
      <c r="W48" s="11">
        <f>'OddsRatio_working_3-way'!V48^2+4*'OddsRatio_working_3-way'!U48^3/27</f>
        <v>-4.3921654750821555E-2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0.15847044239284619</v>
      </c>
      <c r="Y48" s="11">
        <f>IF('OddsRatio_working_3-way'!W48&gt;=0,IF('OddsRatio_working_3-way'!V48+SQRT('OddsRatio_working_3-way'!W48)&gt;0,0,PI()),ACOS('OddsRatio_working_3-way'!V48/(2*'OddsRatio_working_3-way'!X48)))</f>
        <v>0.72247449371040662</v>
      </c>
      <c r="Z48" s="11">
        <f>'OddsRatio_working_3-way'!X48^(1/3)*COS('OddsRatio_working_3-way'!Y48/3)</f>
        <v>0.5255313628949605</v>
      </c>
      <c r="AA48" s="11">
        <f>'OddsRatio_working_3-way'!X48^(1/3)*COS(('OddsRatio_working_3-way'!Y48+2*PI())/3)</f>
        <v>-0.37453996814278168</v>
      </c>
      <c r="AB48" s="11">
        <f>'OddsRatio_working_3-way'!X48^(1/3)*COS(('OddsRatio_working_3-way'!Y48+4*PI())/3)</f>
        <v>-0.15099139475217915</v>
      </c>
      <c r="AC48" s="11">
        <f>'OddsRatio_working_3-way'!X48^(1/3)*SIN('OddsRatio_working_3-way'!Y48/3)</f>
        <v>0.12906582902402139</v>
      </c>
      <c r="AD48" s="11">
        <f>'OddsRatio_working_3-way'!X48^(1/3)*SIN(('OddsRatio_working_3-way'!Y48+2*PI())/3)</f>
        <v>0.39059059624048387</v>
      </c>
      <c r="AE48" s="11">
        <f>'OddsRatio_working_3-way'!X48^(1/3)*SIN(('OddsRatio_working_3-way'!Y48+4*PI())/3)</f>
        <v>-0.51965642526450506</v>
      </c>
      <c r="AF48" s="11">
        <f>-'OddsRatio_working_3-way'!U48/(3*'OddsRatio_working_3-way'!X48^(1/3))*COS(('OddsRatio_working_3-way'!Y48)/3)</f>
        <v>0.5255313628949605</v>
      </c>
      <c r="AG48" s="11">
        <f>-'OddsRatio_working_3-way'!U48/(3*'OddsRatio_working_3-way'!X48^(1/3))*COS(('OddsRatio_working_3-way'!Y48+2*PI())/3)</f>
        <v>-0.37453996814278168</v>
      </c>
      <c r="AH48" s="11">
        <f>-'OddsRatio_working_3-way'!U48/(3*'OddsRatio_working_3-way'!X48^(1/3))*COS(('OddsRatio_working_3-way'!Y48+4*PI())/3)</f>
        <v>-0.15099139475217915</v>
      </c>
      <c r="AI48" s="11">
        <f>'OddsRatio_working_3-way'!U48/(3*'OddsRatio_working_3-way'!X48^(1/3))*SIN(('OddsRatio_working_3-way'!Y48)/3)</f>
        <v>-0.12906582902402139</v>
      </c>
      <c r="AJ48" s="11">
        <f>'OddsRatio_working_3-way'!U48/(3*'OddsRatio_working_3-way'!X48^(1/3))*SIN(('OddsRatio_working_3-way'!Y48+2*PI())/3)</f>
        <v>-0.39059059624048387</v>
      </c>
      <c r="AK48" s="11">
        <f>'OddsRatio_working_3-way'!U48/(3*'OddsRatio_working_3-way'!X48^(1/3))*SIN(('OddsRatio_working_3-way'!Y48+4*PI())/3)</f>
        <v>0.51965642526450506</v>
      </c>
      <c r="AL48" s="11">
        <f>'OddsRatio_working_3-way'!Z48+'OddsRatio_working_3-way'!AF48</f>
        <v>1.051062725789921</v>
      </c>
      <c r="AM48" s="11">
        <f>'OddsRatio_working_3-way'!AA48+'OddsRatio_working_3-way'!AG48</f>
        <v>-0.74907993628556335</v>
      </c>
      <c r="AN48" s="11">
        <f>'OddsRatio_working_3-way'!AB48+'OddsRatio_working_3-way'!AH48</f>
        <v>-0.30198278950435831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1.051062725789921</v>
      </c>
      <c r="AS48" s="11">
        <f>IF(('OddsRatio_working_3-way'!X48=0),IF(Q48&gt;0,-Q48^(1/3),(-Q48)^(1/3)),'OddsRatio_working_3-way'!AM48-'OddsRatio_working_3-way'!R48/3)</f>
        <v>-0.74907993628556335</v>
      </c>
      <c r="AT48" s="11">
        <f>IF(('OddsRatio_working_3-way'!X48=0),IF(Q48&gt;0,-Q48^(1/3),(-Q48)^(1/3)),'OddsRatio_working_3-way'!AN48-'OddsRatio_working_3-way'!R48/3)</f>
        <v>-0.30198278950435831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1.9</v>
      </c>
      <c r="B49" s="4">
        <f>IF('True_Odds_Calculator_3-way'!B50="","",'True_Odds_Calculator_3-way'!B50)</f>
        <v>3.51</v>
      </c>
      <c r="C49" s="4">
        <f>IF('True_Odds_Calculator_3-way'!C50="","",'True_Odds_Calculator_3-way'!C50)</f>
        <v>4.57</v>
      </c>
      <c r="D49" s="9">
        <f t="shared" si="13"/>
        <v>0.51422122196682829</v>
      </c>
      <c r="E49" s="9">
        <f t="shared" si="14"/>
        <v>0.2751311130690508</v>
      </c>
      <c r="F49" s="9">
        <f t="shared" si="15"/>
        <v>0.21064766496412077</v>
      </c>
      <c r="G49" s="9">
        <f t="shared" si="16"/>
        <v>1.0496536796947948</v>
      </c>
      <c r="H49" s="9">
        <f t="shared" si="17"/>
        <v>1.9446883117253155</v>
      </c>
      <c r="I49" s="9">
        <f t="shared" si="18"/>
        <v>3.6346307360339352</v>
      </c>
      <c r="J49" s="9">
        <f t="shared" si="19"/>
        <v>4.7472636365104171</v>
      </c>
      <c r="K49" s="11">
        <f t="shared" si="20"/>
        <v>0.52631578947368418</v>
      </c>
      <c r="L49" s="11">
        <f t="shared" si="21"/>
        <v>0.28490028490028491</v>
      </c>
      <c r="M49" s="11">
        <f t="shared" si="22"/>
        <v>0.21881838074398249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-0.26461077791263199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0.22902268669860518</v>
      </c>
      <c r="Q49" s="11">
        <f>2*'OddsRatio_working_3-way'!K49*'OddsRatio_working_3-way'!L49*'OddsRatio_working_3-way'!M49</f>
        <v>6.5622546331978546E-2</v>
      </c>
      <c r="R49" s="11">
        <f t="shared" si="23"/>
        <v>0</v>
      </c>
      <c r="S49" s="11">
        <f t="shared" si="24"/>
        <v>-0.86550777903016052</v>
      </c>
      <c r="T49" s="11">
        <f t="shared" si="25"/>
        <v>-0.24799649828944423</v>
      </c>
      <c r="U49" s="11">
        <f>'OddsRatio_working_3-way'!S49-'OddsRatio_working_3-way'!R49^2/3</f>
        <v>-0.86550777903016052</v>
      </c>
      <c r="V49" s="11">
        <f>'OddsRatio_working_3-way'!S49*'OddsRatio_working_3-way'!R49/3-2*'OddsRatio_working_3-way'!R49^3/27-'OddsRatio_working_3-way'!T49</f>
        <v>0.24799649828944423</v>
      </c>
      <c r="W49" s="11">
        <f>'OddsRatio_working_3-way'!V49^2+4*'OddsRatio_working_3-way'!U49^3/27</f>
        <v>-3.4550343224183516E-2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0.15496177463168928</v>
      </c>
      <c r="Y49" s="11">
        <f>IF('OddsRatio_working_3-way'!W49&gt;=0,IF('OddsRatio_working_3-way'!V49+SQRT('OddsRatio_working_3-way'!W49)&gt;0,0,PI()),ACOS('OddsRatio_working_3-way'!V49/(2*'OddsRatio_working_3-way'!X49)))</f>
        <v>0.64319097422617744</v>
      </c>
      <c r="Z49" s="11">
        <f>'OddsRatio_working_3-way'!X49^(1/3)*COS('OddsRatio_working_3-way'!Y49/3)</f>
        <v>0.52482683984739753</v>
      </c>
      <c r="AA49" s="11">
        <f>'OddsRatio_working_3-way'!X49^(1/3)*COS(('OddsRatio_working_3-way'!Y49+2*PI())/3)</f>
        <v>-0.36138076751564857</v>
      </c>
      <c r="AB49" s="11">
        <f>'OddsRatio_working_3-way'!X49^(1/3)*COS(('OddsRatio_working_3-way'!Y49+4*PI())/3)</f>
        <v>-0.16344607233174885</v>
      </c>
      <c r="AC49" s="11">
        <f>'OddsRatio_working_3-way'!X49^(1/3)*SIN('OddsRatio_working_3-way'!Y49/3)</f>
        <v>0.11427764954639096</v>
      </c>
      <c r="AD49" s="11">
        <f>'OddsRatio_working_3-way'!X49^(1/3)*SIN(('OddsRatio_working_3-way'!Y49+2*PI())/3)</f>
        <v>0.39737455112255787</v>
      </c>
      <c r="AE49" s="11">
        <f>'OddsRatio_working_3-way'!X49^(1/3)*SIN(('OddsRatio_working_3-way'!Y49+4*PI())/3)</f>
        <v>-0.5116522006689489</v>
      </c>
      <c r="AF49" s="11">
        <f>-'OddsRatio_working_3-way'!U49/(3*'OddsRatio_working_3-way'!X49^(1/3))*COS(('OddsRatio_working_3-way'!Y49)/3)</f>
        <v>0.52482683984739742</v>
      </c>
      <c r="AG49" s="11">
        <f>-'OddsRatio_working_3-way'!U49/(3*'OddsRatio_working_3-way'!X49^(1/3))*COS(('OddsRatio_working_3-way'!Y49+2*PI())/3)</f>
        <v>-0.36138076751564846</v>
      </c>
      <c r="AH49" s="11">
        <f>-'OddsRatio_working_3-way'!U49/(3*'OddsRatio_working_3-way'!X49^(1/3))*COS(('OddsRatio_working_3-way'!Y49+4*PI())/3)</f>
        <v>-0.16344607233174882</v>
      </c>
      <c r="AI49" s="11">
        <f>'OddsRatio_working_3-way'!U49/(3*'OddsRatio_working_3-way'!X49^(1/3))*SIN(('OddsRatio_working_3-way'!Y49)/3)</f>
        <v>-0.11427764954639093</v>
      </c>
      <c r="AJ49" s="11">
        <f>'OddsRatio_working_3-way'!U49/(3*'OddsRatio_working_3-way'!X49^(1/3))*SIN(('OddsRatio_working_3-way'!Y49+2*PI())/3)</f>
        <v>-0.39737455112255776</v>
      </c>
      <c r="AK49" s="11">
        <f>'OddsRatio_working_3-way'!U49/(3*'OddsRatio_working_3-way'!X49^(1/3))*SIN(('OddsRatio_working_3-way'!Y49+4*PI())/3)</f>
        <v>0.51165220066894879</v>
      </c>
      <c r="AL49" s="11">
        <f>'OddsRatio_working_3-way'!Z49+'OddsRatio_working_3-way'!AF49</f>
        <v>1.0496536796947948</v>
      </c>
      <c r="AM49" s="11">
        <f>'OddsRatio_working_3-way'!AA49+'OddsRatio_working_3-way'!AG49</f>
        <v>-0.72276153503129703</v>
      </c>
      <c r="AN49" s="11">
        <f>'OddsRatio_working_3-way'!AB49+'OddsRatio_working_3-way'!AH49</f>
        <v>-0.3268921446634977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1.0496536796947948</v>
      </c>
      <c r="AS49" s="11">
        <f>IF(('OddsRatio_working_3-way'!X49=0),IF(Q49&gt;0,-Q49^(1/3),(-Q49)^(1/3)),'OddsRatio_working_3-way'!AM49-'OddsRatio_working_3-way'!R49/3)</f>
        <v>-0.72276153503129703</v>
      </c>
      <c r="AT49" s="11">
        <f>IF(('OddsRatio_working_3-way'!X49=0),IF(Q49&gt;0,-Q49^(1/3),(-Q49)^(1/3)),'OddsRatio_working_3-way'!AN49-'OddsRatio_working_3-way'!R49/3)</f>
        <v>-0.3268921446634977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2.0499999999999998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4.04</v>
      </c>
      <c r="D50" s="9">
        <f t="shared" si="13"/>
        <v>0.47696933138600561</v>
      </c>
      <c r="E50" s="9">
        <f t="shared" si="14"/>
        <v>0.2835001706255863</v>
      </c>
      <c r="F50" s="9">
        <f t="shared" si="15"/>
        <v>0.23953049798840817</v>
      </c>
      <c r="G50" s="9">
        <f t="shared" si="16"/>
        <v>1.0443531974090727</v>
      </c>
      <c r="H50" s="9">
        <f t="shared" si="17"/>
        <v>2.0965708572795259</v>
      </c>
      <c r="I50" s="9">
        <f t="shared" si="18"/>
        <v>3.5273347377299551</v>
      </c>
      <c r="J50" s="9">
        <f t="shared" si="19"/>
        <v>4.1748337201235808</v>
      </c>
      <c r="K50" s="11">
        <f t="shared" si="20"/>
        <v>0.48780487804878053</v>
      </c>
      <c r="L50" s="11">
        <f t="shared" si="21"/>
        <v>0.29239766081871343</v>
      </c>
      <c r="M50" s="11">
        <f t="shared" si="22"/>
        <v>0.24752475247524752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-0.27271995492232137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0.22983684761287426</v>
      </c>
      <c r="Q50" s="11">
        <f>2*'OddsRatio_working_3-way'!K50*'OddsRatio_working_3-way'!L50*'OddsRatio_working_3-way'!M50</f>
        <v>7.0610398652188711E-2</v>
      </c>
      <c r="R50" s="11">
        <f t="shared" si="23"/>
        <v>0</v>
      </c>
      <c r="S50" s="11">
        <f t="shared" si="24"/>
        <v>-0.84275772074815181</v>
      </c>
      <c r="T50" s="11">
        <f t="shared" si="25"/>
        <v>-0.2589117421653308</v>
      </c>
      <c r="U50" s="11">
        <f>'OddsRatio_working_3-way'!S50-'OddsRatio_working_3-way'!R50^2/3</f>
        <v>-0.84275772074815181</v>
      </c>
      <c r="V50" s="11">
        <f>'OddsRatio_working_3-way'!S50*'OddsRatio_working_3-way'!R50/3-2*'OddsRatio_working_3-way'!R50^3/27-'OddsRatio_working_3-way'!T50</f>
        <v>0.2589117421653308</v>
      </c>
      <c r="W50" s="11">
        <f>'OddsRatio_working_3-way'!V50^2+4*'OddsRatio_working_3-way'!U50^3/27</f>
        <v>-2.1640373311432662E-2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0.14889229626018216</v>
      </c>
      <c r="Y50" s="11">
        <f>IF('OddsRatio_working_3-way'!W50&gt;=0,IF('OddsRatio_working_3-way'!V50+SQRT('OddsRatio_working_3-way'!W50)&gt;0,0,PI()),ACOS('OddsRatio_working_3-way'!V50/(2*'OddsRatio_working_3-way'!X50)))</f>
        <v>0.51668850750447981</v>
      </c>
      <c r="Z50" s="11">
        <f>'OddsRatio_working_3-way'!X50^(1/3)*COS('OddsRatio_working_3-way'!Y50/3)</f>
        <v>0.52217659870453637</v>
      </c>
      <c r="AA50" s="11">
        <f>'OddsRatio_working_3-way'!X50^(1/3)*COS(('OddsRatio_working_3-way'!Y50+2*PI())/3)</f>
        <v>-0.33975296747626871</v>
      </c>
      <c r="AB50" s="11">
        <f>'OddsRatio_working_3-way'!X50^(1/3)*COS(('OddsRatio_working_3-way'!Y50+4*PI())/3)</f>
        <v>-0.1824236312282678</v>
      </c>
      <c r="AC50" s="11">
        <f>'OddsRatio_working_3-way'!X50^(1/3)*SIN('OddsRatio_working_3-way'!Y50/3)</f>
        <v>9.0834134634208516E-2</v>
      </c>
      <c r="AD50" s="11">
        <f>'OddsRatio_working_3-way'!X50^(1/3)*SIN(('OddsRatio_working_3-way'!Y50+2*PI())/3)</f>
        <v>0.40680113242277666</v>
      </c>
      <c r="AE50" s="11">
        <f>'OddsRatio_working_3-way'!X50^(1/3)*SIN(('OddsRatio_working_3-way'!Y50+4*PI())/3)</f>
        <v>-0.49763526705698513</v>
      </c>
      <c r="AF50" s="11">
        <f>-'OddsRatio_working_3-way'!U50/(3*'OddsRatio_working_3-way'!X50^(1/3))*COS(('OddsRatio_working_3-way'!Y50)/3)</f>
        <v>0.52217659870453637</v>
      </c>
      <c r="AG50" s="11">
        <f>-'OddsRatio_working_3-way'!U50/(3*'OddsRatio_working_3-way'!X50^(1/3))*COS(('OddsRatio_working_3-way'!Y50+2*PI())/3)</f>
        <v>-0.33975296747626871</v>
      </c>
      <c r="AH50" s="11">
        <f>-'OddsRatio_working_3-way'!U50/(3*'OddsRatio_working_3-way'!X50^(1/3))*COS(('OddsRatio_working_3-way'!Y50+4*PI())/3)</f>
        <v>-0.1824236312282678</v>
      </c>
      <c r="AI50" s="11">
        <f>'OddsRatio_working_3-way'!U50/(3*'OddsRatio_working_3-way'!X50^(1/3))*SIN(('OddsRatio_working_3-way'!Y50)/3)</f>
        <v>-9.0834134634208516E-2</v>
      </c>
      <c r="AJ50" s="11">
        <f>'OddsRatio_working_3-way'!U50/(3*'OddsRatio_working_3-way'!X50^(1/3))*SIN(('OddsRatio_working_3-way'!Y50+2*PI())/3)</f>
        <v>-0.40680113242277666</v>
      </c>
      <c r="AK50" s="11">
        <f>'OddsRatio_working_3-way'!U50/(3*'OddsRatio_working_3-way'!X50^(1/3))*SIN(('OddsRatio_working_3-way'!Y50+4*PI())/3)</f>
        <v>0.49763526705698513</v>
      </c>
      <c r="AL50" s="11">
        <f>'OddsRatio_working_3-way'!Z50+'OddsRatio_working_3-way'!AF50</f>
        <v>1.0443531974090727</v>
      </c>
      <c r="AM50" s="11">
        <f>'OddsRatio_working_3-way'!AA50+'OddsRatio_working_3-way'!AG50</f>
        <v>-0.67950593495253742</v>
      </c>
      <c r="AN50" s="11">
        <f>'OddsRatio_working_3-way'!AB50+'OddsRatio_working_3-way'!AH50</f>
        <v>-0.36484726245653559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1.0443531974090727</v>
      </c>
      <c r="AS50" s="11">
        <f>IF(('OddsRatio_working_3-way'!X50=0),IF(Q50&gt;0,-Q50^(1/3),(-Q50)^(1/3)),'OddsRatio_working_3-way'!AM50-'OddsRatio_working_3-way'!R50/3)</f>
        <v>-0.67950593495253742</v>
      </c>
      <c r="AT50" s="11">
        <f>IF(('OddsRatio_working_3-way'!X50=0),IF(Q50&gt;0,-Q50^(1/3),(-Q50)^(1/3)),'OddsRatio_working_3-way'!AN50-'OddsRatio_working_3-way'!R50/3)</f>
        <v>-0.36484726245653559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1.97</v>
      </c>
      <c r="B51" s="4">
        <f>IF('True_Odds_Calculator_3-way'!B52="","",'True_Odds_Calculator_3-way'!B52)</f>
        <v>3.47</v>
      </c>
      <c r="C51" s="4">
        <f>IF('True_Odds_Calculator_3-way'!C52="","",'True_Odds_Calculator_3-way'!C52)</f>
        <v>4.28</v>
      </c>
      <c r="D51" s="9">
        <f t="shared" si="13"/>
        <v>0.49592897698278737</v>
      </c>
      <c r="E51" s="9">
        <f t="shared" si="14"/>
        <v>0.27869143534958807</v>
      </c>
      <c r="F51" s="9">
        <f t="shared" si="15"/>
        <v>0.22537958766762484</v>
      </c>
      <c r="G51" s="9">
        <f t="shared" si="16"/>
        <v>1.0478533672965624</v>
      </c>
      <c r="H51" s="9">
        <f t="shared" si="17"/>
        <v>2.0164177662776659</v>
      </c>
      <c r="I51" s="9">
        <f t="shared" si="18"/>
        <v>3.5881978172225093</v>
      </c>
      <c r="J51" s="9">
        <f t="shared" si="19"/>
        <v>4.4369590447327241</v>
      </c>
      <c r="K51" s="11">
        <f t="shared" si="20"/>
        <v>0.50761421319796951</v>
      </c>
      <c r="L51" s="11">
        <f t="shared" si="21"/>
        <v>0.28818443804034583</v>
      </c>
      <c r="M51" s="11">
        <f t="shared" si="22"/>
        <v>0.23364485981308411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-0.26859817732468771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0.22968350296872758</v>
      </c>
      <c r="Q51" s="11">
        <f>2*'OddsRatio_working_3-way'!K51*'OddsRatio_working_3-way'!L51*'OddsRatio_working_3-way'!M51</f>
        <v>6.8358185407359412E-2</v>
      </c>
      <c r="R51" s="11">
        <f t="shared" si="23"/>
        <v>0</v>
      </c>
      <c r="S51" s="11">
        <f t="shared" si="24"/>
        <v>-0.8551193655014302</v>
      </c>
      <c r="T51" s="11">
        <f t="shared" si="25"/>
        <v>-0.25449981116113995</v>
      </c>
      <c r="U51" s="11">
        <f>'OddsRatio_working_3-way'!S51-'OddsRatio_working_3-way'!R51^2/3</f>
        <v>-0.8551193655014302</v>
      </c>
      <c r="V51" s="11">
        <f>'OddsRatio_working_3-way'!S51*'OddsRatio_working_3-way'!R51/3-2*'OddsRatio_working_3-way'!R51^3/27-'OddsRatio_working_3-way'!T51</f>
        <v>0.25449981116113995</v>
      </c>
      <c r="W51" s="11">
        <f>'OddsRatio_working_3-way'!V51^2+4*'OddsRatio_working_3-way'!U51^3/27</f>
        <v>-2.7865133384897461E-2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0.15218022807345355</v>
      </c>
      <c r="Y51" s="11">
        <f>IF('OddsRatio_working_3-way'!W51&gt;=0,IF('OddsRatio_working_3-way'!V51+SQRT('OddsRatio_working_3-way'!W51)&gt;0,0,PI()),ACOS('OddsRatio_working_3-way'!V51/(2*'OddsRatio_working_3-way'!X51)))</f>
        <v>0.58051744655742366</v>
      </c>
      <c r="Z51" s="11">
        <f>'OddsRatio_working_3-way'!X51^(1/3)*COS('OddsRatio_working_3-way'!Y51/3)</f>
        <v>0.52392668364828132</v>
      </c>
      <c r="AA51" s="11">
        <f>'OddsRatio_working_3-way'!X51^(1/3)*COS(('OddsRatio_working_3-way'!Y51+2*PI())/3)</f>
        <v>-0.35087601806517421</v>
      </c>
      <c r="AB51" s="11">
        <f>'OddsRatio_working_3-way'!X51^(1/3)*COS(('OddsRatio_working_3-way'!Y51+4*PI())/3)</f>
        <v>-0.17305066558310681</v>
      </c>
      <c r="AC51" s="11">
        <f>'OddsRatio_working_3-way'!X51^(1/3)*SIN('OddsRatio_working_3-way'!Y51/3)</f>
        <v>0.10266751512426164</v>
      </c>
      <c r="AD51" s="11">
        <f>'OddsRatio_working_3-way'!X51^(1/3)*SIN(('OddsRatio_working_3-way'!Y51+2*PI())/3)</f>
        <v>0.40240006019781399</v>
      </c>
      <c r="AE51" s="11">
        <f>'OddsRatio_working_3-way'!X51^(1/3)*SIN(('OddsRatio_working_3-way'!Y51+4*PI())/3)</f>
        <v>-0.50506757532207558</v>
      </c>
      <c r="AF51" s="11">
        <f>-'OddsRatio_working_3-way'!U51/(3*'OddsRatio_working_3-way'!X51^(1/3))*COS(('OddsRatio_working_3-way'!Y51)/3)</f>
        <v>0.52392668364828121</v>
      </c>
      <c r="AG51" s="11">
        <f>-'OddsRatio_working_3-way'!U51/(3*'OddsRatio_working_3-way'!X51^(1/3))*COS(('OddsRatio_working_3-way'!Y51+2*PI())/3)</f>
        <v>-0.3508760180651741</v>
      </c>
      <c r="AH51" s="11">
        <f>-'OddsRatio_working_3-way'!U51/(3*'OddsRatio_working_3-way'!X51^(1/3))*COS(('OddsRatio_working_3-way'!Y51+4*PI())/3)</f>
        <v>-0.17305066558310678</v>
      </c>
      <c r="AI51" s="11">
        <f>'OddsRatio_working_3-way'!U51/(3*'OddsRatio_working_3-way'!X51^(1/3))*SIN(('OddsRatio_working_3-way'!Y51)/3)</f>
        <v>-0.10266751512426163</v>
      </c>
      <c r="AJ51" s="11">
        <f>'OddsRatio_working_3-way'!U51/(3*'OddsRatio_working_3-way'!X51^(1/3))*SIN(('OddsRatio_working_3-way'!Y51+2*PI())/3)</f>
        <v>-0.40240006019781388</v>
      </c>
      <c r="AK51" s="11">
        <f>'OddsRatio_working_3-way'!U51/(3*'OddsRatio_working_3-way'!X51^(1/3))*SIN(('OddsRatio_working_3-way'!Y51+4*PI())/3)</f>
        <v>0.50506757532207547</v>
      </c>
      <c r="AL51" s="11">
        <f>'OddsRatio_working_3-way'!Z51+'OddsRatio_working_3-way'!AF51</f>
        <v>1.0478533672965624</v>
      </c>
      <c r="AM51" s="11">
        <f>'OddsRatio_working_3-way'!AA51+'OddsRatio_working_3-way'!AG51</f>
        <v>-0.70175203613034831</v>
      </c>
      <c r="AN51" s="11">
        <f>'OddsRatio_working_3-way'!AB51+'OddsRatio_working_3-way'!AH51</f>
        <v>-0.34610133116621355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1.0478533672965624</v>
      </c>
      <c r="AS51" s="11">
        <f>IF(('OddsRatio_working_3-way'!X51=0),IF(Q51&gt;0,-Q51^(1/3),(-Q51)^(1/3)),'OddsRatio_working_3-way'!AM51-'OddsRatio_working_3-way'!R51/3)</f>
        <v>-0.70175203613034831</v>
      </c>
      <c r="AT51" s="11">
        <f>IF(('OddsRatio_working_3-way'!X51=0),IF(Q51&gt;0,-Q51^(1/3),(-Q51)^(1/3)),'OddsRatio_working_3-way'!AN51-'OddsRatio_working_3-way'!R51/3)</f>
        <v>-0.34610133116621355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3.25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2.39</v>
      </c>
      <c r="D52" s="9">
        <f t="shared" si="13"/>
        <v>0.29869815167397235</v>
      </c>
      <c r="E52" s="9">
        <f t="shared" si="14"/>
        <v>0.29321463263862024</v>
      </c>
      <c r="F52" s="9">
        <f t="shared" si="15"/>
        <v>0.40808721568740747</v>
      </c>
      <c r="G52" s="9">
        <f t="shared" si="16"/>
        <v>1.0434939373422414</v>
      </c>
      <c r="H52" s="9">
        <f t="shared" si="17"/>
        <v>3.347861359020043</v>
      </c>
      <c r="I52" s="9">
        <f t="shared" si="18"/>
        <v>3.4104709952605781</v>
      </c>
      <c r="J52" s="9">
        <f t="shared" si="19"/>
        <v>2.4504565729057153</v>
      </c>
      <c r="K52" s="11">
        <f t="shared" si="20"/>
        <v>0.30769230769230771</v>
      </c>
      <c r="L52" s="11">
        <f t="shared" si="21"/>
        <v>0.30211480362537763</v>
      </c>
      <c r="M52" s="11">
        <f t="shared" si="22"/>
        <v>0.41841004184100417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-0.28099593841797643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0.23142363457624676</v>
      </c>
      <c r="Q52" s="11">
        <f>2*'OddsRatio_working_3-way'!K52*'OddsRatio_working_3-way'!L52*'OddsRatio_working_3-way'!M52</f>
        <v>7.7789457000419088E-2</v>
      </c>
      <c r="R52" s="11">
        <f t="shared" si="23"/>
        <v>0</v>
      </c>
      <c r="S52" s="11">
        <f t="shared" si="24"/>
        <v>-0.82358355739650668</v>
      </c>
      <c r="T52" s="11">
        <f t="shared" si="25"/>
        <v>-0.27683480920890985</v>
      </c>
      <c r="U52" s="11">
        <f>'OddsRatio_working_3-way'!S52-'OddsRatio_working_3-way'!R52^2/3</f>
        <v>-0.82358355739650668</v>
      </c>
      <c r="V52" s="11">
        <f>'OddsRatio_working_3-way'!S52*'OddsRatio_working_3-way'!R52/3-2*'OddsRatio_working_3-way'!R52^3/27-'OddsRatio_working_3-way'!T52</f>
        <v>0.27683480920890985</v>
      </c>
      <c r="W52" s="11">
        <f>'OddsRatio_working_3-way'!V52^2+4*'OddsRatio_working_3-way'!U52^3/27</f>
        <v>-6.1222497485703131E-3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0.14383998169693973</v>
      </c>
      <c r="Y52" s="11">
        <f>IF('OddsRatio_working_3-way'!W52&gt;=0,IF('OddsRatio_working_3-way'!V52+SQRT('OddsRatio_working_3-way'!W52)&gt;0,0,PI()),ACOS('OddsRatio_working_3-way'!V52/(2*'OddsRatio_working_3-way'!X52)))</f>
        <v>0.27545581522386842</v>
      </c>
      <c r="Z52" s="11">
        <f>'OddsRatio_working_3-way'!X52^(1/3)*COS('OddsRatio_working_3-way'!Y52/3)</f>
        <v>0.52174696867112069</v>
      </c>
      <c r="AA52" s="11">
        <f>'OddsRatio_working_3-way'!X52^(1/3)*COS(('OddsRatio_working_3-way'!Y52+2*PI())/3)</f>
        <v>-0.30247835016876712</v>
      </c>
      <c r="AB52" s="11">
        <f>'OddsRatio_working_3-way'!X52^(1/3)*COS(('OddsRatio_working_3-way'!Y52+4*PI())/3)</f>
        <v>-0.21926861850235352</v>
      </c>
      <c r="AC52" s="11">
        <f>'OddsRatio_working_3-way'!X52^(1/3)*SIN('OddsRatio_working_3-way'!Y52/3)</f>
        <v>4.804116097680048E-2</v>
      </c>
      <c r="AD52" s="11">
        <f>'OddsRatio_working_3-way'!X52^(1/3)*SIN(('OddsRatio_working_3-way'!Y52+2*PI())/3)</f>
        <v>0.42782554872831402</v>
      </c>
      <c r="AE52" s="11">
        <f>'OddsRatio_working_3-way'!X52^(1/3)*SIN(('OddsRatio_working_3-way'!Y52+4*PI())/3)</f>
        <v>-0.47586670970511441</v>
      </c>
      <c r="AF52" s="11">
        <f>-'OddsRatio_working_3-way'!U52/(3*'OddsRatio_working_3-way'!X52^(1/3))*COS(('OddsRatio_working_3-way'!Y52)/3)</f>
        <v>0.52174696867112058</v>
      </c>
      <c r="AG52" s="11">
        <f>-'OddsRatio_working_3-way'!U52/(3*'OddsRatio_working_3-way'!X52^(1/3))*COS(('OddsRatio_working_3-way'!Y52+2*PI())/3)</f>
        <v>-0.30247835016876706</v>
      </c>
      <c r="AH52" s="11">
        <f>-'OddsRatio_working_3-way'!U52/(3*'OddsRatio_working_3-way'!X52^(1/3))*COS(('OddsRatio_working_3-way'!Y52+4*PI())/3)</f>
        <v>-0.21926861850235346</v>
      </c>
      <c r="AI52" s="11">
        <f>'OddsRatio_working_3-way'!U52/(3*'OddsRatio_working_3-way'!X52^(1/3))*SIN(('OddsRatio_working_3-way'!Y52)/3)</f>
        <v>-4.8041160976800466E-2</v>
      </c>
      <c r="AJ52" s="11">
        <f>'OddsRatio_working_3-way'!U52/(3*'OddsRatio_working_3-way'!X52^(1/3))*SIN(('OddsRatio_working_3-way'!Y52+2*PI())/3)</f>
        <v>-0.42782554872831391</v>
      </c>
      <c r="AK52" s="11">
        <f>'OddsRatio_working_3-way'!U52/(3*'OddsRatio_working_3-way'!X52^(1/3))*SIN(('OddsRatio_working_3-way'!Y52+4*PI())/3)</f>
        <v>0.47586670970511435</v>
      </c>
      <c r="AL52" s="11">
        <f>'OddsRatio_working_3-way'!Z52+'OddsRatio_working_3-way'!AF52</f>
        <v>1.0434939373422414</v>
      </c>
      <c r="AM52" s="11">
        <f>'OddsRatio_working_3-way'!AA52+'OddsRatio_working_3-way'!AG52</f>
        <v>-0.60495670033753424</v>
      </c>
      <c r="AN52" s="11">
        <f>'OddsRatio_working_3-way'!AB52+'OddsRatio_working_3-way'!AH52</f>
        <v>-0.43853723700470698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1.0434939373422414</v>
      </c>
      <c r="AS52" s="11">
        <f>IF(('OddsRatio_working_3-way'!X52=0),IF(Q52&gt;0,-Q52^(1/3),(-Q52)^(1/3)),'OddsRatio_working_3-way'!AM52-'OddsRatio_working_3-way'!R52/3)</f>
        <v>-0.60495670033753424</v>
      </c>
      <c r="AT52" s="11">
        <f>IF(('OddsRatio_working_3-way'!X52=0),IF(Q52&gt;0,-Q52^(1/3),(-Q52)^(1/3)),'OddsRatio_working_3-way'!AN52-'OddsRatio_working_3-way'!R52/3)</f>
        <v>-0.43853723700470698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2.76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2.4900000000000002</v>
      </c>
      <c r="D53" s="9">
        <f t="shared" si="13"/>
        <v>0.35122929138306003</v>
      </c>
      <c r="E53" s="9">
        <f t="shared" si="14"/>
        <v>0.25872079262830039</v>
      </c>
      <c r="F53" s="9">
        <f t="shared" si="15"/>
        <v>0.39004991598863975</v>
      </c>
      <c r="G53" s="9">
        <f t="shared" si="16"/>
        <v>1.0495130384870239</v>
      </c>
      <c r="H53" s="9">
        <f t="shared" si="17"/>
        <v>2.8471429477371615</v>
      </c>
      <c r="I53" s="9">
        <f t="shared" si="18"/>
        <v>3.8651705950695754</v>
      </c>
      <c r="J53" s="9">
        <f t="shared" si="19"/>
        <v>2.563774427345666</v>
      </c>
      <c r="K53" s="11">
        <f t="shared" si="20"/>
        <v>0.3623188405797102</v>
      </c>
      <c r="L53" s="11">
        <f t="shared" si="21"/>
        <v>0.26809651474530832</v>
      </c>
      <c r="M53" s="11">
        <f t="shared" si="22"/>
        <v>0.40160642570281119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-0.27928288512483335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0.23328344656552935</v>
      </c>
      <c r="Q53" s="11">
        <f>2*'OddsRatio_working_3-way'!K53*'OddsRatio_working_3-way'!L53*'OddsRatio_working_3-way'!M53</f>
        <v>7.8021219587133553E-2</v>
      </c>
      <c r="R53" s="11">
        <f t="shared" si="23"/>
        <v>0</v>
      </c>
      <c r="S53" s="11">
        <f t="shared" si="24"/>
        <v>-0.83529445945553282</v>
      </c>
      <c r="T53" s="11">
        <f t="shared" si="25"/>
        <v>-0.27936269547007786</v>
      </c>
      <c r="U53" s="11">
        <f>'OddsRatio_working_3-way'!S53-'OddsRatio_working_3-way'!R53^2/3</f>
        <v>-0.83529445945553282</v>
      </c>
      <c r="V53" s="11">
        <f>'OddsRatio_working_3-way'!S53*'OddsRatio_working_3-way'!R53/3-2*'OddsRatio_working_3-way'!R53^3/27-'OddsRatio_working_3-way'!T53</f>
        <v>0.27936269547007786</v>
      </c>
      <c r="W53" s="11">
        <f>'OddsRatio_working_3-way'!V53^2+4*'OddsRatio_working_3-way'!U53^3/27</f>
        <v>-8.2970778177136328E-3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0.14691884957181386</v>
      </c>
      <c r="Y53" s="11">
        <f>IF('OddsRatio_working_3-way'!W53&gt;=0,IF('OddsRatio_working_3-way'!V53+SQRT('OddsRatio_working_3-way'!W53)&gt;0,0,PI()),ACOS('OddsRatio_working_3-way'!V53/(2*'OddsRatio_working_3-way'!X53)))</f>
        <v>0.31518805713486731</v>
      </c>
      <c r="Z53" s="11">
        <f>'OddsRatio_working_3-way'!X53^(1/3)*COS('OddsRatio_working_3-way'!Y53/3)</f>
        <v>0.52475651924351208</v>
      </c>
      <c r="AA53" s="11">
        <f>'OddsRatio_working_3-way'!X53^(1/3)*COS(('OddsRatio_working_3-way'!Y53+2*PI())/3)</f>
        <v>-0.31030071257920017</v>
      </c>
      <c r="AB53" s="11">
        <f>'OddsRatio_working_3-way'!X53^(1/3)*COS(('OddsRatio_working_3-way'!Y53+4*PI())/3)</f>
        <v>-0.21445580666431191</v>
      </c>
      <c r="AC53" s="11">
        <f>'OddsRatio_working_3-way'!X53^(1/3)*SIN('OddsRatio_working_3-way'!Y53/3)</f>
        <v>5.5336082230415098E-2</v>
      </c>
      <c r="AD53" s="11">
        <f>'OddsRatio_working_3-way'!X53^(1/3)*SIN(('OddsRatio_working_3-way'!Y53+2*PI())/3)</f>
        <v>0.4267844353511715</v>
      </c>
      <c r="AE53" s="11">
        <f>'OddsRatio_working_3-way'!X53^(1/3)*SIN(('OddsRatio_working_3-way'!Y53+4*PI())/3)</f>
        <v>-0.48212051758158658</v>
      </c>
      <c r="AF53" s="11">
        <f>-'OddsRatio_working_3-way'!U53/(3*'OddsRatio_working_3-way'!X53^(1/3))*COS(('OddsRatio_working_3-way'!Y53)/3)</f>
        <v>0.52475651924351197</v>
      </c>
      <c r="AG53" s="11">
        <f>-'OddsRatio_working_3-way'!U53/(3*'OddsRatio_working_3-way'!X53^(1/3))*COS(('OddsRatio_working_3-way'!Y53+2*PI())/3)</f>
        <v>-0.31030071257920011</v>
      </c>
      <c r="AH53" s="11">
        <f>-'OddsRatio_working_3-way'!U53/(3*'OddsRatio_working_3-way'!X53^(1/3))*COS(('OddsRatio_working_3-way'!Y53+4*PI())/3)</f>
        <v>-0.21445580666431188</v>
      </c>
      <c r="AI53" s="11">
        <f>'OddsRatio_working_3-way'!U53/(3*'OddsRatio_working_3-way'!X53^(1/3))*SIN(('OddsRatio_working_3-way'!Y53)/3)</f>
        <v>-5.5336082230415085E-2</v>
      </c>
      <c r="AJ53" s="11">
        <f>'OddsRatio_working_3-way'!U53/(3*'OddsRatio_working_3-way'!X53^(1/3))*SIN(('OddsRatio_working_3-way'!Y53+2*PI())/3)</f>
        <v>-0.42678443535117139</v>
      </c>
      <c r="AK53" s="11">
        <f>'OddsRatio_working_3-way'!U53/(3*'OddsRatio_working_3-way'!X53^(1/3))*SIN(('OddsRatio_working_3-way'!Y53+4*PI())/3)</f>
        <v>0.48212051758158647</v>
      </c>
      <c r="AL53" s="11">
        <f>'OddsRatio_working_3-way'!Z53+'OddsRatio_working_3-way'!AF53</f>
        <v>1.0495130384870239</v>
      </c>
      <c r="AM53" s="11">
        <f>'OddsRatio_working_3-way'!AA53+'OddsRatio_working_3-way'!AG53</f>
        <v>-0.62060142515840022</v>
      </c>
      <c r="AN53" s="11">
        <f>'OddsRatio_working_3-way'!AB53+'OddsRatio_working_3-way'!AH53</f>
        <v>-0.42891161332862382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1.0495130384870239</v>
      </c>
      <c r="AS53" s="11">
        <f>IF(('OddsRatio_working_3-way'!X53=0),IF(Q53&gt;0,-Q53^(1/3),(-Q53)^(1/3)),'OddsRatio_working_3-way'!AM53-'OddsRatio_working_3-way'!R53/3)</f>
        <v>-0.62060142515840022</v>
      </c>
      <c r="AT53" s="11">
        <f>IF(('OddsRatio_working_3-way'!X53=0),IF(Q53&gt;0,-Q53^(1/3),(-Q53)^(1/3)),'OddsRatio_working_3-way'!AN53-'OddsRatio_working_3-way'!R53/3)</f>
        <v>-0.42891161332862382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2.61</v>
      </c>
      <c r="B54" s="4">
        <f>IF('True_Odds_Calculator_3-way'!B55="","",'True_Odds_Calculator_3-way'!B55)</f>
        <v>3.3</v>
      </c>
      <c r="C54" s="4">
        <f>IF('True_Odds_Calculator_3-way'!C55="","",'True_Odds_Calculator_3-way'!C55)</f>
        <v>2.88</v>
      </c>
      <c r="D54" s="9">
        <f t="shared" si="13"/>
        <v>0.37141377178508139</v>
      </c>
      <c r="E54" s="9">
        <f t="shared" si="14"/>
        <v>0.29259138074370428</v>
      </c>
      <c r="F54" s="9">
        <f t="shared" si="15"/>
        <v>0.33599484747121433</v>
      </c>
      <c r="G54" s="9">
        <f t="shared" si="16"/>
        <v>1.0511894236674628</v>
      </c>
      <c r="H54" s="9">
        <f t="shared" si="17"/>
        <v>2.6924149721046158</v>
      </c>
      <c r="I54" s="9">
        <f t="shared" si="18"/>
        <v>3.4177356744351641</v>
      </c>
      <c r="J54" s="9">
        <f t="shared" si="19"/>
        <v>2.9762361164948308</v>
      </c>
      <c r="K54" s="11">
        <f t="shared" si="20"/>
        <v>0.38314176245210729</v>
      </c>
      <c r="L54" s="11">
        <f t="shared" si="21"/>
        <v>0.30303030303030304</v>
      </c>
      <c r="M54" s="11">
        <f t="shared" si="22"/>
        <v>0.34722222222222221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-0.28064972844666336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0.23341654088780525</v>
      </c>
      <c r="Q54" s="11">
        <f>2*'OddsRatio_working_3-way'!K54*'OddsRatio_working_3-way'!L54*'OddsRatio_working_3-way'!M54</f>
        <v>8.0627475263490594E-2</v>
      </c>
      <c r="R54" s="11">
        <f t="shared" si="23"/>
        <v>0</v>
      </c>
      <c r="S54" s="11">
        <f t="shared" si="24"/>
        <v>-0.83170057630098637</v>
      </c>
      <c r="T54" s="11">
        <f t="shared" si="25"/>
        <v>-0.28728862739239602</v>
      </c>
      <c r="U54" s="11">
        <f>'OddsRatio_working_3-way'!S54-'OddsRatio_working_3-way'!R54^2/3</f>
        <v>-0.83170057630098637</v>
      </c>
      <c r="V54" s="11">
        <f>'OddsRatio_working_3-way'!S54*'OddsRatio_working_3-way'!R54/3-2*'OddsRatio_working_3-way'!R54^3/27-'OddsRatio_working_3-way'!T54</f>
        <v>0.28728862739239602</v>
      </c>
      <c r="W54" s="11">
        <f>'OddsRatio_working_3-way'!V54^2+4*'OddsRatio_working_3-way'!U54^3/27</f>
        <v>-2.6961759693690385E-3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0.14597168509541156</v>
      </c>
      <c r="Y54" s="11">
        <f>IF('OddsRatio_working_3-way'!W54&gt;=0,IF('OddsRatio_working_3-way'!V54+SQRT('OddsRatio_working_3-way'!W54)&gt;0,0,PI()),ACOS('OddsRatio_working_3-way'!V54/(2*'OddsRatio_working_3-way'!X54)))</f>
        <v>0.17881018810200766</v>
      </c>
      <c r="Z54" s="11">
        <f>'OddsRatio_working_3-way'!X54^(1/3)*COS('OddsRatio_working_3-way'!Y54/3)</f>
        <v>0.52559471183373152</v>
      </c>
      <c r="AA54" s="11">
        <f>'OddsRatio_working_3-way'!X54^(1/3)*COS(('OddsRatio_working_3-way'!Y54+2*PI())/3)</f>
        <v>-0.28995970567823903</v>
      </c>
      <c r="AB54" s="11">
        <f>'OddsRatio_working_3-way'!X54^(1/3)*COS(('OddsRatio_working_3-way'!Y54+4*PI())/3)</f>
        <v>-0.23563500615549238</v>
      </c>
      <c r="AC54" s="11">
        <f>'OddsRatio_working_3-way'!X54^(1/3)*SIN('OddsRatio_working_3-way'!Y54/3)</f>
        <v>3.1364379893103381E-2</v>
      </c>
      <c r="AD54" s="11">
        <f>'OddsRatio_working_3-way'!X54^(1/3)*SIN(('OddsRatio_working_3-way'!Y54+2*PI())/3)</f>
        <v>0.43949618259622142</v>
      </c>
      <c r="AE54" s="11">
        <f>'OddsRatio_working_3-way'!X54^(1/3)*SIN(('OddsRatio_working_3-way'!Y54+4*PI())/3)</f>
        <v>-0.47086056248932473</v>
      </c>
      <c r="AF54" s="11">
        <f>-'OddsRatio_working_3-way'!U54/(3*'OddsRatio_working_3-way'!X54^(1/3))*COS(('OddsRatio_working_3-way'!Y54)/3)</f>
        <v>0.52559471183373141</v>
      </c>
      <c r="AG54" s="11">
        <f>-'OddsRatio_working_3-way'!U54/(3*'OddsRatio_working_3-way'!X54^(1/3))*COS(('OddsRatio_working_3-way'!Y54+2*PI())/3)</f>
        <v>-0.28995970567823898</v>
      </c>
      <c r="AH54" s="11">
        <f>-'OddsRatio_working_3-way'!U54/(3*'OddsRatio_working_3-way'!X54^(1/3))*COS(('OddsRatio_working_3-way'!Y54+4*PI())/3)</f>
        <v>-0.23563500615549235</v>
      </c>
      <c r="AI54" s="11">
        <f>'OddsRatio_working_3-way'!U54/(3*'OddsRatio_working_3-way'!X54^(1/3))*SIN(('OddsRatio_working_3-way'!Y54)/3)</f>
        <v>-3.1364379893103374E-2</v>
      </c>
      <c r="AJ54" s="11">
        <f>'OddsRatio_working_3-way'!U54/(3*'OddsRatio_working_3-way'!X54^(1/3))*SIN(('OddsRatio_working_3-way'!Y54+2*PI())/3)</f>
        <v>-0.43949618259622131</v>
      </c>
      <c r="AK54" s="11">
        <f>'OddsRatio_working_3-way'!U54/(3*'OddsRatio_working_3-way'!X54^(1/3))*SIN(('OddsRatio_working_3-way'!Y54+4*PI())/3)</f>
        <v>0.47086056248932462</v>
      </c>
      <c r="AL54" s="11">
        <f>'OddsRatio_working_3-way'!Z54+'OddsRatio_working_3-way'!AF54</f>
        <v>1.0511894236674628</v>
      </c>
      <c r="AM54" s="11">
        <f>'OddsRatio_working_3-way'!AA54+'OddsRatio_working_3-way'!AG54</f>
        <v>-0.57991941135647807</v>
      </c>
      <c r="AN54" s="11">
        <f>'OddsRatio_working_3-way'!AB54+'OddsRatio_working_3-way'!AH54</f>
        <v>-0.47127001231098475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1.0511894236674628</v>
      </c>
      <c r="AS54" s="11">
        <f>IF(('OddsRatio_working_3-way'!X54=0),IF(Q54&gt;0,-Q54^(1/3),(-Q54)^(1/3)),'OddsRatio_working_3-way'!AM54-'OddsRatio_working_3-way'!R54/3)</f>
        <v>-0.57991941135647807</v>
      </c>
      <c r="AT54" s="11">
        <f>IF(('OddsRatio_working_3-way'!X54=0),IF(Q54&gt;0,-Q54^(1/3),(-Q54)^(1/3)),'OddsRatio_working_3-way'!AN54-'OddsRatio_working_3-way'!R54/3)</f>
        <v>-0.47127001231098475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2.25</v>
      </c>
      <c r="B55" s="4">
        <f>IF('True_Odds_Calculator_3-way'!B56="","",'True_Odds_Calculator_3-way'!B56)</f>
        <v>3.54</v>
      </c>
      <c r="C55" s="4">
        <f>IF('True_Odds_Calculator_3-way'!C56="","",'True_Odds_Calculator_3-way'!C56)</f>
        <v>3.26</v>
      </c>
      <c r="D55" s="9">
        <f t="shared" si="13"/>
        <v>0.43182772696497879</v>
      </c>
      <c r="E55" s="9">
        <f t="shared" si="14"/>
        <v>0.27221401104722104</v>
      </c>
      <c r="F55" s="9">
        <f t="shared" si="15"/>
        <v>0.29595826198779995</v>
      </c>
      <c r="G55" s="9">
        <f t="shared" si="16"/>
        <v>1.0525906282643123</v>
      </c>
      <c r="H55" s="9">
        <f t="shared" si="17"/>
        <v>2.3157382853303905</v>
      </c>
      <c r="I55" s="9">
        <f t="shared" si="18"/>
        <v>3.6735801957913536</v>
      </c>
      <c r="J55" s="9">
        <f t="shared" si="19"/>
        <v>3.3788548198773452</v>
      </c>
      <c r="K55" s="11">
        <f t="shared" si="20"/>
        <v>0.44444444444444442</v>
      </c>
      <c r="L55" s="11">
        <f t="shared" si="21"/>
        <v>0.2824858757062147</v>
      </c>
      <c r="M55" s="11">
        <f t="shared" si="22"/>
        <v>0.30674846625766872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-0.27634320397136225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0.23299789339094737</v>
      </c>
      <c r="Q55" s="11">
        <f>2*'OddsRatio_working_3-way'!K55*'OddsRatio_working_3-way'!L55*'OddsRatio_working_3-way'!M55</f>
        <v>7.7024096988742935E-2</v>
      </c>
      <c r="R55" s="11">
        <f t="shared" si="23"/>
        <v>0</v>
      </c>
      <c r="S55" s="11">
        <f t="shared" si="24"/>
        <v>-0.8431468190370015</v>
      </c>
      <c r="T55" s="11">
        <f t="shared" si="25"/>
        <v>-0.27872622116925672</v>
      </c>
      <c r="U55" s="11">
        <f>'OddsRatio_working_3-way'!S55-'OddsRatio_working_3-way'!R55^2/3</f>
        <v>-0.8431468190370015</v>
      </c>
      <c r="V55" s="11">
        <f>'OddsRatio_working_3-way'!S55*'OddsRatio_working_3-way'!R55/3-2*'OddsRatio_working_3-way'!R55^3/27-'OddsRatio_working_3-way'!T55</f>
        <v>0.27872622116925672</v>
      </c>
      <c r="W55" s="11">
        <f>'OddsRatio_working_3-way'!V55^2+4*'OddsRatio_working_3-way'!U55^3/27</f>
        <v>-1.1110237621348967E-2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0.1489954227389573</v>
      </c>
      <c r="Y55" s="11">
        <f>IF('OddsRatio_working_3-way'!W55&gt;=0,IF('OddsRatio_working_3-way'!V55+SQRT('OddsRatio_working_3-way'!W55)&gt;0,0,PI()),ACOS('OddsRatio_working_3-way'!V55/(2*'OddsRatio_working_3-way'!X55)))</f>
        <v>0.36154448967229458</v>
      </c>
      <c r="Z55" s="11">
        <f>'OddsRatio_working_3-way'!X55^(1/3)*COS('OddsRatio_working_3-way'!Y55/3)</f>
        <v>0.52629531413215613</v>
      </c>
      <c r="AA55" s="11">
        <f>'OddsRatio_working_3-way'!X55^(1/3)*COS(('OddsRatio_working_3-way'!Y55+2*PI())/3)</f>
        <v>-0.31834400206419972</v>
      </c>
      <c r="AB55" s="11">
        <f>'OddsRatio_working_3-way'!X55^(1/3)*COS(('OddsRatio_working_3-way'!Y55+4*PI())/3)</f>
        <v>-0.20795131206795653</v>
      </c>
      <c r="AC55" s="11">
        <f>'OddsRatio_working_3-way'!X55^(1/3)*SIN('OddsRatio_working_3-way'!Y55/3)</f>
        <v>6.3735249285898021E-2</v>
      </c>
      <c r="AD55" s="11">
        <f>'OddsRatio_working_3-way'!X55^(1/3)*SIN(('OddsRatio_working_3-way'!Y55+2*PI())/3)</f>
        <v>0.42391748728820949</v>
      </c>
      <c r="AE55" s="11">
        <f>'OddsRatio_working_3-way'!X55^(1/3)*SIN(('OddsRatio_working_3-way'!Y55+4*PI())/3)</f>
        <v>-0.48765273657410746</v>
      </c>
      <c r="AF55" s="11">
        <f>-'OddsRatio_working_3-way'!U55/(3*'OddsRatio_working_3-way'!X55^(1/3))*COS(('OddsRatio_working_3-way'!Y55)/3)</f>
        <v>0.52629531413215613</v>
      </c>
      <c r="AG55" s="11">
        <f>-'OddsRatio_working_3-way'!U55/(3*'OddsRatio_working_3-way'!X55^(1/3))*COS(('OddsRatio_working_3-way'!Y55+2*PI())/3)</f>
        <v>-0.31834400206419972</v>
      </c>
      <c r="AH55" s="11">
        <f>-'OddsRatio_working_3-way'!U55/(3*'OddsRatio_working_3-way'!X55^(1/3))*COS(('OddsRatio_working_3-way'!Y55+4*PI())/3)</f>
        <v>-0.20795131206795653</v>
      </c>
      <c r="AI55" s="11">
        <f>'OddsRatio_working_3-way'!U55/(3*'OddsRatio_working_3-way'!X55^(1/3))*SIN(('OddsRatio_working_3-way'!Y55)/3)</f>
        <v>-6.3735249285898021E-2</v>
      </c>
      <c r="AJ55" s="11">
        <f>'OddsRatio_working_3-way'!U55/(3*'OddsRatio_working_3-way'!X55^(1/3))*SIN(('OddsRatio_working_3-way'!Y55+2*PI())/3)</f>
        <v>-0.42391748728820949</v>
      </c>
      <c r="AK55" s="11">
        <f>'OddsRatio_working_3-way'!U55/(3*'OddsRatio_working_3-way'!X55^(1/3))*SIN(('OddsRatio_working_3-way'!Y55+4*PI())/3)</f>
        <v>0.48765273657410746</v>
      </c>
      <c r="AL55" s="11">
        <f>'OddsRatio_working_3-way'!Z55+'OddsRatio_working_3-way'!AF55</f>
        <v>1.0525906282643123</v>
      </c>
      <c r="AM55" s="11">
        <f>'OddsRatio_working_3-way'!AA55+'OddsRatio_working_3-way'!AG55</f>
        <v>-0.63668800412839943</v>
      </c>
      <c r="AN55" s="11">
        <f>'OddsRatio_working_3-way'!AB55+'OddsRatio_working_3-way'!AH55</f>
        <v>-0.41590262413591306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1.0525906282643123</v>
      </c>
      <c r="AS55" s="11">
        <f>IF(('OddsRatio_working_3-way'!X55=0),IF(Q55&gt;0,-Q55^(1/3),(-Q55)^(1/3)),'OddsRatio_working_3-way'!AM55-'OddsRatio_working_3-way'!R55/3)</f>
        <v>-0.63668800412839943</v>
      </c>
      <c r="AT55" s="11">
        <f>IF(('OddsRatio_working_3-way'!X55=0),IF(Q55&gt;0,-Q55^(1/3),(-Q55)^(1/3)),'OddsRatio_working_3-way'!AN55-'OddsRatio_working_3-way'!R55/3)</f>
        <v>-0.41590262413591306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3.27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2.17</v>
      </c>
      <c r="D56" s="9">
        <f t="shared" si="13"/>
        <v>0.29483904349460821</v>
      </c>
      <c r="E56" s="9">
        <f t="shared" si="14"/>
        <v>0.25727609353225084</v>
      </c>
      <c r="F56" s="9">
        <f t="shared" si="15"/>
        <v>0.44788486297314078</v>
      </c>
      <c r="G56" s="9">
        <f t="shared" si="16"/>
        <v>1.053603991833131</v>
      </c>
      <c r="H56" s="9">
        <f t="shared" si="17"/>
        <v>3.3916810614612078</v>
      </c>
      <c r="I56" s="9">
        <f t="shared" si="18"/>
        <v>3.88687493762278</v>
      </c>
      <c r="J56" s="9">
        <f t="shared" si="19"/>
        <v>2.2327166704447636</v>
      </c>
      <c r="K56" s="11">
        <f t="shared" si="20"/>
        <v>0.3058103975535168</v>
      </c>
      <c r="L56" s="11">
        <f t="shared" si="21"/>
        <v>0.26737967914438499</v>
      </c>
      <c r="M56" s="11">
        <f t="shared" si="22"/>
        <v>0.46082949308755761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-0.27420993956516115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0.23286777112308502</v>
      </c>
      <c r="Q56" s="11">
        <f>2*'OddsRatio_working_3-way'!K56*'OddsRatio_working_3-way'!L56*'OddsRatio_working_3-way'!M56</f>
        <v>7.5361738227535613E-2</v>
      </c>
      <c r="R56" s="11">
        <f t="shared" si="23"/>
        <v>0</v>
      </c>
      <c r="S56" s="11">
        <f t="shared" si="24"/>
        <v>-0.84923169266717302</v>
      </c>
      <c r="T56" s="11">
        <f t="shared" si="25"/>
        <v>-0.27483226299908514</v>
      </c>
      <c r="U56" s="11">
        <f>'OddsRatio_working_3-way'!S56-'OddsRatio_working_3-way'!R56^2/3</f>
        <v>-0.84923169266717302</v>
      </c>
      <c r="V56" s="11">
        <f>'OddsRatio_working_3-way'!S56*'OddsRatio_working_3-way'!R56/3-2*'OddsRatio_working_3-way'!R56^3/27-'OddsRatio_working_3-way'!T56</f>
        <v>0.27483226299908514</v>
      </c>
      <c r="W56" s="11">
        <f>'OddsRatio_working_3-way'!V56^2+4*'OddsRatio_working_3-way'!U56^3/27</f>
        <v>-1.5202219608545509E-2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0.15061124824672278</v>
      </c>
      <c r="Y56" s="11">
        <f>IF('OddsRatio_working_3-way'!W56&gt;=0,IF('OddsRatio_working_3-way'!V56+SQRT('OddsRatio_working_3-way'!W56)&gt;0,0,PI()),ACOS('OddsRatio_working_3-way'!V56/(2*'OddsRatio_working_3-way'!X56)))</f>
        <v>0.42171187819033218</v>
      </c>
      <c r="Z56" s="11">
        <f>'OddsRatio_working_3-way'!X56^(1/3)*COS('OddsRatio_working_3-way'!Y56/3)</f>
        <v>0.52680199591656562</v>
      </c>
      <c r="AA56" s="11">
        <f>'OddsRatio_working_3-way'!X56^(1/3)*COS(('OddsRatio_working_3-way'!Y56+2*PI())/3)</f>
        <v>-0.32795846066040124</v>
      </c>
      <c r="AB56" s="11">
        <f>'OddsRatio_working_3-way'!X56^(1/3)*COS(('OddsRatio_working_3-way'!Y56+4*PI())/3)</f>
        <v>-0.19884353525616411</v>
      </c>
      <c r="AC56" s="11">
        <f>'OddsRatio_working_3-way'!X56^(1/3)*SIN('OddsRatio_working_3-way'!Y56/3)</f>
        <v>7.4544536938534703E-2</v>
      </c>
      <c r="AD56" s="11">
        <f>'OddsRatio_working_3-way'!X56^(1/3)*SIN(('OddsRatio_working_3-way'!Y56+2*PI())/3)</f>
        <v>0.41895164275882468</v>
      </c>
      <c r="AE56" s="11">
        <f>'OddsRatio_working_3-way'!X56^(1/3)*SIN(('OddsRatio_working_3-way'!Y56+4*PI())/3)</f>
        <v>-0.49349617969735937</v>
      </c>
      <c r="AF56" s="11">
        <f>-'OddsRatio_working_3-way'!U56/(3*'OddsRatio_working_3-way'!X56^(1/3))*COS(('OddsRatio_working_3-way'!Y56)/3)</f>
        <v>0.5268019959165654</v>
      </c>
      <c r="AG56" s="11">
        <f>-'OddsRatio_working_3-way'!U56/(3*'OddsRatio_working_3-way'!X56^(1/3))*COS(('OddsRatio_working_3-way'!Y56+2*PI())/3)</f>
        <v>-0.32795846066040113</v>
      </c>
      <c r="AH56" s="11">
        <f>-'OddsRatio_working_3-way'!U56/(3*'OddsRatio_working_3-way'!X56^(1/3))*COS(('OddsRatio_working_3-way'!Y56+4*PI())/3)</f>
        <v>-0.19884353525616402</v>
      </c>
      <c r="AI56" s="11">
        <f>'OddsRatio_working_3-way'!U56/(3*'OddsRatio_working_3-way'!X56^(1/3))*SIN(('OddsRatio_working_3-way'!Y56)/3)</f>
        <v>-7.4544536938534661E-2</v>
      </c>
      <c r="AJ56" s="11">
        <f>'OddsRatio_working_3-way'!U56/(3*'OddsRatio_working_3-way'!X56^(1/3))*SIN(('OddsRatio_working_3-way'!Y56+2*PI())/3)</f>
        <v>-0.41895164275882446</v>
      </c>
      <c r="AK56" s="11">
        <f>'OddsRatio_working_3-way'!U56/(3*'OddsRatio_working_3-way'!X56^(1/3))*SIN(('OddsRatio_working_3-way'!Y56+4*PI())/3)</f>
        <v>0.49349617969735921</v>
      </c>
      <c r="AL56" s="11">
        <f>'OddsRatio_working_3-way'!Z56+'OddsRatio_working_3-way'!AF56</f>
        <v>1.053603991833131</v>
      </c>
      <c r="AM56" s="11">
        <f>'OddsRatio_working_3-way'!AA56+'OddsRatio_working_3-way'!AG56</f>
        <v>-0.65591692132080237</v>
      </c>
      <c r="AN56" s="11">
        <f>'OddsRatio_working_3-way'!AB56+'OddsRatio_working_3-way'!AH56</f>
        <v>-0.3976870705123281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1.053603991833131</v>
      </c>
      <c r="AS56" s="11">
        <f>IF(('OddsRatio_working_3-way'!X56=0),IF(Q56&gt;0,-Q56^(1/3),(-Q56)^(1/3)),'OddsRatio_working_3-way'!AM56-'OddsRatio_working_3-way'!R56/3)</f>
        <v>-0.65591692132080237</v>
      </c>
      <c r="AT56" s="11">
        <f>IF(('OddsRatio_working_3-way'!X56=0),IF(Q56&gt;0,-Q56^(1/3),(-Q56)^(1/3)),'OddsRatio_working_3-way'!AN56-'OddsRatio_working_3-way'!R56/3)</f>
        <v>-0.3976870705123281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1.93</v>
      </c>
      <c r="B57" s="4">
        <f>IF('True_Odds_Calculator_3-way'!B58="","",'True_Odds_Calculator_3-way'!B58)</f>
        <v>3.75</v>
      </c>
      <c r="C57" s="4">
        <f>IF('True_Odds_Calculator_3-way'!C58="","",'True_Odds_Calculator_3-way'!C58)</f>
        <v>3.97</v>
      </c>
      <c r="D57" s="9">
        <f t="shared" si="13"/>
        <v>0.50354664318750675</v>
      </c>
      <c r="E57" s="9">
        <f t="shared" si="14"/>
        <v>0.25540597597729525</v>
      </c>
      <c r="F57" s="9">
        <f t="shared" si="15"/>
        <v>0.24104738083519819</v>
      </c>
      <c r="G57" s="9">
        <f t="shared" si="16"/>
        <v>1.0601218794702492</v>
      </c>
      <c r="H57" s="9">
        <f t="shared" si="17"/>
        <v>1.9859133479073314</v>
      </c>
      <c r="I57" s="9">
        <f t="shared" si="18"/>
        <v>3.915335168543185</v>
      </c>
      <c r="J57" s="9">
        <f t="shared" si="19"/>
        <v>4.1485619820266395</v>
      </c>
      <c r="K57" s="11">
        <f t="shared" si="20"/>
        <v>0.5181347150259068</v>
      </c>
      <c r="L57" s="11">
        <f t="shared" si="21"/>
        <v>0.26666666666666666</v>
      </c>
      <c r="M57" s="11">
        <f t="shared" si="22"/>
        <v>0.25188916876574308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-0.26435833518226082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0.23144220687975015</v>
      </c>
      <c r="Q57" s="11">
        <f>2*'OddsRatio_working_3-way'!K57*'OddsRatio_working_3-way'!L57*'OddsRatio_working_3-way'!M57</f>
        <v>6.9606678760827115E-2</v>
      </c>
      <c r="R57" s="11">
        <f t="shared" si="23"/>
        <v>0</v>
      </c>
      <c r="S57" s="11">
        <f t="shared" si="24"/>
        <v>-0.87548670148865637</v>
      </c>
      <c r="T57" s="11">
        <f t="shared" si="25"/>
        <v>-0.26330427112440796</v>
      </c>
      <c r="U57" s="11">
        <f>'OddsRatio_working_3-way'!S57-'OddsRatio_working_3-way'!R57^2/3</f>
        <v>-0.87548670148865637</v>
      </c>
      <c r="V57" s="11">
        <f>'OddsRatio_working_3-way'!S57*'OddsRatio_working_3-way'!R57/3-2*'OddsRatio_working_3-way'!R57^3/27-'OddsRatio_working_3-way'!T57</f>
        <v>0.26330427112440796</v>
      </c>
      <c r="W57" s="11">
        <f>'OddsRatio_working_3-way'!V57^2+4*'OddsRatio_working_3-way'!U57^3/27</f>
        <v>-3.0084251830264502E-2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0.15764944578289852</v>
      </c>
      <c r="Y57" s="11">
        <f>IF('OddsRatio_working_3-way'!W57&gt;=0,IF('OddsRatio_working_3-way'!V57+SQRT('OddsRatio_working_3-way'!W57)&gt;0,0,PI()),ACOS('OddsRatio_working_3-way'!V57/(2*'OddsRatio_working_3-way'!X57)))</f>
        <v>0.58249235024525581</v>
      </c>
      <c r="Z57" s="11">
        <f>'OddsRatio_working_3-way'!X57^(1/3)*COS('OddsRatio_working_3-way'!Y57/3)</f>
        <v>0.53006093973512458</v>
      </c>
      <c r="AA57" s="11">
        <f>'OddsRatio_working_3-way'!X57^(1/3)*COS(('OddsRatio_working_3-way'!Y57+2*PI())/3)</f>
        <v>-0.35529799169851489</v>
      </c>
      <c r="AB57" s="11">
        <f>'OddsRatio_working_3-way'!X57^(1/3)*COS(('OddsRatio_working_3-way'!Y57+4*PI())/3)</f>
        <v>-0.17476294803660977</v>
      </c>
      <c r="AC57" s="11">
        <f>'OddsRatio_working_3-way'!X57^(1/3)*SIN('OddsRatio_working_3-way'!Y57/3)</f>
        <v>0.1042319560563619</v>
      </c>
      <c r="AD57" s="11">
        <f>'OddsRatio_working_3-way'!X57^(1/3)*SIN(('OddsRatio_working_3-way'!Y57+2*PI())/3)</f>
        <v>0.40693026133628935</v>
      </c>
      <c r="AE57" s="11">
        <f>'OddsRatio_working_3-way'!X57^(1/3)*SIN(('OddsRatio_working_3-way'!Y57+4*PI())/3)</f>
        <v>-0.51116221739265111</v>
      </c>
      <c r="AF57" s="11">
        <f>-'OddsRatio_working_3-way'!U57/(3*'OddsRatio_working_3-way'!X57^(1/3))*COS(('OddsRatio_working_3-way'!Y57)/3)</f>
        <v>0.53006093973512469</v>
      </c>
      <c r="AG57" s="11">
        <f>-'OddsRatio_working_3-way'!U57/(3*'OddsRatio_working_3-way'!X57^(1/3))*COS(('OddsRatio_working_3-way'!Y57+2*PI())/3)</f>
        <v>-0.35529799169851495</v>
      </c>
      <c r="AH57" s="11">
        <f>-'OddsRatio_working_3-way'!U57/(3*'OddsRatio_working_3-way'!X57^(1/3))*COS(('OddsRatio_working_3-way'!Y57+4*PI())/3)</f>
        <v>-0.1747629480366098</v>
      </c>
      <c r="AI57" s="11">
        <f>'OddsRatio_working_3-way'!U57/(3*'OddsRatio_working_3-way'!X57^(1/3))*SIN(('OddsRatio_working_3-way'!Y57)/3)</f>
        <v>-0.10423195605636192</v>
      </c>
      <c r="AJ57" s="11">
        <f>'OddsRatio_working_3-way'!U57/(3*'OddsRatio_working_3-way'!X57^(1/3))*SIN(('OddsRatio_working_3-way'!Y57+2*PI())/3)</f>
        <v>-0.40693026133628946</v>
      </c>
      <c r="AK57" s="11">
        <f>'OddsRatio_working_3-way'!U57/(3*'OddsRatio_working_3-way'!X57^(1/3))*SIN(('OddsRatio_working_3-way'!Y57+4*PI())/3)</f>
        <v>0.51116221739265122</v>
      </c>
      <c r="AL57" s="11">
        <f>'OddsRatio_working_3-way'!Z57+'OddsRatio_working_3-way'!AF57</f>
        <v>1.0601218794702492</v>
      </c>
      <c r="AM57" s="11">
        <f>'OddsRatio_working_3-way'!AA57+'OddsRatio_working_3-way'!AG57</f>
        <v>-0.7105959833970299</v>
      </c>
      <c r="AN57" s="11">
        <f>'OddsRatio_working_3-way'!AB57+'OddsRatio_working_3-way'!AH57</f>
        <v>-0.3495258960732196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1.0601218794702492</v>
      </c>
      <c r="AS57" s="11">
        <f>IF(('OddsRatio_working_3-way'!X57=0),IF(Q57&gt;0,-Q57^(1/3),(-Q57)^(1/3)),'OddsRatio_working_3-way'!AM57-'OddsRatio_working_3-way'!R57/3)</f>
        <v>-0.7105959833970299</v>
      </c>
      <c r="AT57" s="11">
        <f>IF(('OddsRatio_working_3-way'!X57=0),IF(Q57&gt;0,-Q57^(1/3),(-Q57)^(1/3)),'OddsRatio_working_3-way'!AN57-'OddsRatio_working_3-way'!R57/3)</f>
        <v>-0.3495258960732196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1.63</v>
      </c>
      <c r="B58" s="4">
        <f>IF('True_Odds_Calculator_3-way'!B59="","",'True_Odds_Calculator_3-way'!B59)</f>
        <v>4.0199999999999996</v>
      </c>
      <c r="C58" s="4">
        <f>IF('True_Odds_Calculator_3-way'!C59="","",'True_Odds_Calculator_3-way'!C59)</f>
        <v>5.75</v>
      </c>
      <c r="D58" s="9">
        <f t="shared" si="13"/>
        <v>0.59816644303083977</v>
      </c>
      <c r="E58" s="9">
        <f t="shared" si="14"/>
        <v>0.23695238719060285</v>
      </c>
      <c r="F58" s="9">
        <f t="shared" si="15"/>
        <v>0.16488116977855768</v>
      </c>
      <c r="G58" s="9">
        <f t="shared" si="16"/>
        <v>1.0663103058345684</v>
      </c>
      <c r="H58" s="9">
        <f t="shared" si="17"/>
        <v>1.6717754926757782</v>
      </c>
      <c r="I58" s="9">
        <f t="shared" si="18"/>
        <v>4.2202571236203958</v>
      </c>
      <c r="J58" s="9">
        <f t="shared" si="19"/>
        <v>6.0649739527141993</v>
      </c>
      <c r="K58" s="11">
        <f t="shared" si="20"/>
        <v>0.61349693251533743</v>
      </c>
      <c r="L58" s="11">
        <f t="shared" si="21"/>
        <v>0.24875621890547267</v>
      </c>
      <c r="M58" s="11">
        <f t="shared" si="22"/>
        <v>0.17391304347826086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-0.23986097785280081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0.2229450241457423</v>
      </c>
      <c r="Q58" s="11">
        <f>2*'OddsRatio_working_3-way'!K58*'OddsRatio_working_3-way'!L58*'OddsRatio_working_3-way'!M58</f>
        <v>5.3082148606129136E-2</v>
      </c>
      <c r="R58" s="11">
        <f t="shared" si="23"/>
        <v>0</v>
      </c>
      <c r="S58" s="11">
        <f t="shared" si="24"/>
        <v>-0.92947600790054485</v>
      </c>
      <c r="T58" s="11">
        <f t="shared" si="25"/>
        <v>-0.22130381140489169</v>
      </c>
      <c r="U58" s="11">
        <f>'OddsRatio_working_3-way'!S58-'OddsRatio_working_3-way'!R58^2/3</f>
        <v>-0.92947600790054485</v>
      </c>
      <c r="V58" s="11">
        <f>'OddsRatio_working_3-way'!S58*'OddsRatio_working_3-way'!R58/3-2*'OddsRatio_working_3-way'!R58^3/27-'OddsRatio_working_3-way'!T58</f>
        <v>0.22130381140489169</v>
      </c>
      <c r="W58" s="11">
        <f>'OddsRatio_working_3-way'!V58^2+4*'OddsRatio_working_3-way'!U58^3/27</f>
        <v>-6.9987313961314357E-2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0.17245484257019736</v>
      </c>
      <c r="Y58" s="11">
        <f>IF('OddsRatio_working_3-way'!W58&gt;=0,IF('OddsRatio_working_3-way'!V58+SQRT('OddsRatio_working_3-way'!W58)&gt;0,0,PI()),ACOS('OddsRatio_working_3-way'!V58/(2*'OddsRatio_working_3-way'!X58)))</f>
        <v>0.87417705154047054</v>
      </c>
      <c r="Z58" s="11">
        <f>'OddsRatio_working_3-way'!X58^(1/3)*COS('OddsRatio_working_3-way'!Y58/3)</f>
        <v>0.53315515291728433</v>
      </c>
      <c r="AA58" s="11">
        <f>'OddsRatio_working_3-way'!X58^(1/3)*COS(('OddsRatio_working_3-way'!Y58+2*PI())/3)</f>
        <v>-0.40506291562292579</v>
      </c>
      <c r="AB58" s="11">
        <f>'OddsRatio_working_3-way'!X58^(1/3)*COS(('OddsRatio_working_3-way'!Y58+4*PI())/3)</f>
        <v>-0.12809223729435865</v>
      </c>
      <c r="AC58" s="11">
        <f>'OddsRatio_working_3-way'!X58^(1/3)*SIN('OddsRatio_working_3-way'!Y58/3)</f>
        <v>0.15990909569063161</v>
      </c>
      <c r="AD58" s="11">
        <f>'OddsRatio_working_3-way'!X58^(1/3)*SIN(('OddsRatio_working_3-way'!Y58+2*PI())/3)</f>
        <v>0.38177135873962947</v>
      </c>
      <c r="AE58" s="11">
        <f>'OddsRatio_working_3-way'!X58^(1/3)*SIN(('OddsRatio_working_3-way'!Y58+4*PI())/3)</f>
        <v>-0.54168045443026103</v>
      </c>
      <c r="AF58" s="11">
        <f>-'OddsRatio_working_3-way'!U58/(3*'OddsRatio_working_3-way'!X58^(1/3))*COS(('OddsRatio_working_3-way'!Y58)/3)</f>
        <v>0.53315515291728421</v>
      </c>
      <c r="AG58" s="11">
        <f>-'OddsRatio_working_3-way'!U58/(3*'OddsRatio_working_3-way'!X58^(1/3))*COS(('OddsRatio_working_3-way'!Y58+2*PI())/3)</f>
        <v>-0.40506291562292573</v>
      </c>
      <c r="AH58" s="11">
        <f>-'OddsRatio_working_3-way'!U58/(3*'OddsRatio_working_3-way'!X58^(1/3))*COS(('OddsRatio_working_3-way'!Y58+4*PI())/3)</f>
        <v>-0.12809223729435862</v>
      </c>
      <c r="AI58" s="11">
        <f>'OddsRatio_working_3-way'!U58/(3*'OddsRatio_working_3-way'!X58^(1/3))*SIN(('OddsRatio_working_3-way'!Y58)/3)</f>
        <v>-0.15990909569063158</v>
      </c>
      <c r="AJ58" s="11">
        <f>'OddsRatio_working_3-way'!U58/(3*'OddsRatio_working_3-way'!X58^(1/3))*SIN(('OddsRatio_working_3-way'!Y58+2*PI())/3)</f>
        <v>-0.38177135873962936</v>
      </c>
      <c r="AK58" s="11">
        <f>'OddsRatio_working_3-way'!U58/(3*'OddsRatio_working_3-way'!X58^(1/3))*SIN(('OddsRatio_working_3-way'!Y58+4*PI())/3)</f>
        <v>0.54168045443026092</v>
      </c>
      <c r="AL58" s="11">
        <f>'OddsRatio_working_3-way'!Z58+'OddsRatio_working_3-way'!AF58</f>
        <v>1.0663103058345684</v>
      </c>
      <c r="AM58" s="11">
        <f>'OddsRatio_working_3-way'!AA58+'OddsRatio_working_3-way'!AG58</f>
        <v>-0.81012583124585147</v>
      </c>
      <c r="AN58" s="11">
        <f>'OddsRatio_working_3-way'!AB58+'OddsRatio_working_3-way'!AH58</f>
        <v>-0.25618447458871729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1.0663103058345684</v>
      </c>
      <c r="AS58" s="11">
        <f>IF(('OddsRatio_working_3-way'!X58=0),IF(Q58&gt;0,-Q58^(1/3),(-Q58)^(1/3)),'OddsRatio_working_3-way'!AM58-'OddsRatio_working_3-way'!R58/3)</f>
        <v>-0.81012583124585147</v>
      </c>
      <c r="AT58" s="11">
        <f>IF(('OddsRatio_working_3-way'!X58=0),IF(Q58&gt;0,-Q58^(1/3),(-Q58)^(1/3)),'OddsRatio_working_3-way'!AN58-'OddsRatio_working_3-way'!R58/3)</f>
        <v>-0.25618447458871729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2.12</v>
      </c>
      <c r="B59" s="4">
        <f>IF('True_Odds_Calculator_3-way'!B60="","",'True_Odds_Calculator_3-way'!B60)</f>
        <v>3.52</v>
      </c>
      <c r="C59" s="4">
        <f>IF('True_Odds_Calculator_3-way'!C60="","",'True_Odds_Calculator_3-way'!C60)</f>
        <v>3.6</v>
      </c>
      <c r="D59" s="9">
        <f t="shared" si="13"/>
        <v>0.45881439186386508</v>
      </c>
      <c r="E59" s="9">
        <f t="shared" si="14"/>
        <v>0.2736768954754808</v>
      </c>
      <c r="F59" s="9">
        <f t="shared" si="15"/>
        <v>0.26750871266065401</v>
      </c>
      <c r="G59" s="9">
        <f t="shared" si="16"/>
        <v>1.0531523082196721</v>
      </c>
      <c r="H59" s="9">
        <f t="shared" si="17"/>
        <v>2.1795305852060332</v>
      </c>
      <c r="I59" s="9">
        <f t="shared" si="18"/>
        <v>3.6539438167135736</v>
      </c>
      <c r="J59" s="9">
        <f t="shared" si="19"/>
        <v>3.738196001371147</v>
      </c>
      <c r="K59" s="11">
        <f t="shared" si="20"/>
        <v>0.47169811320754712</v>
      </c>
      <c r="L59" s="11">
        <f t="shared" si="21"/>
        <v>0.28409090909090912</v>
      </c>
      <c r="M59" s="11">
        <f t="shared" si="22"/>
        <v>0.27777777777777779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-0.27315608919382495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0.23227558604917092</v>
      </c>
      <c r="Q59" s="11">
        <f>2*'OddsRatio_working_3-way'!K59*'OddsRatio_working_3-way'!L59*'OddsRatio_working_3-way'!M59</f>
        <v>7.444730322088812E-2</v>
      </c>
      <c r="R59" s="11">
        <f t="shared" si="23"/>
        <v>0</v>
      </c>
      <c r="S59" s="11">
        <f t="shared" si="24"/>
        <v>-0.85034013605442194</v>
      </c>
      <c r="T59" s="11">
        <f t="shared" si="25"/>
        <v>-0.27254491540205833</v>
      </c>
      <c r="U59" s="11">
        <f>'OddsRatio_working_3-way'!S59-'OddsRatio_working_3-way'!R59^2/3</f>
        <v>-0.85034013605442194</v>
      </c>
      <c r="V59" s="11">
        <f>'OddsRatio_working_3-way'!S59*'OddsRatio_working_3-way'!R59/3-2*'OddsRatio_working_3-way'!R59^3/27-'OddsRatio_working_3-way'!T59</f>
        <v>0.27254491540205833</v>
      </c>
      <c r="W59" s="11">
        <f>'OddsRatio_working_3-way'!V59^2+4*'OddsRatio_working_3-way'!U59^3/27</f>
        <v>-1.6810015748229518E-2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0.15090621811223076</v>
      </c>
      <c r="Y59" s="11">
        <f>IF('OddsRatio_working_3-way'!W59&gt;=0,IF('OddsRatio_working_3-way'!V59+SQRT('OddsRatio_working_3-way'!W59)&gt;0,0,PI()),ACOS('OddsRatio_working_3-way'!V59/(2*'OddsRatio_working_3-way'!X59)))</f>
        <v>0.44403077375022915</v>
      </c>
      <c r="Z59" s="11">
        <f>'OddsRatio_working_3-way'!X59^(1/3)*COS('OddsRatio_working_3-way'!Y59/3)</f>
        <v>0.52657615410983605</v>
      </c>
      <c r="AA59" s="11">
        <f>'OddsRatio_working_3-way'!X59^(1/3)*COS(('OddsRatio_working_3-way'!Y59+2*PI())/3)</f>
        <v>-0.33128219044553558</v>
      </c>
      <c r="AB59" s="11">
        <f>'OddsRatio_working_3-way'!X59^(1/3)*COS(('OddsRatio_working_3-way'!Y59+4*PI())/3)</f>
        <v>-0.19529396366430057</v>
      </c>
      <c r="AC59" s="11">
        <f>'OddsRatio_working_3-way'!X59^(1/3)*SIN('OddsRatio_working_3-way'!Y59/3)</f>
        <v>7.8512839338765988E-2</v>
      </c>
      <c r="AD59" s="11">
        <f>'OddsRatio_working_3-way'!X59^(1/3)*SIN(('OddsRatio_working_3-way'!Y59+2*PI())/3)</f>
        <v>0.41677190681684456</v>
      </c>
      <c r="AE59" s="11">
        <f>'OddsRatio_working_3-way'!X59^(1/3)*SIN(('OddsRatio_working_3-way'!Y59+4*PI())/3)</f>
        <v>-0.49528474615561052</v>
      </c>
      <c r="AF59" s="11">
        <f>-'OddsRatio_working_3-way'!U59/(3*'OddsRatio_working_3-way'!X59^(1/3))*COS(('OddsRatio_working_3-way'!Y59)/3)</f>
        <v>0.52657615410983605</v>
      </c>
      <c r="AG59" s="11">
        <f>-'OddsRatio_working_3-way'!U59/(3*'OddsRatio_working_3-way'!X59^(1/3))*COS(('OddsRatio_working_3-way'!Y59+2*PI())/3)</f>
        <v>-0.33128219044553558</v>
      </c>
      <c r="AH59" s="11">
        <f>-'OddsRatio_working_3-way'!U59/(3*'OddsRatio_working_3-way'!X59^(1/3))*COS(('OddsRatio_working_3-way'!Y59+4*PI())/3)</f>
        <v>-0.19529396366430057</v>
      </c>
      <c r="AI59" s="11">
        <f>'OddsRatio_working_3-way'!U59/(3*'OddsRatio_working_3-way'!X59^(1/3))*SIN(('OddsRatio_working_3-way'!Y59)/3)</f>
        <v>-7.8512839338765988E-2</v>
      </c>
      <c r="AJ59" s="11">
        <f>'OddsRatio_working_3-way'!U59/(3*'OddsRatio_working_3-way'!X59^(1/3))*SIN(('OddsRatio_working_3-way'!Y59+2*PI())/3)</f>
        <v>-0.41677190681684456</v>
      </c>
      <c r="AK59" s="11">
        <f>'OddsRatio_working_3-way'!U59/(3*'OddsRatio_working_3-way'!X59^(1/3))*SIN(('OddsRatio_working_3-way'!Y59+4*PI())/3)</f>
        <v>0.49528474615561052</v>
      </c>
      <c r="AL59" s="11">
        <f>'OddsRatio_working_3-way'!Z59+'OddsRatio_working_3-way'!AF59</f>
        <v>1.0531523082196721</v>
      </c>
      <c r="AM59" s="11">
        <f>'OddsRatio_working_3-way'!AA59+'OddsRatio_working_3-way'!AG59</f>
        <v>-0.66256438089107117</v>
      </c>
      <c r="AN59" s="11">
        <f>'OddsRatio_working_3-way'!AB59+'OddsRatio_working_3-way'!AH59</f>
        <v>-0.39058792732860115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1.0531523082196721</v>
      </c>
      <c r="AS59" s="11">
        <f>IF(('OddsRatio_working_3-way'!X59=0),IF(Q59&gt;0,-Q59^(1/3),(-Q59)^(1/3)),'OddsRatio_working_3-way'!AM59-'OddsRatio_working_3-way'!R59/3)</f>
        <v>-0.66256438089107117</v>
      </c>
      <c r="AT59" s="11">
        <f>IF(('OddsRatio_working_3-way'!X59=0),IF(Q59&gt;0,-Q59^(1/3),(-Q59)^(1/3)),'OddsRatio_working_3-way'!AN59-'OddsRatio_working_3-way'!R59/3)</f>
        <v>-0.39058792732860115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3.46</v>
      </c>
      <c r="B60" s="4">
        <f>IF('True_Odds_Calculator_3-way'!B61="","",'True_Odds_Calculator_3-way'!B61)</f>
        <v>3.39</v>
      </c>
      <c r="C60" s="4">
        <f>IF('True_Odds_Calculator_3-way'!C61="","",'True_Odds_Calculator_3-way'!C61)</f>
        <v>2.23</v>
      </c>
      <c r="D60" s="9">
        <f t="shared" si="13"/>
        <v>0.27896220632214641</v>
      </c>
      <c r="E60" s="9">
        <f t="shared" si="14"/>
        <v>0.28480565961918497</v>
      </c>
      <c r="F60" s="9">
        <f t="shared" si="15"/>
        <v>0.4362321340586684</v>
      </c>
      <c r="G60" s="9">
        <f t="shared" si="16"/>
        <v>1.0506971465500632</v>
      </c>
      <c r="H60" s="9">
        <f t="shared" si="17"/>
        <v>3.5847149805131555</v>
      </c>
      <c r="I60" s="9">
        <f t="shared" si="18"/>
        <v>3.511166180254651</v>
      </c>
      <c r="J60" s="9">
        <f t="shared" si="19"/>
        <v>2.2923574902565775</v>
      </c>
      <c r="K60" s="11">
        <f t="shared" si="20"/>
        <v>0.28901734104046245</v>
      </c>
      <c r="L60" s="11">
        <f t="shared" si="21"/>
        <v>0.29498525073746312</v>
      </c>
      <c r="M60" s="11">
        <f t="shared" si="22"/>
        <v>0.44843049327354262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-0.27647601393485877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0.23244645072238473</v>
      </c>
      <c r="Q60" s="11">
        <f>2*'OddsRatio_working_3-way'!K60*'OddsRatio_working_3-way'!L60*'OddsRatio_working_3-way'!M60</f>
        <v>7.6462648263942348E-2</v>
      </c>
      <c r="R60" s="11">
        <f t="shared" si="23"/>
        <v>0</v>
      </c>
      <c r="S60" s="11">
        <f t="shared" si="24"/>
        <v>-0.84074725837573761</v>
      </c>
      <c r="T60" s="11">
        <f t="shared" si="25"/>
        <v>-0.27656159814991371</v>
      </c>
      <c r="U60" s="11">
        <f>'OddsRatio_working_3-way'!S60-'OddsRatio_working_3-way'!R60^2/3</f>
        <v>-0.84074725837573761</v>
      </c>
      <c r="V60" s="11">
        <f>'OddsRatio_working_3-way'!S60*'OddsRatio_working_3-way'!R60/3-2*'OddsRatio_working_3-way'!R60^3/27-'OddsRatio_working_3-way'!T60</f>
        <v>0.27656159814991371</v>
      </c>
      <c r="W60" s="11">
        <f>'OddsRatio_working_3-way'!V60^2+4*'OddsRatio_working_3-way'!U60^3/27</f>
        <v>-1.1556231184710622E-2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0.14835982336531087</v>
      </c>
      <c r="Y60" s="11">
        <f>IF('OddsRatio_working_3-way'!W60&gt;=0,IF('OddsRatio_working_3-way'!V60+SQRT('OddsRatio_working_3-way'!W60)&gt;0,0,PI()),ACOS('OddsRatio_working_3-way'!V60/(2*'OddsRatio_working_3-way'!X60)))</f>
        <v>0.37072852035070403</v>
      </c>
      <c r="Z60" s="11">
        <f>'OddsRatio_working_3-way'!X60^(1/3)*COS('OddsRatio_working_3-way'!Y60/3)</f>
        <v>0.52534857327503159</v>
      </c>
      <c r="AA60" s="11">
        <f>'OddsRatio_working_3-way'!X60^(1/3)*COS(('OddsRatio_working_3-way'!Y60+2*PI())/3)</f>
        <v>-0.31918509987136517</v>
      </c>
      <c r="AB60" s="11">
        <f>'OddsRatio_working_3-way'!X60^(1/3)*COS(('OddsRatio_working_3-way'!Y60+4*PI())/3)</f>
        <v>-0.20616347340366634</v>
      </c>
      <c r="AC60" s="11">
        <f>'OddsRatio_working_3-way'!X60^(1/3)*SIN('OddsRatio_working_3-way'!Y60/3)</f>
        <v>6.5253066465375154E-2</v>
      </c>
      <c r="AD60" s="11">
        <f>'OddsRatio_working_3-way'!X60^(1/3)*SIN(('OddsRatio_working_3-way'!Y60+2*PI())/3)</f>
        <v>0.4223386770654004</v>
      </c>
      <c r="AE60" s="11">
        <f>'OddsRatio_working_3-way'!X60^(1/3)*SIN(('OddsRatio_working_3-way'!Y60+4*PI())/3)</f>
        <v>-0.48759174353077567</v>
      </c>
      <c r="AF60" s="11">
        <f>-'OddsRatio_working_3-way'!U60/(3*'OddsRatio_working_3-way'!X60^(1/3))*COS(('OddsRatio_working_3-way'!Y60)/3)</f>
        <v>0.52534857327503148</v>
      </c>
      <c r="AG60" s="11">
        <f>-'OddsRatio_working_3-way'!U60/(3*'OddsRatio_working_3-way'!X60^(1/3))*COS(('OddsRatio_working_3-way'!Y60+2*PI())/3)</f>
        <v>-0.31918509987136512</v>
      </c>
      <c r="AH60" s="11">
        <f>-'OddsRatio_working_3-way'!U60/(3*'OddsRatio_working_3-way'!X60^(1/3))*COS(('OddsRatio_working_3-way'!Y60+4*PI())/3)</f>
        <v>-0.20616347340366628</v>
      </c>
      <c r="AI60" s="11">
        <f>'OddsRatio_working_3-way'!U60/(3*'OddsRatio_working_3-way'!X60^(1/3))*SIN(('OddsRatio_working_3-way'!Y60)/3)</f>
        <v>-6.525306646537514E-2</v>
      </c>
      <c r="AJ60" s="11">
        <f>'OddsRatio_working_3-way'!U60/(3*'OddsRatio_working_3-way'!X60^(1/3))*SIN(('OddsRatio_working_3-way'!Y60+2*PI())/3)</f>
        <v>-0.42233867706540029</v>
      </c>
      <c r="AK60" s="11">
        <f>'OddsRatio_working_3-way'!U60/(3*'OddsRatio_working_3-way'!X60^(1/3))*SIN(('OddsRatio_working_3-way'!Y60+4*PI())/3)</f>
        <v>0.48759174353077556</v>
      </c>
      <c r="AL60" s="11">
        <f>'OddsRatio_working_3-way'!Z60+'OddsRatio_working_3-way'!AF60</f>
        <v>1.0506971465500632</v>
      </c>
      <c r="AM60" s="11">
        <f>'OddsRatio_working_3-way'!AA60+'OddsRatio_working_3-way'!AG60</f>
        <v>-0.63837019974273024</v>
      </c>
      <c r="AN60" s="11">
        <f>'OddsRatio_working_3-way'!AB60+'OddsRatio_working_3-way'!AH60</f>
        <v>-0.41232694680733262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1.0506971465500632</v>
      </c>
      <c r="AS60" s="11">
        <f>IF(('OddsRatio_working_3-way'!X60=0),IF(Q60&gt;0,-Q60^(1/3),(-Q60)^(1/3)),'OddsRatio_working_3-way'!AM60-'OddsRatio_working_3-way'!R60/3)</f>
        <v>-0.63837019974273024</v>
      </c>
      <c r="AT60" s="11">
        <f>IF(('OddsRatio_working_3-way'!X60=0),IF(Q60&gt;0,-Q60^(1/3),(-Q60)^(1/3)),'OddsRatio_working_3-way'!AN60-'OddsRatio_working_3-way'!R60/3)</f>
        <v>-0.41232694680733262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2.41</v>
      </c>
      <c r="B61" s="4">
        <f>IF('True_Odds_Calculator_3-way'!B62="","",'True_Odds_Calculator_3-way'!B62)</f>
        <v>3.53</v>
      </c>
      <c r="C61" s="4">
        <f>IF('True_Odds_Calculator_3-way'!C62="","",'True_Odds_Calculator_3-way'!C62)</f>
        <v>2.98</v>
      </c>
      <c r="D61" s="9">
        <f t="shared" si="13"/>
        <v>0.40262900018831749</v>
      </c>
      <c r="E61" s="9">
        <f t="shared" si="14"/>
        <v>0.27305999520547691</v>
      </c>
      <c r="F61" s="9">
        <f t="shared" si="15"/>
        <v>0.3243110046062056</v>
      </c>
      <c r="G61" s="9">
        <f t="shared" si="16"/>
        <v>1.0522525092698456</v>
      </c>
      <c r="H61" s="9">
        <f t="shared" si="17"/>
        <v>2.4836760380704828</v>
      </c>
      <c r="I61" s="9">
        <f t="shared" si="18"/>
        <v>3.6621988484527099</v>
      </c>
      <c r="J61" s="9">
        <f t="shared" si="19"/>
        <v>3.083459968354294</v>
      </c>
      <c r="K61" s="11">
        <f t="shared" si="20"/>
        <v>0.41493775933609955</v>
      </c>
      <c r="L61" s="11">
        <f t="shared" si="21"/>
        <v>0.28328611898016998</v>
      </c>
      <c r="M61" s="11">
        <f t="shared" si="22"/>
        <v>0.33557046979865773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-0.27861007171338126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0.23351441482115989</v>
      </c>
      <c r="Q61" s="11">
        <f>2*'OddsRatio_working_3-way'!K61*'OddsRatio_working_3-way'!L61*'OddsRatio_working_3-way'!M61</f>
        <v>7.8890005007148614E-2</v>
      </c>
      <c r="R61" s="11">
        <f t="shared" si="23"/>
        <v>0</v>
      </c>
      <c r="S61" s="11">
        <f t="shared" si="24"/>
        <v>-0.83814060771423471</v>
      </c>
      <c r="T61" s="11">
        <f t="shared" si="25"/>
        <v>-0.28315561071426848</v>
      </c>
      <c r="U61" s="11">
        <f>'OddsRatio_working_3-way'!S61-'OddsRatio_working_3-way'!R61^2/3</f>
        <v>-0.83814060771423471</v>
      </c>
      <c r="V61" s="11">
        <f>'OddsRatio_working_3-way'!S61*'OddsRatio_working_3-way'!R61/3-2*'OddsRatio_working_3-way'!R61^3/27-'OddsRatio_working_3-way'!T61</f>
        <v>0.28315561071426848</v>
      </c>
      <c r="W61" s="11">
        <f>'OddsRatio_working_3-way'!V61^2+4*'OddsRatio_working_3-way'!U61^3/27</f>
        <v>-7.0490844879801118E-3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0.14767039680226235</v>
      </c>
      <c r="Y61" s="11">
        <f>IF('OddsRatio_working_3-way'!W61&gt;=0,IF('OddsRatio_working_3-way'!V61+SQRT('OddsRatio_working_3-way'!W61)&gt;0,0,PI()),ACOS('OddsRatio_working_3-way'!V61/(2*'OddsRatio_working_3-way'!X61)))</f>
        <v>0.28825304780890049</v>
      </c>
      <c r="Z61" s="11">
        <f>'OddsRatio_working_3-way'!X61^(1/3)*COS('OddsRatio_working_3-way'!Y61/3)</f>
        <v>0.5261262546349228</v>
      </c>
      <c r="AA61" s="11">
        <f>'OddsRatio_working_3-way'!X61^(1/3)*COS(('OddsRatio_working_3-way'!Y61+2*PI())/3)</f>
        <v>-0.30697810274077181</v>
      </c>
      <c r="AB61" s="11">
        <f>'OddsRatio_working_3-way'!X61^(1/3)*COS(('OddsRatio_working_3-way'!Y61+4*PI())/3)</f>
        <v>-0.21914815189415116</v>
      </c>
      <c r="AC61" s="11">
        <f>'OddsRatio_working_3-way'!X61^(1/3)*SIN('OddsRatio_working_3-way'!Y61/3)</f>
        <v>5.0708645764207971E-2</v>
      </c>
      <c r="AD61" s="11">
        <f>'OddsRatio_working_3-way'!X61^(1/3)*SIN(('OddsRatio_working_3-way'!Y61+2*PI())/3)</f>
        <v>0.43028437922969942</v>
      </c>
      <c r="AE61" s="11">
        <f>'OddsRatio_working_3-way'!X61^(1/3)*SIN(('OddsRatio_working_3-way'!Y61+4*PI())/3)</f>
        <v>-0.48099302499390745</v>
      </c>
      <c r="AF61" s="11">
        <f>-'OddsRatio_working_3-way'!U61/(3*'OddsRatio_working_3-way'!X61^(1/3))*COS(('OddsRatio_working_3-way'!Y61)/3)</f>
        <v>0.52612625463492269</v>
      </c>
      <c r="AG61" s="11">
        <f>-'OddsRatio_working_3-way'!U61/(3*'OddsRatio_working_3-way'!X61^(1/3))*COS(('OddsRatio_working_3-way'!Y61+2*PI())/3)</f>
        <v>-0.30697810274077175</v>
      </c>
      <c r="AH61" s="11">
        <f>-'OddsRatio_working_3-way'!U61/(3*'OddsRatio_working_3-way'!X61^(1/3))*COS(('OddsRatio_working_3-way'!Y61+4*PI())/3)</f>
        <v>-0.21914815189415113</v>
      </c>
      <c r="AI61" s="11">
        <f>'OddsRatio_working_3-way'!U61/(3*'OddsRatio_working_3-way'!X61^(1/3))*SIN(('OddsRatio_working_3-way'!Y61)/3)</f>
        <v>-5.0708645764207957E-2</v>
      </c>
      <c r="AJ61" s="11">
        <f>'OddsRatio_working_3-way'!U61/(3*'OddsRatio_working_3-way'!X61^(1/3))*SIN(('OddsRatio_working_3-way'!Y61+2*PI())/3)</f>
        <v>-0.43028437922969931</v>
      </c>
      <c r="AK61" s="11">
        <f>'OddsRatio_working_3-way'!U61/(3*'OddsRatio_working_3-way'!X61^(1/3))*SIN(('OddsRatio_working_3-way'!Y61+4*PI())/3)</f>
        <v>0.48099302499390734</v>
      </c>
      <c r="AL61" s="11">
        <f>'OddsRatio_working_3-way'!Z61+'OddsRatio_working_3-way'!AF61</f>
        <v>1.0522525092698456</v>
      </c>
      <c r="AM61" s="11">
        <f>'OddsRatio_working_3-way'!AA61+'OddsRatio_working_3-way'!AG61</f>
        <v>-0.6139562054815435</v>
      </c>
      <c r="AN61" s="11">
        <f>'OddsRatio_working_3-way'!AB61+'OddsRatio_working_3-way'!AH61</f>
        <v>-0.43829630378830231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1.0522525092698456</v>
      </c>
      <c r="AS61" s="11">
        <f>IF(('OddsRatio_working_3-way'!X61=0),IF(Q61&gt;0,-Q61^(1/3),(-Q61)^(1/3)),'OddsRatio_working_3-way'!AM61-'OddsRatio_working_3-way'!R61/3)</f>
        <v>-0.6139562054815435</v>
      </c>
      <c r="AT61" s="11">
        <f>IF(('OddsRatio_working_3-way'!X61=0),IF(Q61&gt;0,-Q61^(1/3),(-Q61)^(1/3)),'OddsRatio_working_3-way'!AN61-'OddsRatio_working_3-way'!R61/3)</f>
        <v>-0.43829630378830231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3.03</v>
      </c>
      <c r="B62" s="4">
        <f>IF('True_Odds_Calculator_3-way'!B63="","",'True_Odds_Calculator_3-way'!B63)</f>
        <v>3.38</v>
      </c>
      <c r="C62" s="4">
        <f>IF('True_Odds_Calculator_3-way'!C63="","",'True_Odds_Calculator_3-way'!C63)</f>
        <v>2.4500000000000002</v>
      </c>
      <c r="D62" s="9">
        <f t="shared" si="13"/>
        <v>0.31882136433693098</v>
      </c>
      <c r="E62" s="9">
        <f t="shared" si="14"/>
        <v>0.28531290635611639</v>
      </c>
      <c r="F62" s="9">
        <f t="shared" si="15"/>
        <v>0.39586572930695246</v>
      </c>
      <c r="G62" s="9">
        <f t="shared" si="16"/>
        <v>1.0524889975833966</v>
      </c>
      <c r="H62" s="9">
        <f t="shared" si="17"/>
        <v>3.1365526650942948</v>
      </c>
      <c r="I62" s="9">
        <f t="shared" si="18"/>
        <v>3.504923814248484</v>
      </c>
      <c r="J62" s="9">
        <f t="shared" si="19"/>
        <v>2.5261090464959257</v>
      </c>
      <c r="K62" s="11">
        <f t="shared" si="20"/>
        <v>0.33003300330033003</v>
      </c>
      <c r="L62" s="11">
        <f t="shared" si="21"/>
        <v>0.29585798816568049</v>
      </c>
      <c r="M62" s="11">
        <f t="shared" si="22"/>
        <v>0.4081632653061224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-0.27920010936004835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0.23354587602221158</v>
      </c>
      <c r="Q62" s="11">
        <f>2*'OddsRatio_working_3-way'!K62*'OddsRatio_working_3-way'!L62*'OddsRatio_working_3-way'!M62</f>
        <v>7.9708490109969818E-2</v>
      </c>
      <c r="R62" s="11">
        <f t="shared" si="23"/>
        <v>0</v>
      </c>
      <c r="S62" s="11">
        <f t="shared" si="24"/>
        <v>-0.83648203633415341</v>
      </c>
      <c r="T62" s="11">
        <f t="shared" si="25"/>
        <v>-0.28548874960210013</v>
      </c>
      <c r="U62" s="11">
        <f>'OddsRatio_working_3-way'!S62-'OddsRatio_working_3-way'!R62^2/3</f>
        <v>-0.83648203633415341</v>
      </c>
      <c r="V62" s="11">
        <f>'OddsRatio_working_3-way'!S62*'OddsRatio_working_3-way'!R62/3-2*'OddsRatio_working_3-way'!R62^3/27-'OddsRatio_working_3-way'!T62</f>
        <v>0.28548874960210013</v>
      </c>
      <c r="W62" s="11">
        <f>'OddsRatio_working_3-way'!V62^2+4*'OddsRatio_working_3-way'!U62^3/27</f>
        <v>-5.205554393715256E-3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0.1472322829265765</v>
      </c>
      <c r="Y62" s="11">
        <f>IF('OddsRatio_working_3-way'!W62&gt;=0,IF('OddsRatio_working_3-way'!V62+SQRT('OddsRatio_working_3-way'!W62)&gt;0,0,PI()),ACOS('OddsRatio_working_3-way'!V62/(2*'OddsRatio_working_3-way'!X62)))</f>
        <v>0.24753969112566554</v>
      </c>
      <c r="Z62" s="11">
        <f>'OddsRatio_working_3-way'!X62^(1/3)*COS('OddsRatio_working_3-way'!Y62/3)</f>
        <v>0.52624449879169832</v>
      </c>
      <c r="AA62" s="11">
        <f>'OddsRatio_working_3-way'!X62^(1/3)*COS(('OddsRatio_working_3-way'!Y62+2*PI())/3)</f>
        <v>-0.30081249617328504</v>
      </c>
      <c r="AB62" s="11">
        <f>'OddsRatio_working_3-way'!X62^(1/3)*COS(('OddsRatio_working_3-way'!Y62+4*PI())/3)</f>
        <v>-0.22543200261841356</v>
      </c>
      <c r="AC62" s="11">
        <f>'OddsRatio_working_3-way'!X62^(1/3)*SIN('OddsRatio_working_3-way'!Y62/3)</f>
        <v>4.3520948245552103E-2</v>
      </c>
      <c r="AD62" s="11">
        <f>'OddsRatio_working_3-way'!X62^(1/3)*SIN(('OddsRatio_working_3-way'!Y62+2*PI())/3)</f>
        <v>0.43398063043264407</v>
      </c>
      <c r="AE62" s="11">
        <f>'OddsRatio_working_3-way'!X62^(1/3)*SIN(('OddsRatio_working_3-way'!Y62+4*PI())/3)</f>
        <v>-0.47750157867819598</v>
      </c>
      <c r="AF62" s="11">
        <f>-'OddsRatio_working_3-way'!U62/(3*'OddsRatio_working_3-way'!X62^(1/3))*COS(('OddsRatio_working_3-way'!Y62)/3)</f>
        <v>0.52624449879169832</v>
      </c>
      <c r="AG62" s="11">
        <f>-'OddsRatio_working_3-way'!U62/(3*'OddsRatio_working_3-way'!X62^(1/3))*COS(('OddsRatio_working_3-way'!Y62+2*PI())/3)</f>
        <v>-0.30081249617328504</v>
      </c>
      <c r="AH62" s="11">
        <f>-'OddsRatio_working_3-way'!U62/(3*'OddsRatio_working_3-way'!X62^(1/3))*COS(('OddsRatio_working_3-way'!Y62+4*PI())/3)</f>
        <v>-0.22543200261841356</v>
      </c>
      <c r="AI62" s="11">
        <f>'OddsRatio_working_3-way'!U62/(3*'OddsRatio_working_3-way'!X62^(1/3))*SIN(('OddsRatio_working_3-way'!Y62)/3)</f>
        <v>-4.3520948245552103E-2</v>
      </c>
      <c r="AJ62" s="11">
        <f>'OddsRatio_working_3-way'!U62/(3*'OddsRatio_working_3-way'!X62^(1/3))*SIN(('OddsRatio_working_3-way'!Y62+2*PI())/3)</f>
        <v>-0.43398063043264407</v>
      </c>
      <c r="AK62" s="11">
        <f>'OddsRatio_working_3-way'!U62/(3*'OddsRatio_working_3-way'!X62^(1/3))*SIN(('OddsRatio_working_3-way'!Y62+4*PI())/3)</f>
        <v>0.47750157867819598</v>
      </c>
      <c r="AL62" s="11">
        <f>'OddsRatio_working_3-way'!Z62+'OddsRatio_working_3-way'!AF62</f>
        <v>1.0524889975833966</v>
      </c>
      <c r="AM62" s="11">
        <f>'OddsRatio_working_3-way'!AA62+'OddsRatio_working_3-way'!AG62</f>
        <v>-0.60162499234657008</v>
      </c>
      <c r="AN62" s="11">
        <f>'OddsRatio_working_3-way'!AB62+'OddsRatio_working_3-way'!AH62</f>
        <v>-0.45086400523682713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1.0524889975833966</v>
      </c>
      <c r="AS62" s="11">
        <f>IF(('OddsRatio_working_3-way'!X62=0),IF(Q62&gt;0,-Q62^(1/3),(-Q62)^(1/3)),'OddsRatio_working_3-way'!AM62-'OddsRatio_working_3-way'!R62/3)</f>
        <v>-0.60162499234657008</v>
      </c>
      <c r="AT62" s="11">
        <f>IF(('OddsRatio_working_3-way'!X62=0),IF(Q62&gt;0,-Q62^(1/3),(-Q62)^(1/3)),'OddsRatio_working_3-way'!AN62-'OddsRatio_working_3-way'!R62/3)</f>
        <v>-0.45086400523682713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1.57</v>
      </c>
      <c r="B63" s="4">
        <f>IF('True_Odds_Calculator_3-way'!B64="","",'True_Odds_Calculator_3-way'!B64)</f>
        <v>4.13</v>
      </c>
      <c r="C63" s="4">
        <f>IF('True_Odds_Calculator_3-way'!C64="","",'True_Odds_Calculator_3-way'!C64)</f>
        <v>6.26</v>
      </c>
      <c r="D63" s="9">
        <f t="shared" si="13"/>
        <v>0.62030261376594298</v>
      </c>
      <c r="E63" s="9">
        <f t="shared" si="14"/>
        <v>0.2292909771572394</v>
      </c>
      <c r="F63" s="9">
        <f t="shared" si="15"/>
        <v>0.15040640907681763</v>
      </c>
      <c r="G63" s="9">
        <f t="shared" si="16"/>
        <v>1.0738883740610161</v>
      </c>
      <c r="H63" s="9">
        <f t="shared" si="17"/>
        <v>1.6121163732147792</v>
      </c>
      <c r="I63" s="9">
        <f t="shared" si="18"/>
        <v>4.3612706108109807</v>
      </c>
      <c r="J63" s="9">
        <f t="shared" si="19"/>
        <v>6.6486528475609461</v>
      </c>
      <c r="K63" s="11">
        <f t="shared" si="20"/>
        <v>0.63694267515923564</v>
      </c>
      <c r="L63" s="11">
        <f t="shared" si="21"/>
        <v>0.24213075060532688</v>
      </c>
      <c r="M63" s="11">
        <f t="shared" si="22"/>
        <v>0.15974440894568689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-0.23119631097607984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0.22074149136400648</v>
      </c>
      <c r="Q63" s="11">
        <f>2*'OddsRatio_working_3-way'!K63*'OddsRatio_working_3-way'!L63*'OddsRatio_working_3-way'!M63</f>
        <v>4.9272654322322876E-2</v>
      </c>
      <c r="R63" s="11">
        <f t="shared" si="23"/>
        <v>0</v>
      </c>
      <c r="S63" s="11">
        <f t="shared" si="24"/>
        <v>-0.95477947045117406</v>
      </c>
      <c r="T63" s="11">
        <f t="shared" si="25"/>
        <v>-0.2131204175114228</v>
      </c>
      <c r="U63" s="11">
        <f>'OddsRatio_working_3-way'!S63-'OddsRatio_working_3-way'!R63^2/3</f>
        <v>-0.95477947045117406</v>
      </c>
      <c r="V63" s="11">
        <f>'OddsRatio_working_3-way'!S63*'OddsRatio_working_3-way'!R63/3-2*'OddsRatio_working_3-way'!R63^3/27-'OddsRatio_working_3-way'!T63</f>
        <v>0.2131204175114228</v>
      </c>
      <c r="W63" s="11">
        <f>'OddsRatio_working_3-way'!V63^2+4*'OddsRatio_working_3-way'!U63^3/27</f>
        <v>-8.3524966000989978E-2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0.17954475651020357</v>
      </c>
      <c r="Y63" s="11">
        <f>IF('OddsRatio_working_3-way'!W63&gt;=0,IF('OddsRatio_working_3-way'!V63+SQRT('OddsRatio_working_3-way'!W63)&gt;0,0,PI()),ACOS('OddsRatio_working_3-way'!V63/(2*'OddsRatio_working_3-way'!X63)))</f>
        <v>0.93539296124315008</v>
      </c>
      <c r="Z63" s="11">
        <f>'OddsRatio_working_3-way'!X63^(1/3)*COS('OddsRatio_working_3-way'!Y63/3)</f>
        <v>0.53694418703050817</v>
      </c>
      <c r="AA63" s="11">
        <f>'OddsRatio_working_3-way'!X63^(1/3)*COS(('OddsRatio_working_3-way'!Y63+2*PI())/3)</f>
        <v>-0.41834895171358805</v>
      </c>
      <c r="AB63" s="11">
        <f>'OddsRatio_working_3-way'!X63^(1/3)*COS(('OddsRatio_working_3-way'!Y63+4*PI())/3)</f>
        <v>-0.11859523531692037</v>
      </c>
      <c r="AC63" s="11">
        <f>'OddsRatio_working_3-way'!X63^(1/3)*SIN('OddsRatio_working_3-way'!Y63/3)</f>
        <v>0.17306288885220697</v>
      </c>
      <c r="AD63" s="11">
        <f>'OddsRatio_working_3-way'!X63^(1/3)*SIN(('OddsRatio_working_3-way'!Y63+2*PI())/3)</f>
        <v>0.37847586195669963</v>
      </c>
      <c r="AE63" s="11">
        <f>'OddsRatio_working_3-way'!X63^(1/3)*SIN(('OddsRatio_working_3-way'!Y63+4*PI())/3)</f>
        <v>-0.55153875080890646</v>
      </c>
      <c r="AF63" s="11">
        <f>-'OddsRatio_working_3-way'!U63/(3*'OddsRatio_working_3-way'!X63^(1/3))*COS(('OddsRatio_working_3-way'!Y63)/3)</f>
        <v>0.53694418703050806</v>
      </c>
      <c r="AG63" s="11">
        <f>-'OddsRatio_working_3-way'!U63/(3*'OddsRatio_working_3-way'!X63^(1/3))*COS(('OddsRatio_working_3-way'!Y63+2*PI())/3)</f>
        <v>-0.41834895171358794</v>
      </c>
      <c r="AH63" s="11">
        <f>-'OddsRatio_working_3-way'!U63/(3*'OddsRatio_working_3-way'!X63^(1/3))*COS(('OddsRatio_working_3-way'!Y63+4*PI())/3)</f>
        <v>-0.11859523531692034</v>
      </c>
      <c r="AI63" s="11">
        <f>'OddsRatio_working_3-way'!U63/(3*'OddsRatio_working_3-way'!X63^(1/3))*SIN(('OddsRatio_working_3-way'!Y63)/3)</f>
        <v>-0.17306288885220694</v>
      </c>
      <c r="AJ63" s="11">
        <f>'OddsRatio_working_3-way'!U63/(3*'OddsRatio_working_3-way'!X63^(1/3))*SIN(('OddsRatio_working_3-way'!Y63+2*PI())/3)</f>
        <v>-0.37847586195669952</v>
      </c>
      <c r="AK63" s="11">
        <f>'OddsRatio_working_3-way'!U63/(3*'OddsRatio_working_3-way'!X63^(1/3))*SIN(('OddsRatio_working_3-way'!Y63+4*PI())/3)</f>
        <v>0.55153875080890635</v>
      </c>
      <c r="AL63" s="11">
        <f>'OddsRatio_working_3-way'!Z63+'OddsRatio_working_3-way'!AF63</f>
        <v>1.0738883740610161</v>
      </c>
      <c r="AM63" s="11">
        <f>'OddsRatio_working_3-way'!AA63+'OddsRatio_working_3-way'!AG63</f>
        <v>-0.83669790342717598</v>
      </c>
      <c r="AN63" s="11">
        <f>'OddsRatio_working_3-way'!AB63+'OddsRatio_working_3-way'!AH63</f>
        <v>-0.23719047063384072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1.0738883740610161</v>
      </c>
      <c r="AS63" s="11">
        <f>IF(('OddsRatio_working_3-way'!X63=0),IF(Q63&gt;0,-Q63^(1/3),(-Q63)^(1/3)),'OddsRatio_working_3-way'!AM63-'OddsRatio_working_3-way'!R63/3)</f>
        <v>-0.83669790342717598</v>
      </c>
      <c r="AT63" s="11">
        <f>IF(('OddsRatio_working_3-way'!X63=0),IF(Q63&gt;0,-Q63^(1/3),(-Q63)^(1/3)),'OddsRatio_working_3-way'!AN63-'OddsRatio_working_3-way'!R63/3)</f>
        <v>-0.23719047063384072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2.37</v>
      </c>
      <c r="B64" s="4">
        <f>IF('True_Odds_Calculator_3-way'!B65="","",'True_Odds_Calculator_3-way'!B65)</f>
        <v>3.26</v>
      </c>
      <c r="C64" s="4">
        <f>IF('True_Odds_Calculator_3-way'!C65="","",'True_Odds_Calculator_3-way'!C65)</f>
        <v>3.28</v>
      </c>
      <c r="D64" s="9">
        <f t="shared" si="13"/>
        <v>0.40964796795289926</v>
      </c>
      <c r="E64" s="9">
        <f t="shared" si="14"/>
        <v>0.29609252692919025</v>
      </c>
      <c r="F64" s="9">
        <f t="shared" si="15"/>
        <v>0.29425950511791038</v>
      </c>
      <c r="G64" s="9">
        <f t="shared" si="16"/>
        <v>1.0519126804376797</v>
      </c>
      <c r="H64" s="9">
        <f t="shared" si="17"/>
        <v>2.4411203721996215</v>
      </c>
      <c r="I64" s="9">
        <f t="shared" si="18"/>
        <v>3.377322657789156</v>
      </c>
      <c r="J64" s="9">
        <f t="shared" si="19"/>
        <v>3.3983609113979103</v>
      </c>
      <c r="K64" s="11">
        <f t="shared" si="20"/>
        <v>0.42194092827004215</v>
      </c>
      <c r="L64" s="11">
        <f t="shared" si="21"/>
        <v>0.30674846625766872</v>
      </c>
      <c r="M64" s="11">
        <f t="shared" si="22"/>
        <v>0.3048780487804878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-0.27856340573190619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0.23321028038268271</v>
      </c>
      <c r="Q64" s="11">
        <f>2*'OddsRatio_working_3-way'!K64*'OddsRatio_working_3-way'!L64*'OddsRatio_working_3-way'!M64</f>
        <v>7.8920568657422224E-2</v>
      </c>
      <c r="R64" s="11">
        <f t="shared" si="23"/>
        <v>0</v>
      </c>
      <c r="S64" s="11">
        <f t="shared" si="24"/>
        <v>-0.83718922006262364</v>
      </c>
      <c r="T64" s="11">
        <f t="shared" si="25"/>
        <v>-0.28331276482660694</v>
      </c>
      <c r="U64" s="11">
        <f>'OddsRatio_working_3-way'!S64-'OddsRatio_working_3-way'!R64^2/3</f>
        <v>-0.83718922006262364</v>
      </c>
      <c r="V64" s="11">
        <f>'OddsRatio_working_3-way'!S64*'OddsRatio_working_3-way'!R64/3-2*'OddsRatio_working_3-way'!R64^3/27-'OddsRatio_working_3-way'!T64</f>
        <v>0.28331276482660694</v>
      </c>
      <c r="W64" s="11">
        <f>'OddsRatio_working_3-way'!V64^2+4*'OddsRatio_working_3-way'!U64^3/27</f>
        <v>-6.6633629220604895E-3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0.14741903340118329</v>
      </c>
      <c r="Y64" s="11">
        <f>IF('OddsRatio_working_3-way'!W64&gt;=0,IF('OddsRatio_working_3-way'!V64+SQRT('OddsRatio_working_3-way'!W64)&gt;0,0,PI()),ACOS('OddsRatio_working_3-way'!V64/(2*'OddsRatio_working_3-way'!X64)))</f>
        <v>0.28052679543821113</v>
      </c>
      <c r="Z64" s="11">
        <f>'OddsRatio_working_3-way'!X64^(1/3)*COS('OddsRatio_working_3-way'!Y64/3)</f>
        <v>0.52595634021883997</v>
      </c>
      <c r="AA64" s="11">
        <f>'OddsRatio_working_3-way'!X64^(1/3)*COS(('OddsRatio_working_3-way'!Y64+2*PI())/3)</f>
        <v>-0.30569527620708176</v>
      </c>
      <c r="AB64" s="11">
        <f>'OddsRatio_working_3-way'!X64^(1/3)*COS(('OddsRatio_working_3-way'!Y64+4*PI())/3)</f>
        <v>-0.2202610640117583</v>
      </c>
      <c r="AC64" s="11">
        <f>'OddsRatio_working_3-way'!X64^(1/3)*SIN('OddsRatio_working_3-way'!Y64/3)</f>
        <v>4.9325465408973757E-2</v>
      </c>
      <c r="AD64" s="11">
        <f>'OddsRatio_working_3-way'!X64^(1/3)*SIN(('OddsRatio_working_3-way'!Y64+2*PI())/3)</f>
        <v>0.43082881920651961</v>
      </c>
      <c r="AE64" s="11">
        <f>'OddsRatio_working_3-way'!X64^(1/3)*SIN(('OddsRatio_working_3-way'!Y64+4*PI())/3)</f>
        <v>-0.48015428461549325</v>
      </c>
      <c r="AF64" s="11">
        <f>-'OddsRatio_working_3-way'!U64/(3*'OddsRatio_working_3-way'!X64^(1/3))*COS(('OddsRatio_working_3-way'!Y64)/3)</f>
        <v>0.52595634021883975</v>
      </c>
      <c r="AG64" s="11">
        <f>-'OddsRatio_working_3-way'!U64/(3*'OddsRatio_working_3-way'!X64^(1/3))*COS(('OddsRatio_working_3-way'!Y64+2*PI())/3)</f>
        <v>-0.30569527620708165</v>
      </c>
      <c r="AH64" s="11">
        <f>-'OddsRatio_working_3-way'!U64/(3*'OddsRatio_working_3-way'!X64^(1/3))*COS(('OddsRatio_working_3-way'!Y64+4*PI())/3)</f>
        <v>-0.22026106401175821</v>
      </c>
      <c r="AI64" s="11">
        <f>'OddsRatio_working_3-way'!U64/(3*'OddsRatio_working_3-way'!X64^(1/3))*SIN(('OddsRatio_working_3-way'!Y64)/3)</f>
        <v>-4.9325465408973736E-2</v>
      </c>
      <c r="AJ64" s="11">
        <f>'OddsRatio_working_3-way'!U64/(3*'OddsRatio_working_3-way'!X64^(1/3))*SIN(('OddsRatio_working_3-way'!Y64+2*PI())/3)</f>
        <v>-0.43082881920651939</v>
      </c>
      <c r="AK64" s="11">
        <f>'OddsRatio_working_3-way'!U64/(3*'OddsRatio_working_3-way'!X64^(1/3))*SIN(('OddsRatio_working_3-way'!Y64+4*PI())/3)</f>
        <v>0.48015428461549303</v>
      </c>
      <c r="AL64" s="11">
        <f>'OddsRatio_working_3-way'!Z64+'OddsRatio_working_3-way'!AF64</f>
        <v>1.0519126804376797</v>
      </c>
      <c r="AM64" s="11">
        <f>'OddsRatio_working_3-way'!AA64+'OddsRatio_working_3-way'!AG64</f>
        <v>-0.6113905524141634</v>
      </c>
      <c r="AN64" s="11">
        <f>'OddsRatio_working_3-way'!AB64+'OddsRatio_working_3-way'!AH64</f>
        <v>-0.44052212802351653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1.0519126804376797</v>
      </c>
      <c r="AS64" s="11">
        <f>IF(('OddsRatio_working_3-way'!X64=0),IF(Q64&gt;0,-Q64^(1/3),(-Q64)^(1/3)),'OddsRatio_working_3-way'!AM64-'OddsRatio_working_3-way'!R64/3)</f>
        <v>-0.6113905524141634</v>
      </c>
      <c r="AT64" s="11">
        <f>IF(('OddsRatio_working_3-way'!X64=0),IF(Q64&gt;0,-Q64^(1/3),(-Q64)^(1/3)),'OddsRatio_working_3-way'!AN64-'OddsRatio_working_3-way'!R64/3)</f>
        <v>-0.44052212802351653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2.56</v>
      </c>
      <c r="B65" s="4">
        <f>IF('True_Odds_Calculator_3-way'!B66="","",'True_Odds_Calculator_3-way'!B66)</f>
        <v>3.11</v>
      </c>
      <c r="C65" s="4">
        <f>IF('True_Odds_Calculator_3-way'!C66="","",'True_Odds_Calculator_3-way'!C66)</f>
        <v>3.12</v>
      </c>
      <c r="D65" s="9">
        <f t="shared" si="13"/>
        <v>0.37905729120641551</v>
      </c>
      <c r="E65" s="9">
        <f t="shared" si="14"/>
        <v>0.310977451674878</v>
      </c>
      <c r="F65" s="9">
        <f t="shared" si="15"/>
        <v>0.30996525711870643</v>
      </c>
      <c r="G65" s="9">
        <f t="shared" si="16"/>
        <v>1.0500792549795666</v>
      </c>
      <c r="H65" s="9">
        <f t="shared" si="17"/>
        <v>2.6381236377681239</v>
      </c>
      <c r="I65" s="9">
        <f t="shared" si="18"/>
        <v>3.2156672280068852</v>
      </c>
      <c r="J65" s="9">
        <f t="shared" si="19"/>
        <v>3.2261680205566816</v>
      </c>
      <c r="K65" s="11">
        <f t="shared" si="20"/>
        <v>0.390625</v>
      </c>
      <c r="L65" s="11">
        <f t="shared" si="21"/>
        <v>0.32154340836012862</v>
      </c>
      <c r="M65" s="11">
        <f t="shared" si="22"/>
        <v>0.32051282051282048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-0.28092343247588414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0.23308998577788764</v>
      </c>
      <c r="Q65" s="11">
        <f>2*'OddsRatio_working_3-way'!K65*'OddsRatio_working_3-way'!L65*'OddsRatio_working_3-way'!M65</f>
        <v>8.051467557094566E-2</v>
      </c>
      <c r="R65" s="11">
        <f t="shared" si="23"/>
        <v>0</v>
      </c>
      <c r="S65" s="11">
        <f t="shared" si="24"/>
        <v>-0.82972781488385539</v>
      </c>
      <c r="T65" s="11">
        <f t="shared" si="25"/>
        <v>-0.28660718994260986</v>
      </c>
      <c r="U65" s="11">
        <f>'OddsRatio_working_3-way'!S65-'OddsRatio_working_3-way'!R65^2/3</f>
        <v>-0.82972781488385539</v>
      </c>
      <c r="V65" s="11">
        <f>'OddsRatio_working_3-way'!S65*'OddsRatio_working_3-way'!R65/3-2*'OddsRatio_working_3-way'!R65^3/27-'OddsRatio_working_3-way'!T65</f>
        <v>0.28660718994260986</v>
      </c>
      <c r="W65" s="11">
        <f>'OddsRatio_working_3-way'!V65^2+4*'OddsRatio_working_3-way'!U65^3/27</f>
        <v>-2.4821941504297035E-3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0.14545263445296286</v>
      </c>
      <c r="Y65" s="11">
        <f>IF('OddsRatio_working_3-way'!W65&gt;=0,IF('OddsRatio_working_3-way'!V65+SQRT('OddsRatio_working_3-way'!W65)&gt;0,0,PI()),ACOS('OddsRatio_working_3-way'!V65/(2*'OddsRatio_working_3-way'!X65)))</f>
        <v>0.17211256335859404</v>
      </c>
      <c r="Z65" s="11">
        <f>'OddsRatio_working_3-way'!X65^(1/3)*COS('OddsRatio_working_3-way'!Y65/3)</f>
        <v>0.52503962748978328</v>
      </c>
      <c r="AA65" s="11">
        <f>'OddsRatio_working_3-way'!X65^(1/3)*COS(('OddsRatio_working_3-way'!Y65+2*PI())/3)</f>
        <v>-0.28863486486500306</v>
      </c>
      <c r="AB65" s="11">
        <f>'OddsRatio_working_3-way'!X65^(1/3)*COS(('OddsRatio_working_3-way'!Y65+4*PI())/3)</f>
        <v>-0.23640476262478036</v>
      </c>
      <c r="AC65" s="11">
        <f>'OddsRatio_working_3-way'!X65^(1/3)*SIN('OddsRatio_working_3-way'!Y65/3)</f>
        <v>3.0155063588194485E-2</v>
      </c>
      <c r="AD65" s="11">
        <f>'OddsRatio_working_3-way'!X65^(1/3)*SIN(('OddsRatio_working_3-way'!Y65+2*PI())/3)</f>
        <v>0.43962012360557368</v>
      </c>
      <c r="AE65" s="11">
        <f>'OddsRatio_working_3-way'!X65^(1/3)*SIN(('OddsRatio_working_3-way'!Y65+4*PI())/3)</f>
        <v>-0.46977518719376793</v>
      </c>
      <c r="AF65" s="11">
        <f>-'OddsRatio_working_3-way'!U65/(3*'OddsRatio_working_3-way'!X65^(1/3))*COS(('OddsRatio_working_3-way'!Y65)/3)</f>
        <v>0.52503962748978328</v>
      </c>
      <c r="AG65" s="11">
        <f>-'OddsRatio_working_3-way'!U65/(3*'OddsRatio_working_3-way'!X65^(1/3))*COS(('OddsRatio_working_3-way'!Y65+2*PI())/3)</f>
        <v>-0.28863486486500306</v>
      </c>
      <c r="AH65" s="11">
        <f>-'OddsRatio_working_3-way'!U65/(3*'OddsRatio_working_3-way'!X65^(1/3))*COS(('OddsRatio_working_3-way'!Y65+4*PI())/3)</f>
        <v>-0.23640476262478036</v>
      </c>
      <c r="AI65" s="11">
        <f>'OddsRatio_working_3-way'!U65/(3*'OddsRatio_working_3-way'!X65^(1/3))*SIN(('OddsRatio_working_3-way'!Y65)/3)</f>
        <v>-3.0155063588194485E-2</v>
      </c>
      <c r="AJ65" s="11">
        <f>'OddsRatio_working_3-way'!U65/(3*'OddsRatio_working_3-way'!X65^(1/3))*SIN(('OddsRatio_working_3-way'!Y65+2*PI())/3)</f>
        <v>-0.43962012360557368</v>
      </c>
      <c r="AK65" s="11">
        <f>'OddsRatio_working_3-way'!U65/(3*'OddsRatio_working_3-way'!X65^(1/3))*SIN(('OddsRatio_working_3-way'!Y65+4*PI())/3)</f>
        <v>0.46977518719376793</v>
      </c>
      <c r="AL65" s="11">
        <f>'OddsRatio_working_3-way'!Z65+'OddsRatio_working_3-way'!AF65</f>
        <v>1.0500792549795666</v>
      </c>
      <c r="AM65" s="11">
        <f>'OddsRatio_working_3-way'!AA65+'OddsRatio_working_3-way'!AG65</f>
        <v>-0.57726972973000612</v>
      </c>
      <c r="AN65" s="11">
        <f>'OddsRatio_working_3-way'!AB65+'OddsRatio_working_3-way'!AH65</f>
        <v>-0.47280952524956071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1.0500792549795666</v>
      </c>
      <c r="AS65" s="11">
        <f>IF(('OddsRatio_working_3-way'!X65=0),IF(Q65&gt;0,-Q65^(1/3),(-Q65)^(1/3)),'OddsRatio_working_3-way'!AM65-'OddsRatio_working_3-way'!R65/3)</f>
        <v>-0.57726972973000612</v>
      </c>
      <c r="AT65" s="11">
        <f>IF(('OddsRatio_working_3-way'!X65=0),IF(Q65&gt;0,-Q65^(1/3),(-Q65)^(1/3)),'OddsRatio_working_3-way'!AN65-'OddsRatio_working_3-way'!R65/3)</f>
        <v>-0.47280952524956071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1.81</v>
      </c>
      <c r="B66" s="4">
        <f>IF('True_Odds_Calculator_3-way'!B67="","",'True_Odds_Calculator_3-way'!B67)</f>
        <v>3.74</v>
      </c>
      <c r="C66" s="4">
        <f>IF('True_Odds_Calculator_3-way'!C67="","",'True_Odds_Calculator_3-way'!C67)</f>
        <v>4.6399999999999997</v>
      </c>
      <c r="D66" s="9">
        <f t="shared" si="13"/>
        <v>0.53804360729849876</v>
      </c>
      <c r="E66" s="9">
        <f t="shared" si="14"/>
        <v>0.25612453597489132</v>
      </c>
      <c r="F66" s="9">
        <f t="shared" si="15"/>
        <v>0.20583185672661003</v>
      </c>
      <c r="G66" s="9">
        <f t="shared" si="16"/>
        <v>1.0599819911678292</v>
      </c>
      <c r="H66" s="9">
        <f t="shared" si="17"/>
        <v>1.8585854128459416</v>
      </c>
      <c r="I66" s="9">
        <f t="shared" si="18"/>
        <v>3.9043506557998531</v>
      </c>
      <c r="J66" s="9">
        <f t="shared" si="19"/>
        <v>4.8583344478508979</v>
      </c>
      <c r="K66" s="11">
        <f t="shared" si="20"/>
        <v>0.5524861878453039</v>
      </c>
      <c r="L66" s="11">
        <f t="shared" si="21"/>
        <v>0.26737967914438499</v>
      </c>
      <c r="M66" s="11">
        <f t="shared" si="22"/>
        <v>0.21551724137931036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-0.2571987228532453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0.22890787448182132</v>
      </c>
      <c r="Q66" s="11">
        <f>2*'OddsRatio_working_3-way'!K66*'OddsRatio_working_3-way'!L66*'OddsRatio_working_3-way'!M66</f>
        <v>6.3673956740423185E-2</v>
      </c>
      <c r="R66" s="11">
        <f t="shared" si="23"/>
        <v>0</v>
      </c>
      <c r="S66" s="11">
        <f t="shared" si="24"/>
        <v>-0.89000393136646161</v>
      </c>
      <c r="T66" s="11">
        <f t="shared" si="25"/>
        <v>-0.24756715754282663</v>
      </c>
      <c r="U66" s="11">
        <f>'OddsRatio_working_3-way'!S66-'OddsRatio_working_3-way'!R66^2/3</f>
        <v>-0.89000393136646161</v>
      </c>
      <c r="V66" s="11">
        <f>'OddsRatio_working_3-way'!S66*'OddsRatio_working_3-way'!R66/3-2*'OddsRatio_working_3-way'!R66^3/27-'OddsRatio_working_3-way'!T66</f>
        <v>0.24756715754282663</v>
      </c>
      <c r="W66" s="11">
        <f>'OddsRatio_working_3-way'!V66^2+4*'OddsRatio_working_3-way'!U66^3/27</f>
        <v>-4.3151738379852568E-2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0.16158684652044494</v>
      </c>
      <c r="Y66" s="11">
        <f>IF('OddsRatio_working_3-way'!W66&gt;=0,IF('OddsRatio_working_3-way'!V66+SQRT('OddsRatio_working_3-way'!W66)&gt;0,0,PI()),ACOS('OddsRatio_working_3-way'!V66/(2*'OddsRatio_working_3-way'!X66)))</f>
        <v>0.69812329653178407</v>
      </c>
      <c r="Z66" s="11">
        <f>'OddsRatio_working_3-way'!X66^(1/3)*COS('OddsRatio_working_3-way'!Y66/3)</f>
        <v>0.52999099558391471</v>
      </c>
      <c r="AA66" s="11">
        <f>'OddsRatio_working_3-way'!X66^(1/3)*COS(('OddsRatio_working_3-way'!Y66+2*PI())/3)</f>
        <v>-0.37377574090436083</v>
      </c>
      <c r="AB66" s="11">
        <f>'OddsRatio_working_3-way'!X66^(1/3)*COS(('OddsRatio_working_3-way'!Y66+4*PI())/3)</f>
        <v>-0.15621525467955408</v>
      </c>
      <c r="AC66" s="11">
        <f>'OddsRatio_working_3-way'!X66^(1/3)*SIN('OddsRatio_working_3-way'!Y66/3)</f>
        <v>0.12560860528691811</v>
      </c>
      <c r="AD66" s="11">
        <f>'OddsRatio_working_3-way'!X66^(1/3)*SIN(('OddsRatio_working_3-way'!Y66+2*PI())/3)</f>
        <v>0.39618136330921733</v>
      </c>
      <c r="AE66" s="11">
        <f>'OddsRatio_working_3-way'!X66^(1/3)*SIN(('OddsRatio_working_3-way'!Y66+4*PI())/3)</f>
        <v>-0.52178996859613547</v>
      </c>
      <c r="AF66" s="11">
        <f>-'OddsRatio_working_3-way'!U66/(3*'OddsRatio_working_3-way'!X66^(1/3))*COS(('OddsRatio_working_3-way'!Y66)/3)</f>
        <v>0.5299909955839146</v>
      </c>
      <c r="AG66" s="11">
        <f>-'OddsRatio_working_3-way'!U66/(3*'OddsRatio_working_3-way'!X66^(1/3))*COS(('OddsRatio_working_3-way'!Y66+2*PI())/3)</f>
        <v>-0.37377574090436072</v>
      </c>
      <c r="AH66" s="11">
        <f>-'OddsRatio_working_3-way'!U66/(3*'OddsRatio_working_3-way'!X66^(1/3))*COS(('OddsRatio_working_3-way'!Y66+4*PI())/3)</f>
        <v>-0.15621525467955405</v>
      </c>
      <c r="AI66" s="11">
        <f>'OddsRatio_working_3-way'!U66/(3*'OddsRatio_working_3-way'!X66^(1/3))*SIN(('OddsRatio_working_3-way'!Y66)/3)</f>
        <v>-0.12560860528691808</v>
      </c>
      <c r="AJ66" s="11">
        <f>'OddsRatio_working_3-way'!U66/(3*'OddsRatio_working_3-way'!X66^(1/3))*SIN(('OddsRatio_working_3-way'!Y66+2*PI())/3)</f>
        <v>-0.39618136330921727</v>
      </c>
      <c r="AK66" s="11">
        <f>'OddsRatio_working_3-way'!U66/(3*'OddsRatio_working_3-way'!X66^(1/3))*SIN(('OddsRatio_working_3-way'!Y66+4*PI())/3)</f>
        <v>0.52178996859613536</v>
      </c>
      <c r="AL66" s="11">
        <f>'OddsRatio_working_3-way'!Z66+'OddsRatio_working_3-way'!AF66</f>
        <v>1.0599819911678292</v>
      </c>
      <c r="AM66" s="11">
        <f>'OddsRatio_working_3-way'!AA66+'OddsRatio_working_3-way'!AG66</f>
        <v>-0.74755148180872155</v>
      </c>
      <c r="AN66" s="11">
        <f>'OddsRatio_working_3-way'!AB66+'OddsRatio_working_3-way'!AH66</f>
        <v>-0.3124305093591081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1.0599819911678292</v>
      </c>
      <c r="AS66" s="11">
        <f>IF(('OddsRatio_working_3-way'!X66=0),IF(Q66&gt;0,-Q66^(1/3),(-Q66)^(1/3)),'OddsRatio_working_3-way'!AM66-'OddsRatio_working_3-way'!R66/3)</f>
        <v>-0.74755148180872155</v>
      </c>
      <c r="AT66" s="11">
        <f>IF(('OddsRatio_working_3-way'!X66=0),IF(Q66&gt;0,-Q66^(1/3),(-Q66)^(1/3)),'OddsRatio_working_3-way'!AN66-'OddsRatio_working_3-way'!R66/3)</f>
        <v>-0.3124305093591081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2.34</v>
      </c>
      <c r="B67" s="4">
        <f>IF('True_Odds_Calculator_3-way'!B68="","",'True_Odds_Calculator_3-way'!B68)</f>
        <v>3.29</v>
      </c>
      <c r="C67" s="4">
        <f>IF('True_Odds_Calculator_3-way'!C68="","",'True_Odds_Calculator_3-way'!C68)</f>
        <v>3.31</v>
      </c>
      <c r="D67" s="9">
        <f t="shared" si="13"/>
        <v>0.41504383961675761</v>
      </c>
      <c r="E67" s="9">
        <f t="shared" si="14"/>
        <v>0.29337779959289967</v>
      </c>
      <c r="F67" s="9">
        <f t="shared" si="15"/>
        <v>0.29157836079034277</v>
      </c>
      <c r="G67" s="9">
        <f t="shared" si="16"/>
        <v>1.0517791288030733</v>
      </c>
      <c r="H67" s="9">
        <f t="shared" si="17"/>
        <v>2.4093840325961184</v>
      </c>
      <c r="I67" s="9">
        <f t="shared" si="18"/>
        <v>3.408574204959038</v>
      </c>
      <c r="J67" s="9">
        <f t="shared" si="19"/>
        <v>3.4296097875350995</v>
      </c>
      <c r="K67" s="11">
        <f t="shared" si="20"/>
        <v>0.42735042735042739</v>
      </c>
      <c r="L67" s="11">
        <f t="shared" si="21"/>
        <v>0.303951367781155</v>
      </c>
      <c r="M67" s="11">
        <f t="shared" si="22"/>
        <v>0.30211480362537763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-0.27817142254373084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0.23310237361789715</v>
      </c>
      <c r="Q67" s="11">
        <f>2*'OddsRatio_working_3-way'!K67*'OddsRatio_working_3-way'!L67*'OddsRatio_working_3-way'!M67</f>
        <v>7.8485647682793661E-2</v>
      </c>
      <c r="R67" s="11">
        <f t="shared" si="23"/>
        <v>0</v>
      </c>
      <c r="S67" s="11">
        <f t="shared" si="24"/>
        <v>-0.83798102438524769</v>
      </c>
      <c r="T67" s="11">
        <f t="shared" si="25"/>
        <v>-0.28214849305900597</v>
      </c>
      <c r="U67" s="11">
        <f>'OddsRatio_working_3-way'!S67-'OddsRatio_working_3-way'!R67^2/3</f>
        <v>-0.83798102438524769</v>
      </c>
      <c r="V67" s="11">
        <f>'OddsRatio_working_3-way'!S67*'OddsRatio_working_3-way'!R67/3-2*'OddsRatio_working_3-way'!R67^3/27-'OddsRatio_working_3-way'!T67</f>
        <v>0.28214849305900597</v>
      </c>
      <c r="W67" s="11">
        <f>'OddsRatio_working_3-way'!V67^2+4*'OddsRatio_working_3-way'!U67^3/27</f>
        <v>-7.5685976971840152E-3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0.14762822378584317</v>
      </c>
      <c r="Y67" s="11">
        <f>IF('OddsRatio_working_3-way'!W67&gt;=0,IF('OddsRatio_working_3-way'!V67+SQRT('OddsRatio_working_3-way'!W67)&gt;0,0,PI()),ACOS('OddsRatio_working_3-way'!V67/(2*'OddsRatio_working_3-way'!X67)))</f>
        <v>0.29909056919184263</v>
      </c>
      <c r="Z67" s="11">
        <f>'OddsRatio_working_3-way'!X67^(1/3)*COS('OddsRatio_working_3-way'!Y67/3)</f>
        <v>0.52588956440153678</v>
      </c>
      <c r="AA67" s="11">
        <f>'OddsRatio_working_3-way'!X67^(1/3)*COS(('OddsRatio_working_3-way'!Y67+2*PI())/3)</f>
        <v>-0.30850112793309653</v>
      </c>
      <c r="AB67" s="11">
        <f>'OddsRatio_working_3-way'!X67^(1/3)*COS(('OddsRatio_working_3-way'!Y67+4*PI())/3)</f>
        <v>-0.21738843646843983</v>
      </c>
      <c r="AC67" s="11">
        <f>'OddsRatio_working_3-way'!X67^(1/3)*SIN('OddsRatio_working_3-way'!Y67/3)</f>
        <v>5.2603936943710815E-2</v>
      </c>
      <c r="AD67" s="11">
        <f>'OddsRatio_working_3-way'!X67^(1/3)*SIN(('OddsRatio_working_3-way'!Y67+2*PI())/3)</f>
        <v>0.42913175388500802</v>
      </c>
      <c r="AE67" s="11">
        <f>'OddsRatio_working_3-way'!X67^(1/3)*SIN(('OddsRatio_working_3-way'!Y67+4*PI())/3)</f>
        <v>-0.48173569082871887</v>
      </c>
      <c r="AF67" s="11">
        <f>-'OddsRatio_working_3-way'!U67/(3*'OddsRatio_working_3-way'!X67^(1/3))*COS(('OddsRatio_working_3-way'!Y67)/3)</f>
        <v>0.52588956440153667</v>
      </c>
      <c r="AG67" s="11">
        <f>-'OddsRatio_working_3-way'!U67/(3*'OddsRatio_working_3-way'!X67^(1/3))*COS(('OddsRatio_working_3-way'!Y67+2*PI())/3)</f>
        <v>-0.30850112793309648</v>
      </c>
      <c r="AH67" s="11">
        <f>-'OddsRatio_working_3-way'!U67/(3*'OddsRatio_working_3-way'!X67^(1/3))*COS(('OddsRatio_working_3-way'!Y67+4*PI())/3)</f>
        <v>-0.21738843646843978</v>
      </c>
      <c r="AI67" s="11">
        <f>'OddsRatio_working_3-way'!U67/(3*'OddsRatio_working_3-way'!X67^(1/3))*SIN(('OddsRatio_working_3-way'!Y67)/3)</f>
        <v>-5.2603936943710801E-2</v>
      </c>
      <c r="AJ67" s="11">
        <f>'OddsRatio_working_3-way'!U67/(3*'OddsRatio_working_3-way'!X67^(1/3))*SIN(('OddsRatio_working_3-way'!Y67+2*PI())/3)</f>
        <v>-0.4291317538850079</v>
      </c>
      <c r="AK67" s="11">
        <f>'OddsRatio_working_3-way'!U67/(3*'OddsRatio_working_3-way'!X67^(1/3))*SIN(('OddsRatio_working_3-way'!Y67+4*PI())/3)</f>
        <v>0.48173569082871881</v>
      </c>
      <c r="AL67" s="11">
        <f>'OddsRatio_working_3-way'!Z67+'OddsRatio_working_3-way'!AF67</f>
        <v>1.0517791288030733</v>
      </c>
      <c r="AM67" s="11">
        <f>'OddsRatio_working_3-way'!AA67+'OddsRatio_working_3-way'!AG67</f>
        <v>-0.61700225586619295</v>
      </c>
      <c r="AN67" s="11">
        <f>'OddsRatio_working_3-way'!AB67+'OddsRatio_working_3-way'!AH67</f>
        <v>-0.43477687293687961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1.0517791288030733</v>
      </c>
      <c r="AS67" s="11">
        <f>IF(('OddsRatio_working_3-way'!X67=0),IF(Q67&gt;0,-Q67^(1/3),(-Q67)^(1/3)),'OddsRatio_working_3-way'!AM67-'OddsRatio_working_3-way'!R67/3)</f>
        <v>-0.61700225586619295</v>
      </c>
      <c r="AT67" s="11">
        <f>IF(('OddsRatio_working_3-way'!X67=0),IF(Q67&gt;0,-Q67^(1/3),(-Q67)^(1/3)),'OddsRatio_working_3-way'!AN67-'OddsRatio_working_3-way'!R67/3)</f>
        <v>-0.43477687293687961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2.86</v>
      </c>
      <c r="B68" s="4">
        <f>IF('True_Odds_Calculator_3-way'!B69="","",'True_Odds_Calculator_3-way'!B69)</f>
        <v>3.38</v>
      </c>
      <c r="C68" s="4">
        <f>IF('True_Odds_Calculator_3-way'!C69="","",'True_Odds_Calculator_3-way'!C69)</f>
        <v>2.58</v>
      </c>
      <c r="D68" s="9">
        <f t="shared" ref="D68:D131" si="26">(K68/(AR68+K68-(AR68*K68)))</f>
        <v>0.33846434511462836</v>
      </c>
      <c r="E68" s="9">
        <f t="shared" ref="E68:E131" si="27">(L68/(AR68+L68-(AR68*L68)))</f>
        <v>0.28563706841604908</v>
      </c>
      <c r="F68" s="9">
        <f t="shared" ref="F68:F131" si="28">(M68/(AR68+M68-(AR68*M68)))</f>
        <v>0.37589858646932245</v>
      </c>
      <c r="G68" s="9">
        <f t="shared" ref="G68:G131" si="29">AR68</f>
        <v>1.050817717485367</v>
      </c>
      <c r="H68" s="9">
        <f t="shared" ref="H68:H131" si="30">IF(A68="","",1/D68)</f>
        <v>2.9545209545227817</v>
      </c>
      <c r="I68" s="9">
        <f t="shared" ref="I68:I131" si="31">IF(B68="","",1/E68)</f>
        <v>3.5009461676151732</v>
      </c>
      <c r="J68" s="9">
        <f t="shared" ref="J68:J131" si="32">IF(C68="","",1/F68)</f>
        <v>2.6602919936268803</v>
      </c>
      <c r="K68" s="11">
        <f t="shared" ref="K68:K131" si="33">1/A68</f>
        <v>0.34965034965034969</v>
      </c>
      <c r="L68" s="11">
        <f t="shared" ref="L68:L131" si="34">1/B68</f>
        <v>0.29585798816568049</v>
      </c>
      <c r="M68" s="11">
        <f t="shared" ref="M68:M131" si="35">1/C68</f>
        <v>0.38759689922480617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-0.28044296421893755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0.23335684543886004</v>
      </c>
      <c r="Q68" s="11">
        <f>2*'OddsRatio_working_3-way'!K68*'OddsRatio_working_3-way'!L68*'OddsRatio_working_3-way'!M68</f>
        <v>8.0191355820914106E-2</v>
      </c>
      <c r="R68" s="11">
        <f t="shared" ref="R68:R131" si="36">O68/N68</f>
        <v>0</v>
      </c>
      <c r="S68" s="11">
        <f t="shared" ref="S68:S131" si="37">P68/N68</f>
        <v>-0.83210090896301436</v>
      </c>
      <c r="T68" s="11">
        <f t="shared" ref="T68:T131" si="38">Q68/N68</f>
        <v>-0.28594532954055474</v>
      </c>
      <c r="U68" s="11">
        <f>'OddsRatio_working_3-way'!S68-'OddsRatio_working_3-way'!R68^2/3</f>
        <v>-0.83210090896301436</v>
      </c>
      <c r="V68" s="11">
        <f>'OddsRatio_working_3-way'!S68*'OddsRatio_working_3-way'!R68/3-2*'OddsRatio_working_3-way'!R68^3/27-'OddsRatio_working_3-way'!T68</f>
        <v>0.28594532954055474</v>
      </c>
      <c r="W68" s="11">
        <f>'OddsRatio_working_3-way'!V68^2+4*'OddsRatio_working_3-way'!U68^3/27</f>
        <v>-3.589334919111703E-3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0.14607709129528845</v>
      </c>
      <c r="Y68" s="11">
        <f>IF('OddsRatio_working_3-way'!W68&gt;=0,IF('OddsRatio_working_3-way'!V68+SQRT('OddsRatio_working_3-way'!W68)&gt;0,0,PI()),ACOS('OddsRatio_working_3-way'!V68/(2*'OddsRatio_working_3-way'!X68)))</f>
        <v>0.20653173017492588</v>
      </c>
      <c r="Z68" s="11">
        <f>'OddsRatio_working_3-way'!X68^(1/3)*COS('OddsRatio_working_3-way'!Y68/3)</f>
        <v>0.5254088587426835</v>
      </c>
      <c r="AA68" s="11">
        <f>'OddsRatio_working_3-way'!X68^(1/3)*COS(('OddsRatio_working_3-way'!Y68+2*PI())/3)</f>
        <v>-0.2940791900363523</v>
      </c>
      <c r="AB68" s="11">
        <f>'OddsRatio_working_3-way'!X68^(1/3)*COS(('OddsRatio_working_3-way'!Y68+4*PI())/3)</f>
        <v>-0.23132966870633137</v>
      </c>
      <c r="AC68" s="11">
        <f>'OddsRatio_working_3-way'!X68^(1/3)*SIN('OddsRatio_working_3-way'!Y68/3)</f>
        <v>3.6228453031407752E-2</v>
      </c>
      <c r="AD68" s="11">
        <f>'OddsRatio_working_3-way'!X68^(1/3)*SIN(('OddsRatio_working_3-way'!Y68+2*PI())/3)</f>
        <v>0.43690319252884968</v>
      </c>
      <c r="AE68" s="11">
        <f>'OddsRatio_working_3-way'!X68^(1/3)*SIN(('OddsRatio_working_3-way'!Y68+4*PI())/3)</f>
        <v>-0.47313164556025739</v>
      </c>
      <c r="AF68" s="11">
        <f>-'OddsRatio_working_3-way'!U68/(3*'OddsRatio_working_3-way'!X68^(1/3))*COS(('OddsRatio_working_3-way'!Y68)/3)</f>
        <v>0.52540885874268362</v>
      </c>
      <c r="AG68" s="11">
        <f>-'OddsRatio_working_3-way'!U68/(3*'OddsRatio_working_3-way'!X68^(1/3))*COS(('OddsRatio_working_3-way'!Y68+2*PI())/3)</f>
        <v>-0.29407919003635236</v>
      </c>
      <c r="AH68" s="11">
        <f>-'OddsRatio_working_3-way'!U68/(3*'OddsRatio_working_3-way'!X68^(1/3))*COS(('OddsRatio_working_3-way'!Y68+4*PI())/3)</f>
        <v>-0.23132966870633143</v>
      </c>
      <c r="AI68" s="11">
        <f>'OddsRatio_working_3-way'!U68/(3*'OddsRatio_working_3-way'!X68^(1/3))*SIN(('OddsRatio_working_3-way'!Y68)/3)</f>
        <v>-3.6228453031407759E-2</v>
      </c>
      <c r="AJ68" s="11">
        <f>'OddsRatio_working_3-way'!U68/(3*'OddsRatio_working_3-way'!X68^(1/3))*SIN(('OddsRatio_working_3-way'!Y68+2*PI())/3)</f>
        <v>-0.43690319252884979</v>
      </c>
      <c r="AK68" s="11">
        <f>'OddsRatio_working_3-way'!U68/(3*'OddsRatio_working_3-way'!X68^(1/3))*SIN(('OddsRatio_working_3-way'!Y68+4*PI())/3)</f>
        <v>0.4731316455602575</v>
      </c>
      <c r="AL68" s="11">
        <f>'OddsRatio_working_3-way'!Z68+'OddsRatio_working_3-way'!AF68</f>
        <v>1.050817717485367</v>
      </c>
      <c r="AM68" s="11">
        <f>'OddsRatio_working_3-way'!AA68+'OddsRatio_working_3-way'!AG68</f>
        <v>-0.5881583800727046</v>
      </c>
      <c r="AN68" s="11">
        <f>'OddsRatio_working_3-way'!AB68+'OddsRatio_working_3-way'!AH68</f>
        <v>-0.4626593374126628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1.050817717485367</v>
      </c>
      <c r="AS68" s="11">
        <f>IF(('OddsRatio_working_3-way'!X68=0),IF(Q68&gt;0,-Q68^(1/3),(-Q68)^(1/3)),'OddsRatio_working_3-way'!AM68-'OddsRatio_working_3-way'!R68/3)</f>
        <v>-0.5881583800727046</v>
      </c>
      <c r="AT68" s="11">
        <f>IF(('OddsRatio_working_3-way'!X68=0),IF(Q68&gt;0,-Q68^(1/3),(-Q68)^(1/3)),'OddsRatio_working_3-way'!AN68-'OddsRatio_working_3-way'!R68/3)</f>
        <v>-0.4626593374126628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1.66</v>
      </c>
      <c r="B69" s="4">
        <f>IF('True_Odds_Calculator_3-way'!B70="","",'True_Odds_Calculator_3-way'!B70)</f>
        <v>3.83</v>
      </c>
      <c r="C69" s="4">
        <f>IF('True_Odds_Calculator_3-way'!C70="","",'True_Odds_Calculator_3-way'!C70)</f>
        <v>5.78</v>
      </c>
      <c r="D69" s="9">
        <f t="shared" si="26"/>
        <v>0.58699847985541387</v>
      </c>
      <c r="E69" s="9">
        <f t="shared" si="27"/>
        <v>0.24894980464746339</v>
      </c>
      <c r="F69" s="9">
        <f t="shared" si="28"/>
        <v>0.16405171549712277</v>
      </c>
      <c r="G69" s="9">
        <f t="shared" si="29"/>
        <v>1.0660332189635009</v>
      </c>
      <c r="H69" s="9">
        <f t="shared" si="30"/>
        <v>1.7035819245159107</v>
      </c>
      <c r="I69" s="9">
        <f t="shared" si="31"/>
        <v>4.0168740096667079</v>
      </c>
      <c r="J69" s="9">
        <f t="shared" si="32"/>
        <v>6.0956387866455355</v>
      </c>
      <c r="K69" s="11">
        <f t="shared" si="33"/>
        <v>0.60240963855421692</v>
      </c>
      <c r="L69" s="11">
        <f t="shared" si="34"/>
        <v>0.2610966057441253</v>
      </c>
      <c r="M69" s="11">
        <f t="shared" si="35"/>
        <v>0.17301038062283736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-0.2429537278732683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0.22504574660273441</v>
      </c>
      <c r="Q69" s="11">
        <f>2*'OddsRatio_working_3-way'!K69*'OddsRatio_working_3-way'!L69*'OddsRatio_working_3-way'!M69</f>
        <v>5.4424606191713285E-2</v>
      </c>
      <c r="R69" s="11">
        <f t="shared" si="36"/>
        <v>0</v>
      </c>
      <c r="S69" s="11">
        <f t="shared" si="37"/>
        <v>-0.92629056805469057</v>
      </c>
      <c r="T69" s="11">
        <f t="shared" si="38"/>
        <v>-0.22401222927562048</v>
      </c>
      <c r="U69" s="11">
        <f>'OddsRatio_working_3-way'!S69-'OddsRatio_working_3-way'!R69^2/3</f>
        <v>-0.92629056805469057</v>
      </c>
      <c r="V69" s="11">
        <f>'OddsRatio_working_3-way'!S69*'OddsRatio_working_3-way'!R69/3-2*'OddsRatio_working_3-way'!R69^3/27-'OddsRatio_working_3-way'!T69</f>
        <v>0.22401222927562048</v>
      </c>
      <c r="W69" s="11">
        <f>'OddsRatio_working_3-way'!V69^2+4*'OddsRatio_working_3-way'!U69^3/27</f>
        <v>-6.7562295352788015E-2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0.17156906351220577</v>
      </c>
      <c r="Y69" s="11">
        <f>IF('OddsRatio_working_3-way'!W69&gt;=0,IF('OddsRatio_working_3-way'!V69+SQRT('OddsRatio_working_3-way'!W69)&gt;0,0,PI()),ACOS('OddsRatio_working_3-way'!V69/(2*'OddsRatio_working_3-way'!X69)))</f>
        <v>0.85947667026430818</v>
      </c>
      <c r="Z69" s="11">
        <f>'OddsRatio_working_3-way'!X69^(1/3)*COS('OddsRatio_working_3-way'!Y69/3)</f>
        <v>0.53301660948175045</v>
      </c>
      <c r="AA69" s="11">
        <f>'OddsRatio_working_3-way'!X69^(1/3)*COS(('OddsRatio_working_3-way'!Y69+2*PI())/3)</f>
        <v>-0.40249585022246331</v>
      </c>
      <c r="AB69" s="11">
        <f>'OddsRatio_working_3-way'!X69^(1/3)*COS(('OddsRatio_working_3-way'!Y69+4*PI())/3)</f>
        <v>-0.1305207592592868</v>
      </c>
      <c r="AC69" s="11">
        <f>'OddsRatio_working_3-way'!X69^(1/3)*SIN('OddsRatio_working_3-way'!Y69/3)</f>
        <v>0.15702489198046288</v>
      </c>
      <c r="AD69" s="11">
        <f>'OddsRatio_working_3-way'!X69^(1/3)*SIN(('OddsRatio_working_3-way'!Y69+2*PI())/3)</f>
        <v>0.38309347846001401</v>
      </c>
      <c r="AE69" s="11">
        <f>'OddsRatio_working_3-way'!X69^(1/3)*SIN(('OddsRatio_working_3-way'!Y69+4*PI())/3)</f>
        <v>-0.54011837044047684</v>
      </c>
      <c r="AF69" s="11">
        <f>-'OddsRatio_working_3-way'!U69/(3*'OddsRatio_working_3-way'!X69^(1/3))*COS(('OddsRatio_working_3-way'!Y69)/3)</f>
        <v>0.53301660948175045</v>
      </c>
      <c r="AG69" s="11">
        <f>-'OddsRatio_working_3-way'!U69/(3*'OddsRatio_working_3-way'!X69^(1/3))*COS(('OddsRatio_working_3-way'!Y69+2*PI())/3)</f>
        <v>-0.40249585022246331</v>
      </c>
      <c r="AH69" s="11">
        <f>-'OddsRatio_working_3-way'!U69/(3*'OddsRatio_working_3-way'!X69^(1/3))*COS(('OddsRatio_working_3-way'!Y69+4*PI())/3)</f>
        <v>-0.1305207592592868</v>
      </c>
      <c r="AI69" s="11">
        <f>'OddsRatio_working_3-way'!U69/(3*'OddsRatio_working_3-way'!X69^(1/3))*SIN(('OddsRatio_working_3-way'!Y69)/3)</f>
        <v>-0.15702489198046288</v>
      </c>
      <c r="AJ69" s="11">
        <f>'OddsRatio_working_3-way'!U69/(3*'OddsRatio_working_3-way'!X69^(1/3))*SIN(('OddsRatio_working_3-way'!Y69+2*PI())/3)</f>
        <v>-0.38309347846001401</v>
      </c>
      <c r="AK69" s="11">
        <f>'OddsRatio_working_3-way'!U69/(3*'OddsRatio_working_3-way'!X69^(1/3))*SIN(('OddsRatio_working_3-way'!Y69+4*PI())/3)</f>
        <v>0.54011837044047684</v>
      </c>
      <c r="AL69" s="11">
        <f>'OddsRatio_working_3-way'!Z69+'OddsRatio_working_3-way'!AF69</f>
        <v>1.0660332189635009</v>
      </c>
      <c r="AM69" s="11">
        <f>'OddsRatio_working_3-way'!AA69+'OddsRatio_working_3-way'!AG69</f>
        <v>-0.80499170044492663</v>
      </c>
      <c r="AN69" s="11">
        <f>'OddsRatio_working_3-way'!AB69+'OddsRatio_working_3-way'!AH69</f>
        <v>-0.2610415185185736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1.0660332189635009</v>
      </c>
      <c r="AS69" s="11">
        <f>IF(('OddsRatio_working_3-way'!X69=0),IF(Q69&gt;0,-Q69^(1/3),(-Q69)^(1/3)),'OddsRatio_working_3-way'!AM69-'OddsRatio_working_3-way'!R69/3)</f>
        <v>-0.80499170044492663</v>
      </c>
      <c r="AT69" s="11">
        <f>IF(('OddsRatio_working_3-way'!X69=0),IF(Q69&gt;0,-Q69^(1/3),(-Q69)^(1/3)),'OddsRatio_working_3-way'!AN69-'OddsRatio_working_3-way'!R69/3)</f>
        <v>-0.2610415185185736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1.91</v>
      </c>
      <c r="B70" s="4">
        <f>IF('True_Odds_Calculator_3-way'!B71="","",'True_Odds_Calculator_3-way'!B71)</f>
        <v>3.62</v>
      </c>
      <c r="C70" s="4">
        <f>IF('True_Odds_Calculator_3-way'!C71="","",'True_Odds_Calculator_3-way'!C71)</f>
        <v>4.25</v>
      </c>
      <c r="D70" s="9">
        <f t="shared" si="26"/>
        <v>0.50952303511914654</v>
      </c>
      <c r="E70" s="9">
        <f t="shared" si="27"/>
        <v>0.26514657919286966</v>
      </c>
      <c r="F70" s="9">
        <f t="shared" si="28"/>
        <v>0.22533038568798369</v>
      </c>
      <c r="G70" s="9">
        <f t="shared" si="29"/>
        <v>1.0578239619082379</v>
      </c>
      <c r="H70" s="9">
        <f t="shared" si="30"/>
        <v>1.962619805336496</v>
      </c>
      <c r="I70" s="9">
        <f t="shared" si="31"/>
        <v>3.771498780199583</v>
      </c>
      <c r="J70" s="9">
        <f t="shared" si="32"/>
        <v>4.4379278762017735</v>
      </c>
      <c r="K70" s="11">
        <f t="shared" si="33"/>
        <v>0.52356020942408377</v>
      </c>
      <c r="L70" s="11">
        <f t="shared" si="34"/>
        <v>0.27624309392265195</v>
      </c>
      <c r="M70" s="11">
        <f t="shared" si="35"/>
        <v>0.23529411764705882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-0.26369092081598466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0.23072721611279093</v>
      </c>
      <c r="Q70" s="11">
        <f>2*'OddsRatio_working_3-way'!K70*'OddsRatio_working_3-way'!L70*'OddsRatio_working_3-way'!M70</f>
        <v>6.8061125696988467E-2</v>
      </c>
      <c r="R70" s="11">
        <f t="shared" si="36"/>
        <v>0</v>
      </c>
      <c r="S70" s="11">
        <f t="shared" si="37"/>
        <v>-0.87499112748672414</v>
      </c>
      <c r="T70" s="11">
        <f t="shared" si="38"/>
        <v>-0.25810947713472687</v>
      </c>
      <c r="U70" s="11">
        <f>'OddsRatio_working_3-way'!S70-'OddsRatio_working_3-way'!R70^2/3</f>
        <v>-0.87499112748672414</v>
      </c>
      <c r="V70" s="11">
        <f>'OddsRatio_working_3-way'!S70*'OddsRatio_working_3-way'!R70/3-2*'OddsRatio_working_3-way'!R70^3/27-'OddsRatio_working_3-way'!T70</f>
        <v>0.25810947713472687</v>
      </c>
      <c r="W70" s="11">
        <f>'OddsRatio_working_3-way'!V70^2+4*'OddsRatio_working_3-way'!U70^3/27</f>
        <v>-3.2624163909936096E-2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0.15751560723996383</v>
      </c>
      <c r="Y70" s="11">
        <f>IF('OddsRatio_working_3-way'!W70&gt;=0,IF('OddsRatio_working_3-way'!V70+SQRT('OddsRatio_working_3-way'!W70)&gt;0,0,PI()),ACOS('OddsRatio_working_3-way'!V70/(2*'OddsRatio_working_3-way'!X70)))</f>
        <v>0.61058286063249634</v>
      </c>
      <c r="Z70" s="11">
        <f>'OddsRatio_working_3-way'!X70^(1/3)*COS('OddsRatio_working_3-way'!Y70/3)</f>
        <v>0.52891198095411895</v>
      </c>
      <c r="AA70" s="11">
        <f>'OddsRatio_working_3-way'!X70^(1/3)*COS(('OddsRatio_working_3-way'!Y70+2*PI())/3)</f>
        <v>-0.35899100607484385</v>
      </c>
      <c r="AB70" s="11">
        <f>'OddsRatio_working_3-way'!X70^(1/3)*COS(('OddsRatio_working_3-way'!Y70+4*PI())/3)</f>
        <v>-0.16992097487927516</v>
      </c>
      <c r="AC70" s="11">
        <f>'OddsRatio_working_3-way'!X70^(1/3)*SIN('OddsRatio_working_3-way'!Y70/3)</f>
        <v>0.10915963340645263</v>
      </c>
      <c r="AD70" s="11">
        <f>'OddsRatio_working_3-way'!X70^(1/3)*SIN(('OddsRatio_working_3-way'!Y70+2*PI())/3)</f>
        <v>0.40347139516899183</v>
      </c>
      <c r="AE70" s="11">
        <f>'OddsRatio_working_3-way'!X70^(1/3)*SIN(('OddsRatio_working_3-way'!Y70+4*PI())/3)</f>
        <v>-0.5126310285754444</v>
      </c>
      <c r="AF70" s="11">
        <f>-'OddsRatio_working_3-way'!U70/(3*'OddsRatio_working_3-way'!X70^(1/3))*COS(('OddsRatio_working_3-way'!Y70)/3)</f>
        <v>0.52891198095411895</v>
      </c>
      <c r="AG70" s="11">
        <f>-'OddsRatio_working_3-way'!U70/(3*'OddsRatio_working_3-way'!X70^(1/3))*COS(('OddsRatio_working_3-way'!Y70+2*PI())/3)</f>
        <v>-0.35899100607484385</v>
      </c>
      <c r="AH70" s="11">
        <f>-'OddsRatio_working_3-way'!U70/(3*'OddsRatio_working_3-way'!X70^(1/3))*COS(('OddsRatio_working_3-way'!Y70+4*PI())/3)</f>
        <v>-0.16992097487927516</v>
      </c>
      <c r="AI70" s="11">
        <f>'OddsRatio_working_3-way'!U70/(3*'OddsRatio_working_3-way'!X70^(1/3))*SIN(('OddsRatio_working_3-way'!Y70)/3)</f>
        <v>-0.10915963340645263</v>
      </c>
      <c r="AJ70" s="11">
        <f>'OddsRatio_working_3-way'!U70/(3*'OddsRatio_working_3-way'!X70^(1/3))*SIN(('OddsRatio_working_3-way'!Y70+2*PI())/3)</f>
        <v>-0.40347139516899183</v>
      </c>
      <c r="AK70" s="11">
        <f>'OddsRatio_working_3-way'!U70/(3*'OddsRatio_working_3-way'!X70^(1/3))*SIN(('OddsRatio_working_3-way'!Y70+4*PI())/3)</f>
        <v>0.5126310285754444</v>
      </c>
      <c r="AL70" s="11">
        <f>'OddsRatio_working_3-way'!Z70+'OddsRatio_working_3-way'!AF70</f>
        <v>1.0578239619082379</v>
      </c>
      <c r="AM70" s="11">
        <f>'OddsRatio_working_3-way'!AA70+'OddsRatio_working_3-way'!AG70</f>
        <v>-0.71798201214968771</v>
      </c>
      <c r="AN70" s="11">
        <f>'OddsRatio_working_3-way'!AB70+'OddsRatio_working_3-way'!AH70</f>
        <v>-0.33984194975855031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1.0578239619082379</v>
      </c>
      <c r="AS70" s="11">
        <f>IF(('OddsRatio_working_3-way'!X70=0),IF(Q70&gt;0,-Q70^(1/3),(-Q70)^(1/3)),'OddsRatio_working_3-way'!AM70-'OddsRatio_working_3-way'!R70/3)</f>
        <v>-0.71798201214968771</v>
      </c>
      <c r="AT70" s="11">
        <f>IF(('OddsRatio_working_3-way'!X70=0),IF(Q70&gt;0,-Q70^(1/3),(-Q70)^(1/3)),'OddsRatio_working_3-way'!AN70-'OddsRatio_working_3-way'!R70/3)</f>
        <v>-0.33984194975855031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2.33</v>
      </c>
      <c r="B71" s="4">
        <f>IF('True_Odds_Calculator_3-way'!B72="","",'True_Odds_Calculator_3-way'!B72)</f>
        <v>3.43</v>
      </c>
      <c r="C71" s="4">
        <f>IF('True_Odds_Calculator_3-way'!C72="","",'True_Odds_Calculator_3-way'!C72)</f>
        <v>3.2</v>
      </c>
      <c r="D71" s="9">
        <f t="shared" si="26"/>
        <v>0.41691903733299096</v>
      </c>
      <c r="E71" s="9">
        <f t="shared" si="27"/>
        <v>0.28127493004998133</v>
      </c>
      <c r="F71" s="9">
        <f t="shared" si="28"/>
        <v>0.30180603261702771</v>
      </c>
      <c r="G71" s="9">
        <f t="shared" si="29"/>
        <v>1.0515392668366501</v>
      </c>
      <c r="H71" s="9">
        <f t="shared" si="30"/>
        <v>2.3985472248927446</v>
      </c>
      <c r="I71" s="9">
        <f t="shared" si="31"/>
        <v>3.5552404184130606</v>
      </c>
      <c r="J71" s="9">
        <f t="shared" si="32"/>
        <v>3.3133863870406302</v>
      </c>
      <c r="K71" s="11">
        <f t="shared" si="33"/>
        <v>0.42918454935622319</v>
      </c>
      <c r="L71" s="11">
        <f t="shared" si="34"/>
        <v>0.29154518950437314</v>
      </c>
      <c r="M71" s="11">
        <f t="shared" si="35"/>
        <v>0.3125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-0.27802290444074629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0.23304846156733688</v>
      </c>
      <c r="Q71" s="11">
        <f>2*'OddsRatio_working_3-way'!K71*'OddsRatio_working_3-way'!L71*'OddsRatio_working_3-way'!M71</f>
        <v>7.8204181734005673E-2</v>
      </c>
      <c r="R71" s="11">
        <f t="shared" si="36"/>
        <v>0</v>
      </c>
      <c r="S71" s="11">
        <f t="shared" si="37"/>
        <v>-0.83823475636341105</v>
      </c>
      <c r="T71" s="11">
        <f t="shared" si="38"/>
        <v>-0.2812868309944333</v>
      </c>
      <c r="U71" s="11">
        <f>'OddsRatio_working_3-way'!S71-'OddsRatio_working_3-way'!R71^2/3</f>
        <v>-0.83823475636341105</v>
      </c>
      <c r="V71" s="11">
        <f>'OddsRatio_working_3-way'!S71*'OddsRatio_working_3-way'!R71/3-2*'OddsRatio_working_3-way'!R71^3/27-'OddsRatio_working_3-way'!T71</f>
        <v>0.2812868309944333</v>
      </c>
      <c r="W71" s="11">
        <f>'OddsRatio_working_3-way'!V71^2+4*'OddsRatio_working_3-way'!U71^3/27</f>
        <v>-8.1333008281998381E-3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0.14769527930767687</v>
      </c>
      <c r="Y71" s="11">
        <f>IF('OddsRatio_working_3-way'!W71&gt;=0,IF('OddsRatio_working_3-way'!V71+SQRT('OddsRatio_working_3-way'!W71)&gt;0,0,PI()),ACOS('OddsRatio_working_3-way'!V71/(2*'OddsRatio_working_3-way'!X71)))</f>
        <v>0.31026083960550954</v>
      </c>
      <c r="Z71" s="11">
        <f>'OddsRatio_working_3-way'!X71^(1/3)*COS('OddsRatio_working_3-way'!Y71/3)</f>
        <v>0.52576963341832506</v>
      </c>
      <c r="AA71" s="11">
        <f>'OddsRatio_working_3-way'!X71^(1/3)*COS(('OddsRatio_working_3-way'!Y71+2*PI())/3)</f>
        <v>-0.31014376847729702</v>
      </c>
      <c r="AB71" s="11">
        <f>'OddsRatio_working_3-way'!X71^(1/3)*COS(('OddsRatio_working_3-way'!Y71+4*PI())/3)</f>
        <v>-0.21562586494102814</v>
      </c>
      <c r="AC71" s="11">
        <f>'OddsRatio_working_3-way'!X71^(1/3)*SIN('OddsRatio_working_3-way'!Y71/3)</f>
        <v>5.4569937049904031E-2</v>
      </c>
      <c r="AD71" s="11">
        <f>'OddsRatio_working_3-way'!X71^(1/3)*SIN(('OddsRatio_working_3-way'!Y71+2*PI())/3)</f>
        <v>0.42804489055374922</v>
      </c>
      <c r="AE71" s="11">
        <f>'OddsRatio_working_3-way'!X71^(1/3)*SIN(('OddsRatio_working_3-way'!Y71+4*PI())/3)</f>
        <v>-0.48261482760365321</v>
      </c>
      <c r="AF71" s="11">
        <f>-'OddsRatio_working_3-way'!U71/(3*'OddsRatio_working_3-way'!X71^(1/3))*COS(('OddsRatio_working_3-way'!Y71)/3)</f>
        <v>0.52576963341832494</v>
      </c>
      <c r="AG71" s="11">
        <f>-'OddsRatio_working_3-way'!U71/(3*'OddsRatio_working_3-way'!X71^(1/3))*COS(('OddsRatio_working_3-way'!Y71+2*PI())/3)</f>
        <v>-0.31014376847729697</v>
      </c>
      <c r="AH71" s="11">
        <f>-'OddsRatio_working_3-way'!U71/(3*'OddsRatio_working_3-way'!X71^(1/3))*COS(('OddsRatio_working_3-way'!Y71+4*PI())/3)</f>
        <v>-0.21562586494102812</v>
      </c>
      <c r="AI71" s="11">
        <f>'OddsRatio_working_3-way'!U71/(3*'OddsRatio_working_3-way'!X71^(1/3))*SIN(('OddsRatio_working_3-way'!Y71)/3)</f>
        <v>-5.4569937049904017E-2</v>
      </c>
      <c r="AJ71" s="11">
        <f>'OddsRatio_working_3-way'!U71/(3*'OddsRatio_working_3-way'!X71^(1/3))*SIN(('OddsRatio_working_3-way'!Y71+2*PI())/3)</f>
        <v>-0.42804489055374917</v>
      </c>
      <c r="AK71" s="11">
        <f>'OddsRatio_working_3-way'!U71/(3*'OddsRatio_working_3-way'!X71^(1/3))*SIN(('OddsRatio_working_3-way'!Y71+4*PI())/3)</f>
        <v>0.4826148276036531</v>
      </c>
      <c r="AL71" s="11">
        <f>'OddsRatio_working_3-way'!Z71+'OddsRatio_working_3-way'!AF71</f>
        <v>1.0515392668366501</v>
      </c>
      <c r="AM71" s="11">
        <f>'OddsRatio_working_3-way'!AA71+'OddsRatio_working_3-way'!AG71</f>
        <v>-0.62028753695459393</v>
      </c>
      <c r="AN71" s="11">
        <f>'OddsRatio_working_3-way'!AB71+'OddsRatio_working_3-way'!AH71</f>
        <v>-0.43125172988205629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1.0515392668366501</v>
      </c>
      <c r="AS71" s="11">
        <f>IF(('OddsRatio_working_3-way'!X71=0),IF(Q71&gt;0,-Q71^(1/3),(-Q71)^(1/3)),'OddsRatio_working_3-way'!AM71-'OddsRatio_working_3-way'!R71/3)</f>
        <v>-0.62028753695459393</v>
      </c>
      <c r="AT71" s="11">
        <f>IF(('OddsRatio_working_3-way'!X71=0),IF(Q71&gt;0,-Q71^(1/3),(-Q71)^(1/3)),'OddsRatio_working_3-way'!AN71-'OddsRatio_working_3-way'!R71/3)</f>
        <v>-0.43125172988205629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2.5</v>
      </c>
      <c r="B72" s="4">
        <f>IF('True_Odds_Calculator_3-way'!B73="","",'True_Odds_Calculator_3-way'!B73)</f>
        <v>3.28</v>
      </c>
      <c r="C72" s="4">
        <f>IF('True_Odds_Calculator_3-way'!C73="","",'True_Odds_Calculator_3-way'!C73)</f>
        <v>3.05</v>
      </c>
      <c r="D72" s="9">
        <f t="shared" si="26"/>
        <v>0.3882792972210572</v>
      </c>
      <c r="E72" s="9">
        <f t="shared" si="27"/>
        <v>0.29457616204852766</v>
      </c>
      <c r="F72" s="9">
        <f t="shared" si="28"/>
        <v>0.31714454073041515</v>
      </c>
      <c r="G72" s="9">
        <f t="shared" si="29"/>
        <v>1.0503104460407269</v>
      </c>
      <c r="H72" s="9">
        <f t="shared" si="30"/>
        <v>2.5754656690610904</v>
      </c>
      <c r="I72" s="9">
        <f t="shared" si="31"/>
        <v>3.3947078169728573</v>
      </c>
      <c r="J72" s="9">
        <f t="shared" si="32"/>
        <v>3.1531364143834901</v>
      </c>
      <c r="K72" s="11">
        <f t="shared" si="33"/>
        <v>0.4</v>
      </c>
      <c r="L72" s="11">
        <f t="shared" si="34"/>
        <v>0.3048780487804878</v>
      </c>
      <c r="M72" s="11">
        <f t="shared" si="35"/>
        <v>0.32786885245901642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-0.28032786885245897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0.23310675729708116</v>
      </c>
      <c r="Q72" s="11">
        <f>2*'OddsRatio_working_3-way'!K72*'OddsRatio_working_3-way'!L72*'OddsRatio_working_3-way'!M72</f>
        <v>7.9968012794882054E-2</v>
      </c>
      <c r="R72" s="11">
        <f t="shared" si="36"/>
        <v>0</v>
      </c>
      <c r="S72" s="11">
        <f t="shared" si="37"/>
        <v>-0.83155042076736563</v>
      </c>
      <c r="T72" s="11">
        <f t="shared" si="38"/>
        <v>-0.28526601055484246</v>
      </c>
      <c r="U72" s="11">
        <f>'OddsRatio_working_3-way'!S72-'OddsRatio_working_3-way'!R72^2/3</f>
        <v>-0.83155042076736563</v>
      </c>
      <c r="V72" s="11">
        <f>'OddsRatio_working_3-way'!S72*'OddsRatio_working_3-way'!R72/3-2*'OddsRatio_working_3-way'!R72^3/27-'OddsRatio_working_3-way'!T72</f>
        <v>0.28526601055484246</v>
      </c>
      <c r="W72" s="11">
        <f>'OddsRatio_working_3-way'!V72^2+4*'OddsRatio_working_3-way'!U72^3/27</f>
        <v>-3.808080081408538E-3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0.14593215620561839</v>
      </c>
      <c r="Y72" s="11">
        <f>IF('OddsRatio_working_3-way'!W72&gt;=0,IF('OddsRatio_working_3-way'!V72+SQRT('OddsRatio_working_3-way'!W72)&gt;0,0,PI()),ACOS('OddsRatio_working_3-way'!V72/(2*'OddsRatio_working_3-way'!X72)))</f>
        <v>0.21304050980195255</v>
      </c>
      <c r="Z72" s="11">
        <f>'OddsRatio_working_3-way'!X72^(1/3)*COS('OddsRatio_working_3-way'!Y72/3)</f>
        <v>0.52515522302036344</v>
      </c>
      <c r="AA72" s="11">
        <f>'OddsRatio_working_3-way'!X72^(1/3)*COS(('OddsRatio_working_3-way'!Y72+2*PI())/3)</f>
        <v>-0.29492879375543557</v>
      </c>
      <c r="AB72" s="11">
        <f>'OddsRatio_working_3-way'!X72^(1/3)*COS(('OddsRatio_working_3-way'!Y72+4*PI())/3)</f>
        <v>-0.23022642926492781</v>
      </c>
      <c r="AC72" s="11">
        <f>'OddsRatio_working_3-way'!X72^(1/3)*SIN('OddsRatio_working_3-way'!Y72/3)</f>
        <v>3.7355927555799855E-2</v>
      </c>
      <c r="AD72" s="11">
        <f>'OddsRatio_working_3-way'!X72^(1/3)*SIN(('OddsRatio_working_3-way'!Y72+2*PI())/3)</f>
        <v>0.43611980028781727</v>
      </c>
      <c r="AE72" s="11">
        <f>'OddsRatio_working_3-way'!X72^(1/3)*SIN(('OddsRatio_working_3-way'!Y72+4*PI())/3)</f>
        <v>-0.47347572784361719</v>
      </c>
      <c r="AF72" s="11">
        <f>-'OddsRatio_working_3-way'!U72/(3*'OddsRatio_working_3-way'!X72^(1/3))*COS(('OddsRatio_working_3-way'!Y72)/3)</f>
        <v>0.52515522302036344</v>
      </c>
      <c r="AG72" s="11">
        <f>-'OddsRatio_working_3-way'!U72/(3*'OddsRatio_working_3-way'!X72^(1/3))*COS(('OddsRatio_working_3-way'!Y72+2*PI())/3)</f>
        <v>-0.29492879375543557</v>
      </c>
      <c r="AH72" s="11">
        <f>-'OddsRatio_working_3-way'!U72/(3*'OddsRatio_working_3-way'!X72^(1/3))*COS(('OddsRatio_working_3-way'!Y72+4*PI())/3)</f>
        <v>-0.23022642926492781</v>
      </c>
      <c r="AI72" s="11">
        <f>'OddsRatio_working_3-way'!U72/(3*'OddsRatio_working_3-way'!X72^(1/3))*SIN(('OddsRatio_working_3-way'!Y72)/3)</f>
        <v>-3.7355927555799855E-2</v>
      </c>
      <c r="AJ72" s="11">
        <f>'OddsRatio_working_3-way'!U72/(3*'OddsRatio_working_3-way'!X72^(1/3))*SIN(('OddsRatio_working_3-way'!Y72+2*PI())/3)</f>
        <v>-0.43611980028781727</v>
      </c>
      <c r="AK72" s="11">
        <f>'OddsRatio_working_3-way'!U72/(3*'OddsRatio_working_3-way'!X72^(1/3))*SIN(('OddsRatio_working_3-way'!Y72+4*PI())/3)</f>
        <v>0.47347572784361719</v>
      </c>
      <c r="AL72" s="11">
        <f>'OddsRatio_working_3-way'!Z72+'OddsRatio_working_3-way'!AF72</f>
        <v>1.0503104460407269</v>
      </c>
      <c r="AM72" s="11">
        <f>'OddsRatio_working_3-way'!AA72+'OddsRatio_working_3-way'!AG72</f>
        <v>-0.58985758751087114</v>
      </c>
      <c r="AN72" s="11">
        <f>'OddsRatio_working_3-way'!AB72+'OddsRatio_working_3-way'!AH72</f>
        <v>-0.46045285852985562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1.0503104460407269</v>
      </c>
      <c r="AS72" s="11">
        <f>IF(('OddsRatio_working_3-way'!X72=0),IF(Q72&gt;0,-Q72^(1/3),(-Q72)^(1/3)),'OddsRatio_working_3-way'!AM72-'OddsRatio_working_3-way'!R72/3)</f>
        <v>-0.58985758751087114</v>
      </c>
      <c r="AT72" s="11">
        <f>IF(('OddsRatio_working_3-way'!X72=0),IF(Q72&gt;0,-Q72^(1/3),(-Q72)^(1/3)),'OddsRatio_working_3-way'!AN72-'OddsRatio_working_3-way'!R72/3)</f>
        <v>-0.46045285852985562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1.81</v>
      </c>
      <c r="B73" s="4">
        <f>IF('True_Odds_Calculator_3-way'!B74="","",'True_Odds_Calculator_3-way'!B74)</f>
        <v>4.08</v>
      </c>
      <c r="C73" s="4">
        <f>IF('True_Odds_Calculator_3-way'!C74="","",'True_Odds_Calculator_3-way'!C74)</f>
        <v>4.2</v>
      </c>
      <c r="D73" s="9">
        <f t="shared" si="26"/>
        <v>0.53795555179384336</v>
      </c>
      <c r="E73" s="9">
        <f t="shared" si="27"/>
        <v>0.23441704857900389</v>
      </c>
      <c r="F73" s="9">
        <f t="shared" si="28"/>
        <v>0.22762739962715289</v>
      </c>
      <c r="G73" s="9">
        <f t="shared" si="29"/>
        <v>1.0603575756339789</v>
      </c>
      <c r="H73" s="9">
        <f t="shared" si="30"/>
        <v>1.8588896362635225</v>
      </c>
      <c r="I73" s="9">
        <f t="shared" si="31"/>
        <v>4.2659013329526552</v>
      </c>
      <c r="J73" s="9">
        <f t="shared" si="32"/>
        <v>4.3931442420287325</v>
      </c>
      <c r="K73" s="11">
        <f t="shared" si="33"/>
        <v>0.5524861878453039</v>
      </c>
      <c r="L73" s="11">
        <f t="shared" si="34"/>
        <v>0.24509803921568626</v>
      </c>
      <c r="M73" s="11">
        <f t="shared" si="35"/>
        <v>0.23809523809523808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-0.25739356516087097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0.22859051539584527</v>
      </c>
      <c r="Q73" s="11">
        <f>2*'OddsRatio_working_3-way'!K73*'OddsRatio_working_3-way'!L73*'OddsRatio_working_3-way'!M73</f>
        <v>6.4482514921253939E-2</v>
      </c>
      <c r="R73" s="11">
        <f t="shared" si="36"/>
        <v>0</v>
      </c>
      <c r="S73" s="11">
        <f t="shared" si="37"/>
        <v>-0.88809724226390896</v>
      </c>
      <c r="T73" s="11">
        <f t="shared" si="38"/>
        <v>-0.25052108385441713</v>
      </c>
      <c r="U73" s="11">
        <f>'OddsRatio_working_3-way'!S73-'OddsRatio_working_3-way'!R73^2/3</f>
        <v>-0.88809724226390896</v>
      </c>
      <c r="V73" s="11">
        <f>'OddsRatio_working_3-way'!S73*'OddsRatio_working_3-way'!R73/3-2*'OddsRatio_working_3-way'!R73^3/27-'OddsRatio_working_3-way'!T73</f>
        <v>0.25052108385441713</v>
      </c>
      <c r="W73" s="11">
        <f>'OddsRatio_working_3-way'!V73^2+4*'OddsRatio_working_3-way'!U73^3/27</f>
        <v>-4.101061418931376E-2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0.16106786430330047</v>
      </c>
      <c r="Y73" s="11">
        <f>IF('OddsRatio_working_3-way'!W73&gt;=0,IF('OddsRatio_working_3-way'!V73+SQRT('OddsRatio_working_3-way'!W73)&gt;0,0,PI()),ACOS('OddsRatio_working_3-way'!V73/(2*'OddsRatio_working_3-way'!X73)))</f>
        <v>0.6798166747161315</v>
      </c>
      <c r="Z73" s="11">
        <f>'OddsRatio_working_3-way'!X73^(1/3)*COS('OddsRatio_working_3-way'!Y73/3)</f>
        <v>0.53017878781698946</v>
      </c>
      <c r="AA73" s="11">
        <f>'OddsRatio_working_3-way'!X73^(1/3)*COS(('OddsRatio_working_3-way'!Y73+2*PI())/3)</f>
        <v>-0.37095322284764642</v>
      </c>
      <c r="AB73" s="11">
        <f>'OddsRatio_working_3-way'!X73^(1/3)*COS(('OddsRatio_working_3-way'!Y73+4*PI())/3)</f>
        <v>-0.15922556496934318</v>
      </c>
      <c r="AC73" s="11">
        <f>'OddsRatio_working_3-way'!X73^(1/3)*SIN('OddsRatio_working_3-way'!Y73/3)</f>
        <v>0.12224102027092755</v>
      </c>
      <c r="AD73" s="11">
        <f>'OddsRatio_working_3-way'!X73^(1/3)*SIN(('OddsRatio_working_3-way'!Y73+2*PI())/3)</f>
        <v>0.39802778866168881</v>
      </c>
      <c r="AE73" s="11">
        <f>'OddsRatio_working_3-way'!X73^(1/3)*SIN(('OddsRatio_working_3-way'!Y73+4*PI())/3)</f>
        <v>-0.52026880893261629</v>
      </c>
      <c r="AF73" s="11">
        <f>-'OddsRatio_working_3-way'!U73/(3*'OddsRatio_working_3-way'!X73^(1/3))*COS(('OddsRatio_working_3-way'!Y73)/3)</f>
        <v>0.53017878781698935</v>
      </c>
      <c r="AG73" s="11">
        <f>-'OddsRatio_working_3-way'!U73/(3*'OddsRatio_working_3-way'!X73^(1/3))*COS(('OddsRatio_working_3-way'!Y73+2*PI())/3)</f>
        <v>-0.37095322284764637</v>
      </c>
      <c r="AH73" s="11">
        <f>-'OddsRatio_working_3-way'!U73/(3*'OddsRatio_working_3-way'!X73^(1/3))*COS(('OddsRatio_working_3-way'!Y73+4*PI())/3)</f>
        <v>-0.15922556496934315</v>
      </c>
      <c r="AI73" s="11">
        <f>'OddsRatio_working_3-way'!U73/(3*'OddsRatio_working_3-way'!X73^(1/3))*SIN(('OddsRatio_working_3-way'!Y73)/3)</f>
        <v>-0.12224102027092752</v>
      </c>
      <c r="AJ73" s="11">
        <f>'OddsRatio_working_3-way'!U73/(3*'OddsRatio_working_3-way'!X73^(1/3))*SIN(('OddsRatio_working_3-way'!Y73+2*PI())/3)</f>
        <v>-0.39802778866168875</v>
      </c>
      <c r="AK73" s="11">
        <f>'OddsRatio_working_3-way'!U73/(3*'OddsRatio_working_3-way'!X73^(1/3))*SIN(('OddsRatio_working_3-way'!Y73+4*PI())/3)</f>
        <v>0.52026880893261618</v>
      </c>
      <c r="AL73" s="11">
        <f>'OddsRatio_working_3-way'!Z73+'OddsRatio_working_3-way'!AF73</f>
        <v>1.0603575756339789</v>
      </c>
      <c r="AM73" s="11">
        <f>'OddsRatio_working_3-way'!AA73+'OddsRatio_working_3-way'!AG73</f>
        <v>-0.74190644569529285</v>
      </c>
      <c r="AN73" s="11">
        <f>'OddsRatio_working_3-way'!AB73+'OddsRatio_working_3-way'!AH73</f>
        <v>-0.31845112993868629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1.0603575756339789</v>
      </c>
      <c r="AS73" s="11">
        <f>IF(('OddsRatio_working_3-way'!X73=0),IF(Q73&gt;0,-Q73^(1/3),(-Q73)^(1/3)),'OddsRatio_working_3-way'!AM73-'OddsRatio_working_3-way'!R73/3)</f>
        <v>-0.74190644569529285</v>
      </c>
      <c r="AT73" s="11">
        <f>IF(('OddsRatio_working_3-way'!X73=0),IF(Q73&gt;0,-Q73^(1/3),(-Q73)^(1/3)),'OddsRatio_working_3-way'!AN73-'OddsRatio_working_3-way'!R73/3)</f>
        <v>-0.31845112993868629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2.9</v>
      </c>
      <c r="B74" s="4">
        <f>IF('True_Odds_Calculator_3-way'!B75="","",'True_Odds_Calculator_3-way'!B75)</f>
        <v>3.4</v>
      </c>
      <c r="C74" s="4">
        <f>IF('True_Odds_Calculator_3-way'!C75="","",'True_Odds_Calculator_3-way'!C75)</f>
        <v>2.54</v>
      </c>
      <c r="D74" s="9">
        <f t="shared" si="26"/>
        <v>0.3338570032703021</v>
      </c>
      <c r="E74" s="9">
        <f t="shared" si="27"/>
        <v>0.28406090296618641</v>
      </c>
      <c r="F74" s="9">
        <f t="shared" si="28"/>
        <v>0.38208209376351149</v>
      </c>
      <c r="G74" s="9">
        <f t="shared" si="29"/>
        <v>1.0501549279836366</v>
      </c>
      <c r="H74" s="9">
        <f t="shared" si="30"/>
        <v>2.9952943631689095</v>
      </c>
      <c r="I74" s="9">
        <f t="shared" si="31"/>
        <v>3.5203718271607283</v>
      </c>
      <c r="J74" s="9">
        <f t="shared" si="32"/>
        <v>2.6172385890948004</v>
      </c>
      <c r="K74" s="11">
        <f t="shared" si="33"/>
        <v>0.34482758620689657</v>
      </c>
      <c r="L74" s="11">
        <f t="shared" si="34"/>
        <v>0.29411764705882354</v>
      </c>
      <c r="M74" s="11">
        <f t="shared" si="35"/>
        <v>0.39370078740157477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-0.2803980131286834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0.23318586190924923</v>
      </c>
      <c r="Q74" s="11">
        <f>2*'OddsRatio_working_3-way'!K74*'OddsRatio_working_3-way'!L74*'OddsRatio_working_3-way'!M74</f>
        <v>7.9858171886729168E-2</v>
      </c>
      <c r="R74" s="11">
        <f t="shared" si="36"/>
        <v>0</v>
      </c>
      <c r="S74" s="11">
        <f t="shared" si="37"/>
        <v>-0.83162451583504249</v>
      </c>
      <c r="T74" s="11">
        <f t="shared" si="38"/>
        <v>-0.28480291638186378</v>
      </c>
      <c r="U74" s="11">
        <f>'OddsRatio_working_3-way'!S74-'OddsRatio_working_3-way'!R74^2/3</f>
        <v>-0.83162451583504249</v>
      </c>
      <c r="V74" s="11">
        <f>'OddsRatio_working_3-way'!S74*'OddsRatio_working_3-way'!R74/3-2*'OddsRatio_working_3-way'!R74^3/27-'OddsRatio_working_3-way'!T74</f>
        <v>0.28480291638186378</v>
      </c>
      <c r="W74" s="11">
        <f>'OddsRatio_working_3-way'!V74^2+4*'OddsRatio_working_3-way'!U74^3/27</f>
        <v>-4.0948488058950988E-3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0.14595166150605307</v>
      </c>
      <c r="Y74" s="11">
        <f>IF('OddsRatio_working_3-way'!W74&gt;=0,IF('OddsRatio_working_3-way'!V74+SQRT('OddsRatio_working_3-way'!W74)&gt;0,0,PI()),ACOS('OddsRatio_working_3-way'!V74/(2*'OddsRatio_working_3-way'!X74)))</f>
        <v>0.22101480915351357</v>
      </c>
      <c r="Z74" s="11">
        <f>'OddsRatio_working_3-way'!X74^(1/3)*COS('OddsRatio_working_3-way'!Y74/3)</f>
        <v>0.52507746399181832</v>
      </c>
      <c r="AA74" s="11">
        <f>'OddsRatio_working_3-way'!X74^(1/3)*COS(('OddsRatio_working_3-way'!Y74+2*PI())/3)</f>
        <v>-0.29610019150977901</v>
      </c>
      <c r="AB74" s="11">
        <f>'OddsRatio_working_3-way'!X74^(1/3)*COS(('OddsRatio_working_3-way'!Y74+4*PI())/3)</f>
        <v>-0.22897727248203925</v>
      </c>
      <c r="AC74" s="11">
        <f>'OddsRatio_working_3-way'!X74^(1/3)*SIN('OddsRatio_working_3-way'!Y74/3)</f>
        <v>3.8753435369459001E-2</v>
      </c>
      <c r="AD74" s="11">
        <f>'OddsRatio_working_3-way'!X74^(1/3)*SIN(('OddsRatio_working_3-way'!Y74+2*PI())/3)</f>
        <v>0.43535370508689408</v>
      </c>
      <c r="AE74" s="11">
        <f>'OddsRatio_working_3-way'!X74^(1/3)*SIN(('OddsRatio_working_3-way'!Y74+4*PI())/3)</f>
        <v>-0.47410714045635305</v>
      </c>
      <c r="AF74" s="11">
        <f>-'OddsRatio_working_3-way'!U74/(3*'OddsRatio_working_3-way'!X74^(1/3))*COS(('OddsRatio_working_3-way'!Y74)/3)</f>
        <v>0.52507746399181843</v>
      </c>
      <c r="AG74" s="11">
        <f>-'OddsRatio_working_3-way'!U74/(3*'OddsRatio_working_3-way'!X74^(1/3))*COS(('OddsRatio_working_3-way'!Y74+2*PI())/3)</f>
        <v>-0.29610019150977906</v>
      </c>
      <c r="AH74" s="11">
        <f>-'OddsRatio_working_3-way'!U74/(3*'OddsRatio_working_3-way'!X74^(1/3))*COS(('OddsRatio_working_3-way'!Y74+4*PI())/3)</f>
        <v>-0.22897727248203931</v>
      </c>
      <c r="AI74" s="11">
        <f>'OddsRatio_working_3-way'!U74/(3*'OddsRatio_working_3-way'!X74^(1/3))*SIN(('OddsRatio_working_3-way'!Y74)/3)</f>
        <v>-3.8753435369459008E-2</v>
      </c>
      <c r="AJ74" s="11">
        <f>'OddsRatio_working_3-way'!U74/(3*'OddsRatio_working_3-way'!X74^(1/3))*SIN(('OddsRatio_working_3-way'!Y74+2*PI())/3)</f>
        <v>-0.43535370508689414</v>
      </c>
      <c r="AK74" s="11">
        <f>'OddsRatio_working_3-way'!U74/(3*'OddsRatio_working_3-way'!X74^(1/3))*SIN(('OddsRatio_working_3-way'!Y74+4*PI())/3)</f>
        <v>0.47410714045635316</v>
      </c>
      <c r="AL74" s="11">
        <f>'OddsRatio_working_3-way'!Z74+'OddsRatio_working_3-way'!AF74</f>
        <v>1.0501549279836366</v>
      </c>
      <c r="AM74" s="11">
        <f>'OddsRatio_working_3-way'!AA74+'OddsRatio_working_3-way'!AG74</f>
        <v>-0.59220038301955813</v>
      </c>
      <c r="AN74" s="11">
        <f>'OddsRatio_working_3-way'!AB74+'OddsRatio_working_3-way'!AH74</f>
        <v>-0.45795454496407856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1.0501549279836366</v>
      </c>
      <c r="AS74" s="11">
        <f>IF(('OddsRatio_working_3-way'!X74=0),IF(Q74&gt;0,-Q74^(1/3),(-Q74)^(1/3)),'OddsRatio_working_3-way'!AM74-'OddsRatio_working_3-way'!R74/3)</f>
        <v>-0.59220038301955813</v>
      </c>
      <c r="AT74" s="11">
        <f>IF(('OddsRatio_working_3-way'!X74=0),IF(Q74&gt;0,-Q74^(1/3),(-Q74)^(1/3)),'OddsRatio_working_3-way'!AN74-'OddsRatio_working_3-way'!R74/3)</f>
        <v>-0.45795454496407856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1.99</v>
      </c>
      <c r="B75" s="4">
        <f>IF('True_Odds_Calculator_3-way'!B76="","",'True_Odds_Calculator_3-way'!B76)</f>
        <v>3.56</v>
      </c>
      <c r="C75" s="4">
        <f>IF('True_Odds_Calculator_3-way'!C76="","",'True_Odds_Calculator_3-way'!C76)</f>
        <v>3.96</v>
      </c>
      <c r="D75" s="9">
        <f t="shared" si="26"/>
        <v>0.48837829057563942</v>
      </c>
      <c r="E75" s="9">
        <f t="shared" si="27"/>
        <v>0.26961972037119425</v>
      </c>
      <c r="F75" s="9">
        <f t="shared" si="28"/>
        <v>0.24200198905316631</v>
      </c>
      <c r="G75" s="9">
        <f t="shared" si="29"/>
        <v>1.0581748113128144</v>
      </c>
      <c r="H75" s="9">
        <f t="shared" si="30"/>
        <v>2.0475930631996864</v>
      </c>
      <c r="I75" s="9">
        <f t="shared" si="31"/>
        <v>3.7089275169608049</v>
      </c>
      <c r="J75" s="9">
        <f t="shared" si="32"/>
        <v>4.132197441485931</v>
      </c>
      <c r="K75" s="11">
        <f t="shared" si="33"/>
        <v>0.50251256281407031</v>
      </c>
      <c r="L75" s="11">
        <f t="shared" si="34"/>
        <v>0.2808988764044944</v>
      </c>
      <c r="M75" s="11">
        <f t="shared" si="35"/>
        <v>0.25252525252525254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-0.26740443791993662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0.23205061740435237</v>
      </c>
      <c r="Q75" s="11">
        <f>2*'OddsRatio_working_3-way'!K75*'OddsRatio_working_3-way'!L75*'OddsRatio_working_3-way'!M75</f>
        <v>7.1290512259401653E-2</v>
      </c>
      <c r="R75" s="11">
        <f t="shared" si="36"/>
        <v>0</v>
      </c>
      <c r="S75" s="11">
        <f t="shared" si="37"/>
        <v>-0.86778895372645415</v>
      </c>
      <c r="T75" s="11">
        <f t="shared" si="38"/>
        <v>-0.26660182910182928</v>
      </c>
      <c r="U75" s="11">
        <f>'OddsRatio_working_3-way'!S75-'OddsRatio_working_3-way'!R75^2/3</f>
        <v>-0.86778895372645415</v>
      </c>
      <c r="V75" s="11">
        <f>'OddsRatio_working_3-way'!S75*'OddsRatio_working_3-way'!R75/3-2*'OddsRatio_working_3-way'!R75^3/27-'OddsRatio_working_3-way'!T75</f>
        <v>0.26660182910182928</v>
      </c>
      <c r="W75" s="11">
        <f>'OddsRatio_working_3-way'!V75^2+4*'OddsRatio_working_3-way'!U75^3/27</f>
        <v>-2.5737557459016638E-2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0.15557481539395895</v>
      </c>
      <c r="Y75" s="11">
        <f>IF('OddsRatio_working_3-way'!W75&gt;=0,IF('OddsRatio_working_3-way'!V75+SQRT('OddsRatio_working_3-way'!W75)&gt;0,0,PI()),ACOS('OddsRatio_working_3-way'!V75/(2*'OddsRatio_working_3-way'!X75)))</f>
        <v>0.54170978908376166</v>
      </c>
      <c r="Z75" s="11">
        <f>'OddsRatio_working_3-way'!X75^(1/3)*COS('OddsRatio_working_3-way'!Y75/3)</f>
        <v>0.52908740565640733</v>
      </c>
      <c r="AA75" s="11">
        <f>'OddsRatio_working_3-way'!X75^(1/3)*COS(('OddsRatio_working_3-way'!Y75+2*PI())/3)</f>
        <v>-0.34819253015676072</v>
      </c>
      <c r="AB75" s="11">
        <f>'OddsRatio_working_3-way'!X75^(1/3)*COS(('OddsRatio_working_3-way'!Y75+4*PI())/3)</f>
        <v>-0.18089487549964675</v>
      </c>
      <c r="AC75" s="11">
        <f>'OddsRatio_working_3-way'!X75^(1/3)*SIN('OddsRatio_working_3-way'!Y75/3)</f>
        <v>9.6589345951077946E-2</v>
      </c>
      <c r="AD75" s="11">
        <f>'OddsRatio_working_3-way'!X75^(1/3)*SIN(('OddsRatio_working_3-way'!Y75+2*PI())/3)</f>
        <v>0.40990846114531232</v>
      </c>
      <c r="AE75" s="11">
        <f>'OddsRatio_working_3-way'!X75^(1/3)*SIN(('OddsRatio_working_3-way'!Y75+4*PI())/3)</f>
        <v>-0.50649780709639014</v>
      </c>
      <c r="AF75" s="11">
        <f>-'OddsRatio_working_3-way'!U75/(3*'OddsRatio_working_3-way'!X75^(1/3))*COS(('OddsRatio_working_3-way'!Y75)/3)</f>
        <v>0.52908740565640722</v>
      </c>
      <c r="AG75" s="11">
        <f>-'OddsRatio_working_3-way'!U75/(3*'OddsRatio_working_3-way'!X75^(1/3))*COS(('OddsRatio_working_3-way'!Y75+2*PI())/3)</f>
        <v>-0.3481925301567606</v>
      </c>
      <c r="AH75" s="11">
        <f>-'OddsRatio_working_3-way'!U75/(3*'OddsRatio_working_3-way'!X75^(1/3))*COS(('OddsRatio_working_3-way'!Y75+4*PI())/3)</f>
        <v>-0.18089487549964672</v>
      </c>
      <c r="AI75" s="11">
        <f>'OddsRatio_working_3-way'!U75/(3*'OddsRatio_working_3-way'!X75^(1/3))*SIN(('OddsRatio_working_3-way'!Y75)/3)</f>
        <v>-9.6589345951077932E-2</v>
      </c>
      <c r="AJ75" s="11">
        <f>'OddsRatio_working_3-way'!U75/(3*'OddsRatio_working_3-way'!X75^(1/3))*SIN(('OddsRatio_working_3-way'!Y75+2*PI())/3)</f>
        <v>-0.40990846114531226</v>
      </c>
      <c r="AK75" s="11">
        <f>'OddsRatio_working_3-way'!U75/(3*'OddsRatio_working_3-way'!X75^(1/3))*SIN(('OddsRatio_working_3-way'!Y75+4*PI())/3)</f>
        <v>0.50649780709639003</v>
      </c>
      <c r="AL75" s="11">
        <f>'OddsRatio_working_3-way'!Z75+'OddsRatio_working_3-way'!AF75</f>
        <v>1.0581748113128144</v>
      </c>
      <c r="AM75" s="11">
        <f>'OddsRatio_working_3-way'!AA75+'OddsRatio_working_3-way'!AG75</f>
        <v>-0.69638506031352132</v>
      </c>
      <c r="AN75" s="11">
        <f>'OddsRatio_working_3-way'!AB75+'OddsRatio_working_3-way'!AH75</f>
        <v>-0.36178975099929345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1.0581748113128144</v>
      </c>
      <c r="AS75" s="11">
        <f>IF(('OddsRatio_working_3-way'!X75=0),IF(Q75&gt;0,-Q75^(1/3),(-Q75)^(1/3)),'OddsRatio_working_3-way'!AM75-'OddsRatio_working_3-way'!R75/3)</f>
        <v>-0.69638506031352132</v>
      </c>
      <c r="AT75" s="11">
        <f>IF(('OddsRatio_working_3-way'!X75=0),IF(Q75&gt;0,-Q75^(1/3),(-Q75)^(1/3)),'OddsRatio_working_3-way'!AN75-'OddsRatio_working_3-way'!R75/3)</f>
        <v>-0.36178975099929345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2.35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3.34</v>
      </c>
      <c r="D76" s="9">
        <f t="shared" si="26"/>
        <v>0.41353367682741909</v>
      </c>
      <c r="E76" s="9">
        <f t="shared" si="27"/>
        <v>0.29729716140250434</v>
      </c>
      <c r="F76" s="9">
        <f t="shared" si="28"/>
        <v>0.28916916177007679</v>
      </c>
      <c r="G76" s="9">
        <f t="shared" si="29"/>
        <v>1.0505057338477743</v>
      </c>
      <c r="H76" s="9">
        <f t="shared" si="30"/>
        <v>2.4181827406944953</v>
      </c>
      <c r="I76" s="9">
        <f t="shared" si="31"/>
        <v>3.3636379011574924</v>
      </c>
      <c r="J76" s="9">
        <f t="shared" si="32"/>
        <v>3.4581834172037911</v>
      </c>
      <c r="K76" s="11">
        <f t="shared" si="33"/>
        <v>0.42553191489361702</v>
      </c>
      <c r="L76" s="11">
        <f t="shared" si="34"/>
        <v>0.30769230769230771</v>
      </c>
      <c r="M76" s="11">
        <f t="shared" si="35"/>
        <v>0.29940119760479045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-0.27863422091986256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0.23285670884091067</v>
      </c>
      <c r="Q76" s="11">
        <f>2*'OddsRatio_working_3-way'!K76*'OddsRatio_working_3-way'!L76*'OddsRatio_working_3-way'!M76</f>
        <v>7.8402932269666895E-2</v>
      </c>
      <c r="R76" s="11">
        <f t="shared" si="36"/>
        <v>0</v>
      </c>
      <c r="S76" s="11">
        <f t="shared" si="37"/>
        <v>-0.83570750237416869</v>
      </c>
      <c r="T76" s="11">
        <f t="shared" si="38"/>
        <v>-0.28138299743238004</v>
      </c>
      <c r="U76" s="11">
        <f>'OddsRatio_working_3-way'!S76-'OddsRatio_working_3-way'!R76^2/3</f>
        <v>-0.83570750237416869</v>
      </c>
      <c r="V76" s="11">
        <f>'OddsRatio_working_3-way'!S76*'OddsRatio_working_3-way'!R76/3-2*'OddsRatio_working_3-way'!R76^3/27-'OddsRatio_working_3-way'!T76</f>
        <v>0.28138299743238004</v>
      </c>
      <c r="W76" s="11">
        <f>'OddsRatio_working_3-way'!V76^2+4*'OddsRatio_working_3-way'!U76^3/27</f>
        <v>-7.2923486499630041E-3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0.14702783741012601</v>
      </c>
      <c r="Y76" s="11">
        <f>IF('OddsRatio_working_3-way'!W76&gt;=0,IF('OddsRatio_working_3-way'!V76+SQRT('OddsRatio_working_3-way'!W76)&gt;0,0,PI()),ACOS('OddsRatio_working_3-way'!V76/(2*'OddsRatio_working_3-way'!X76)))</f>
        <v>0.29465009086911076</v>
      </c>
      <c r="Z76" s="11">
        <f>'OddsRatio_working_3-way'!X76^(1/3)*COS('OddsRatio_working_3-way'!Y76/3)</f>
        <v>0.52525286692388717</v>
      </c>
      <c r="AA76" s="11">
        <f>'OddsRatio_working_3-way'!X76^(1/3)*COS(('OddsRatio_working_3-way'!Y76+2*PI())/3)</f>
        <v>-0.3074476888517706</v>
      </c>
      <c r="AB76" s="11">
        <f>'OddsRatio_working_3-way'!X76^(1/3)*COS(('OddsRatio_working_3-way'!Y76+4*PI())/3)</f>
        <v>-0.21780517807211652</v>
      </c>
      <c r="AC76" s="11">
        <f>'OddsRatio_working_3-way'!X76^(1/3)*SIN('OddsRatio_working_3-way'!Y76/3)</f>
        <v>5.1755127729467269E-2</v>
      </c>
      <c r="AD76" s="11">
        <f>'OddsRatio_working_3-way'!X76^(1/3)*SIN(('OddsRatio_working_3-way'!Y76+2*PI())/3)</f>
        <v>0.42900476230195989</v>
      </c>
      <c r="AE76" s="11">
        <f>'OddsRatio_working_3-way'!X76^(1/3)*SIN(('OddsRatio_working_3-way'!Y76+4*PI())/3)</f>
        <v>-0.48075989003142705</v>
      </c>
      <c r="AF76" s="11">
        <f>-'OddsRatio_working_3-way'!U76/(3*'OddsRatio_working_3-way'!X76^(1/3))*COS(('OddsRatio_working_3-way'!Y76)/3)</f>
        <v>0.52525286692388717</v>
      </c>
      <c r="AG76" s="11">
        <f>-'OddsRatio_working_3-way'!U76/(3*'OddsRatio_working_3-way'!X76^(1/3))*COS(('OddsRatio_working_3-way'!Y76+2*PI())/3)</f>
        <v>-0.3074476888517706</v>
      </c>
      <c r="AH76" s="11">
        <f>-'OddsRatio_working_3-way'!U76/(3*'OddsRatio_working_3-way'!X76^(1/3))*COS(('OddsRatio_working_3-way'!Y76+4*PI())/3)</f>
        <v>-0.21780517807211652</v>
      </c>
      <c r="AI76" s="11">
        <f>'OddsRatio_working_3-way'!U76/(3*'OddsRatio_working_3-way'!X76^(1/3))*SIN(('OddsRatio_working_3-way'!Y76)/3)</f>
        <v>-5.1755127729467269E-2</v>
      </c>
      <c r="AJ76" s="11">
        <f>'OddsRatio_working_3-way'!U76/(3*'OddsRatio_working_3-way'!X76^(1/3))*SIN(('OddsRatio_working_3-way'!Y76+2*PI())/3)</f>
        <v>-0.42900476230195989</v>
      </c>
      <c r="AK76" s="11">
        <f>'OddsRatio_working_3-way'!U76/(3*'OddsRatio_working_3-way'!X76^(1/3))*SIN(('OddsRatio_working_3-way'!Y76+4*PI())/3)</f>
        <v>0.48075989003142705</v>
      </c>
      <c r="AL76" s="11">
        <f>'OddsRatio_working_3-way'!Z76+'OddsRatio_working_3-way'!AF76</f>
        <v>1.0505057338477743</v>
      </c>
      <c r="AM76" s="11">
        <f>'OddsRatio_working_3-way'!AA76+'OddsRatio_working_3-way'!AG76</f>
        <v>-0.61489537770354119</v>
      </c>
      <c r="AN76" s="11">
        <f>'OddsRatio_working_3-way'!AB76+'OddsRatio_working_3-way'!AH76</f>
        <v>-0.43561035614423305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1.0505057338477743</v>
      </c>
      <c r="AS76" s="11">
        <f>IF(('OddsRatio_working_3-way'!X76=0),IF(Q76&gt;0,-Q76^(1/3),(-Q76)^(1/3)),'OddsRatio_working_3-way'!AM76-'OddsRatio_working_3-way'!R76/3)</f>
        <v>-0.61489537770354119</v>
      </c>
      <c r="AT76" s="11">
        <f>IF(('OddsRatio_working_3-way'!X76=0),IF(Q76&gt;0,-Q76^(1/3),(-Q76)^(1/3)),'OddsRatio_working_3-way'!AN76-'OddsRatio_working_3-way'!R76/3)</f>
        <v>-0.43561035614423305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1.88</v>
      </c>
      <c r="B77" s="4">
        <f>IF('True_Odds_Calculator_3-way'!B78="","",'True_Odds_Calculator_3-way'!B78)</f>
        <v>3.68</v>
      </c>
      <c r="C77" s="4">
        <f>IF('True_Odds_Calculator_3-way'!C78="","",'True_Odds_Calculator_3-way'!C78)</f>
        <v>4.0999999999999996</v>
      </c>
      <c r="D77" s="9">
        <f t="shared" si="26"/>
        <v>0.51292354379370397</v>
      </c>
      <c r="E77" s="9">
        <f t="shared" si="27"/>
        <v>0.25693803849746188</v>
      </c>
      <c r="F77" s="9">
        <f t="shared" si="28"/>
        <v>0.23013841770883395</v>
      </c>
      <c r="G77" s="9">
        <f t="shared" si="29"/>
        <v>1.0791003447958591</v>
      </c>
      <c r="H77" s="9">
        <f t="shared" si="30"/>
        <v>1.9496083034203562</v>
      </c>
      <c r="I77" s="9">
        <f t="shared" si="31"/>
        <v>3.8919889240529026</v>
      </c>
      <c r="J77" s="9">
        <f t="shared" si="32"/>
        <v>4.3452110688671635</v>
      </c>
      <c r="K77" s="11">
        <f t="shared" si="33"/>
        <v>0.53191489361702127</v>
      </c>
      <c r="L77" s="11">
        <f t="shared" si="34"/>
        <v>0.27173913043478259</v>
      </c>
      <c r="M77" s="11">
        <f t="shared" si="35"/>
        <v>0.24390243902439027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-0.25774463572572814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0.2347927618961666</v>
      </c>
      <c r="Q77" s="11">
        <f>2*'OddsRatio_working_3-way'!K77*'OddsRatio_working_3-way'!L77*'OddsRatio_working_3-way'!M77</f>
        <v>7.0508336905755739E-2</v>
      </c>
      <c r="R77" s="11">
        <f t="shared" si="36"/>
        <v>0</v>
      </c>
      <c r="S77" s="11">
        <f t="shared" si="37"/>
        <v>-0.91095110955486525</v>
      </c>
      <c r="T77" s="11">
        <f t="shared" si="38"/>
        <v>-0.27355889175821779</v>
      </c>
      <c r="U77" s="11">
        <f>'OddsRatio_working_3-way'!S77-'OddsRatio_working_3-way'!R77^2/3</f>
        <v>-0.91095110955486525</v>
      </c>
      <c r="V77" s="11">
        <f>'OddsRatio_working_3-way'!S77*'OddsRatio_working_3-way'!R77/3-2*'OddsRatio_working_3-way'!R77^3/27-'OddsRatio_working_3-way'!T77</f>
        <v>0.27355889175821779</v>
      </c>
      <c r="W77" s="11">
        <f>'OddsRatio_working_3-way'!V77^2+4*'OddsRatio_working_3-way'!U77^3/27</f>
        <v>-3.7156097467594407E-2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0.16732495684115589</v>
      </c>
      <c r="Y77" s="11">
        <f>IF('OddsRatio_working_3-way'!W77&gt;=0,IF('OddsRatio_working_3-way'!V77+SQRT('OddsRatio_working_3-way'!W77)&gt;0,0,PI()),ACOS('OddsRatio_working_3-way'!V77/(2*'OddsRatio_working_3-way'!X77)))</f>
        <v>0.61382993349614545</v>
      </c>
      <c r="Z77" s="11">
        <f>'OddsRatio_working_3-way'!X77^(1/3)*COS('OddsRatio_working_3-way'!Y77/3)</f>
        <v>0.53955017239792957</v>
      </c>
      <c r="AA77" s="11">
        <f>'OddsRatio_working_3-way'!X77^(1/3)*COS(('OddsRatio_working_3-way'!Y77+2*PI())/3)</f>
        <v>-0.36673892475612851</v>
      </c>
      <c r="AB77" s="11">
        <f>'OddsRatio_working_3-way'!X77^(1/3)*COS(('OddsRatio_working_3-way'!Y77+4*PI())/3)</f>
        <v>-0.17281124764180117</v>
      </c>
      <c r="AC77" s="11">
        <f>'OddsRatio_working_3-way'!X77^(1/3)*SIN('OddsRatio_working_3-way'!Y77/3)</f>
        <v>0.11196419658527577</v>
      </c>
      <c r="AD77" s="11">
        <f>'OddsRatio_working_3-way'!X77^(1/3)*SIN(('OddsRatio_working_3-way'!Y77+2*PI())/3)</f>
        <v>0.4112820576202425</v>
      </c>
      <c r="AE77" s="11">
        <f>'OddsRatio_working_3-way'!X77^(1/3)*SIN(('OddsRatio_working_3-way'!Y77+4*PI())/3)</f>
        <v>-0.52324625420551829</v>
      </c>
      <c r="AF77" s="11">
        <f>-'OddsRatio_working_3-way'!U77/(3*'OddsRatio_working_3-way'!X77^(1/3))*COS(('OddsRatio_working_3-way'!Y77)/3)</f>
        <v>0.53955017239792957</v>
      </c>
      <c r="AG77" s="11">
        <f>-'OddsRatio_working_3-way'!U77/(3*'OddsRatio_working_3-way'!X77^(1/3))*COS(('OddsRatio_working_3-way'!Y77+2*PI())/3)</f>
        <v>-0.36673892475612851</v>
      </c>
      <c r="AH77" s="11">
        <f>-'OddsRatio_working_3-way'!U77/(3*'OddsRatio_working_3-way'!X77^(1/3))*COS(('OddsRatio_working_3-way'!Y77+4*PI())/3)</f>
        <v>-0.17281124764180117</v>
      </c>
      <c r="AI77" s="11">
        <f>'OddsRatio_working_3-way'!U77/(3*'OddsRatio_working_3-way'!X77^(1/3))*SIN(('OddsRatio_working_3-way'!Y77)/3)</f>
        <v>-0.11196419658527577</v>
      </c>
      <c r="AJ77" s="11">
        <f>'OddsRatio_working_3-way'!U77/(3*'OddsRatio_working_3-way'!X77^(1/3))*SIN(('OddsRatio_working_3-way'!Y77+2*PI())/3)</f>
        <v>-0.4112820576202425</v>
      </c>
      <c r="AK77" s="11">
        <f>'OddsRatio_working_3-way'!U77/(3*'OddsRatio_working_3-way'!X77^(1/3))*SIN(('OddsRatio_working_3-way'!Y77+4*PI())/3)</f>
        <v>0.52324625420551829</v>
      </c>
      <c r="AL77" s="11">
        <f>'OddsRatio_working_3-way'!Z77+'OddsRatio_working_3-way'!AF77</f>
        <v>1.0791003447958591</v>
      </c>
      <c r="AM77" s="11">
        <f>'OddsRatio_working_3-way'!AA77+'OddsRatio_working_3-way'!AG77</f>
        <v>-0.73347784951225703</v>
      </c>
      <c r="AN77" s="11">
        <f>'OddsRatio_working_3-way'!AB77+'OddsRatio_working_3-way'!AH77</f>
        <v>-0.34562249528360234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1.0791003447958591</v>
      </c>
      <c r="AS77" s="11">
        <f>IF(('OddsRatio_working_3-way'!X77=0),IF(Q77&gt;0,-Q77^(1/3),(-Q77)^(1/3)),'OddsRatio_working_3-way'!AM77-'OddsRatio_working_3-way'!R77/3)</f>
        <v>-0.73347784951225703</v>
      </c>
      <c r="AT77" s="11">
        <f>IF(('OddsRatio_working_3-way'!X77=0),IF(Q77&gt;0,-Q77^(1/3),(-Q77)^(1/3)),'OddsRatio_working_3-way'!AN77-'OddsRatio_working_3-way'!R77/3)</f>
        <v>-0.34562249528360234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1.67</v>
      </c>
      <c r="B78" s="4">
        <f>IF('True_Odds_Calculator_3-way'!B79="","",'True_Odds_Calculator_3-way'!B79)</f>
        <v>4.0199999999999996</v>
      </c>
      <c r="C78" s="4">
        <f>IF('True_Odds_Calculator_3-way'!C79="","",'True_Odds_Calculator_3-way'!C79)</f>
        <v>4.71</v>
      </c>
      <c r="D78" s="9">
        <f t="shared" si="26"/>
        <v>0.57406465578330446</v>
      </c>
      <c r="E78" s="9">
        <f t="shared" si="27"/>
        <v>0.23018269019438548</v>
      </c>
      <c r="F78" s="9">
        <f t="shared" si="28"/>
        <v>0.19575265402231024</v>
      </c>
      <c r="G78" s="9">
        <f t="shared" si="29"/>
        <v>1.1074090486999908</v>
      </c>
      <c r="H78" s="9">
        <f t="shared" si="30"/>
        <v>1.7419640626289938</v>
      </c>
      <c r="I78" s="9">
        <f t="shared" si="31"/>
        <v>4.3443753270739709</v>
      </c>
      <c r="J78" s="9">
        <f t="shared" si="32"/>
        <v>5.1084875706769646</v>
      </c>
      <c r="K78" s="11">
        <f t="shared" si="33"/>
        <v>0.5988023952095809</v>
      </c>
      <c r="L78" s="11">
        <f t="shared" si="34"/>
        <v>0.24875621890547267</v>
      </c>
      <c r="M78" s="11">
        <f t="shared" si="35"/>
        <v>0.21231422505307856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-0.23740629145106829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0.23402825176405129</v>
      </c>
      <c r="Q78" s="11">
        <f>2*'OddsRatio_working_3-way'!K78*'OddsRatio_working_3-way'!L78*'OddsRatio_working_3-way'!M78</f>
        <v>6.325087885514899E-2</v>
      </c>
      <c r="R78" s="11">
        <f t="shared" si="36"/>
        <v>0</v>
      </c>
      <c r="S78" s="11">
        <f t="shared" si="37"/>
        <v>-0.98577106079889532</v>
      </c>
      <c r="T78" s="11">
        <f t="shared" si="38"/>
        <v>-0.26642461102672843</v>
      </c>
      <c r="U78" s="11">
        <f>'OddsRatio_working_3-way'!S78-'OddsRatio_working_3-way'!R78^2/3</f>
        <v>-0.98577106079889532</v>
      </c>
      <c r="V78" s="11">
        <f>'OddsRatio_working_3-way'!S78*'OddsRatio_working_3-way'!R78/3-2*'OddsRatio_working_3-way'!R78^3/27-'OddsRatio_working_3-way'!T78</f>
        <v>0.26642461102672843</v>
      </c>
      <c r="W78" s="11">
        <f>'OddsRatio_working_3-way'!V78^2+4*'OddsRatio_working_3-way'!U78^3/27</f>
        <v>-7.0931658446582349E-2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0.18835719511564053</v>
      </c>
      <c r="Y78" s="11">
        <f>IF('OddsRatio_working_3-way'!W78&gt;=0,IF('OddsRatio_working_3-way'!V78+SQRT('OddsRatio_working_3-way'!W78)&gt;0,0,PI()),ACOS('OddsRatio_working_3-way'!V78/(2*'OddsRatio_working_3-way'!X78)))</f>
        <v>0.78522053817901605</v>
      </c>
      <c r="Z78" s="11">
        <f>'OddsRatio_working_3-way'!X78^(1/3)*COS('OddsRatio_working_3-way'!Y78/3)</f>
        <v>0.5537045243499954</v>
      </c>
      <c r="AA78" s="11">
        <f>'OddsRatio_working_3-way'!X78^(1/3)*COS(('OddsRatio_working_3-way'!Y78+2*PI())/3)</f>
        <v>-0.4053094145079168</v>
      </c>
      <c r="AB78" s="11">
        <f>'OddsRatio_working_3-way'!X78^(1/3)*COS(('OddsRatio_working_3-way'!Y78+4*PI())/3)</f>
        <v>-0.14839510984207849</v>
      </c>
      <c r="AC78" s="11">
        <f>'OddsRatio_working_3-way'!X78^(1/3)*SIN('OddsRatio_working_3-way'!Y78/3)</f>
        <v>0.14832954295748729</v>
      </c>
      <c r="AD78" s="11">
        <f>'OddsRatio_working_3-way'!X78^(1/3)*SIN(('OddsRatio_working_3-way'!Y78+2*PI())/3)</f>
        <v>0.40535741279873172</v>
      </c>
      <c r="AE78" s="11">
        <f>'OddsRatio_working_3-way'!X78^(1/3)*SIN(('OddsRatio_working_3-way'!Y78+4*PI())/3)</f>
        <v>-0.55368695575621896</v>
      </c>
      <c r="AF78" s="11">
        <f>-'OddsRatio_working_3-way'!U78/(3*'OddsRatio_working_3-way'!X78^(1/3))*COS(('OddsRatio_working_3-way'!Y78)/3)</f>
        <v>0.55370452434999551</v>
      </c>
      <c r="AG78" s="11">
        <f>-'OddsRatio_working_3-way'!U78/(3*'OddsRatio_working_3-way'!X78^(1/3))*COS(('OddsRatio_working_3-way'!Y78+2*PI())/3)</f>
        <v>-0.40530941450791691</v>
      </c>
      <c r="AH78" s="11">
        <f>-'OddsRatio_working_3-way'!U78/(3*'OddsRatio_working_3-way'!X78^(1/3))*COS(('OddsRatio_working_3-way'!Y78+4*PI())/3)</f>
        <v>-0.14839510984207852</v>
      </c>
      <c r="AI78" s="11">
        <f>'OddsRatio_working_3-way'!U78/(3*'OddsRatio_working_3-way'!X78^(1/3))*SIN(('OddsRatio_working_3-way'!Y78)/3)</f>
        <v>-0.14832954295748732</v>
      </c>
      <c r="AJ78" s="11">
        <f>'OddsRatio_working_3-way'!U78/(3*'OddsRatio_working_3-way'!X78^(1/3))*SIN(('OddsRatio_working_3-way'!Y78+2*PI())/3)</f>
        <v>-0.40535741279873178</v>
      </c>
      <c r="AK78" s="11">
        <f>'OddsRatio_working_3-way'!U78/(3*'OddsRatio_working_3-way'!X78^(1/3))*SIN(('OddsRatio_working_3-way'!Y78+4*PI())/3)</f>
        <v>0.55368695575621907</v>
      </c>
      <c r="AL78" s="11">
        <f>'OddsRatio_working_3-way'!Z78+'OddsRatio_working_3-way'!AF78</f>
        <v>1.1074090486999908</v>
      </c>
      <c r="AM78" s="11">
        <f>'OddsRatio_working_3-way'!AA78+'OddsRatio_working_3-way'!AG78</f>
        <v>-0.81061882901583371</v>
      </c>
      <c r="AN78" s="11">
        <f>'OddsRatio_working_3-way'!AB78+'OddsRatio_working_3-way'!AH78</f>
        <v>-0.29679021968415698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1.1074090486999908</v>
      </c>
      <c r="AS78" s="11">
        <f>IF(('OddsRatio_working_3-way'!X78=0),IF(Q78&gt;0,-Q78^(1/3),(-Q78)^(1/3)),'OddsRatio_working_3-way'!AM78-'OddsRatio_working_3-way'!R78/3)</f>
        <v>-0.81061882901583371</v>
      </c>
      <c r="AT78" s="11">
        <f>IF(('OddsRatio_working_3-way'!X78=0),IF(Q78&gt;0,-Q78^(1/3),(-Q78)^(1/3)),'OddsRatio_working_3-way'!AN78-'OddsRatio_working_3-way'!R78/3)</f>
        <v>-0.29679021968415698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3.08</v>
      </c>
      <c r="B79" s="4">
        <f>IF('True_Odds_Calculator_3-way'!B80="","",'True_Odds_Calculator_3-way'!B80)</f>
        <v>3.12</v>
      </c>
      <c r="C79" s="4">
        <f>IF('True_Odds_Calculator_3-way'!C80="","",'True_Odds_Calculator_3-way'!C80)</f>
        <v>2.44</v>
      </c>
      <c r="D79" s="9">
        <f t="shared" si="26"/>
        <v>0.30694670393114193</v>
      </c>
      <c r="E79" s="9">
        <f t="shared" si="27"/>
        <v>0.3029095413153855</v>
      </c>
      <c r="F79" s="9">
        <f t="shared" si="28"/>
        <v>0.39014375475347252</v>
      </c>
      <c r="G79" s="9">
        <f t="shared" si="29"/>
        <v>1.0855262355508208</v>
      </c>
      <c r="H79" s="9">
        <f t="shared" si="30"/>
        <v>3.2578945699457074</v>
      </c>
      <c r="I79" s="9">
        <f t="shared" si="31"/>
        <v>3.3013156193677404</v>
      </c>
      <c r="J79" s="9">
        <f t="shared" si="32"/>
        <v>2.5631577791931819</v>
      </c>
      <c r="K79" s="11">
        <f t="shared" si="33"/>
        <v>0.32467532467532467</v>
      </c>
      <c r="L79" s="11">
        <f t="shared" si="34"/>
        <v>0.32051282051282048</v>
      </c>
      <c r="M79" s="11">
        <f t="shared" si="35"/>
        <v>0.4098360655737705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-0.27081115605705763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0.24053815037421597</v>
      </c>
      <c r="Q79" s="11">
        <f>2*'OddsRatio_working_3-way'!K79*'OddsRatio_working_3-way'!L79*'OddsRatio_working_3-way'!M79</f>
        <v>8.529721644475742E-2</v>
      </c>
      <c r="R79" s="11">
        <f t="shared" si="36"/>
        <v>0</v>
      </c>
      <c r="S79" s="11">
        <f t="shared" si="37"/>
        <v>-0.88821359458151938</v>
      </c>
      <c r="T79" s="11">
        <f t="shared" si="38"/>
        <v>-0.31496935978068058</v>
      </c>
      <c r="U79" s="11">
        <f>'OddsRatio_working_3-way'!S79-'OddsRatio_working_3-way'!R79^2/3</f>
        <v>-0.88821359458151938</v>
      </c>
      <c r="V79" s="11">
        <f>'OddsRatio_working_3-way'!S79*'OddsRatio_working_3-way'!R79/3-2*'OddsRatio_working_3-way'!R79^3/27-'OddsRatio_working_3-way'!T79</f>
        <v>0.31496935978068058</v>
      </c>
      <c r="W79" s="11">
        <f>'OddsRatio_working_3-way'!V79^2+4*'OddsRatio_working_3-way'!U79^3/27</f>
        <v>-4.6065216179467933E-3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0.16109951832531855</v>
      </c>
      <c r="Y79" s="11">
        <f>IF('OddsRatio_working_3-way'!W79&gt;=0,IF('OddsRatio_working_3-way'!V79+SQRT('OddsRatio_working_3-way'!W79)&gt;0,0,PI()),ACOS('OddsRatio_working_3-way'!V79/(2*'OddsRatio_working_3-way'!X79)))</f>
        <v>0.21224025655550993</v>
      </c>
      <c r="Z79" s="11">
        <f>'OddsRatio_working_3-way'!X79^(1/3)*COS('OddsRatio_working_3-way'!Y79/3)</f>
        <v>0.54276311777541042</v>
      </c>
      <c r="AA79" s="11">
        <f>'OddsRatio_working_3-way'!X79^(1/3)*COS(('OddsRatio_working_3-way'!Y79+2*PI())/3)</f>
        <v>-0.3046914242794595</v>
      </c>
      <c r="AB79" s="11">
        <f>'OddsRatio_working_3-way'!X79^(1/3)*COS(('OddsRatio_working_3-way'!Y79+4*PI())/3)</f>
        <v>-0.23807169349595061</v>
      </c>
      <c r="AC79" s="11">
        <f>'OddsRatio_working_3-way'!X79^(1/3)*SIN('OddsRatio_working_3-way'!Y79/3)</f>
        <v>3.8462919501199247E-2</v>
      </c>
      <c r="AD79" s="11">
        <f>'OddsRatio_working_3-way'!X79^(1/3)*SIN(('OddsRatio_working_3-way'!Y79+2*PI())/3)</f>
        <v>0.45081518848015112</v>
      </c>
      <c r="AE79" s="11">
        <f>'OddsRatio_working_3-way'!X79^(1/3)*SIN(('OddsRatio_working_3-way'!Y79+4*PI())/3)</f>
        <v>-0.48927810798135041</v>
      </c>
      <c r="AF79" s="11">
        <f>-'OddsRatio_working_3-way'!U79/(3*'OddsRatio_working_3-way'!X79^(1/3))*COS(('OddsRatio_working_3-way'!Y79)/3)</f>
        <v>0.54276311777541042</v>
      </c>
      <c r="AG79" s="11">
        <f>-'OddsRatio_working_3-way'!U79/(3*'OddsRatio_working_3-way'!X79^(1/3))*COS(('OddsRatio_working_3-way'!Y79+2*PI())/3)</f>
        <v>-0.3046914242794595</v>
      </c>
      <c r="AH79" s="11">
        <f>-'OddsRatio_working_3-way'!U79/(3*'OddsRatio_working_3-way'!X79^(1/3))*COS(('OddsRatio_working_3-way'!Y79+4*PI())/3)</f>
        <v>-0.23807169349595061</v>
      </c>
      <c r="AI79" s="11">
        <f>'OddsRatio_working_3-way'!U79/(3*'OddsRatio_working_3-way'!X79^(1/3))*SIN(('OddsRatio_working_3-way'!Y79)/3)</f>
        <v>-3.8462919501199247E-2</v>
      </c>
      <c r="AJ79" s="11">
        <f>'OddsRatio_working_3-way'!U79/(3*'OddsRatio_working_3-way'!X79^(1/3))*SIN(('OddsRatio_working_3-way'!Y79+2*PI())/3)</f>
        <v>-0.45081518848015112</v>
      </c>
      <c r="AK79" s="11">
        <f>'OddsRatio_working_3-way'!U79/(3*'OddsRatio_working_3-way'!X79^(1/3))*SIN(('OddsRatio_working_3-way'!Y79+4*PI())/3)</f>
        <v>0.48927810798135041</v>
      </c>
      <c r="AL79" s="11">
        <f>'OddsRatio_working_3-way'!Z79+'OddsRatio_working_3-way'!AF79</f>
        <v>1.0855262355508208</v>
      </c>
      <c r="AM79" s="11">
        <f>'OddsRatio_working_3-way'!AA79+'OddsRatio_working_3-way'!AG79</f>
        <v>-0.609382848558919</v>
      </c>
      <c r="AN79" s="11">
        <f>'OddsRatio_working_3-way'!AB79+'OddsRatio_working_3-way'!AH79</f>
        <v>-0.47614338699190123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1.0855262355508208</v>
      </c>
      <c r="AS79" s="11">
        <f>IF(('OddsRatio_working_3-way'!X79=0),IF(Q79&gt;0,-Q79^(1/3),(-Q79)^(1/3)),'OddsRatio_working_3-way'!AM79-'OddsRatio_working_3-way'!R79/3)</f>
        <v>-0.609382848558919</v>
      </c>
      <c r="AT79" s="11">
        <f>IF(('OddsRatio_working_3-way'!X79=0),IF(Q79&gt;0,-Q79^(1/3),(-Q79)^(1/3)),'OddsRatio_working_3-way'!AN79-'OddsRatio_working_3-way'!R79/3)</f>
        <v>-0.47614338699190123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2.0099999999999998</v>
      </c>
      <c r="B80" s="4">
        <f>IF('True_Odds_Calculator_3-way'!B81="","",'True_Odds_Calculator_3-way'!B81)</f>
        <v>3.45</v>
      </c>
      <c r="C80" s="4">
        <f>IF('True_Odds_Calculator_3-way'!C81="","",'True_Odds_Calculator_3-way'!C81)</f>
        <v>3.71</v>
      </c>
      <c r="D80" s="9">
        <f t="shared" si="26"/>
        <v>0.47545983230786937</v>
      </c>
      <c r="E80" s="9">
        <f t="shared" si="27"/>
        <v>0.27202409609554318</v>
      </c>
      <c r="F80" s="9">
        <f t="shared" si="28"/>
        <v>0.25251607159658745</v>
      </c>
      <c r="G80" s="9">
        <f t="shared" si="29"/>
        <v>1.0923040505112347</v>
      </c>
      <c r="H80" s="9">
        <f t="shared" si="30"/>
        <v>2.1032270910163464</v>
      </c>
      <c r="I80" s="9">
        <f t="shared" si="31"/>
        <v>3.6761449237525246</v>
      </c>
      <c r="J80" s="9">
        <f t="shared" si="32"/>
        <v>3.9601439768854467</v>
      </c>
      <c r="K80" s="11">
        <f t="shared" si="33"/>
        <v>0.49751243781094534</v>
      </c>
      <c r="L80" s="11">
        <f t="shared" si="34"/>
        <v>0.28985507246376813</v>
      </c>
      <c r="M80" s="11">
        <f t="shared" si="35"/>
        <v>0.26954177897574122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-0.26065597633924975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0.23982591048818569</v>
      </c>
      <c r="Q80" s="11">
        <f>2*'OddsRatio_working_3-way'!K80*'OddsRatio_working_3-way'!L80*'OddsRatio_working_3-way'!M80</f>
        <v>7.7739355101518859E-2</v>
      </c>
      <c r="R80" s="11">
        <f t="shared" si="36"/>
        <v>0</v>
      </c>
      <c r="S80" s="11">
        <f t="shared" si="37"/>
        <v>-0.92008598404836395</v>
      </c>
      <c r="T80" s="11">
        <f t="shared" si="38"/>
        <v>-0.29824505155538539</v>
      </c>
      <c r="U80" s="11">
        <f>'OddsRatio_working_3-way'!S80-'OddsRatio_working_3-way'!R80^2/3</f>
        <v>-0.92008598404836395</v>
      </c>
      <c r="V80" s="11">
        <f>'OddsRatio_working_3-way'!S80*'OddsRatio_working_3-way'!R80/3-2*'OddsRatio_working_3-way'!R80^3/27-'OddsRatio_working_3-way'!T80</f>
        <v>0.29824505155538539</v>
      </c>
      <c r="W80" s="11">
        <f>'OddsRatio_working_3-way'!V80^2+4*'OddsRatio_working_3-way'!U80^3/27</f>
        <v>-2.6443422719263227E-2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0.16984811854752596</v>
      </c>
      <c r="Y80" s="11">
        <f>IF('OddsRatio_working_3-way'!W80&gt;=0,IF('OddsRatio_working_3-way'!V80+SQRT('OddsRatio_working_3-way'!W80)&gt;0,0,PI()),ACOS('OddsRatio_working_3-way'!V80/(2*'OddsRatio_working_3-way'!X80)))</f>
        <v>0.49917930289794454</v>
      </c>
      <c r="Z80" s="11">
        <f>'OddsRatio_working_3-way'!X80^(1/3)*COS('OddsRatio_working_3-way'!Y80/3)</f>
        <v>0.54615202525561735</v>
      </c>
      <c r="AA80" s="11">
        <f>'OddsRatio_working_3-way'!X80^(1/3)*COS(('OddsRatio_working_3-way'!Y80+2*PI())/3)</f>
        <v>-0.35251133219021485</v>
      </c>
      <c r="AB80" s="11">
        <f>'OddsRatio_working_3-way'!X80^(1/3)*COS(('OddsRatio_working_3-way'!Y80+4*PI())/3)</f>
        <v>-0.19364069306540269</v>
      </c>
      <c r="AC80" s="11">
        <f>'OddsRatio_working_3-way'!X80^(1/3)*SIN('OddsRatio_working_3-way'!Y80/3)</f>
        <v>9.1724006265038335E-2</v>
      </c>
      <c r="AD80" s="11">
        <f>'OddsRatio_working_3-way'!X80^(1/3)*SIN(('OddsRatio_working_3-way'!Y80+2*PI())/3)</f>
        <v>0.42711952506716583</v>
      </c>
      <c r="AE80" s="11">
        <f>'OddsRatio_working_3-way'!X80^(1/3)*SIN(('OddsRatio_working_3-way'!Y80+4*PI())/3)</f>
        <v>-0.51884353133220407</v>
      </c>
      <c r="AF80" s="11">
        <f>-'OddsRatio_working_3-way'!U80/(3*'OddsRatio_working_3-way'!X80^(1/3))*COS(('OddsRatio_working_3-way'!Y80)/3)</f>
        <v>0.54615202525561735</v>
      </c>
      <c r="AG80" s="11">
        <f>-'OddsRatio_working_3-way'!U80/(3*'OddsRatio_working_3-way'!X80^(1/3))*COS(('OddsRatio_working_3-way'!Y80+2*PI())/3)</f>
        <v>-0.35251133219021485</v>
      </c>
      <c r="AH80" s="11">
        <f>-'OddsRatio_working_3-way'!U80/(3*'OddsRatio_working_3-way'!X80^(1/3))*COS(('OddsRatio_working_3-way'!Y80+4*PI())/3)</f>
        <v>-0.19364069306540269</v>
      </c>
      <c r="AI80" s="11">
        <f>'OddsRatio_working_3-way'!U80/(3*'OddsRatio_working_3-way'!X80^(1/3))*SIN(('OddsRatio_working_3-way'!Y80)/3)</f>
        <v>-9.1724006265038335E-2</v>
      </c>
      <c r="AJ80" s="11">
        <f>'OddsRatio_working_3-way'!U80/(3*'OddsRatio_working_3-way'!X80^(1/3))*SIN(('OddsRatio_working_3-way'!Y80+2*PI())/3)</f>
        <v>-0.42711952506716583</v>
      </c>
      <c r="AK80" s="11">
        <f>'OddsRatio_working_3-way'!U80/(3*'OddsRatio_working_3-way'!X80^(1/3))*SIN(('OddsRatio_working_3-way'!Y80+4*PI())/3)</f>
        <v>0.51884353133220407</v>
      </c>
      <c r="AL80" s="11">
        <f>'OddsRatio_working_3-way'!Z80+'OddsRatio_working_3-way'!AF80</f>
        <v>1.0923040505112347</v>
      </c>
      <c r="AM80" s="11">
        <f>'OddsRatio_working_3-way'!AA80+'OddsRatio_working_3-way'!AG80</f>
        <v>-0.70502266438042971</v>
      </c>
      <c r="AN80" s="11">
        <f>'OddsRatio_working_3-way'!AB80+'OddsRatio_working_3-way'!AH80</f>
        <v>-0.38728138613080537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1.0923040505112347</v>
      </c>
      <c r="AS80" s="11">
        <f>IF(('OddsRatio_working_3-way'!X80=0),IF(Q80&gt;0,-Q80^(1/3),(-Q80)^(1/3)),'OddsRatio_working_3-way'!AM80-'OddsRatio_working_3-way'!R80/3)</f>
        <v>-0.70502266438042971</v>
      </c>
      <c r="AT80" s="11">
        <f>IF(('OddsRatio_working_3-way'!X80=0),IF(Q80&gt;0,-Q80^(1/3),(-Q80)^(1/3)),'OddsRatio_working_3-way'!AN80-'OddsRatio_working_3-way'!R80/3)</f>
        <v>-0.38728138613080537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3.24</v>
      </c>
      <c r="B81" s="4">
        <f>IF('True_Odds_Calculator_3-way'!B82="","",'True_Odds_Calculator_3-way'!B82)</f>
        <v>3.51</v>
      </c>
      <c r="C81" s="4">
        <f>IF('True_Odds_Calculator_3-way'!C82="","",'True_Odds_Calculator_3-way'!C82)</f>
        <v>2.2200000000000002</v>
      </c>
      <c r="D81" s="9">
        <f t="shared" si="26"/>
        <v>0.29456134350738772</v>
      </c>
      <c r="E81" s="9">
        <f t="shared" si="27"/>
        <v>0.2714774647319822</v>
      </c>
      <c r="F81" s="9">
        <f t="shared" si="28"/>
        <v>0.43396119176063003</v>
      </c>
      <c r="G81" s="9">
        <f t="shared" si="29"/>
        <v>1.0691422299293971</v>
      </c>
      <c r="H81" s="9">
        <f t="shared" si="30"/>
        <v>3.3948785950418494</v>
      </c>
      <c r="I81" s="9">
        <f t="shared" si="31"/>
        <v>3.6835469971227859</v>
      </c>
      <c r="J81" s="9">
        <f t="shared" si="32"/>
        <v>2.3043535205138643</v>
      </c>
      <c r="K81" s="11">
        <f t="shared" si="33"/>
        <v>0.30864197530864196</v>
      </c>
      <c r="L81" s="11">
        <f t="shared" si="34"/>
        <v>0.28490028490028491</v>
      </c>
      <c r="M81" s="11">
        <f t="shared" si="35"/>
        <v>0.4504504504504504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-0.27169176140369544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0.23646628584900189</v>
      </c>
      <c r="Q81" s="11">
        <f>2*'OddsRatio_working_3-way'!K81*'OddsRatio_working_3-way'!L81*'OddsRatio_working_3-way'!M81</f>
        <v>7.9218186214070979E-2</v>
      </c>
      <c r="R81" s="11">
        <f t="shared" si="36"/>
        <v>0</v>
      </c>
      <c r="S81" s="11">
        <f t="shared" si="37"/>
        <v>-0.87034764921578356</v>
      </c>
      <c r="T81" s="11">
        <f t="shared" si="38"/>
        <v>-0.29157375183108325</v>
      </c>
      <c r="U81" s="11">
        <f>'OddsRatio_working_3-way'!S81-'OddsRatio_working_3-way'!R81^2/3</f>
        <v>-0.87034764921578356</v>
      </c>
      <c r="V81" s="11">
        <f>'OddsRatio_working_3-way'!S81*'OddsRatio_working_3-way'!R81/3-2*'OddsRatio_working_3-way'!R81^3/27-'OddsRatio_working_3-way'!T81</f>
        <v>0.29157375183108325</v>
      </c>
      <c r="W81" s="11">
        <f>'OddsRatio_working_3-way'!V81^2+4*'OddsRatio_working_3-way'!U81^3/27</f>
        <v>-1.2657743178084713E-2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0.15626339617368717</v>
      </c>
      <c r="Y81" s="11">
        <f>IF('OddsRatio_working_3-way'!W81&gt;=0,IF('OddsRatio_working_3-way'!V81+SQRT('OddsRatio_working_3-way'!W81)&gt;0,0,PI()),ACOS('OddsRatio_working_3-way'!V81/(2*'OddsRatio_working_3-way'!X81)))</f>
        <v>0.36825757323562458</v>
      </c>
      <c r="Z81" s="11">
        <f>'OddsRatio_working_3-way'!X81^(1/3)*COS('OddsRatio_working_3-way'!Y81/3)</f>
        <v>0.53457111496469856</v>
      </c>
      <c r="AA81" s="11">
        <f>'OddsRatio_working_3-way'!X81^(1/3)*COS(('OddsRatio_working_3-way'!Y81+2*PI())/3)</f>
        <v>-0.32440126975134925</v>
      </c>
      <c r="AB81" s="11">
        <f>'OddsRatio_working_3-way'!X81^(1/3)*COS(('OddsRatio_working_3-way'!Y81+4*PI())/3)</f>
        <v>-0.21016984521334936</v>
      </c>
      <c r="AC81" s="11">
        <f>'OddsRatio_working_3-way'!X81^(1/3)*SIN('OddsRatio_working_3-way'!Y81/3)</f>
        <v>6.5951543706928795E-2</v>
      </c>
      <c r="AD81" s="11">
        <f>'OddsRatio_working_3-way'!X81^(1/3)*SIN(('OddsRatio_working_3-way'!Y81+2*PI())/3)</f>
        <v>0.42997639383533626</v>
      </c>
      <c r="AE81" s="11">
        <f>'OddsRatio_working_3-way'!X81^(1/3)*SIN(('OddsRatio_working_3-way'!Y81+4*PI())/3)</f>
        <v>-0.49592793754226494</v>
      </c>
      <c r="AF81" s="11">
        <f>-'OddsRatio_working_3-way'!U81/(3*'OddsRatio_working_3-way'!X81^(1/3))*COS(('OddsRatio_working_3-way'!Y81)/3)</f>
        <v>0.53457111496469856</v>
      </c>
      <c r="AG81" s="11">
        <f>-'OddsRatio_working_3-way'!U81/(3*'OddsRatio_working_3-way'!X81^(1/3))*COS(('OddsRatio_working_3-way'!Y81+2*PI())/3)</f>
        <v>-0.32440126975134925</v>
      </c>
      <c r="AH81" s="11">
        <f>-'OddsRatio_working_3-way'!U81/(3*'OddsRatio_working_3-way'!X81^(1/3))*COS(('OddsRatio_working_3-way'!Y81+4*PI())/3)</f>
        <v>-0.21016984521334936</v>
      </c>
      <c r="AI81" s="11">
        <f>'OddsRatio_working_3-way'!U81/(3*'OddsRatio_working_3-way'!X81^(1/3))*SIN(('OddsRatio_working_3-way'!Y81)/3)</f>
        <v>-6.5951543706928795E-2</v>
      </c>
      <c r="AJ81" s="11">
        <f>'OddsRatio_working_3-way'!U81/(3*'OddsRatio_working_3-way'!X81^(1/3))*SIN(('OddsRatio_working_3-way'!Y81+2*PI())/3)</f>
        <v>-0.42997639383533626</v>
      </c>
      <c r="AK81" s="11">
        <f>'OddsRatio_working_3-way'!U81/(3*'OddsRatio_working_3-way'!X81^(1/3))*SIN(('OddsRatio_working_3-way'!Y81+4*PI())/3)</f>
        <v>0.49592793754226494</v>
      </c>
      <c r="AL81" s="11">
        <f>'OddsRatio_working_3-way'!Z81+'OddsRatio_working_3-way'!AF81</f>
        <v>1.0691422299293971</v>
      </c>
      <c r="AM81" s="11">
        <f>'OddsRatio_working_3-way'!AA81+'OddsRatio_working_3-way'!AG81</f>
        <v>-0.64880253950269851</v>
      </c>
      <c r="AN81" s="11">
        <f>'OddsRatio_working_3-way'!AB81+'OddsRatio_working_3-way'!AH81</f>
        <v>-0.42033969042669872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1.0691422299293971</v>
      </c>
      <c r="AS81" s="11">
        <f>IF(('OddsRatio_working_3-way'!X81=0),IF(Q81&gt;0,-Q81^(1/3),(-Q81)^(1/3)),'OddsRatio_working_3-way'!AM81-'OddsRatio_working_3-way'!R81/3)</f>
        <v>-0.64880253950269851</v>
      </c>
      <c r="AT81" s="11">
        <f>IF(('OddsRatio_working_3-way'!X81=0),IF(Q81&gt;0,-Q81^(1/3),(-Q81)^(1/3)),'OddsRatio_working_3-way'!AN81-'OddsRatio_working_3-way'!R81/3)</f>
        <v>-0.42033969042669872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2.4900000000000002</v>
      </c>
      <c r="B82" s="4">
        <f>IF('True_Odds_Calculator_3-way'!B83="","",'True_Odds_Calculator_3-way'!B83)</f>
        <v>3.73</v>
      </c>
      <c r="C82" s="4">
        <f>IF('True_Odds_Calculator_3-way'!C83="","",'True_Odds_Calculator_3-way'!C83)</f>
        <v>2.67</v>
      </c>
      <c r="D82" s="9">
        <f t="shared" si="26"/>
        <v>0.38570830677617335</v>
      </c>
      <c r="E82" s="9">
        <f t="shared" si="27"/>
        <v>0.25522931062005438</v>
      </c>
      <c r="F82" s="9">
        <f t="shared" si="28"/>
        <v>0.35906238260377243</v>
      </c>
      <c r="G82" s="9">
        <f t="shared" si="29"/>
        <v>1.068881060983498</v>
      </c>
      <c r="H82" s="9">
        <f t="shared" si="30"/>
        <v>2.5926327808654128</v>
      </c>
      <c r="I82" s="9">
        <f t="shared" si="31"/>
        <v>3.9180452964849484</v>
      </c>
      <c r="J82" s="9">
        <f t="shared" si="32"/>
        <v>2.7850313718424418</v>
      </c>
      <c r="K82" s="11">
        <f t="shared" si="33"/>
        <v>0.40160642570281119</v>
      </c>
      <c r="L82" s="11">
        <f t="shared" si="34"/>
        <v>0.26809651474530832</v>
      </c>
      <c r="M82" s="11">
        <f t="shared" si="35"/>
        <v>0.37453183520599254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-0.27393400453638528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0.23751763185323554</v>
      </c>
      <c r="Q82" s="11">
        <f>2*'OddsRatio_working_3-way'!K82*'OddsRatio_working_3-way'!L82*'OddsRatio_working_3-way'!M82</f>
        <v>8.0651148337261655E-2</v>
      </c>
      <c r="R82" s="11">
        <f t="shared" si="36"/>
        <v>0</v>
      </c>
      <c r="S82" s="11">
        <f t="shared" si="37"/>
        <v>-0.86706151087455541</v>
      </c>
      <c r="T82" s="11">
        <f t="shared" si="38"/>
        <v>-0.29441817007624976</v>
      </c>
      <c r="U82" s="11">
        <f>'OddsRatio_working_3-way'!S82-'OddsRatio_working_3-way'!R82^2/3</f>
        <v>-0.86706151087455541</v>
      </c>
      <c r="V82" s="11">
        <f>'OddsRatio_working_3-way'!S82*'OddsRatio_working_3-way'!R82/3-2*'OddsRatio_working_3-way'!R82^3/27-'OddsRatio_working_3-way'!T82</f>
        <v>0.29441817007624976</v>
      </c>
      <c r="W82" s="11">
        <f>'OddsRatio_working_3-way'!V82^2+4*'OddsRatio_working_3-way'!U82^3/27</f>
        <v>-9.8887683859443659E-3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0.15537923546680224</v>
      </c>
      <c r="Y82" s="11">
        <f>IF('OddsRatio_working_3-way'!W82&gt;=0,IF('OddsRatio_working_3-way'!V82+SQRT('OddsRatio_working_3-way'!W82)&gt;0,0,PI()),ACOS('OddsRatio_working_3-way'!V82/(2*'OddsRatio_working_3-way'!X82)))</f>
        <v>0.32572804720107684</v>
      </c>
      <c r="Z82" s="11">
        <f>'OddsRatio_working_3-way'!X82^(1/3)*COS('OddsRatio_working_3-way'!Y82/3)</f>
        <v>0.53444053049174911</v>
      </c>
      <c r="AA82" s="11">
        <f>'OddsRatio_working_3-way'!X82^(1/3)*COS(('OddsRatio_working_3-way'!Y82+2*PI())/3)</f>
        <v>-0.31767189796883266</v>
      </c>
      <c r="AB82" s="11">
        <f>'OddsRatio_working_3-way'!X82^(1/3)*COS(('OddsRatio_working_3-way'!Y82+4*PI())/3)</f>
        <v>-0.21676863252291639</v>
      </c>
      <c r="AC82" s="11">
        <f>'OddsRatio_working_3-way'!X82^(1/3)*SIN('OddsRatio_working_3-way'!Y82/3)</f>
        <v>5.8256527467312011E-2</v>
      </c>
      <c r="AD82" s="11">
        <f>'OddsRatio_working_3-way'!X82^(1/3)*SIN(('OddsRatio_working_3-way'!Y82+2*PI())/3)</f>
        <v>0.43371081248423066</v>
      </c>
      <c r="AE82" s="11">
        <f>'OddsRatio_working_3-way'!X82^(1/3)*SIN(('OddsRatio_working_3-way'!Y82+4*PI())/3)</f>
        <v>-0.49196733995154263</v>
      </c>
      <c r="AF82" s="11">
        <f>-'OddsRatio_working_3-way'!U82/(3*'OddsRatio_working_3-way'!X82^(1/3))*COS(('OddsRatio_working_3-way'!Y82)/3)</f>
        <v>0.534440530491749</v>
      </c>
      <c r="AG82" s="11">
        <f>-'OddsRatio_working_3-way'!U82/(3*'OddsRatio_working_3-way'!X82^(1/3))*COS(('OddsRatio_working_3-way'!Y82+2*PI())/3)</f>
        <v>-0.31767189796883255</v>
      </c>
      <c r="AH82" s="11">
        <f>-'OddsRatio_working_3-way'!U82/(3*'OddsRatio_working_3-way'!X82^(1/3))*COS(('OddsRatio_working_3-way'!Y82+4*PI())/3)</f>
        <v>-0.21676863252291634</v>
      </c>
      <c r="AI82" s="11">
        <f>'OddsRatio_working_3-way'!U82/(3*'OddsRatio_working_3-way'!X82^(1/3))*SIN(('OddsRatio_working_3-way'!Y82)/3)</f>
        <v>-5.8256527467312004E-2</v>
      </c>
      <c r="AJ82" s="11">
        <f>'OddsRatio_working_3-way'!U82/(3*'OddsRatio_working_3-way'!X82^(1/3))*SIN(('OddsRatio_working_3-way'!Y82+2*PI())/3)</f>
        <v>-0.43371081248423055</v>
      </c>
      <c r="AK82" s="11">
        <f>'OddsRatio_working_3-way'!U82/(3*'OddsRatio_working_3-way'!X82^(1/3))*SIN(('OddsRatio_working_3-way'!Y82+4*PI())/3)</f>
        <v>0.49196733995154251</v>
      </c>
      <c r="AL82" s="11">
        <f>'OddsRatio_working_3-way'!Z82+'OddsRatio_working_3-way'!AF82</f>
        <v>1.068881060983498</v>
      </c>
      <c r="AM82" s="11">
        <f>'OddsRatio_working_3-way'!AA82+'OddsRatio_working_3-way'!AG82</f>
        <v>-0.63534379593766521</v>
      </c>
      <c r="AN82" s="11">
        <f>'OddsRatio_working_3-way'!AB82+'OddsRatio_working_3-way'!AH82</f>
        <v>-0.43353726504583273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1.068881060983498</v>
      </c>
      <c r="AS82" s="11">
        <f>IF(('OddsRatio_working_3-way'!X82=0),IF(Q82&gt;0,-Q82^(1/3),(-Q82)^(1/3)),'OddsRatio_working_3-way'!AM82-'OddsRatio_working_3-way'!R82/3)</f>
        <v>-0.63534379593766521</v>
      </c>
      <c r="AT82" s="11">
        <f>IF(('OddsRatio_working_3-way'!X82=0),IF(Q82&gt;0,-Q82^(1/3),(-Q82)^(1/3)),'OddsRatio_working_3-way'!AN82-'OddsRatio_working_3-way'!R82/3)</f>
        <v>-0.43353726504583273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2.5099999999999998</v>
      </c>
      <c r="B83" s="4">
        <f>IF('True_Odds_Calculator_3-way'!B84="","",'True_Odds_Calculator_3-way'!B84)</f>
        <v>3.42</v>
      </c>
      <c r="C83" s="4">
        <f>IF('True_Odds_Calculator_3-way'!C84="","",'True_Odds_Calculator_3-way'!C84)</f>
        <v>2.83</v>
      </c>
      <c r="D83" s="9">
        <f t="shared" si="26"/>
        <v>0.3826784996644047</v>
      </c>
      <c r="E83" s="9">
        <f t="shared" si="27"/>
        <v>0.27891445871746062</v>
      </c>
      <c r="F83" s="9">
        <f t="shared" si="28"/>
        <v>0.33840704161813456</v>
      </c>
      <c r="G83" s="9">
        <f t="shared" si="29"/>
        <v>1.0683176243536927</v>
      </c>
      <c r="H83" s="9">
        <f t="shared" si="30"/>
        <v>2.6131596127740755</v>
      </c>
      <c r="I83" s="9">
        <f t="shared" si="31"/>
        <v>3.5853286509359363</v>
      </c>
      <c r="J83" s="9">
        <f t="shared" si="32"/>
        <v>2.9550212525672572</v>
      </c>
      <c r="K83" s="11">
        <f t="shared" si="33"/>
        <v>0.39840637450199207</v>
      </c>
      <c r="L83" s="11">
        <f t="shared" si="34"/>
        <v>0.29239766081871343</v>
      </c>
      <c r="M83" s="11">
        <f t="shared" si="35"/>
        <v>0.35335689045936397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-0.27526889528242482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0.23710254759277932</v>
      </c>
      <c r="Q83" s="11">
        <f>2*'OddsRatio_working_3-way'!K83*'OddsRatio_working_3-way'!L83*'OddsRatio_working_3-way'!M83</f>
        <v>8.2327273469715051E-2</v>
      </c>
      <c r="R83" s="11">
        <f t="shared" si="36"/>
        <v>0</v>
      </c>
      <c r="S83" s="11">
        <f t="shared" si="37"/>
        <v>-0.86134885436116215</v>
      </c>
      <c r="T83" s="11">
        <f t="shared" si="38"/>
        <v>-0.29907946331984797</v>
      </c>
      <c r="U83" s="11">
        <f>'OddsRatio_working_3-way'!S83-'OddsRatio_working_3-way'!R83^2/3</f>
        <v>-0.86134885436116215</v>
      </c>
      <c r="V83" s="11">
        <f>'OddsRatio_working_3-way'!S83*'OddsRatio_working_3-way'!R83/3-2*'OddsRatio_working_3-way'!R83^3/27-'OddsRatio_working_3-way'!T83</f>
        <v>0.29907946331984797</v>
      </c>
      <c r="W83" s="11">
        <f>'OddsRatio_working_3-way'!V83^2+4*'OddsRatio_working_3-way'!U83^3/27</f>
        <v>-5.2260723363901085E-3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0.15384618756738691</v>
      </c>
      <c r="Y83" s="11">
        <f>IF('OddsRatio_working_3-way'!W83&gt;=0,IF('OddsRatio_working_3-way'!V83+SQRT('OddsRatio_working_3-way'!W83)&gt;0,0,PI()),ACOS('OddsRatio_working_3-way'!V83/(2*'OddsRatio_working_3-way'!X83)))</f>
        <v>0.2371646370680307</v>
      </c>
      <c r="Z83" s="11">
        <f>'OddsRatio_working_3-way'!X83^(1/3)*COS('OddsRatio_working_3-way'!Y83/3)</f>
        <v>0.53415881217684635</v>
      </c>
      <c r="AA83" s="11">
        <f>'OddsRatio_working_3-way'!X83^(1/3)*COS(('OddsRatio_working_3-way'!Y83+2*PI())/3)</f>
        <v>-0.30372618112601707</v>
      </c>
      <c r="AB83" s="11">
        <f>'OddsRatio_working_3-way'!X83^(1/3)*COS(('OddsRatio_working_3-way'!Y83+4*PI())/3)</f>
        <v>-0.23043263105082937</v>
      </c>
      <c r="AC83" s="11">
        <f>'OddsRatio_working_3-way'!X83^(1/3)*SIN('OddsRatio_working_3-way'!Y83/3)</f>
        <v>4.2316050865773037E-2</v>
      </c>
      <c r="AD83" s="11">
        <f>'OddsRatio_working_3-way'!X83^(1/3)*SIN(('OddsRatio_working_3-way'!Y83+2*PI())/3)</f>
        <v>0.44143707556758299</v>
      </c>
      <c r="AE83" s="11">
        <f>'OddsRatio_working_3-way'!X83^(1/3)*SIN(('OddsRatio_working_3-way'!Y83+4*PI())/3)</f>
        <v>-0.48375312643335594</v>
      </c>
      <c r="AF83" s="11">
        <f>-'OddsRatio_working_3-way'!U83/(3*'OddsRatio_working_3-way'!X83^(1/3))*COS(('OddsRatio_working_3-way'!Y83)/3)</f>
        <v>0.53415881217684635</v>
      </c>
      <c r="AG83" s="11">
        <f>-'OddsRatio_working_3-way'!U83/(3*'OddsRatio_working_3-way'!X83^(1/3))*COS(('OddsRatio_working_3-way'!Y83+2*PI())/3)</f>
        <v>-0.30372618112601707</v>
      </c>
      <c r="AH83" s="11">
        <f>-'OddsRatio_working_3-way'!U83/(3*'OddsRatio_working_3-way'!X83^(1/3))*COS(('OddsRatio_working_3-way'!Y83+4*PI())/3)</f>
        <v>-0.23043263105082937</v>
      </c>
      <c r="AI83" s="11">
        <f>'OddsRatio_working_3-way'!U83/(3*'OddsRatio_working_3-way'!X83^(1/3))*SIN(('OddsRatio_working_3-way'!Y83)/3)</f>
        <v>-4.2316050865773037E-2</v>
      </c>
      <c r="AJ83" s="11">
        <f>'OddsRatio_working_3-way'!U83/(3*'OddsRatio_working_3-way'!X83^(1/3))*SIN(('OddsRatio_working_3-way'!Y83+2*PI())/3)</f>
        <v>-0.44143707556758299</v>
      </c>
      <c r="AK83" s="11">
        <f>'OddsRatio_working_3-way'!U83/(3*'OddsRatio_working_3-way'!X83^(1/3))*SIN(('OddsRatio_working_3-way'!Y83+4*PI())/3)</f>
        <v>0.48375312643335594</v>
      </c>
      <c r="AL83" s="11">
        <f>'OddsRatio_working_3-way'!Z83+'OddsRatio_working_3-way'!AF83</f>
        <v>1.0683176243536927</v>
      </c>
      <c r="AM83" s="11">
        <f>'OddsRatio_working_3-way'!AA83+'OddsRatio_working_3-way'!AG83</f>
        <v>-0.60745236225203414</v>
      </c>
      <c r="AN83" s="11">
        <f>'OddsRatio_working_3-way'!AB83+'OddsRatio_working_3-way'!AH83</f>
        <v>-0.46086526210165873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1.0683176243536927</v>
      </c>
      <c r="AS83" s="11">
        <f>IF(('OddsRatio_working_3-way'!X83=0),IF(Q83&gt;0,-Q83^(1/3),(-Q83)^(1/3)),'OddsRatio_working_3-way'!AM83-'OddsRatio_working_3-way'!R83/3)</f>
        <v>-0.60745236225203414</v>
      </c>
      <c r="AT83" s="11">
        <f>IF(('OddsRatio_working_3-way'!X83=0),IF(Q83&gt;0,-Q83^(1/3),(-Q83)^(1/3)),'OddsRatio_working_3-way'!AN83-'OddsRatio_working_3-way'!R83/3)</f>
        <v>-0.46086526210165873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1.61</v>
      </c>
      <c r="B84" s="4">
        <f>IF('True_Odds_Calculator_3-way'!B85="","",'True_Odds_Calculator_3-way'!B85)</f>
        <v>4.3099999999999996</v>
      </c>
      <c r="C84" s="4">
        <f>IF('True_Odds_Calculator_3-way'!C85="","",'True_Odds_Calculator_3-way'!C85)</f>
        <v>5.0999999999999996</v>
      </c>
      <c r="D84" s="9">
        <f t="shared" si="26"/>
        <v>0.60042041532328327</v>
      </c>
      <c r="E84" s="9">
        <f t="shared" si="27"/>
        <v>0.21686545678238622</v>
      </c>
      <c r="F84" s="9">
        <f t="shared" si="28"/>
        <v>0.18271412789433025</v>
      </c>
      <c r="G84" s="9">
        <f t="shared" si="29"/>
        <v>1.0909830557932152</v>
      </c>
      <c r="H84" s="9">
        <f t="shared" si="30"/>
        <v>1.6654996640338617</v>
      </c>
      <c r="I84" s="9">
        <f t="shared" si="31"/>
        <v>4.6111539146755431</v>
      </c>
      <c r="J84" s="9">
        <f t="shared" si="32"/>
        <v>5.4730305287521812</v>
      </c>
      <c r="K84" s="11">
        <f t="shared" si="33"/>
        <v>0.6211180124223602</v>
      </c>
      <c r="L84" s="11">
        <f t="shared" si="34"/>
        <v>0.23201856148491881</v>
      </c>
      <c r="M84" s="11">
        <f t="shared" si="35"/>
        <v>0.19607843137254904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-0.23392054289687214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0.22662146670430502</v>
      </c>
      <c r="Q84" s="11">
        <f>2*'OddsRatio_working_3-way'!K84*'OddsRatio_working_3-way'!L84*'OddsRatio_working_3-way'!M84</f>
        <v>5.6514081472395276E-2</v>
      </c>
      <c r="R84" s="11">
        <f t="shared" si="36"/>
        <v>0</v>
      </c>
      <c r="S84" s="11">
        <f t="shared" si="37"/>
        <v>-0.96879677132168318</v>
      </c>
      <c r="T84" s="11">
        <f t="shared" si="38"/>
        <v>-0.2415952048183749</v>
      </c>
      <c r="U84" s="11">
        <f>'OddsRatio_working_3-way'!S84-'OddsRatio_working_3-way'!R84^2/3</f>
        <v>-0.96879677132168318</v>
      </c>
      <c r="V84" s="11">
        <f>'OddsRatio_working_3-way'!S84*'OddsRatio_working_3-way'!R84/3-2*'OddsRatio_working_3-way'!R84^3/27-'OddsRatio_working_3-way'!T84</f>
        <v>0.2415952048183749</v>
      </c>
      <c r="W84" s="11">
        <f>'OddsRatio_working_3-way'!V84^2+4*'OddsRatio_working_3-way'!U84^3/27</f>
        <v>-7.6340032215753251E-2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0.18351312978025972</v>
      </c>
      <c r="Y84" s="11">
        <f>IF('OddsRatio_working_3-way'!W84&gt;=0,IF('OddsRatio_working_3-way'!V84+SQRT('OddsRatio_working_3-way'!W84)&gt;0,0,PI()),ACOS('OddsRatio_working_3-way'!V84/(2*'OddsRatio_working_3-way'!X84)))</f>
        <v>0.85230397863056817</v>
      </c>
      <c r="Z84" s="11">
        <f>'OddsRatio_working_3-way'!X84^(1/3)*COS('OddsRatio_working_3-way'!Y84/3)</f>
        <v>0.5454915278966076</v>
      </c>
      <c r="AA84" s="11">
        <f>'OddsRatio_working_3-way'!X84^(1/3)*COS(('OddsRatio_working_3-way'!Y84+2*PI())/3)</f>
        <v>-0.41068936682712226</v>
      </c>
      <c r="AB84" s="11">
        <f>'OddsRatio_working_3-way'!X84^(1/3)*COS(('OddsRatio_working_3-way'!Y84+4*PI())/3)</f>
        <v>-0.13480216106948553</v>
      </c>
      <c r="AC84" s="11">
        <f>'OddsRatio_working_3-way'!X84^(1/3)*SIN('OddsRatio_working_3-way'!Y84/3)</f>
        <v>0.15928355251014553</v>
      </c>
      <c r="AD84" s="11">
        <f>'OddsRatio_working_3-way'!X84^(1/3)*SIN(('OddsRatio_working_3-way'!Y84+2*PI())/3)</f>
        <v>0.39276774445257734</v>
      </c>
      <c r="AE84" s="11">
        <f>'OddsRatio_working_3-way'!X84^(1/3)*SIN(('OddsRatio_working_3-way'!Y84+4*PI())/3)</f>
        <v>-0.55205129696272259</v>
      </c>
      <c r="AF84" s="11">
        <f>-'OddsRatio_working_3-way'!U84/(3*'OddsRatio_working_3-way'!X84^(1/3))*COS(('OddsRatio_working_3-way'!Y84)/3)</f>
        <v>0.5454915278966076</v>
      </c>
      <c r="AG84" s="11">
        <f>-'OddsRatio_working_3-way'!U84/(3*'OddsRatio_working_3-way'!X84^(1/3))*COS(('OddsRatio_working_3-way'!Y84+2*PI())/3)</f>
        <v>-0.41068936682712226</v>
      </c>
      <c r="AH84" s="11">
        <f>-'OddsRatio_working_3-way'!U84/(3*'OddsRatio_working_3-way'!X84^(1/3))*COS(('OddsRatio_working_3-way'!Y84+4*PI())/3)</f>
        <v>-0.13480216106948553</v>
      </c>
      <c r="AI84" s="11">
        <f>'OddsRatio_working_3-way'!U84/(3*'OddsRatio_working_3-way'!X84^(1/3))*SIN(('OddsRatio_working_3-way'!Y84)/3)</f>
        <v>-0.15928355251014553</v>
      </c>
      <c r="AJ84" s="11">
        <f>'OddsRatio_working_3-way'!U84/(3*'OddsRatio_working_3-way'!X84^(1/3))*SIN(('OddsRatio_working_3-way'!Y84+2*PI())/3)</f>
        <v>-0.39276774445257734</v>
      </c>
      <c r="AK84" s="11">
        <f>'OddsRatio_working_3-way'!U84/(3*'OddsRatio_working_3-way'!X84^(1/3))*SIN(('OddsRatio_working_3-way'!Y84+4*PI())/3)</f>
        <v>0.55205129696272259</v>
      </c>
      <c r="AL84" s="11">
        <f>'OddsRatio_working_3-way'!Z84+'OddsRatio_working_3-way'!AF84</f>
        <v>1.0909830557932152</v>
      </c>
      <c r="AM84" s="11">
        <f>'OddsRatio_working_3-way'!AA84+'OddsRatio_working_3-way'!AG84</f>
        <v>-0.82137873365424452</v>
      </c>
      <c r="AN84" s="11">
        <f>'OddsRatio_working_3-way'!AB84+'OddsRatio_working_3-way'!AH84</f>
        <v>-0.26960432213897106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1.0909830557932152</v>
      </c>
      <c r="AS84" s="11">
        <f>IF(('OddsRatio_working_3-way'!X84=0),IF(Q84&gt;0,-Q84^(1/3),(-Q84)^(1/3)),'OddsRatio_working_3-way'!AM84-'OddsRatio_working_3-way'!R84/3)</f>
        <v>-0.82137873365424452</v>
      </c>
      <c r="AT84" s="11">
        <f>IF(('OddsRatio_working_3-way'!X84=0),IF(Q84&gt;0,-Q84^(1/3),(-Q84)^(1/3)),'OddsRatio_working_3-way'!AN84-'OddsRatio_working_3-way'!R84/3)</f>
        <v>-0.26960432213897106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3.09</v>
      </c>
      <c r="B85" s="4">
        <f>IF('True_Odds_Calculator_3-way'!B86="","",'True_Odds_Calculator_3-way'!B86)</f>
        <v>3.55</v>
      </c>
      <c r="C85" s="4">
        <f>IF('True_Odds_Calculator_3-way'!C86="","",'True_Odds_Calculator_3-way'!C86)</f>
        <v>2.2799999999999998</v>
      </c>
      <c r="D85" s="9">
        <f t="shared" si="26"/>
        <v>0.30925243732140362</v>
      </c>
      <c r="E85" s="9">
        <f t="shared" si="27"/>
        <v>0.26844117419799296</v>
      </c>
      <c r="F85" s="9">
        <f t="shared" si="28"/>
        <v>0.42230638848060348</v>
      </c>
      <c r="G85" s="9">
        <f t="shared" si="29"/>
        <v>1.0687101742015392</v>
      </c>
      <c r="H85" s="9">
        <f t="shared" si="30"/>
        <v>3.233604264081217</v>
      </c>
      <c r="I85" s="9">
        <f t="shared" si="31"/>
        <v>3.7252109442139245</v>
      </c>
      <c r="J85" s="9">
        <f t="shared" si="32"/>
        <v>2.3679490229779701</v>
      </c>
      <c r="K85" s="11">
        <f t="shared" si="33"/>
        <v>0.3236245954692557</v>
      </c>
      <c r="L85" s="11">
        <f t="shared" si="34"/>
        <v>0.28169014084507044</v>
      </c>
      <c r="M85" s="11">
        <f t="shared" si="35"/>
        <v>0.43859649122807021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-0.27275627877296138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0.23670096431653001</v>
      </c>
      <c r="Q85" s="11">
        <f>2*'OddsRatio_working_3-way'!K85*'OddsRatio_working_3-way'!L85*'OddsRatio_working_3-way'!M85</f>
        <v>7.9966541998827717E-2</v>
      </c>
      <c r="R85" s="11">
        <f t="shared" si="36"/>
        <v>0</v>
      </c>
      <c r="S85" s="11">
        <f t="shared" si="37"/>
        <v>-0.86781123932826743</v>
      </c>
      <c r="T85" s="11">
        <f t="shared" si="38"/>
        <v>-0.29317947274603634</v>
      </c>
      <c r="U85" s="11">
        <f>'OddsRatio_working_3-way'!S85-'OddsRatio_working_3-way'!R85^2/3</f>
        <v>-0.86781123932826743</v>
      </c>
      <c r="V85" s="11">
        <f>'OddsRatio_working_3-way'!S85*'OddsRatio_working_3-way'!R85/3-2*'OddsRatio_working_3-way'!R85^3/27-'OddsRatio_working_3-way'!T85</f>
        <v>0.29317947274603634</v>
      </c>
      <c r="W85" s="11">
        <f>'OddsRatio_working_3-way'!V85^2+4*'OddsRatio_working_3-way'!U85^3/27</f>
        <v>-1.0867348510625097E-2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0.15558080838447666</v>
      </c>
      <c r="Y85" s="11">
        <f>IF('OddsRatio_working_3-way'!W85&gt;=0,IF('OddsRatio_working_3-way'!V85+SQRT('OddsRatio_working_3-way'!W85)&gt;0,0,PI()),ACOS('OddsRatio_working_3-way'!V85/(2*'OddsRatio_working_3-way'!X85)))</f>
        <v>0.34163058618524622</v>
      </c>
      <c r="Z85" s="11">
        <f>'OddsRatio_working_3-way'!X85^(1/3)*COS('OddsRatio_working_3-way'!Y85/3)</f>
        <v>0.53435508710076962</v>
      </c>
      <c r="AA85" s="11">
        <f>'OddsRatio_working_3-way'!X85^(1/3)*COS(('OddsRatio_working_3-way'!Y85+2*PI())/3)</f>
        <v>-0.32010476243833996</v>
      </c>
      <c r="AB85" s="11">
        <f>'OddsRatio_working_3-way'!X85^(1/3)*COS(('OddsRatio_working_3-way'!Y85+4*PI())/3)</f>
        <v>-0.2142503246624296</v>
      </c>
      <c r="AC85" s="11">
        <f>'OddsRatio_working_3-way'!X85^(1/3)*SIN('OddsRatio_working_3-way'!Y85/3)</f>
        <v>6.1115088144838257E-2</v>
      </c>
      <c r="AD85" s="11">
        <f>'OddsRatio_working_3-way'!X85^(1/3)*SIN(('OddsRatio_working_3-way'!Y85+2*PI())/3)</f>
        <v>0.43220753599829381</v>
      </c>
      <c r="AE85" s="11">
        <f>'OddsRatio_working_3-way'!X85^(1/3)*SIN(('OddsRatio_working_3-way'!Y85+4*PI())/3)</f>
        <v>-0.4933226241431321</v>
      </c>
      <c r="AF85" s="11">
        <f>-'OddsRatio_working_3-way'!U85/(3*'OddsRatio_working_3-way'!X85^(1/3))*COS(('OddsRatio_working_3-way'!Y85)/3)</f>
        <v>0.53435508710076962</v>
      </c>
      <c r="AG85" s="11">
        <f>-'OddsRatio_working_3-way'!U85/(3*'OddsRatio_working_3-way'!X85^(1/3))*COS(('OddsRatio_working_3-way'!Y85+2*PI())/3)</f>
        <v>-0.32010476243833996</v>
      </c>
      <c r="AH85" s="11">
        <f>-'OddsRatio_working_3-way'!U85/(3*'OddsRatio_working_3-way'!X85^(1/3))*COS(('OddsRatio_working_3-way'!Y85+4*PI())/3)</f>
        <v>-0.2142503246624296</v>
      </c>
      <c r="AI85" s="11">
        <f>'OddsRatio_working_3-way'!U85/(3*'OddsRatio_working_3-way'!X85^(1/3))*SIN(('OddsRatio_working_3-way'!Y85)/3)</f>
        <v>-6.1115088144838257E-2</v>
      </c>
      <c r="AJ85" s="11">
        <f>'OddsRatio_working_3-way'!U85/(3*'OddsRatio_working_3-way'!X85^(1/3))*SIN(('OddsRatio_working_3-way'!Y85+2*PI())/3)</f>
        <v>-0.43220753599829381</v>
      </c>
      <c r="AK85" s="11">
        <f>'OddsRatio_working_3-way'!U85/(3*'OddsRatio_working_3-way'!X85^(1/3))*SIN(('OddsRatio_working_3-way'!Y85+4*PI())/3)</f>
        <v>0.4933226241431321</v>
      </c>
      <c r="AL85" s="11">
        <f>'OddsRatio_working_3-way'!Z85+'OddsRatio_working_3-way'!AF85</f>
        <v>1.0687101742015392</v>
      </c>
      <c r="AM85" s="11">
        <f>'OddsRatio_working_3-way'!AA85+'OddsRatio_working_3-way'!AG85</f>
        <v>-0.64020952487667993</v>
      </c>
      <c r="AN85" s="11">
        <f>'OddsRatio_working_3-way'!AB85+'OddsRatio_working_3-way'!AH85</f>
        <v>-0.42850064932485921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1.0687101742015392</v>
      </c>
      <c r="AS85" s="11">
        <f>IF(('OddsRatio_working_3-way'!X85=0),IF(Q85&gt;0,-Q85^(1/3),(-Q85)^(1/3)),'OddsRatio_working_3-way'!AM85-'OddsRatio_working_3-way'!R85/3)</f>
        <v>-0.64020952487667993</v>
      </c>
      <c r="AT85" s="11">
        <f>IF(('OddsRatio_working_3-way'!X85=0),IF(Q85&gt;0,-Q85^(1/3),(-Q85)^(1/3)),'OddsRatio_working_3-way'!AN85-'OddsRatio_working_3-way'!R85/3)</f>
        <v>-0.42850064932485921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3.99</v>
      </c>
      <c r="C86" s="4">
        <f>IF('True_Odds_Calculator_3-way'!C87="","",'True_Odds_Calculator_3-way'!C87)</f>
        <v>1.94</v>
      </c>
      <c r="D86" s="9">
        <f t="shared" si="26"/>
        <v>0.27318860067327055</v>
      </c>
      <c r="E86" s="9">
        <f t="shared" si="27"/>
        <v>0.23399539440765529</v>
      </c>
      <c r="F86" s="9">
        <f t="shared" si="28"/>
        <v>0.49281600491907429</v>
      </c>
      <c r="G86" s="9">
        <f t="shared" si="29"/>
        <v>1.0948456141639604</v>
      </c>
      <c r="H86" s="9">
        <f t="shared" si="30"/>
        <v>3.6604748424184246</v>
      </c>
      <c r="I86" s="9">
        <f t="shared" si="31"/>
        <v>4.2735883863502417</v>
      </c>
      <c r="J86" s="9">
        <f t="shared" si="32"/>
        <v>2.0291548773141219</v>
      </c>
      <c r="K86" s="11">
        <f t="shared" si="33"/>
        <v>0.29154518950437314</v>
      </c>
      <c r="L86" s="11">
        <f t="shared" si="34"/>
        <v>0.25062656641604009</v>
      </c>
      <c r="M86" s="11">
        <f t="shared" si="35"/>
        <v>0.51546391752577325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-0.25723885620998488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0.23954569481019733</v>
      </c>
      <c r="Q86" s="11">
        <f>2*'OddsRatio_working_3-way'!K86*'OddsRatio_working_3-way'!L86*'OddsRatio_working_3-way'!M86</f>
        <v>7.5328834845973996E-2</v>
      </c>
      <c r="R86" s="11">
        <f t="shared" si="36"/>
        <v>0</v>
      </c>
      <c r="S86" s="11">
        <f t="shared" si="37"/>
        <v>-0.93121893923620713</v>
      </c>
      <c r="T86" s="11">
        <f t="shared" si="38"/>
        <v>-0.2928361444139016</v>
      </c>
      <c r="U86" s="11">
        <f>'OddsRatio_working_3-way'!S86-'OddsRatio_working_3-way'!R86^2/3</f>
        <v>-0.93121893923620713</v>
      </c>
      <c r="V86" s="11">
        <f>'OddsRatio_working_3-way'!S86*'OddsRatio_working_3-way'!R86/3-2*'OddsRatio_working_3-way'!R86^3/27-'OddsRatio_working_3-way'!T86</f>
        <v>0.2928361444139016</v>
      </c>
      <c r="W86" s="11">
        <f>'OddsRatio_working_3-way'!V86^2+4*'OddsRatio_working_3-way'!U86^3/27</f>
        <v>-3.3880167171494807E-2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0.17294014473705507</v>
      </c>
      <c r="Y86" s="11">
        <f>IF('OddsRatio_working_3-way'!W86&gt;=0,IF('OddsRatio_working_3-way'!V86+SQRT('OddsRatio_working_3-way'!W86)&gt;0,0,PI()),ACOS('OddsRatio_working_3-way'!V86/(2*'OddsRatio_working_3-way'!X86)))</f>
        <v>0.56115662293563551</v>
      </c>
      <c r="Z86" s="11">
        <f>'OddsRatio_working_3-way'!X86^(1/3)*COS('OddsRatio_working_3-way'!Y86/3)</f>
        <v>0.54742280708198032</v>
      </c>
      <c r="AA86" s="11">
        <f>'OddsRatio_working_3-way'!X86^(1/3)*COS(('OddsRatio_working_3-way'!Y86+2*PI())/3)</f>
        <v>-0.36343842023003187</v>
      </c>
      <c r="AB86" s="11">
        <f>'OddsRatio_working_3-way'!X86^(1/3)*COS(('OddsRatio_working_3-way'!Y86+4*PI())/3)</f>
        <v>-0.18398438685194832</v>
      </c>
      <c r="AC86" s="11">
        <f>'OddsRatio_working_3-way'!X86^(1/3)*SIN('OddsRatio_working_3-way'!Y86/3)</f>
        <v>0.10360783447800054</v>
      </c>
      <c r="AD86" s="11">
        <f>'OddsRatio_working_3-way'!X86^(1/3)*SIN(('OddsRatio_working_3-way'!Y86+2*PI())/3)</f>
        <v>0.42227814030498251</v>
      </c>
      <c r="AE86" s="11">
        <f>'OddsRatio_working_3-way'!X86^(1/3)*SIN(('OddsRatio_working_3-way'!Y86+4*PI())/3)</f>
        <v>-0.52588597478298316</v>
      </c>
      <c r="AF86" s="11">
        <f>-'OddsRatio_working_3-way'!U86/(3*'OddsRatio_working_3-way'!X86^(1/3))*COS(('OddsRatio_working_3-way'!Y86)/3)</f>
        <v>0.54742280708198021</v>
      </c>
      <c r="AG86" s="11">
        <f>-'OddsRatio_working_3-way'!U86/(3*'OddsRatio_working_3-way'!X86^(1/3))*COS(('OddsRatio_working_3-way'!Y86+2*PI())/3)</f>
        <v>-0.36343842023003181</v>
      </c>
      <c r="AH86" s="11">
        <f>-'OddsRatio_working_3-way'!U86/(3*'OddsRatio_working_3-way'!X86^(1/3))*COS(('OddsRatio_working_3-way'!Y86+4*PI())/3)</f>
        <v>-0.18398438685194826</v>
      </c>
      <c r="AI86" s="11">
        <f>'OddsRatio_working_3-way'!U86/(3*'OddsRatio_working_3-way'!X86^(1/3))*SIN(('OddsRatio_working_3-way'!Y86)/3)</f>
        <v>-0.10360783447800052</v>
      </c>
      <c r="AJ86" s="11">
        <f>'OddsRatio_working_3-way'!U86/(3*'OddsRatio_working_3-way'!X86^(1/3))*SIN(('OddsRatio_working_3-way'!Y86+2*PI())/3)</f>
        <v>-0.42227814030498245</v>
      </c>
      <c r="AK86" s="11">
        <f>'OddsRatio_working_3-way'!U86/(3*'OddsRatio_working_3-way'!X86^(1/3))*SIN(('OddsRatio_working_3-way'!Y86+4*PI())/3)</f>
        <v>0.52588597478298305</v>
      </c>
      <c r="AL86" s="11">
        <f>'OddsRatio_working_3-way'!Z86+'OddsRatio_working_3-way'!AF86</f>
        <v>1.0948456141639604</v>
      </c>
      <c r="AM86" s="11">
        <f>'OddsRatio_working_3-way'!AA86+'OddsRatio_working_3-way'!AG86</f>
        <v>-0.72687684046006362</v>
      </c>
      <c r="AN86" s="11">
        <f>'OddsRatio_working_3-way'!AB86+'OddsRatio_working_3-way'!AH86</f>
        <v>-0.36796877370389658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1.0948456141639604</v>
      </c>
      <c r="AS86" s="11">
        <f>IF(('OddsRatio_working_3-way'!X86=0),IF(Q86&gt;0,-Q86^(1/3),(-Q86)^(1/3)),'OddsRatio_working_3-way'!AM86-'OddsRatio_working_3-way'!R86/3)</f>
        <v>-0.72687684046006362</v>
      </c>
      <c r="AT86" s="11">
        <f>IF(('OddsRatio_working_3-way'!X86=0),IF(Q86&gt;0,-Q86^(1/3),(-Q86)^(1/3)),'OddsRatio_working_3-way'!AN86-'OddsRatio_working_3-way'!R86/3)</f>
        <v>-0.36796877370389658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3.79</v>
      </c>
      <c r="B87" s="4">
        <f>IF('True_Odds_Calculator_3-way'!B88="","",'True_Odds_Calculator_3-way'!B88)</f>
        <v>3.5</v>
      </c>
      <c r="C87" s="4">
        <f>IF('True_Odds_Calculator_3-way'!C88="","",'True_Odds_Calculator_3-way'!C88)</f>
        <v>2.11</v>
      </c>
      <c r="D87" s="9">
        <f t="shared" si="26"/>
        <v>0.25682670746639918</v>
      </c>
      <c r="E87" s="9">
        <f t="shared" si="27"/>
        <v>0.27832672413791265</v>
      </c>
      <c r="F87" s="9">
        <f t="shared" si="28"/>
        <v>0.46484656839568828</v>
      </c>
      <c r="G87" s="9">
        <f t="shared" si="29"/>
        <v>1.0371598747441784</v>
      </c>
      <c r="H87" s="9">
        <f t="shared" si="30"/>
        <v>3.893676050536258</v>
      </c>
      <c r="I87" s="9">
        <f t="shared" si="31"/>
        <v>3.5928996868604455</v>
      </c>
      <c r="J87" s="9">
        <f t="shared" si="32"/>
        <v>2.1512474609660379</v>
      </c>
      <c r="K87" s="11">
        <f t="shared" si="33"/>
        <v>0.26385224274406333</v>
      </c>
      <c r="L87" s="11">
        <f t="shared" si="34"/>
        <v>0.2857142857142857</v>
      </c>
      <c r="M87" s="11">
        <f t="shared" si="35"/>
        <v>0.47393364928909953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-0.27661611731688884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0.22866003433473325</v>
      </c>
      <c r="Q87" s="11">
        <f>2*'OddsRatio_working_3-way'!K87*'OddsRatio_working_3-way'!L87*'OddsRatio_working_3-way'!M87</f>
        <v>7.1456260729604149E-2</v>
      </c>
      <c r="R87" s="11">
        <f t="shared" si="36"/>
        <v>0</v>
      </c>
      <c r="S87" s="11">
        <f t="shared" si="37"/>
        <v>-0.82663308469760077</v>
      </c>
      <c r="T87" s="11">
        <f t="shared" si="38"/>
        <v>-0.25832283896800029</v>
      </c>
      <c r="U87" s="11">
        <f>'OddsRatio_working_3-way'!S87-'OddsRatio_working_3-way'!R87^2/3</f>
        <v>-0.82663308469760077</v>
      </c>
      <c r="V87" s="11">
        <f>'OddsRatio_working_3-way'!S87*'OddsRatio_working_3-way'!R87/3-2*'OddsRatio_working_3-way'!R87^3/27-'OddsRatio_working_3-way'!T87</f>
        <v>0.25832283896800029</v>
      </c>
      <c r="W87" s="11">
        <f>'OddsRatio_working_3-way'!V87^2+4*'OddsRatio_working_3-way'!U87^3/27</f>
        <v>-1.6951797521175926E-2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0.14463962687803034</v>
      </c>
      <c r="Y87" s="11">
        <f>IF('OddsRatio_working_3-way'!W87&gt;=0,IF('OddsRatio_working_3-way'!V87+SQRT('OddsRatio_working_3-way'!W87)&gt;0,0,PI()),ACOS('OddsRatio_working_3-way'!V87/(2*'OddsRatio_working_3-way'!X87)))</f>
        <v>0.46685593922003399</v>
      </c>
      <c r="Z87" s="11">
        <f>'OddsRatio_working_3-way'!X87^(1/3)*COS('OddsRatio_working_3-way'!Y87/3)</f>
        <v>0.51857993737208918</v>
      </c>
      <c r="AA87" s="11">
        <f>'OddsRatio_working_3-way'!X87^(1/3)*COS(('OddsRatio_working_3-way'!Y87+2*PI())/3)</f>
        <v>-0.32974852097581431</v>
      </c>
      <c r="AB87" s="11">
        <f>'OddsRatio_working_3-way'!X87^(1/3)*COS(('OddsRatio_working_3-way'!Y87+4*PI())/3)</f>
        <v>-0.18883141639627504</v>
      </c>
      <c r="AC87" s="11">
        <f>'OddsRatio_working_3-way'!X87^(1/3)*SIN('OddsRatio_working_3-way'!Y87/3)</f>
        <v>8.1358528262419794E-2</v>
      </c>
      <c r="AD87" s="11">
        <f>'OddsRatio_working_3-way'!X87^(1/3)*SIN(('OddsRatio_working_3-way'!Y87+2*PI())/3)</f>
        <v>0.40842413552596257</v>
      </c>
      <c r="AE87" s="11">
        <f>'OddsRatio_working_3-way'!X87^(1/3)*SIN(('OddsRatio_working_3-way'!Y87+4*PI())/3)</f>
        <v>-0.48978266378838226</v>
      </c>
      <c r="AF87" s="11">
        <f>-'OddsRatio_working_3-way'!U87/(3*'OddsRatio_working_3-way'!X87^(1/3))*COS(('OddsRatio_working_3-way'!Y87)/3)</f>
        <v>0.51857993737208918</v>
      </c>
      <c r="AG87" s="11">
        <f>-'OddsRatio_working_3-way'!U87/(3*'OddsRatio_working_3-way'!X87^(1/3))*COS(('OddsRatio_working_3-way'!Y87+2*PI())/3)</f>
        <v>-0.32974852097581431</v>
      </c>
      <c r="AH87" s="11">
        <f>-'OddsRatio_working_3-way'!U87/(3*'OddsRatio_working_3-way'!X87^(1/3))*COS(('OddsRatio_working_3-way'!Y87+4*PI())/3)</f>
        <v>-0.18883141639627504</v>
      </c>
      <c r="AI87" s="11">
        <f>'OddsRatio_working_3-way'!U87/(3*'OddsRatio_working_3-way'!X87^(1/3))*SIN(('OddsRatio_working_3-way'!Y87)/3)</f>
        <v>-8.1358528262419794E-2</v>
      </c>
      <c r="AJ87" s="11">
        <f>'OddsRatio_working_3-way'!U87/(3*'OddsRatio_working_3-way'!X87^(1/3))*SIN(('OddsRatio_working_3-way'!Y87+2*PI())/3)</f>
        <v>-0.40842413552596257</v>
      </c>
      <c r="AK87" s="11">
        <f>'OddsRatio_working_3-way'!U87/(3*'OddsRatio_working_3-way'!X87^(1/3))*SIN(('OddsRatio_working_3-way'!Y87+4*PI())/3)</f>
        <v>0.48978266378838226</v>
      </c>
      <c r="AL87" s="11">
        <f>'OddsRatio_working_3-way'!Z87+'OddsRatio_working_3-way'!AF87</f>
        <v>1.0371598747441784</v>
      </c>
      <c r="AM87" s="11">
        <f>'OddsRatio_working_3-way'!AA87+'OddsRatio_working_3-way'!AG87</f>
        <v>-0.65949704195162862</v>
      </c>
      <c r="AN87" s="11">
        <f>'OddsRatio_working_3-way'!AB87+'OddsRatio_working_3-way'!AH87</f>
        <v>-0.37766283279255008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1.0371598747441784</v>
      </c>
      <c r="AS87" s="11">
        <f>IF(('OddsRatio_working_3-way'!X87=0),IF(Q87&gt;0,-Q87^(1/3),(-Q87)^(1/3)),'OddsRatio_working_3-way'!AM87-'OddsRatio_working_3-way'!R87/3)</f>
        <v>-0.65949704195162862</v>
      </c>
      <c r="AT87" s="11">
        <f>IF(('OddsRatio_working_3-way'!X87=0),IF(Q87&gt;0,-Q87^(1/3),(-Q87)^(1/3)),'OddsRatio_working_3-way'!AN87-'OddsRatio_working_3-way'!R87/3)</f>
        <v>-0.37766283279255008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2.6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2.83</v>
      </c>
      <c r="D88" s="9">
        <f t="shared" si="26"/>
        <v>0.37651087536315364</v>
      </c>
      <c r="E88" s="9">
        <f t="shared" si="27"/>
        <v>0.27794791941210112</v>
      </c>
      <c r="F88" s="9">
        <f t="shared" si="28"/>
        <v>0.34554120522474524</v>
      </c>
      <c r="G88" s="9">
        <f t="shared" si="29"/>
        <v>1.0349786112344634</v>
      </c>
      <c r="H88" s="9">
        <f t="shared" si="30"/>
        <v>2.6559657779751418</v>
      </c>
      <c r="I88" s="9">
        <f t="shared" si="31"/>
        <v>3.597796314198503</v>
      </c>
      <c r="J88" s="9">
        <f t="shared" si="32"/>
        <v>2.8940108585590676</v>
      </c>
      <c r="K88" s="11">
        <f t="shared" si="33"/>
        <v>0.38461538461538458</v>
      </c>
      <c r="L88" s="11">
        <f t="shared" si="34"/>
        <v>0.28490028490028491</v>
      </c>
      <c r="M88" s="11">
        <f t="shared" si="35"/>
        <v>0.35335689045936397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-0.28456264824843247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0.22999560917473399</v>
      </c>
      <c r="Q88" s="11">
        <f>2*'OddsRatio_working_3-way'!K88*'OddsRatio_working_3-way'!L88*'OddsRatio_working_3-way'!M88</f>
        <v>7.7439599048731961E-2</v>
      </c>
      <c r="R88" s="11">
        <f t="shared" si="36"/>
        <v>0</v>
      </c>
      <c r="S88" s="11">
        <f t="shared" si="37"/>
        <v>-0.80824244007576262</v>
      </c>
      <c r="T88" s="11">
        <f t="shared" si="38"/>
        <v>-0.27213550170901091</v>
      </c>
      <c r="U88" s="11">
        <f>'OddsRatio_working_3-way'!S88-'OddsRatio_working_3-way'!R88^2/3</f>
        <v>-0.80824244007576262</v>
      </c>
      <c r="V88" s="11">
        <f>'OddsRatio_working_3-way'!S88*'OddsRatio_working_3-way'!R88/3-2*'OddsRatio_working_3-way'!R88^3/27-'OddsRatio_working_3-way'!T88</f>
        <v>0.27213550170901091</v>
      </c>
      <c r="W88" s="11">
        <f>'OddsRatio_working_3-way'!V88^2+4*'OddsRatio_working_3-way'!U88^3/27</f>
        <v>-4.1628754774408194E-3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0.13983973574046818</v>
      </c>
      <c r="Y88" s="11">
        <f>IF('OddsRatio_working_3-way'!W88&gt;=0,IF('OddsRatio_working_3-way'!V88+SQRT('OddsRatio_working_3-way'!W88)&gt;0,0,PI()),ACOS('OddsRatio_working_3-way'!V88/(2*'OddsRatio_working_3-way'!X88)))</f>
        <v>0.23279076329176518</v>
      </c>
      <c r="Z88" s="11">
        <f>'OddsRatio_working_3-way'!X88^(1/3)*COS('OddsRatio_working_3-way'!Y88/3)</f>
        <v>0.51748930561723172</v>
      </c>
      <c r="AA88" s="11">
        <f>'OddsRatio_working_3-way'!X88^(1/3)*COS(('OddsRatio_working_3-way'!Y88+2*PI())/3)</f>
        <v>-0.29359036915635583</v>
      </c>
      <c r="AB88" s="11">
        <f>'OddsRatio_working_3-way'!X88^(1/3)*COS(('OddsRatio_working_3-way'!Y88+4*PI())/3)</f>
        <v>-0.223898936460876</v>
      </c>
      <c r="AC88" s="11">
        <f>'OddsRatio_working_3-way'!X88^(1/3)*SIN('OddsRatio_working_3-way'!Y88/3)</f>
        <v>4.0236367426946126E-2</v>
      </c>
      <c r="AD88" s="11">
        <f>'OddsRatio_working_3-way'!X88^(1/3)*SIN(('OddsRatio_working_3-way'!Y88+2*PI())/3)</f>
        <v>0.42804070113781889</v>
      </c>
      <c r="AE88" s="11">
        <f>'OddsRatio_working_3-way'!X88^(1/3)*SIN(('OddsRatio_working_3-way'!Y88+4*PI())/3)</f>
        <v>-0.46827706856476486</v>
      </c>
      <c r="AF88" s="11">
        <f>-'OddsRatio_working_3-way'!U88/(3*'OddsRatio_working_3-way'!X88^(1/3))*COS(('OddsRatio_working_3-way'!Y88)/3)</f>
        <v>0.51748930561723172</v>
      </c>
      <c r="AG88" s="11">
        <f>-'OddsRatio_working_3-way'!U88/(3*'OddsRatio_working_3-way'!X88^(1/3))*COS(('OddsRatio_working_3-way'!Y88+2*PI())/3)</f>
        <v>-0.29359036915635583</v>
      </c>
      <c r="AH88" s="11">
        <f>-'OddsRatio_working_3-way'!U88/(3*'OddsRatio_working_3-way'!X88^(1/3))*COS(('OddsRatio_working_3-way'!Y88+4*PI())/3)</f>
        <v>-0.223898936460876</v>
      </c>
      <c r="AI88" s="11">
        <f>'OddsRatio_working_3-way'!U88/(3*'OddsRatio_working_3-way'!X88^(1/3))*SIN(('OddsRatio_working_3-way'!Y88)/3)</f>
        <v>-4.0236367426946126E-2</v>
      </c>
      <c r="AJ88" s="11">
        <f>'OddsRatio_working_3-way'!U88/(3*'OddsRatio_working_3-way'!X88^(1/3))*SIN(('OddsRatio_working_3-way'!Y88+2*PI())/3)</f>
        <v>-0.42804070113781889</v>
      </c>
      <c r="AK88" s="11">
        <f>'OddsRatio_working_3-way'!U88/(3*'OddsRatio_working_3-way'!X88^(1/3))*SIN(('OddsRatio_working_3-way'!Y88+4*PI())/3)</f>
        <v>0.46827706856476486</v>
      </c>
      <c r="AL88" s="11">
        <f>'OddsRatio_working_3-way'!Z88+'OddsRatio_working_3-way'!AF88</f>
        <v>1.0349786112344634</v>
      </c>
      <c r="AM88" s="11">
        <f>'OddsRatio_working_3-way'!AA88+'OddsRatio_working_3-way'!AG88</f>
        <v>-0.58718073831271167</v>
      </c>
      <c r="AN88" s="11">
        <f>'OddsRatio_working_3-way'!AB88+'OddsRatio_working_3-way'!AH88</f>
        <v>-0.44779787292175199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1.0349786112344634</v>
      </c>
      <c r="AS88" s="11">
        <f>IF(('OddsRatio_working_3-way'!X88=0),IF(Q88&gt;0,-Q88^(1/3),(-Q88)^(1/3)),'OddsRatio_working_3-way'!AM88-'OddsRatio_working_3-way'!R88/3)</f>
        <v>-0.58718073831271167</v>
      </c>
      <c r="AT88" s="11">
        <f>IF(('OddsRatio_working_3-way'!X88=0),IF(Q88&gt;0,-Q88^(1/3),(-Q88)^(1/3)),'OddsRatio_working_3-way'!AN88-'OddsRatio_working_3-way'!R88/3)</f>
        <v>-0.44779787292175199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2.4500000000000002</v>
      </c>
      <c r="B89" s="4">
        <f>IF('True_Odds_Calculator_3-way'!B90="","",'True_Odds_Calculator_3-way'!B90)</f>
        <v>3.28</v>
      </c>
      <c r="C89" s="4">
        <f>IF('True_Odds_Calculator_3-way'!C90="","",'True_Odds_Calculator_3-way'!C90)</f>
        <v>3.12</v>
      </c>
      <c r="D89" s="9">
        <f t="shared" si="26"/>
        <v>0.39605158278529951</v>
      </c>
      <c r="E89" s="9">
        <f t="shared" si="27"/>
        <v>0.29430713333511221</v>
      </c>
      <c r="F89" s="9">
        <f t="shared" si="28"/>
        <v>0.30964128387958822</v>
      </c>
      <c r="G89" s="9">
        <f t="shared" si="29"/>
        <v>1.0516714688375226</v>
      </c>
      <c r="H89" s="9">
        <f t="shared" si="30"/>
        <v>2.524923629814408</v>
      </c>
      <c r="I89" s="9">
        <f t="shared" si="31"/>
        <v>3.397810948949552</v>
      </c>
      <c r="J89" s="9">
        <f t="shared" si="32"/>
        <v>3.2295435139355484</v>
      </c>
      <c r="K89" s="11">
        <f t="shared" si="33"/>
        <v>0.4081632653061224</v>
      </c>
      <c r="L89" s="11">
        <f t="shared" si="34"/>
        <v>0.3048780487804878</v>
      </c>
      <c r="M89" s="11">
        <f t="shared" si="35"/>
        <v>0.32051282051282048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-0.27954014626488499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0.23332503733200594</v>
      </c>
      <c r="Q89" s="11">
        <f>2*'OddsRatio_working_3-way'!K89*'OddsRatio_working_3-way'!L89*'OddsRatio_working_3-way'!M89</f>
        <v>7.9769243532309714E-2</v>
      </c>
      <c r="R89" s="11">
        <f t="shared" si="36"/>
        <v>0</v>
      </c>
      <c r="S89" s="11">
        <f t="shared" si="37"/>
        <v>-0.83467451974112217</v>
      </c>
      <c r="T89" s="11">
        <f t="shared" si="38"/>
        <v>-0.28535881016790499</v>
      </c>
      <c r="U89" s="11">
        <f>'OddsRatio_working_3-way'!S89-'OddsRatio_working_3-way'!R89^2/3</f>
        <v>-0.83467451974112217</v>
      </c>
      <c r="V89" s="11">
        <f>'OddsRatio_working_3-way'!S89*'OddsRatio_working_3-way'!R89/3-2*'OddsRatio_working_3-way'!R89^3/27-'OddsRatio_working_3-way'!T89</f>
        <v>0.28535881016790499</v>
      </c>
      <c r="W89" s="11">
        <f>'OddsRatio_working_3-way'!V89^2+4*'OddsRatio_working_3-way'!U89^3/27</f>
        <v>-4.7188444844783739E-3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0.14675531934560396</v>
      </c>
      <c r="Y89" s="11">
        <f>IF('OddsRatio_working_3-way'!W89&gt;=0,IF('OddsRatio_working_3-way'!V89+SQRT('OddsRatio_working_3-way'!W89)&gt;0,0,PI()),ACOS('OddsRatio_working_3-way'!V89/(2*'OddsRatio_working_3-way'!X89)))</f>
        <v>0.23623318606718424</v>
      </c>
      <c r="Z89" s="11">
        <f>'OddsRatio_working_3-way'!X89^(1/3)*COS('OddsRatio_working_3-way'!Y89/3)</f>
        <v>0.5258357344187613</v>
      </c>
      <c r="AA89" s="11">
        <f>'OddsRatio_working_3-way'!X89^(1/3)*COS(('OddsRatio_working_3-way'!Y89+2*PI())/3)</f>
        <v>-0.29885135077961072</v>
      </c>
      <c r="AB89" s="11">
        <f>'OddsRatio_working_3-way'!X89^(1/3)*COS(('OddsRatio_working_3-way'!Y89+4*PI())/3)</f>
        <v>-0.22698438363915027</v>
      </c>
      <c r="AC89" s="11">
        <f>'OddsRatio_working_3-way'!X89^(1/3)*SIN('OddsRatio_working_3-way'!Y89/3)</f>
        <v>4.1492412824386746E-2</v>
      </c>
      <c r="AD89" s="11">
        <f>'OddsRatio_working_3-way'!X89^(1/3)*SIN(('OddsRatio_working_3-way'!Y89+2*PI())/3)</f>
        <v>0.43464089781210125</v>
      </c>
      <c r="AE89" s="11">
        <f>'OddsRatio_working_3-way'!X89^(1/3)*SIN(('OddsRatio_working_3-way'!Y89+4*PI())/3)</f>
        <v>-0.47613331063648806</v>
      </c>
      <c r="AF89" s="11">
        <f>-'OddsRatio_working_3-way'!U89/(3*'OddsRatio_working_3-way'!X89^(1/3))*COS(('OddsRatio_working_3-way'!Y89)/3)</f>
        <v>0.5258357344187613</v>
      </c>
      <c r="AG89" s="11">
        <f>-'OddsRatio_working_3-way'!U89/(3*'OddsRatio_working_3-way'!X89^(1/3))*COS(('OddsRatio_working_3-way'!Y89+2*PI())/3)</f>
        <v>-0.29885135077961072</v>
      </c>
      <c r="AH89" s="11">
        <f>-'OddsRatio_working_3-way'!U89/(3*'OddsRatio_working_3-way'!X89^(1/3))*COS(('OddsRatio_working_3-way'!Y89+4*PI())/3)</f>
        <v>-0.22698438363915027</v>
      </c>
      <c r="AI89" s="11">
        <f>'OddsRatio_working_3-way'!U89/(3*'OddsRatio_working_3-way'!X89^(1/3))*SIN(('OddsRatio_working_3-way'!Y89)/3)</f>
        <v>-4.1492412824386746E-2</v>
      </c>
      <c r="AJ89" s="11">
        <f>'OddsRatio_working_3-way'!U89/(3*'OddsRatio_working_3-way'!X89^(1/3))*SIN(('OddsRatio_working_3-way'!Y89+2*PI())/3)</f>
        <v>-0.43464089781210125</v>
      </c>
      <c r="AK89" s="11">
        <f>'OddsRatio_working_3-way'!U89/(3*'OddsRatio_working_3-way'!X89^(1/3))*SIN(('OddsRatio_working_3-way'!Y89+4*PI())/3)</f>
        <v>0.47613331063648806</v>
      </c>
      <c r="AL89" s="11">
        <f>'OddsRatio_working_3-way'!Z89+'OddsRatio_working_3-way'!AF89</f>
        <v>1.0516714688375226</v>
      </c>
      <c r="AM89" s="11">
        <f>'OddsRatio_working_3-way'!AA89+'OddsRatio_working_3-way'!AG89</f>
        <v>-0.59770270155922145</v>
      </c>
      <c r="AN89" s="11">
        <f>'OddsRatio_working_3-way'!AB89+'OddsRatio_working_3-way'!AH89</f>
        <v>-0.45396876727830054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1.0516714688375226</v>
      </c>
      <c r="AS89" s="11">
        <f>IF(('OddsRatio_working_3-way'!X89=0),IF(Q89&gt;0,-Q89^(1/3),(-Q89)^(1/3)),'OddsRatio_working_3-way'!AM89-'OddsRatio_working_3-way'!R89/3)</f>
        <v>-0.59770270155922145</v>
      </c>
      <c r="AT89" s="11">
        <f>IF(('OddsRatio_working_3-way'!X89=0),IF(Q89&gt;0,-Q89^(1/3),(-Q89)^(1/3)),'OddsRatio_working_3-way'!AN89-'OddsRatio_working_3-way'!R89/3)</f>
        <v>-0.45396876727830054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2.23</v>
      </c>
      <c r="B90" s="4">
        <f>IF('True_Odds_Calculator_3-way'!B91="","",'True_Odds_Calculator_3-way'!B91)</f>
        <v>3.36</v>
      </c>
      <c r="C90" s="4">
        <f>IF('True_Odds_Calculator_3-way'!C91="","",'True_Odds_Calculator_3-way'!C91)</f>
        <v>3.47</v>
      </c>
      <c r="D90" s="9">
        <f t="shared" si="26"/>
        <v>0.43556582019207862</v>
      </c>
      <c r="E90" s="9">
        <f t="shared" si="27"/>
        <v>0.28683098392667222</v>
      </c>
      <c r="F90" s="9">
        <f t="shared" si="28"/>
        <v>0.2776031958812491</v>
      </c>
      <c r="G90" s="9">
        <f t="shared" si="29"/>
        <v>1.0535481798761133</v>
      </c>
      <c r="H90" s="9">
        <f t="shared" si="30"/>
        <v>2.2958642612476194</v>
      </c>
      <c r="I90" s="9">
        <f t="shared" si="31"/>
        <v>3.4863737045076273</v>
      </c>
      <c r="J90" s="9">
        <f t="shared" si="32"/>
        <v>3.6022640042939997</v>
      </c>
      <c r="K90" s="11">
        <f t="shared" si="33"/>
        <v>0.44843049327354262</v>
      </c>
      <c r="L90" s="11">
        <f t="shared" si="34"/>
        <v>0.29761904761904762</v>
      </c>
      <c r="M90" s="11">
        <f t="shared" si="35"/>
        <v>0.28818443804034583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-0.27576583029795065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0.23307677964505866</v>
      </c>
      <c r="Q90" s="11">
        <f>2*'OddsRatio_working_3-way'!K90*'OddsRatio_working_3-way'!L90*'OddsRatio_working_3-way'!M90</f>
        <v>7.6923029585827946E-2</v>
      </c>
      <c r="R90" s="11">
        <f t="shared" si="36"/>
        <v>0</v>
      </c>
      <c r="S90" s="11">
        <f t="shared" si="37"/>
        <v>-0.84519818642226741</v>
      </c>
      <c r="T90" s="11">
        <f t="shared" si="38"/>
        <v>-0.27894329584893318</v>
      </c>
      <c r="U90" s="11">
        <f>'OddsRatio_working_3-way'!S90-'OddsRatio_working_3-way'!R90^2/3</f>
        <v>-0.84519818642226741</v>
      </c>
      <c r="V90" s="11">
        <f>'OddsRatio_working_3-way'!S90*'OddsRatio_working_3-way'!R90/3-2*'OddsRatio_working_3-way'!R90^3/27-'OddsRatio_working_3-way'!T90</f>
        <v>0.27894329584893318</v>
      </c>
      <c r="W90" s="11">
        <f>'OddsRatio_working_3-way'!V90^2+4*'OddsRatio_working_3-way'!U90^3/27</f>
        <v>-1.1638897665028292E-2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0.14953950979932842</v>
      </c>
      <c r="Y90" s="11">
        <f>IF('OddsRatio_working_3-way'!W90&gt;=0,IF('OddsRatio_working_3-way'!V90+SQRT('OddsRatio_working_3-way'!W90)&gt;0,0,PI()),ACOS('OddsRatio_working_3-way'!V90/(2*'OddsRatio_working_3-way'!X90)))</f>
        <v>0.36903953320183103</v>
      </c>
      <c r="Z90" s="11">
        <f>'OddsRatio_working_3-way'!X90^(1/3)*COS('OddsRatio_working_3-way'!Y90/3)</f>
        <v>0.52677408993805663</v>
      </c>
      <c r="AA90" s="11">
        <f>'OddsRatio_working_3-way'!X90^(1/3)*COS(('OddsRatio_working_3-way'!Y90+2*PI())/3)</f>
        <v>-0.31979041572837291</v>
      </c>
      <c r="AB90" s="11">
        <f>'OddsRatio_working_3-way'!X90^(1/3)*COS(('OddsRatio_working_3-way'!Y90+4*PI())/3)</f>
        <v>-0.20698367420968358</v>
      </c>
      <c r="AC90" s="11">
        <f>'OddsRatio_working_3-way'!X90^(1/3)*SIN('OddsRatio_working_3-way'!Y90/3)</f>
        <v>6.5129002582219805E-2</v>
      </c>
      <c r="AD90" s="11">
        <f>'OddsRatio_working_3-way'!X90^(1/3)*SIN(('OddsRatio_working_3-way'!Y90+2*PI())/3)</f>
        <v>0.42363524265067581</v>
      </c>
      <c r="AE90" s="11">
        <f>'OddsRatio_working_3-way'!X90^(1/3)*SIN(('OddsRatio_working_3-way'!Y90+4*PI())/3)</f>
        <v>-0.48876424523289563</v>
      </c>
      <c r="AF90" s="11">
        <f>-'OddsRatio_working_3-way'!U90/(3*'OddsRatio_working_3-way'!X90^(1/3))*COS(('OddsRatio_working_3-way'!Y90)/3)</f>
        <v>0.52677408993805652</v>
      </c>
      <c r="AG90" s="11">
        <f>-'OddsRatio_working_3-way'!U90/(3*'OddsRatio_working_3-way'!X90^(1/3))*COS(('OddsRatio_working_3-way'!Y90+2*PI())/3)</f>
        <v>-0.31979041572837286</v>
      </c>
      <c r="AH90" s="11">
        <f>-'OddsRatio_working_3-way'!U90/(3*'OddsRatio_working_3-way'!X90^(1/3))*COS(('OddsRatio_working_3-way'!Y90+4*PI())/3)</f>
        <v>-0.20698367420968355</v>
      </c>
      <c r="AI90" s="11">
        <f>'OddsRatio_working_3-way'!U90/(3*'OddsRatio_working_3-way'!X90^(1/3))*SIN(('OddsRatio_working_3-way'!Y90)/3)</f>
        <v>-6.5129002582219792E-2</v>
      </c>
      <c r="AJ90" s="11">
        <f>'OddsRatio_working_3-way'!U90/(3*'OddsRatio_working_3-way'!X90^(1/3))*SIN(('OddsRatio_working_3-way'!Y90+2*PI())/3)</f>
        <v>-0.4236352426506757</v>
      </c>
      <c r="AK90" s="11">
        <f>'OddsRatio_working_3-way'!U90/(3*'OddsRatio_working_3-way'!X90^(1/3))*SIN(('OddsRatio_working_3-way'!Y90+4*PI())/3)</f>
        <v>0.48876424523289552</v>
      </c>
      <c r="AL90" s="11">
        <f>'OddsRatio_working_3-way'!Z90+'OddsRatio_working_3-way'!AF90</f>
        <v>1.0535481798761133</v>
      </c>
      <c r="AM90" s="11">
        <f>'OddsRatio_working_3-way'!AA90+'OddsRatio_working_3-way'!AG90</f>
        <v>-0.63958083145674571</v>
      </c>
      <c r="AN90" s="11">
        <f>'OddsRatio_working_3-way'!AB90+'OddsRatio_working_3-way'!AH90</f>
        <v>-0.41396734841936711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1.0535481798761133</v>
      </c>
      <c r="AS90" s="11">
        <f>IF(('OddsRatio_working_3-way'!X90=0),IF(Q90&gt;0,-Q90^(1/3),(-Q90)^(1/3)),'OddsRatio_working_3-way'!AM90-'OddsRatio_working_3-way'!R90/3)</f>
        <v>-0.63958083145674571</v>
      </c>
      <c r="AT90" s="11">
        <f>IF(('OddsRatio_working_3-way'!X90=0),IF(Q90&gt;0,-Q90^(1/3),(-Q90)^(1/3)),'OddsRatio_working_3-way'!AN90-'OddsRatio_working_3-way'!R90/3)</f>
        <v>-0.41396734841936711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2.4700000000000002</v>
      </c>
      <c r="B91" s="4">
        <f>IF('True_Odds_Calculator_3-way'!B92="","",'True_Odds_Calculator_3-way'!B92)</f>
        <v>2.94</v>
      </c>
      <c r="C91" s="4">
        <f>IF('True_Odds_Calculator_3-way'!C92="","",'True_Odds_Calculator_3-way'!C92)</f>
        <v>3.48</v>
      </c>
      <c r="D91" s="9">
        <f t="shared" si="26"/>
        <v>0.39319489006311792</v>
      </c>
      <c r="E91" s="9">
        <f t="shared" si="27"/>
        <v>0.32930550064467523</v>
      </c>
      <c r="F91" s="9">
        <f t="shared" si="28"/>
        <v>0.27749960929220679</v>
      </c>
      <c r="G91" s="9">
        <f t="shared" si="29"/>
        <v>1.0498422085992356</v>
      </c>
      <c r="H91" s="9">
        <f t="shared" si="30"/>
        <v>2.5432680466408764</v>
      </c>
      <c r="I91" s="9">
        <f t="shared" si="31"/>
        <v>3.0366938846825171</v>
      </c>
      <c r="J91" s="9">
        <f t="shared" si="32"/>
        <v>3.603608677326104</v>
      </c>
      <c r="K91" s="11">
        <f t="shared" si="33"/>
        <v>0.40485829959514169</v>
      </c>
      <c r="L91" s="11">
        <f t="shared" si="34"/>
        <v>0.3401360544217687</v>
      </c>
      <c r="M91" s="11">
        <f t="shared" si="35"/>
        <v>0.28735632183908044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-0.27986411652473353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0.23307289317141533</v>
      </c>
      <c r="Q91" s="11">
        <f>2*'OddsRatio_working_3-way'!K91*'OddsRatio_working_3-way'!L91*'OddsRatio_working_3-way'!M91</f>
        <v>7.9141899209309099E-2</v>
      </c>
      <c r="R91" s="11">
        <f t="shared" si="36"/>
        <v>0</v>
      </c>
      <c r="S91" s="11">
        <f t="shared" si="37"/>
        <v>-0.83280734974402149</v>
      </c>
      <c r="T91" s="11">
        <f t="shared" si="38"/>
        <v>-0.28278687597420077</v>
      </c>
      <c r="U91" s="11">
        <f>'OddsRatio_working_3-way'!S91-'OddsRatio_working_3-way'!R91^2/3</f>
        <v>-0.83280734974402149</v>
      </c>
      <c r="V91" s="11">
        <f>'OddsRatio_working_3-way'!S91*'OddsRatio_working_3-way'!R91/3-2*'OddsRatio_working_3-way'!R91^3/27-'OddsRatio_working_3-way'!T91</f>
        <v>0.28278687597420077</v>
      </c>
      <c r="W91" s="11">
        <f>'OddsRatio_working_3-way'!V91^2+4*'OddsRatio_working_3-way'!U91^3/27</f>
        <v>-5.6032266375855705E-3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0.14626315655423411</v>
      </c>
      <c r="Y91" s="11">
        <f>IF('OddsRatio_working_3-way'!W91&gt;=0,IF('OddsRatio_working_3-way'!V91+SQRT('OddsRatio_working_3-way'!W91)&gt;0,0,PI()),ACOS('OddsRatio_working_3-way'!V91/(2*'OddsRatio_working_3-way'!X91)))</f>
        <v>0.25876875710056813</v>
      </c>
      <c r="Z91" s="11">
        <f>'OddsRatio_working_3-way'!X91^(1/3)*COS('OddsRatio_working_3-way'!Y91/3)</f>
        <v>0.5249211042996178</v>
      </c>
      <c r="AA91" s="11">
        <f>'OddsRatio_working_3-way'!X91^(1/3)*COS(('OddsRatio_working_3-way'!Y91+2*PI())/3)</f>
        <v>-0.30176975122149829</v>
      </c>
      <c r="AB91" s="11">
        <f>'OddsRatio_working_3-way'!X91^(1/3)*COS(('OddsRatio_working_3-way'!Y91+4*PI())/3)</f>
        <v>-0.2231513530781192</v>
      </c>
      <c r="AC91" s="11">
        <f>'OddsRatio_working_3-way'!X91^(1/3)*SIN('OddsRatio_working_3-way'!Y91/3)</f>
        <v>4.5390353331337091E-2</v>
      </c>
      <c r="AD91" s="11">
        <f>'OddsRatio_working_3-way'!X91^(1/3)*SIN(('OddsRatio_working_3-way'!Y91+2*PI())/3)</f>
        <v>0.43189983464038151</v>
      </c>
      <c r="AE91" s="11">
        <f>'OddsRatio_working_3-way'!X91^(1/3)*SIN(('OddsRatio_working_3-way'!Y91+4*PI())/3)</f>
        <v>-0.47729018797171857</v>
      </c>
      <c r="AF91" s="11">
        <f>-'OddsRatio_working_3-way'!U91/(3*'OddsRatio_working_3-way'!X91^(1/3))*COS(('OddsRatio_working_3-way'!Y91)/3)</f>
        <v>0.52492110429961769</v>
      </c>
      <c r="AG91" s="11">
        <f>-'OddsRatio_working_3-way'!U91/(3*'OddsRatio_working_3-way'!X91^(1/3))*COS(('OddsRatio_working_3-way'!Y91+2*PI())/3)</f>
        <v>-0.30176975122149824</v>
      </c>
      <c r="AH91" s="11">
        <f>-'OddsRatio_working_3-way'!U91/(3*'OddsRatio_working_3-way'!X91^(1/3))*COS(('OddsRatio_working_3-way'!Y91+4*PI())/3)</f>
        <v>-0.22315135307811915</v>
      </c>
      <c r="AI91" s="11">
        <f>'OddsRatio_working_3-way'!U91/(3*'OddsRatio_working_3-way'!X91^(1/3))*SIN(('OddsRatio_working_3-way'!Y91)/3)</f>
        <v>-4.5390353331337084E-2</v>
      </c>
      <c r="AJ91" s="11">
        <f>'OddsRatio_working_3-way'!U91/(3*'OddsRatio_working_3-way'!X91^(1/3))*SIN(('OddsRatio_working_3-way'!Y91+2*PI())/3)</f>
        <v>-0.4318998346403814</v>
      </c>
      <c r="AK91" s="11">
        <f>'OddsRatio_working_3-way'!U91/(3*'OddsRatio_working_3-way'!X91^(1/3))*SIN(('OddsRatio_working_3-way'!Y91+4*PI())/3)</f>
        <v>0.47729018797171846</v>
      </c>
      <c r="AL91" s="11">
        <f>'OddsRatio_working_3-way'!Z91+'OddsRatio_working_3-way'!AF91</f>
        <v>1.0498422085992356</v>
      </c>
      <c r="AM91" s="11">
        <f>'OddsRatio_working_3-way'!AA91+'OddsRatio_working_3-way'!AG91</f>
        <v>-0.60353950244299659</v>
      </c>
      <c r="AN91" s="11">
        <f>'OddsRatio_working_3-way'!AB91+'OddsRatio_working_3-way'!AH91</f>
        <v>-0.44630270615623835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1.0498422085992356</v>
      </c>
      <c r="AS91" s="11">
        <f>IF(('OddsRatio_working_3-way'!X91=0),IF(Q91&gt;0,-Q91^(1/3),(-Q91)^(1/3)),'OddsRatio_working_3-way'!AM91-'OddsRatio_working_3-way'!R91/3)</f>
        <v>-0.60353950244299659</v>
      </c>
      <c r="AT91" s="11">
        <f>IF(('OddsRatio_working_3-way'!X91=0),IF(Q91&gt;0,-Q91^(1/3),(-Q91)^(1/3)),'OddsRatio_working_3-way'!AN91-'OddsRatio_working_3-way'!R91/3)</f>
        <v>-0.44630270615623835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2.0499999999999998</v>
      </c>
      <c r="B92" s="4">
        <f>IF('True_Odds_Calculator_3-way'!B93="","",'True_Odds_Calculator_3-way'!B93)</f>
        <v>3.03</v>
      </c>
      <c r="C92" s="4">
        <f>IF('True_Odds_Calculator_3-way'!C93="","",'True_Odds_Calculator_3-way'!C93)</f>
        <v>4.62</v>
      </c>
      <c r="D92" s="9">
        <f t="shared" si="26"/>
        <v>0.47434023682872251</v>
      </c>
      <c r="E92" s="9">
        <f t="shared" si="27"/>
        <v>0.31821764100720412</v>
      </c>
      <c r="F92" s="9">
        <f t="shared" si="28"/>
        <v>0.20744212216407354</v>
      </c>
      <c r="G92" s="9">
        <f t="shared" si="29"/>
        <v>1.0554203649777598</v>
      </c>
      <c r="H92" s="9">
        <f t="shared" si="30"/>
        <v>2.1081913832266475</v>
      </c>
      <c r="I92" s="9">
        <f t="shared" si="31"/>
        <v>3.1425033409048528</v>
      </c>
      <c r="J92" s="9">
        <f t="shared" si="32"/>
        <v>4.8206217212194904</v>
      </c>
      <c r="K92" s="11">
        <f t="shared" si="33"/>
        <v>0.48780487804878053</v>
      </c>
      <c r="L92" s="11">
        <f t="shared" si="34"/>
        <v>0.33003300330033003</v>
      </c>
      <c r="M92" s="11">
        <f t="shared" si="35"/>
        <v>0.21645021645021645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-0.2688781073229275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0.23347282463437985</v>
      </c>
      <c r="Q92" s="11">
        <f>2*'OddsRatio_working_3-way'!K92*'OddsRatio_working_3-way'!L92*'OddsRatio_working_3-way'!M92</f>
        <v>6.9693380487874573E-2</v>
      </c>
      <c r="R92" s="11">
        <f t="shared" si="36"/>
        <v>0</v>
      </c>
      <c r="S92" s="11">
        <f t="shared" si="37"/>
        <v>-0.86832218122531912</v>
      </c>
      <c r="T92" s="11">
        <f t="shared" si="38"/>
        <v>-0.2592006511120355</v>
      </c>
      <c r="U92" s="11">
        <f>'OddsRatio_working_3-way'!S92-'OddsRatio_working_3-way'!R92^2/3</f>
        <v>-0.86832218122531912</v>
      </c>
      <c r="V92" s="11">
        <f>'OddsRatio_working_3-way'!S92*'OddsRatio_working_3-way'!R92/3-2*'OddsRatio_working_3-way'!R92^3/27-'OddsRatio_working_3-way'!T92</f>
        <v>0.2592006511120355</v>
      </c>
      <c r="W92" s="11">
        <f>'OddsRatio_working_3-way'!V92^2+4*'OddsRatio_working_3-way'!U92^3/27</f>
        <v>-2.9807692023554502E-2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0.15571823075707741</v>
      </c>
      <c r="Y92" s="11">
        <f>IF('OddsRatio_working_3-way'!W92&gt;=0,IF('OddsRatio_working_3-way'!V92+SQRT('OddsRatio_working_3-way'!W92)&gt;0,0,PI()),ACOS('OddsRatio_working_3-way'!V92/(2*'OddsRatio_working_3-way'!X92)))</f>
        <v>0.58759813885531698</v>
      </c>
      <c r="Z92" s="11">
        <f>'OddsRatio_working_3-way'!X92^(1/3)*COS('OddsRatio_working_3-way'!Y92/3)</f>
        <v>0.52771018248887991</v>
      </c>
      <c r="AA92" s="11">
        <f>'OddsRatio_working_3-way'!X92^(1/3)*COS(('OddsRatio_working_3-way'!Y92+2*PI())/3)</f>
        <v>-0.35453043397604794</v>
      </c>
      <c r="AB92" s="11">
        <f>'OddsRatio_working_3-way'!X92^(1/3)*COS(('OddsRatio_working_3-way'!Y92+4*PI())/3)</f>
        <v>-0.17317974851283216</v>
      </c>
      <c r="AC92" s="11">
        <f>'OddsRatio_working_3-way'!X92^(1/3)*SIN('OddsRatio_working_3-way'!Y92/3)</f>
        <v>0.10470286706991073</v>
      </c>
      <c r="AD92" s="11">
        <f>'OddsRatio_working_3-way'!X92^(1/3)*SIN(('OddsRatio_working_3-way'!Y92+2*PI())/3)</f>
        <v>0.40465899033613661</v>
      </c>
      <c r="AE92" s="11">
        <f>'OddsRatio_working_3-way'!X92^(1/3)*SIN(('OddsRatio_working_3-way'!Y92+4*PI())/3)</f>
        <v>-0.50936185740604745</v>
      </c>
      <c r="AF92" s="11">
        <f>-'OddsRatio_working_3-way'!U92/(3*'OddsRatio_working_3-way'!X92^(1/3))*COS(('OddsRatio_working_3-way'!Y92)/3)</f>
        <v>0.52771018248887991</v>
      </c>
      <c r="AG92" s="11">
        <f>-'OddsRatio_working_3-way'!U92/(3*'OddsRatio_working_3-way'!X92^(1/3))*COS(('OddsRatio_working_3-way'!Y92+2*PI())/3)</f>
        <v>-0.35453043397604794</v>
      </c>
      <c r="AH92" s="11">
        <f>-'OddsRatio_working_3-way'!U92/(3*'OddsRatio_working_3-way'!X92^(1/3))*COS(('OddsRatio_working_3-way'!Y92+4*PI())/3)</f>
        <v>-0.17317974851283216</v>
      </c>
      <c r="AI92" s="11">
        <f>'OddsRatio_working_3-way'!U92/(3*'OddsRatio_working_3-way'!X92^(1/3))*SIN(('OddsRatio_working_3-way'!Y92)/3)</f>
        <v>-0.10470286706991073</v>
      </c>
      <c r="AJ92" s="11">
        <f>'OddsRatio_working_3-way'!U92/(3*'OddsRatio_working_3-way'!X92^(1/3))*SIN(('OddsRatio_working_3-way'!Y92+2*PI())/3)</f>
        <v>-0.40465899033613661</v>
      </c>
      <c r="AK92" s="11">
        <f>'OddsRatio_working_3-way'!U92/(3*'OddsRatio_working_3-way'!X92^(1/3))*SIN(('OddsRatio_working_3-way'!Y92+4*PI())/3)</f>
        <v>0.50936185740604745</v>
      </c>
      <c r="AL92" s="11">
        <f>'OddsRatio_working_3-way'!Z92+'OddsRatio_working_3-way'!AF92</f>
        <v>1.0554203649777598</v>
      </c>
      <c r="AM92" s="11">
        <f>'OddsRatio_working_3-way'!AA92+'OddsRatio_working_3-way'!AG92</f>
        <v>-0.70906086795209589</v>
      </c>
      <c r="AN92" s="11">
        <f>'OddsRatio_working_3-way'!AB92+'OddsRatio_working_3-way'!AH92</f>
        <v>-0.34635949702566432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1.0554203649777598</v>
      </c>
      <c r="AS92" s="11">
        <f>IF(('OddsRatio_working_3-way'!X92=0),IF(Q92&gt;0,-Q92^(1/3),(-Q92)^(1/3)),'OddsRatio_working_3-way'!AM92-'OddsRatio_working_3-way'!R92/3)</f>
        <v>-0.70906086795209589</v>
      </c>
      <c r="AT92" s="11">
        <f>IF(('OddsRatio_working_3-way'!X92=0),IF(Q92&gt;0,-Q92^(1/3),(-Q92)^(1/3)),'OddsRatio_working_3-way'!AN92-'OddsRatio_working_3-way'!R92/3)</f>
        <v>-0.34635949702566432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2.19</v>
      </c>
      <c r="B93" s="4">
        <f>IF('True_Odds_Calculator_3-way'!B94="","",'True_Odds_Calculator_3-way'!B94)</f>
        <v>3.07</v>
      </c>
      <c r="C93" s="4">
        <f>IF('True_Odds_Calculator_3-way'!C94="","",'True_Odds_Calculator_3-way'!C94)</f>
        <v>3.81</v>
      </c>
      <c r="D93" s="9">
        <f t="shared" si="26"/>
        <v>0.43969035632292669</v>
      </c>
      <c r="E93" s="9">
        <f t="shared" si="27"/>
        <v>0.31087878165741351</v>
      </c>
      <c r="F93" s="9">
        <f t="shared" si="28"/>
        <v>0.24943086201965983</v>
      </c>
      <c r="G93" s="9">
        <f t="shared" si="29"/>
        <v>1.0708636959937261</v>
      </c>
      <c r="H93" s="9">
        <f t="shared" si="30"/>
        <v>2.2743277982325334</v>
      </c>
      <c r="I93" s="9">
        <f t="shared" si="31"/>
        <v>3.2166878507070122</v>
      </c>
      <c r="J93" s="9">
        <f t="shared" si="32"/>
        <v>4.0091269857423706</v>
      </c>
      <c r="K93" s="11">
        <f t="shared" si="33"/>
        <v>0.45662100456621008</v>
      </c>
      <c r="L93" s="11">
        <f t="shared" si="34"/>
        <v>0.32573289902280134</v>
      </c>
      <c r="M93" s="11">
        <f t="shared" si="35"/>
        <v>0.26246719160104987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-0.27021917316334731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0.23696337408986257</v>
      </c>
      <c r="Q93" s="11">
        <f>2*'OddsRatio_working_3-way'!K93*'OddsRatio_working_3-way'!L93*'OddsRatio_working_3-way'!M93</f>
        <v>7.8076894263546137E-2</v>
      </c>
      <c r="R93" s="11">
        <f t="shared" si="36"/>
        <v>0</v>
      </c>
      <c r="S93" s="11">
        <f t="shared" si="37"/>
        <v>-0.87693027595276651</v>
      </c>
      <c r="T93" s="11">
        <f t="shared" si="38"/>
        <v>-0.28893913540453586</v>
      </c>
      <c r="U93" s="11">
        <f>'OddsRatio_working_3-way'!S93-'OddsRatio_working_3-way'!R93^2/3</f>
        <v>-0.87693027595276651</v>
      </c>
      <c r="V93" s="11">
        <f>'OddsRatio_working_3-way'!S93*'OddsRatio_working_3-way'!R93/3-2*'OddsRatio_working_3-way'!R93^3/27-'OddsRatio_working_3-way'!T93</f>
        <v>0.28893913540453586</v>
      </c>
      <c r="W93" s="11">
        <f>'OddsRatio_working_3-way'!V93^2+4*'OddsRatio_working_3-way'!U93^3/27</f>
        <v>-1.6420141280559727E-2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0.15803952452541772</v>
      </c>
      <c r="Y93" s="11">
        <f>IF('OddsRatio_working_3-way'!W93&gt;=0,IF('OddsRatio_working_3-way'!V93+SQRT('OddsRatio_working_3-way'!W93)&gt;0,0,PI()),ACOS('OddsRatio_working_3-way'!V93/(2*'OddsRatio_working_3-way'!X93)))</f>
        <v>0.4174255387514334</v>
      </c>
      <c r="Z93" s="11">
        <f>'OddsRatio_working_3-way'!X93^(1/3)*COS('OddsRatio_working_3-way'!Y93/3)</f>
        <v>0.53543184799686305</v>
      </c>
      <c r="AA93" s="11">
        <f>'OddsRatio_working_3-way'!X93^(1/3)*COS(('OddsRatio_working_3-way'!Y93+2*PI())/3)</f>
        <v>-0.33265528880276041</v>
      </c>
      <c r="AB93" s="11">
        <f>'OddsRatio_working_3-way'!X93^(1/3)*COS(('OddsRatio_working_3-way'!Y93+4*PI())/3)</f>
        <v>-0.20277655919410281</v>
      </c>
      <c r="AC93" s="11">
        <f>'OddsRatio_working_3-way'!X93^(1/3)*SIN('OddsRatio_working_3-way'!Y93/3)</f>
        <v>7.4985519501565095E-2</v>
      </c>
      <c r="AD93" s="11">
        <f>'OddsRatio_working_3-way'!X93^(1/3)*SIN(('OddsRatio_working_3-way'!Y93+2*PI())/3)</f>
        <v>0.42620482260974901</v>
      </c>
      <c r="AE93" s="11">
        <f>'OddsRatio_working_3-way'!X93^(1/3)*SIN(('OddsRatio_working_3-way'!Y93+4*PI())/3)</f>
        <v>-0.50119034211131408</v>
      </c>
      <c r="AF93" s="11">
        <f>-'OddsRatio_working_3-way'!U93/(3*'OddsRatio_working_3-way'!X93^(1/3))*COS(('OddsRatio_working_3-way'!Y93)/3)</f>
        <v>0.53543184799686305</v>
      </c>
      <c r="AG93" s="11">
        <f>-'OddsRatio_working_3-way'!U93/(3*'OddsRatio_working_3-way'!X93^(1/3))*COS(('OddsRatio_working_3-way'!Y93+2*PI())/3)</f>
        <v>-0.33265528880276041</v>
      </c>
      <c r="AH93" s="11">
        <f>-'OddsRatio_working_3-way'!U93/(3*'OddsRatio_working_3-way'!X93^(1/3))*COS(('OddsRatio_working_3-way'!Y93+4*PI())/3)</f>
        <v>-0.20277655919410281</v>
      </c>
      <c r="AI93" s="11">
        <f>'OddsRatio_working_3-way'!U93/(3*'OddsRatio_working_3-way'!X93^(1/3))*SIN(('OddsRatio_working_3-way'!Y93)/3)</f>
        <v>-7.4985519501565095E-2</v>
      </c>
      <c r="AJ93" s="11">
        <f>'OddsRatio_working_3-way'!U93/(3*'OddsRatio_working_3-way'!X93^(1/3))*SIN(('OddsRatio_working_3-way'!Y93+2*PI())/3)</f>
        <v>-0.42620482260974901</v>
      </c>
      <c r="AK93" s="11">
        <f>'OddsRatio_working_3-way'!U93/(3*'OddsRatio_working_3-way'!X93^(1/3))*SIN(('OddsRatio_working_3-way'!Y93+4*PI())/3)</f>
        <v>0.50119034211131408</v>
      </c>
      <c r="AL93" s="11">
        <f>'OddsRatio_working_3-way'!Z93+'OddsRatio_working_3-way'!AF93</f>
        <v>1.0708636959937261</v>
      </c>
      <c r="AM93" s="11">
        <f>'OddsRatio_working_3-way'!AA93+'OddsRatio_working_3-way'!AG93</f>
        <v>-0.66531057760552081</v>
      </c>
      <c r="AN93" s="11">
        <f>'OddsRatio_working_3-way'!AB93+'OddsRatio_working_3-way'!AH93</f>
        <v>-0.40555311838820562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1.0708636959937261</v>
      </c>
      <c r="AS93" s="11">
        <f>IF(('OddsRatio_working_3-way'!X93=0),IF(Q93&gt;0,-Q93^(1/3),(-Q93)^(1/3)),'OddsRatio_working_3-way'!AM93-'OddsRatio_working_3-way'!R93/3)</f>
        <v>-0.66531057760552081</v>
      </c>
      <c r="AT93" s="11">
        <f>IF(('OddsRatio_working_3-way'!X93=0),IF(Q93&gt;0,-Q93^(1/3),(-Q93)^(1/3)),'OddsRatio_working_3-way'!AN93-'OddsRatio_working_3-way'!R93/3)</f>
        <v>-0.40555311838820562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</v>
      </c>
      <c r="B94" s="4">
        <f>IF('True_Odds_Calculator_3-way'!B95="","",'True_Odds_Calculator_3-way'!B95)</f>
        <v>3.08</v>
      </c>
      <c r="C94" s="4">
        <f>IF('True_Odds_Calculator_3-way'!C95="","",'True_Odds_Calculator_3-way'!C95)</f>
        <v>2.67</v>
      </c>
      <c r="D94" s="9">
        <f t="shared" si="26"/>
        <v>0.32263808559787177</v>
      </c>
      <c r="E94" s="9">
        <f t="shared" si="27"/>
        <v>0.3141269795096317</v>
      </c>
      <c r="F94" s="9">
        <f t="shared" si="28"/>
        <v>0.36323493489249659</v>
      </c>
      <c r="G94" s="9">
        <f t="shared" si="29"/>
        <v>1.0497240478397452</v>
      </c>
      <c r="H94" s="9">
        <f t="shared" si="30"/>
        <v>3.0994480956794903</v>
      </c>
      <c r="I94" s="9">
        <f t="shared" si="31"/>
        <v>3.1834260195066695</v>
      </c>
      <c r="J94" s="9">
        <f t="shared" si="32"/>
        <v>2.7530391598923742</v>
      </c>
      <c r="K94" s="11">
        <f t="shared" si="33"/>
        <v>0.33333333333333331</v>
      </c>
      <c r="L94" s="11">
        <f t="shared" si="34"/>
        <v>0.32467532467532467</v>
      </c>
      <c r="M94" s="11">
        <f t="shared" si="35"/>
        <v>0.37453183520599254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-0.28159605687695577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0.23306905329377242</v>
      </c>
      <c r="Q94" s="11">
        <f>2*'OddsRatio_working_3-way'!K94*'OddsRatio_working_3-way'!L94*'OddsRatio_working_3-way'!M94</f>
        <v>8.1067496797833885E-2</v>
      </c>
      <c r="R94" s="11">
        <f t="shared" si="36"/>
        <v>0</v>
      </c>
      <c r="S94" s="11">
        <f t="shared" si="37"/>
        <v>-0.82767157991708895</v>
      </c>
      <c r="T94" s="11">
        <f t="shared" si="38"/>
        <v>-0.28788576692768308</v>
      </c>
      <c r="U94" s="11">
        <f>'OddsRatio_working_3-way'!S94-'OddsRatio_working_3-way'!R94^2/3</f>
        <v>-0.82767157991708895</v>
      </c>
      <c r="V94" s="11">
        <f>'OddsRatio_working_3-way'!S94*'OddsRatio_working_3-way'!R94/3-2*'OddsRatio_working_3-way'!R94^3/27-'OddsRatio_working_3-way'!T94</f>
        <v>0.28788576692768308</v>
      </c>
      <c r="W94" s="11">
        <f>'OddsRatio_working_3-way'!V94^2+4*'OddsRatio_working_3-way'!U94^3/27</f>
        <v>-1.1200579746568073E-3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0.14491227758043579</v>
      </c>
      <c r="Y94" s="11">
        <f>IF('OddsRatio_working_3-way'!W94&gt;=0,IF('OddsRatio_working_3-way'!V94+SQRT('OddsRatio_working_3-way'!W94)&gt;0,0,PI()),ACOS('OddsRatio_working_3-way'!V94/(2*'OddsRatio_working_3-way'!X94)))</f>
        <v>0.11573240972335053</v>
      </c>
      <c r="Z94" s="11">
        <f>'OddsRatio_working_3-way'!X94^(1/3)*COS('OddsRatio_working_3-way'!Y94/3)</f>
        <v>0.52486202391987258</v>
      </c>
      <c r="AA94" s="11">
        <f>'OddsRatio_working_3-way'!X94^(1/3)*COS(('OddsRatio_working_3-way'!Y94+2*PI())/3)</f>
        <v>-0.27997486741771943</v>
      </c>
      <c r="AB94" s="11">
        <f>'OddsRatio_working_3-way'!X94^(1/3)*COS(('OddsRatio_working_3-way'!Y94+4*PI())/3)</f>
        <v>-0.24488715650215323</v>
      </c>
      <c r="AC94" s="11">
        <f>'OddsRatio_working_3-way'!X94^(1/3)*SIN('OddsRatio_working_3-way'!Y94/3)</f>
        <v>2.025789934234988E-2</v>
      </c>
      <c r="AD94" s="11">
        <f>'OddsRatio_working_3-way'!X94^(1/3)*SIN(('OddsRatio_working_3-way'!Y94+2*PI())/3)</f>
        <v>0.44441489652515032</v>
      </c>
      <c r="AE94" s="11">
        <f>'OddsRatio_working_3-way'!X94^(1/3)*SIN(('OddsRatio_working_3-way'!Y94+4*PI())/3)</f>
        <v>-0.46467279586750021</v>
      </c>
      <c r="AF94" s="11">
        <f>-'OddsRatio_working_3-way'!U94/(3*'OddsRatio_working_3-way'!X94^(1/3))*COS(('OddsRatio_working_3-way'!Y94)/3)</f>
        <v>0.52486202391987258</v>
      </c>
      <c r="AG94" s="11">
        <f>-'OddsRatio_working_3-way'!U94/(3*'OddsRatio_working_3-way'!X94^(1/3))*COS(('OddsRatio_working_3-way'!Y94+2*PI())/3)</f>
        <v>-0.27997486741771943</v>
      </c>
      <c r="AH94" s="11">
        <f>-'OddsRatio_working_3-way'!U94/(3*'OddsRatio_working_3-way'!X94^(1/3))*COS(('OddsRatio_working_3-way'!Y94+4*PI())/3)</f>
        <v>-0.24488715650215323</v>
      </c>
      <c r="AI94" s="11">
        <f>'OddsRatio_working_3-way'!U94/(3*'OddsRatio_working_3-way'!X94^(1/3))*SIN(('OddsRatio_working_3-way'!Y94)/3)</f>
        <v>-2.025789934234988E-2</v>
      </c>
      <c r="AJ94" s="11">
        <f>'OddsRatio_working_3-way'!U94/(3*'OddsRatio_working_3-way'!X94^(1/3))*SIN(('OddsRatio_working_3-way'!Y94+2*PI())/3)</f>
        <v>-0.44441489652515032</v>
      </c>
      <c r="AK94" s="11">
        <f>'OddsRatio_working_3-way'!U94/(3*'OddsRatio_working_3-way'!X94^(1/3))*SIN(('OddsRatio_working_3-way'!Y94+4*PI())/3)</f>
        <v>0.46467279586750021</v>
      </c>
      <c r="AL94" s="11">
        <f>'OddsRatio_working_3-way'!Z94+'OddsRatio_working_3-way'!AF94</f>
        <v>1.0497240478397452</v>
      </c>
      <c r="AM94" s="11">
        <f>'OddsRatio_working_3-way'!AA94+'OddsRatio_working_3-way'!AG94</f>
        <v>-0.55994973483543886</v>
      </c>
      <c r="AN94" s="11">
        <f>'OddsRatio_working_3-way'!AB94+'OddsRatio_working_3-way'!AH94</f>
        <v>-0.48977431300430646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1.0497240478397452</v>
      </c>
      <c r="AS94" s="11">
        <f>IF(('OddsRatio_working_3-way'!X94=0),IF(Q94&gt;0,-Q94^(1/3),(-Q94)^(1/3)),'OddsRatio_working_3-way'!AM94-'OddsRatio_working_3-way'!R94/3)</f>
        <v>-0.55994973483543886</v>
      </c>
      <c r="AT94" s="11">
        <f>IF(('OddsRatio_working_3-way'!X94=0),IF(Q94&gt;0,-Q94^(1/3),(-Q94)^(1/3)),'OddsRatio_working_3-way'!AN94-'OddsRatio_working_3-way'!R94/3)</f>
        <v>-0.48977431300430646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2.33</v>
      </c>
      <c r="B95" s="4">
        <f>IF('True_Odds_Calculator_3-way'!B96="","",'True_Odds_Calculator_3-way'!B96)</f>
        <v>3.36</v>
      </c>
      <c r="C95" s="4">
        <f>IF('True_Odds_Calculator_3-way'!C96="","",'True_Odds_Calculator_3-way'!C96)</f>
        <v>3.26</v>
      </c>
      <c r="D95" s="9">
        <f t="shared" si="26"/>
        <v>0.416805262606879</v>
      </c>
      <c r="E95" s="9">
        <f t="shared" si="27"/>
        <v>0.28712575963696341</v>
      </c>
      <c r="F95" s="9">
        <f t="shared" si="28"/>
        <v>0.29606897775615754</v>
      </c>
      <c r="G95" s="9">
        <f t="shared" si="29"/>
        <v>1.0520315434879768</v>
      </c>
      <c r="H95" s="9">
        <f t="shared" si="30"/>
        <v>2.3992019528390087</v>
      </c>
      <c r="I95" s="9">
        <f t="shared" si="31"/>
        <v>3.4827944426316253</v>
      </c>
      <c r="J95" s="9">
        <f t="shared" si="32"/>
        <v>3.3775912882828276</v>
      </c>
      <c r="K95" s="11">
        <f t="shared" si="33"/>
        <v>0.42918454935622319</v>
      </c>
      <c r="L95" s="11">
        <f t="shared" si="34"/>
        <v>0.29761904761904762</v>
      </c>
      <c r="M95" s="11">
        <f t="shared" si="35"/>
        <v>0.30674846625766872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-0.27794526799898178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0.23313322274590342</v>
      </c>
      <c r="Q95" s="11">
        <f>2*'OddsRatio_working_3-way'!K95*'OddsRatio_working_3-way'!L95*'OddsRatio_working_3-way'!M95</f>
        <v>7.8364108486017964E-2</v>
      </c>
      <c r="R95" s="11">
        <f t="shared" si="36"/>
        <v>0</v>
      </c>
      <c r="S95" s="11">
        <f t="shared" si="37"/>
        <v>-0.83877385078114541</v>
      </c>
      <c r="T95" s="11">
        <f t="shared" si="38"/>
        <v>-0.28194079017853629</v>
      </c>
      <c r="U95" s="11">
        <f>'OddsRatio_working_3-way'!S95-'OddsRatio_working_3-way'!R95^2/3</f>
        <v>-0.83877385078114541</v>
      </c>
      <c r="V95" s="11">
        <f>'OddsRatio_working_3-way'!S95*'OddsRatio_working_3-way'!R95/3-2*'OddsRatio_working_3-way'!R95^3/27-'OddsRatio_working_3-way'!T95</f>
        <v>0.28194079017853629</v>
      </c>
      <c r="W95" s="11">
        <f>'OddsRatio_working_3-way'!V95^2+4*'OddsRatio_working_3-way'!U95^3/27</f>
        <v>-7.9334314503455294E-3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0.14783778324302194</v>
      </c>
      <c r="Y95" s="11">
        <f>IF('OddsRatio_working_3-way'!W95&gt;=0,IF('OddsRatio_working_3-way'!V95+SQRT('OddsRatio_working_3-way'!W95)&gt;0,0,PI()),ACOS('OddsRatio_working_3-way'!V95/(2*'OddsRatio_working_3-way'!X95)))</f>
        <v>0.30599458304178162</v>
      </c>
      <c r="Z95" s="11">
        <f>'OddsRatio_working_3-way'!X95^(1/3)*COS('OddsRatio_working_3-way'!Y95/3)</f>
        <v>0.52601577174398839</v>
      </c>
      <c r="AA95" s="11">
        <f>'OddsRatio_working_3-way'!X95^(1/3)*COS(('OddsRatio_working_3-way'!Y95+2*PI())/3)</f>
        <v>-0.30963425826700886</v>
      </c>
      <c r="AB95" s="11">
        <f>'OddsRatio_working_3-way'!X95^(1/3)*COS(('OddsRatio_working_3-way'!Y95+4*PI())/3)</f>
        <v>-0.21638151347697968</v>
      </c>
      <c r="AC95" s="11">
        <f>'OddsRatio_working_3-way'!X95^(1/3)*SIN('OddsRatio_working_3-way'!Y95/3)</f>
        <v>5.3839497307194735E-2</v>
      </c>
      <c r="AD95" s="11">
        <f>'OddsRatio_working_3-way'!X95^(1/3)*SIN(('OddsRatio_working_3-way'!Y95+2*PI())/3)</f>
        <v>0.42862327246797327</v>
      </c>
      <c r="AE95" s="11">
        <f>'OddsRatio_working_3-way'!X95^(1/3)*SIN(('OddsRatio_working_3-way'!Y95+4*PI())/3)</f>
        <v>-0.48246276977516805</v>
      </c>
      <c r="AF95" s="11">
        <f>-'OddsRatio_working_3-way'!U95/(3*'OddsRatio_working_3-way'!X95^(1/3))*COS(('OddsRatio_working_3-way'!Y95)/3)</f>
        <v>0.52601577174398839</v>
      </c>
      <c r="AG95" s="11">
        <f>-'OddsRatio_working_3-way'!U95/(3*'OddsRatio_working_3-way'!X95^(1/3))*COS(('OddsRatio_working_3-way'!Y95+2*PI())/3)</f>
        <v>-0.30963425826700886</v>
      </c>
      <c r="AH95" s="11">
        <f>-'OddsRatio_working_3-way'!U95/(3*'OddsRatio_working_3-way'!X95^(1/3))*COS(('OddsRatio_working_3-way'!Y95+4*PI())/3)</f>
        <v>-0.21638151347697968</v>
      </c>
      <c r="AI95" s="11">
        <f>'OddsRatio_working_3-way'!U95/(3*'OddsRatio_working_3-way'!X95^(1/3))*SIN(('OddsRatio_working_3-way'!Y95)/3)</f>
        <v>-5.3839497307194735E-2</v>
      </c>
      <c r="AJ95" s="11">
        <f>'OddsRatio_working_3-way'!U95/(3*'OddsRatio_working_3-way'!X95^(1/3))*SIN(('OddsRatio_working_3-way'!Y95+2*PI())/3)</f>
        <v>-0.42862327246797327</v>
      </c>
      <c r="AK95" s="11">
        <f>'OddsRatio_working_3-way'!U95/(3*'OddsRatio_working_3-way'!X95^(1/3))*SIN(('OddsRatio_working_3-way'!Y95+4*PI())/3)</f>
        <v>0.48246276977516805</v>
      </c>
      <c r="AL95" s="11">
        <f>'OddsRatio_working_3-way'!Z95+'OddsRatio_working_3-way'!AF95</f>
        <v>1.0520315434879768</v>
      </c>
      <c r="AM95" s="11">
        <f>'OddsRatio_working_3-way'!AA95+'OddsRatio_working_3-way'!AG95</f>
        <v>-0.61926851653401771</v>
      </c>
      <c r="AN95" s="11">
        <f>'OddsRatio_working_3-way'!AB95+'OddsRatio_working_3-way'!AH95</f>
        <v>-0.43276302695395935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1.0520315434879768</v>
      </c>
      <c r="AS95" s="11">
        <f>IF(('OddsRatio_working_3-way'!X95=0),IF(Q95&gt;0,-Q95^(1/3),(-Q95)^(1/3)),'OddsRatio_working_3-way'!AM95-'OddsRatio_working_3-way'!R95/3)</f>
        <v>-0.61926851653401771</v>
      </c>
      <c r="AT95" s="11">
        <f>IF(('OddsRatio_working_3-way'!X95=0),IF(Q95&gt;0,-Q95^(1/3),(-Q95)^(1/3)),'OddsRatio_working_3-way'!AN95-'OddsRatio_working_3-way'!R95/3)</f>
        <v>-0.43276302695395935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2.2200000000000002</v>
      </c>
      <c r="B96" s="4">
        <f>IF('True_Odds_Calculator_3-way'!B97="","",'True_Odds_Calculator_3-way'!B97)</f>
        <v>3.26</v>
      </c>
      <c r="C96" s="4">
        <f>IF('True_Odds_Calculator_3-way'!C97="","",'True_Odds_Calculator_3-way'!C97)</f>
        <v>3.61</v>
      </c>
      <c r="D96" s="9">
        <f t="shared" si="26"/>
        <v>0.43756383787220632</v>
      </c>
      <c r="E96" s="9">
        <f t="shared" si="27"/>
        <v>0.29576039786545905</v>
      </c>
      <c r="F96" s="9">
        <f t="shared" si="28"/>
        <v>0.26667576426233475</v>
      </c>
      <c r="G96" s="9">
        <f t="shared" si="29"/>
        <v>1.0535908311974693</v>
      </c>
      <c r="H96" s="9">
        <f t="shared" si="30"/>
        <v>2.2853808140609124</v>
      </c>
      <c r="I96" s="9">
        <f t="shared" si="31"/>
        <v>3.381115278506281</v>
      </c>
      <c r="J96" s="9">
        <f t="shared" si="32"/>
        <v>3.7498720694253951</v>
      </c>
      <c r="K96" s="11">
        <f t="shared" si="33"/>
        <v>0.4504504504504504</v>
      </c>
      <c r="L96" s="11">
        <f t="shared" si="34"/>
        <v>0.30674846625766872</v>
      </c>
      <c r="M96" s="11">
        <f t="shared" si="35"/>
        <v>0.2770083102493075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-0.27544253122486739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0.23309852006553394</v>
      </c>
      <c r="Q96" s="11">
        <f>2*'OddsRatio_working_3-way'!K96*'OddsRatio_working_3-way'!L96*'OddsRatio_working_3-way'!M96</f>
        <v>7.6551238116759929E-2</v>
      </c>
      <c r="R96" s="11">
        <f t="shared" si="36"/>
        <v>0</v>
      </c>
      <c r="S96" s="11">
        <f t="shared" si="37"/>
        <v>-0.84626916195173796</v>
      </c>
      <c r="T96" s="11">
        <f t="shared" si="38"/>
        <v>-0.2779209070449058</v>
      </c>
      <c r="U96" s="11">
        <f>'OddsRatio_working_3-way'!S96-'OddsRatio_working_3-way'!R96^2/3</f>
        <v>-0.84626916195173796</v>
      </c>
      <c r="V96" s="11">
        <f>'OddsRatio_working_3-way'!S96*'OddsRatio_working_3-way'!R96/3-2*'OddsRatio_working_3-way'!R96^3/27-'OddsRatio_working_3-way'!T96</f>
        <v>0.2779209070449058</v>
      </c>
      <c r="W96" s="11">
        <f>'OddsRatio_working_3-way'!V96^2+4*'OddsRatio_working_3-way'!U96^3/27</f>
        <v>-1.2548688010932549E-2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0.14982382869857161</v>
      </c>
      <c r="Y96" s="11">
        <f>IF('OddsRatio_working_3-way'!W96&gt;=0,IF('OddsRatio_working_3-way'!V96+SQRT('OddsRatio_working_3-way'!W96)&gt;0,0,PI()),ACOS('OddsRatio_working_3-way'!V96/(2*'OddsRatio_working_3-way'!X96)))</f>
        <v>0.38314810168730773</v>
      </c>
      <c r="Z96" s="11">
        <f>'OddsRatio_working_3-way'!X96^(1/3)*COS('OddsRatio_working_3-way'!Y96/3)</f>
        <v>0.52679541559873466</v>
      </c>
      <c r="AA96" s="11">
        <f>'OddsRatio_working_3-way'!X96^(1/3)*COS(('OddsRatio_working_3-way'!Y96+2*PI())/3)</f>
        <v>-0.32198297101505852</v>
      </c>
      <c r="AB96" s="11">
        <f>'OddsRatio_working_3-way'!X96^(1/3)*COS(('OddsRatio_working_3-way'!Y96+4*PI())/3)</f>
        <v>-0.2048124445836762</v>
      </c>
      <c r="AC96" s="11">
        <f>'OddsRatio_working_3-way'!X96^(1/3)*SIN('OddsRatio_working_3-way'!Y96/3)</f>
        <v>6.7648434976248936E-2</v>
      </c>
      <c r="AD96" s="11">
        <f>'OddsRatio_working_3-way'!X96^(1/3)*SIN(('OddsRatio_working_3-way'!Y96+2*PI())/3)</f>
        <v>0.42239399501756092</v>
      </c>
      <c r="AE96" s="11">
        <f>'OddsRatio_working_3-way'!X96^(1/3)*SIN(('OddsRatio_working_3-way'!Y96+4*PI())/3)</f>
        <v>-0.4900424299938097</v>
      </c>
      <c r="AF96" s="11">
        <f>-'OddsRatio_working_3-way'!U96/(3*'OddsRatio_working_3-way'!X96^(1/3))*COS(('OddsRatio_working_3-way'!Y96)/3)</f>
        <v>0.52679541559873477</v>
      </c>
      <c r="AG96" s="11">
        <f>-'OddsRatio_working_3-way'!U96/(3*'OddsRatio_working_3-way'!X96^(1/3))*COS(('OddsRatio_working_3-way'!Y96+2*PI())/3)</f>
        <v>-0.32198297101505863</v>
      </c>
      <c r="AH96" s="11">
        <f>-'OddsRatio_working_3-way'!U96/(3*'OddsRatio_working_3-way'!X96^(1/3))*COS(('OddsRatio_working_3-way'!Y96+4*PI())/3)</f>
        <v>-0.20481244458367623</v>
      </c>
      <c r="AI96" s="11">
        <f>'OddsRatio_working_3-way'!U96/(3*'OddsRatio_working_3-way'!X96^(1/3))*SIN(('OddsRatio_working_3-way'!Y96)/3)</f>
        <v>-6.764843497624895E-2</v>
      </c>
      <c r="AJ96" s="11">
        <f>'OddsRatio_working_3-way'!U96/(3*'OddsRatio_working_3-way'!X96^(1/3))*SIN(('OddsRatio_working_3-way'!Y96+2*PI())/3)</f>
        <v>-0.42239399501756097</v>
      </c>
      <c r="AK96" s="11">
        <f>'OddsRatio_working_3-way'!U96/(3*'OddsRatio_working_3-way'!X96^(1/3))*SIN(('OddsRatio_working_3-way'!Y96+4*PI())/3)</f>
        <v>0.49004242999380981</v>
      </c>
      <c r="AL96" s="11">
        <f>'OddsRatio_working_3-way'!Z96+'OddsRatio_working_3-way'!AF96</f>
        <v>1.0535908311974693</v>
      </c>
      <c r="AM96" s="11">
        <f>'OddsRatio_working_3-way'!AA96+'OddsRatio_working_3-way'!AG96</f>
        <v>-0.64396594203011714</v>
      </c>
      <c r="AN96" s="11">
        <f>'OddsRatio_working_3-way'!AB96+'OddsRatio_working_3-way'!AH96</f>
        <v>-0.4096248891673524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1.0535908311974693</v>
      </c>
      <c r="AS96" s="11">
        <f>IF(('OddsRatio_working_3-way'!X96=0),IF(Q96&gt;0,-Q96^(1/3),(-Q96)^(1/3)),'OddsRatio_working_3-way'!AM96-'OddsRatio_working_3-way'!R96/3)</f>
        <v>-0.64396594203011714</v>
      </c>
      <c r="AT96" s="11">
        <f>IF(('OddsRatio_working_3-way'!X96=0),IF(Q96&gt;0,-Q96^(1/3),(-Q96)^(1/3)),'OddsRatio_working_3-way'!AN96-'OddsRatio_working_3-way'!R96/3)</f>
        <v>-0.4096248891673524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1.73</v>
      </c>
      <c r="B97" s="4">
        <f>IF('True_Odds_Calculator_3-way'!B98="","",'True_Odds_Calculator_3-way'!B98)</f>
        <v>3.51</v>
      </c>
      <c r="C97" s="4">
        <f>IF('True_Odds_Calculator_3-way'!C98="","",'True_Odds_Calculator_3-way'!C98)</f>
        <v>5.42</v>
      </c>
      <c r="D97" s="9">
        <f t="shared" si="26"/>
        <v>0.55838326986529119</v>
      </c>
      <c r="E97" s="9">
        <f t="shared" si="27"/>
        <v>0.26886469314160955</v>
      </c>
      <c r="F97" s="9">
        <f t="shared" si="28"/>
        <v>0.17275203699309924</v>
      </c>
      <c r="G97" s="9">
        <f t="shared" si="29"/>
        <v>1.0834035643439153</v>
      </c>
      <c r="H97" s="9">
        <f t="shared" si="30"/>
        <v>1.7908846019710583</v>
      </c>
      <c r="I97" s="9">
        <f t="shared" si="31"/>
        <v>3.7193429465032271</v>
      </c>
      <c r="J97" s="9">
        <f t="shared" si="32"/>
        <v>5.7886437544001064</v>
      </c>
      <c r="K97" s="11">
        <f t="shared" si="33"/>
        <v>0.5780346820809249</v>
      </c>
      <c r="L97" s="11">
        <f t="shared" si="34"/>
        <v>0.28490028490028491</v>
      </c>
      <c r="M97" s="11">
        <f t="shared" si="35"/>
        <v>0.18450184501845018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-0.24607434899011804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0.23274280467719455</v>
      </c>
      <c r="Q97" s="11">
        <f>2*'OddsRatio_working_3-way'!K97*'OddsRatio_working_3-way'!L97*'OddsRatio_working_3-way'!M97</f>
        <v>6.0768356312583441E-2</v>
      </c>
      <c r="R97" s="11">
        <f t="shared" si="36"/>
        <v>0</v>
      </c>
      <c r="S97" s="11">
        <f t="shared" si="37"/>
        <v>-0.94582310440874573</v>
      </c>
      <c r="T97" s="11">
        <f t="shared" si="38"/>
        <v>-0.24695120219549499</v>
      </c>
      <c r="U97" s="11">
        <f>'OddsRatio_working_3-way'!S97-'OddsRatio_working_3-way'!R97^2/3</f>
        <v>-0.94582310440874573</v>
      </c>
      <c r="V97" s="11">
        <f>'OddsRatio_working_3-way'!S97*'OddsRatio_working_3-way'!R97/3-2*'OddsRatio_working_3-way'!R97^3/27-'OddsRatio_working_3-way'!T97</f>
        <v>0.24695120219549499</v>
      </c>
      <c r="W97" s="11">
        <f>'OddsRatio_working_3-way'!V97^2+4*'OddsRatio_working_3-way'!U97^3/27</f>
        <v>-6.4365578507010773E-2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0.17702434491674515</v>
      </c>
      <c r="Y97" s="11">
        <f>IF('OddsRatio_working_3-way'!W97&gt;=0,IF('OddsRatio_working_3-way'!V97+SQRT('OddsRatio_working_3-way'!W97)&gt;0,0,PI()),ACOS('OddsRatio_working_3-way'!V97/(2*'OddsRatio_working_3-way'!X97)))</f>
        <v>0.79888471866296962</v>
      </c>
      <c r="Z97" s="11">
        <f>'OddsRatio_working_3-way'!X97^(1/3)*COS('OddsRatio_working_3-way'!Y97/3)</f>
        <v>0.54170178217195764</v>
      </c>
      <c r="AA97" s="11">
        <f>'OddsRatio_working_3-way'!X97^(1/3)*COS(('OddsRatio_working_3-way'!Y97+2*PI())/3)</f>
        <v>-0.39881635711482644</v>
      </c>
      <c r="AB97" s="11">
        <f>'OddsRatio_working_3-way'!X97^(1/3)*COS(('OddsRatio_working_3-way'!Y97+4*PI())/3)</f>
        <v>-0.14288542505713134</v>
      </c>
      <c r="AC97" s="11">
        <f>'OddsRatio_working_3-way'!X97^(1/3)*SIN('OddsRatio_working_3-way'!Y97/3)</f>
        <v>0.14776179251746219</v>
      </c>
      <c r="AD97" s="11">
        <f>'OddsRatio_working_3-way'!X97^(1/3)*SIN(('OddsRatio_working_3-way'!Y97+2*PI())/3)</f>
        <v>0.39524660837748854</v>
      </c>
      <c r="AE97" s="11">
        <f>'OddsRatio_working_3-way'!X97^(1/3)*SIN(('OddsRatio_working_3-way'!Y97+4*PI())/3)</f>
        <v>-0.54300840089495073</v>
      </c>
      <c r="AF97" s="11">
        <f>-'OddsRatio_working_3-way'!U97/(3*'OddsRatio_working_3-way'!X97^(1/3))*COS(('OddsRatio_working_3-way'!Y97)/3)</f>
        <v>0.54170178217195764</v>
      </c>
      <c r="AG97" s="11">
        <f>-'OddsRatio_working_3-way'!U97/(3*'OddsRatio_working_3-way'!X97^(1/3))*COS(('OddsRatio_working_3-way'!Y97+2*PI())/3)</f>
        <v>-0.39881635711482644</v>
      </c>
      <c r="AH97" s="11">
        <f>-'OddsRatio_working_3-way'!U97/(3*'OddsRatio_working_3-way'!X97^(1/3))*COS(('OddsRatio_working_3-way'!Y97+4*PI())/3)</f>
        <v>-0.14288542505713134</v>
      </c>
      <c r="AI97" s="11">
        <f>'OddsRatio_working_3-way'!U97/(3*'OddsRatio_working_3-way'!X97^(1/3))*SIN(('OddsRatio_working_3-way'!Y97)/3)</f>
        <v>-0.14776179251746219</v>
      </c>
      <c r="AJ97" s="11">
        <f>'OddsRatio_working_3-way'!U97/(3*'OddsRatio_working_3-way'!X97^(1/3))*SIN(('OddsRatio_working_3-way'!Y97+2*PI())/3)</f>
        <v>-0.39524660837748854</v>
      </c>
      <c r="AK97" s="11">
        <f>'OddsRatio_working_3-way'!U97/(3*'OddsRatio_working_3-way'!X97^(1/3))*SIN(('OddsRatio_working_3-way'!Y97+4*PI())/3)</f>
        <v>0.54300840089495073</v>
      </c>
      <c r="AL97" s="11">
        <f>'OddsRatio_working_3-way'!Z97+'OddsRatio_working_3-way'!AF97</f>
        <v>1.0834035643439153</v>
      </c>
      <c r="AM97" s="11">
        <f>'OddsRatio_working_3-way'!AA97+'OddsRatio_working_3-way'!AG97</f>
        <v>-0.79763271422965287</v>
      </c>
      <c r="AN97" s="11">
        <f>'OddsRatio_working_3-way'!AB97+'OddsRatio_working_3-way'!AH97</f>
        <v>-0.28577085011426268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1.0834035643439153</v>
      </c>
      <c r="AS97" s="11">
        <f>IF(('OddsRatio_working_3-way'!X97=0),IF(Q97&gt;0,-Q97^(1/3),(-Q97)^(1/3)),'OddsRatio_working_3-way'!AM97-'OddsRatio_working_3-way'!R97/3)</f>
        <v>-0.79763271422965287</v>
      </c>
      <c r="AT97" s="11">
        <f>IF(('OddsRatio_working_3-way'!X97=0),IF(Q97&gt;0,-Q97^(1/3),(-Q97)^(1/3)),'OddsRatio_working_3-way'!AN97-'OddsRatio_working_3-way'!R97/3)</f>
        <v>-0.28577085011426268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2.85</v>
      </c>
      <c r="B98" s="4">
        <f>IF('True_Odds_Calculator_3-way'!B99="","",'True_Odds_Calculator_3-way'!B99)</f>
        <v>3.14</v>
      </c>
      <c r="C98" s="4">
        <f>IF('True_Odds_Calculator_3-way'!C99="","",'True_Odds_Calculator_3-way'!C99)</f>
        <v>2.75</v>
      </c>
      <c r="D98" s="9">
        <f t="shared" si="26"/>
        <v>0.33976397064477443</v>
      </c>
      <c r="E98" s="9">
        <f t="shared" si="27"/>
        <v>0.30789765384357115</v>
      </c>
      <c r="F98" s="9">
        <f t="shared" si="28"/>
        <v>0.3523383755116547</v>
      </c>
      <c r="G98" s="9">
        <f t="shared" si="29"/>
        <v>1.0503890083305474</v>
      </c>
      <c r="H98" s="9">
        <f t="shared" si="30"/>
        <v>2.9432196654115126</v>
      </c>
      <c r="I98" s="9">
        <f t="shared" si="31"/>
        <v>3.2478324778273713</v>
      </c>
      <c r="J98" s="9">
        <f t="shared" si="32"/>
        <v>2.8381807645784582</v>
      </c>
      <c r="K98" s="11">
        <f t="shared" si="33"/>
        <v>0.35087719298245612</v>
      </c>
      <c r="L98" s="11">
        <f t="shared" si="34"/>
        <v>0.31847133757961782</v>
      </c>
      <c r="M98" s="11">
        <f t="shared" si="35"/>
        <v>0.36363636363636365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-0.28152459899023785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0.23324089029754463</v>
      </c>
      <c r="Q98" s="11">
        <f>2*'OddsRatio_working_3-way'!K98*'OddsRatio_working_3-way'!L98*'OddsRatio_working_3-way'!M98</f>
        <v>8.126860289113054E-2</v>
      </c>
      <c r="R98" s="11">
        <f t="shared" si="36"/>
        <v>0</v>
      </c>
      <c r="S98" s="11">
        <f t="shared" si="37"/>
        <v>-0.82849204344531358</v>
      </c>
      <c r="T98" s="11">
        <f t="shared" si="38"/>
        <v>-0.28867318586944729</v>
      </c>
      <c r="U98" s="11">
        <f>'OddsRatio_working_3-way'!S98-'OddsRatio_working_3-way'!R98^2/3</f>
        <v>-0.82849204344531358</v>
      </c>
      <c r="V98" s="11">
        <f>'OddsRatio_working_3-way'!S98*'OddsRatio_working_3-way'!R98/3-2*'OddsRatio_working_3-way'!R98^3/27-'OddsRatio_working_3-way'!T98</f>
        <v>0.28867318586944729</v>
      </c>
      <c r="W98" s="11">
        <f>'OddsRatio_working_3-way'!V98^2+4*'OddsRatio_working_3-way'!U98^3/27</f>
        <v>-9.1611247887757319E-4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0.14512780636295552</v>
      </c>
      <c r="Y98" s="11">
        <f>IF('OddsRatio_working_3-way'!W98&gt;=0,IF('OddsRatio_working_3-way'!V98+SQRT('OddsRatio_working_3-way'!W98)&gt;0,0,PI()),ACOS('OddsRatio_working_3-way'!V98/(2*'OddsRatio_working_3-way'!X98)))</f>
        <v>0.10446817628225413</v>
      </c>
      <c r="Z98" s="11">
        <f>'OddsRatio_working_3-way'!X98^(1/3)*COS('OddsRatio_working_3-way'!Y98/3)</f>
        <v>0.5251945041652738</v>
      </c>
      <c r="AA98" s="11">
        <f>'OddsRatio_working_3-way'!X98^(1/3)*COS(('OddsRatio_working_3-way'!Y98+2*PI())/3)</f>
        <v>-0.27844213950011765</v>
      </c>
      <c r="AB98" s="11">
        <f>'OddsRatio_working_3-way'!X98^(1/3)*COS(('OddsRatio_working_3-way'!Y98+4*PI())/3)</f>
        <v>-0.24675236466515649</v>
      </c>
      <c r="AC98" s="11">
        <f>'OddsRatio_working_3-way'!X98^(1/3)*SIN('OddsRatio_working_3-way'!Y98/3)</f>
        <v>1.8296100031523623E-2</v>
      </c>
      <c r="AD98" s="11">
        <f>'OddsRatio_working_3-way'!X98^(1/3)*SIN(('OddsRatio_working_3-way'!Y98+2*PI())/3)</f>
        <v>0.44568373251933741</v>
      </c>
      <c r="AE98" s="11">
        <f>'OddsRatio_working_3-way'!X98^(1/3)*SIN(('OddsRatio_working_3-way'!Y98+4*PI())/3)</f>
        <v>-0.46397983255086095</v>
      </c>
      <c r="AF98" s="11">
        <f>-'OddsRatio_working_3-way'!U98/(3*'OddsRatio_working_3-way'!X98^(1/3))*COS(('OddsRatio_working_3-way'!Y98)/3)</f>
        <v>0.52519450416527369</v>
      </c>
      <c r="AG98" s="11">
        <f>-'OddsRatio_working_3-way'!U98/(3*'OddsRatio_working_3-way'!X98^(1/3))*COS(('OddsRatio_working_3-way'!Y98+2*PI())/3)</f>
        <v>-0.27844213950011759</v>
      </c>
      <c r="AH98" s="11">
        <f>-'OddsRatio_working_3-way'!U98/(3*'OddsRatio_working_3-way'!X98^(1/3))*COS(('OddsRatio_working_3-way'!Y98+4*PI())/3)</f>
        <v>-0.24675236466515643</v>
      </c>
      <c r="AI98" s="11">
        <f>'OddsRatio_working_3-way'!U98/(3*'OddsRatio_working_3-way'!X98^(1/3))*SIN(('OddsRatio_working_3-way'!Y98)/3)</f>
        <v>-1.829610003152362E-2</v>
      </c>
      <c r="AJ98" s="11">
        <f>'OddsRatio_working_3-way'!U98/(3*'OddsRatio_working_3-way'!X98^(1/3))*SIN(('OddsRatio_working_3-way'!Y98+2*PI())/3)</f>
        <v>-0.44568373251933735</v>
      </c>
      <c r="AK98" s="11">
        <f>'OddsRatio_working_3-way'!U98/(3*'OddsRatio_working_3-way'!X98^(1/3))*SIN(('OddsRatio_working_3-way'!Y98+4*PI())/3)</f>
        <v>0.46397983255086084</v>
      </c>
      <c r="AL98" s="11">
        <f>'OddsRatio_working_3-way'!Z98+'OddsRatio_working_3-way'!AF98</f>
        <v>1.0503890083305474</v>
      </c>
      <c r="AM98" s="11">
        <f>'OddsRatio_working_3-way'!AA98+'OddsRatio_working_3-way'!AG98</f>
        <v>-0.55688427900023529</v>
      </c>
      <c r="AN98" s="11">
        <f>'OddsRatio_working_3-way'!AB98+'OddsRatio_working_3-way'!AH98</f>
        <v>-0.49350472933031292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1.0503890083305474</v>
      </c>
      <c r="AS98" s="11">
        <f>IF(('OddsRatio_working_3-way'!X98=0),IF(Q98&gt;0,-Q98^(1/3),(-Q98)^(1/3)),'OddsRatio_working_3-way'!AM98-'OddsRatio_working_3-way'!R98/3)</f>
        <v>-0.55688427900023529</v>
      </c>
      <c r="AT98" s="11">
        <f>IF(('OddsRatio_working_3-way'!X98=0),IF(Q98&gt;0,-Q98^(1/3),(-Q98)^(1/3)),'OddsRatio_working_3-way'!AN98-'OddsRatio_working_3-way'!R98/3)</f>
        <v>-0.49350472933031292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1.92</v>
      </c>
      <c r="B99" s="4">
        <f>IF('True_Odds_Calculator_3-way'!B100="","",'True_Odds_Calculator_3-way'!B100)</f>
        <v>3.2</v>
      </c>
      <c r="C99" s="4">
        <f>IF('True_Odds_Calculator_3-way'!C100="","",'True_Odds_Calculator_3-way'!C100)</f>
        <v>4.7</v>
      </c>
      <c r="D99" s="9">
        <f t="shared" si="26"/>
        <v>0.5024236497599468</v>
      </c>
      <c r="E99" s="9">
        <f t="shared" si="27"/>
        <v>0.29689153588894296</v>
      </c>
      <c r="F99" s="9">
        <f t="shared" si="28"/>
        <v>0.20068481435111002</v>
      </c>
      <c r="G99" s="9">
        <f t="shared" si="29"/>
        <v>1.0764697466271533</v>
      </c>
      <c r="H99" s="9">
        <f t="shared" si="30"/>
        <v>1.990352166896981</v>
      </c>
      <c r="I99" s="9">
        <f t="shared" si="31"/>
        <v>3.3682334425797373</v>
      </c>
      <c r="J99" s="9">
        <f t="shared" si="32"/>
        <v>4.9829380625204678</v>
      </c>
      <c r="K99" s="11">
        <f t="shared" si="33"/>
        <v>0.52083333333333337</v>
      </c>
      <c r="L99" s="11">
        <f t="shared" si="34"/>
        <v>0.3125</v>
      </c>
      <c r="M99" s="11">
        <f t="shared" si="35"/>
        <v>0.21276595744680851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-0.25933621453900702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0.23617575354609935</v>
      </c>
      <c r="Q99" s="11">
        <f>2*'OddsRatio_working_3-way'!K99*'OddsRatio_working_3-way'!L99*'OddsRatio_working_3-way'!M99</f>
        <v>6.925975177304966E-2</v>
      </c>
      <c r="R99" s="11">
        <f t="shared" si="36"/>
        <v>0</v>
      </c>
      <c r="S99" s="11">
        <f t="shared" si="37"/>
        <v>-0.91069330199765031</v>
      </c>
      <c r="T99" s="11">
        <f t="shared" si="38"/>
        <v>-0.26706548445678896</v>
      </c>
      <c r="U99" s="11">
        <f>'OddsRatio_working_3-way'!S99-'OddsRatio_working_3-way'!R99^2/3</f>
        <v>-0.91069330199765031</v>
      </c>
      <c r="V99" s="11">
        <f>'OddsRatio_working_3-way'!S99*'OddsRatio_working_3-way'!R99/3-2*'OddsRatio_working_3-way'!R99^3/27-'OddsRatio_working_3-way'!T99</f>
        <v>0.26706548445678896</v>
      </c>
      <c r="W99" s="11">
        <f>'OddsRatio_working_3-way'!V99^2+4*'OddsRatio_working_3-way'!U99^3/27</f>
        <v>-4.0571535561300928E-2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0.16725393011035669</v>
      </c>
      <c r="Y99" s="11">
        <f>IF('OddsRatio_working_3-way'!W99&gt;=0,IF('OddsRatio_working_3-way'!V99+SQRT('OddsRatio_working_3-way'!W99)&gt;0,0,PI()),ACOS('OddsRatio_working_3-way'!V99/(2*'OddsRatio_working_3-way'!X99)))</f>
        <v>0.6461908132580223</v>
      </c>
      <c r="Z99" s="11">
        <f>'OddsRatio_working_3-way'!X99^(1/3)*COS('OddsRatio_working_3-way'!Y99/3)</f>
        <v>0.53823487331357667</v>
      </c>
      <c r="AA99" s="11">
        <f>'OddsRatio_working_3-way'!X99^(1/3)*COS(('OddsRatio_working_3-way'!Y99+2*PI())/3)</f>
        <v>-0.37110146168645242</v>
      </c>
      <c r="AB99" s="11">
        <f>'OddsRatio_working_3-way'!X99^(1/3)*COS(('OddsRatio_working_3-way'!Y99+4*PI())/3)</f>
        <v>-0.16713341162712458</v>
      </c>
      <c r="AC99" s="11">
        <f>'OddsRatio_working_3-way'!X99^(1/3)*SIN('OddsRatio_working_3-way'!Y99/3)</f>
        <v>0.11776100860783618</v>
      </c>
      <c r="AD99" s="11">
        <f>'OddsRatio_working_3-way'!X99^(1/3)*SIN(('OddsRatio_working_3-way'!Y99+2*PI())/3)</f>
        <v>0.40724456918833829</v>
      </c>
      <c r="AE99" s="11">
        <f>'OddsRatio_working_3-way'!X99^(1/3)*SIN(('OddsRatio_working_3-way'!Y99+4*PI())/3)</f>
        <v>-0.52500557779617441</v>
      </c>
      <c r="AF99" s="11">
        <f>-'OddsRatio_working_3-way'!U99/(3*'OddsRatio_working_3-way'!X99^(1/3))*COS(('OddsRatio_working_3-way'!Y99)/3)</f>
        <v>0.53823487331357667</v>
      </c>
      <c r="AG99" s="11">
        <f>-'OddsRatio_working_3-way'!U99/(3*'OddsRatio_working_3-way'!X99^(1/3))*COS(('OddsRatio_working_3-way'!Y99+2*PI())/3)</f>
        <v>-0.37110146168645242</v>
      </c>
      <c r="AH99" s="11">
        <f>-'OddsRatio_working_3-way'!U99/(3*'OddsRatio_working_3-way'!X99^(1/3))*COS(('OddsRatio_working_3-way'!Y99+4*PI())/3)</f>
        <v>-0.16713341162712458</v>
      </c>
      <c r="AI99" s="11">
        <f>'OddsRatio_working_3-way'!U99/(3*'OddsRatio_working_3-way'!X99^(1/3))*SIN(('OddsRatio_working_3-way'!Y99)/3)</f>
        <v>-0.11776100860783618</v>
      </c>
      <c r="AJ99" s="11">
        <f>'OddsRatio_working_3-way'!U99/(3*'OddsRatio_working_3-way'!X99^(1/3))*SIN(('OddsRatio_working_3-way'!Y99+2*PI())/3)</f>
        <v>-0.40724456918833829</v>
      </c>
      <c r="AK99" s="11">
        <f>'OddsRatio_working_3-way'!U99/(3*'OddsRatio_working_3-way'!X99^(1/3))*SIN(('OddsRatio_working_3-way'!Y99+4*PI())/3)</f>
        <v>0.52500557779617441</v>
      </c>
      <c r="AL99" s="11">
        <f>'OddsRatio_working_3-way'!Z99+'OddsRatio_working_3-way'!AF99</f>
        <v>1.0764697466271533</v>
      </c>
      <c r="AM99" s="11">
        <f>'OddsRatio_working_3-way'!AA99+'OddsRatio_working_3-way'!AG99</f>
        <v>-0.74220292337290483</v>
      </c>
      <c r="AN99" s="11">
        <f>'OddsRatio_working_3-way'!AB99+'OddsRatio_working_3-way'!AH99</f>
        <v>-0.33426682325424917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1.0764697466271533</v>
      </c>
      <c r="AS99" s="11">
        <f>IF(('OddsRatio_working_3-way'!X99=0),IF(Q99&gt;0,-Q99^(1/3),(-Q99)^(1/3)),'OddsRatio_working_3-way'!AM99-'OddsRatio_working_3-way'!R99/3)</f>
        <v>-0.74220292337290483</v>
      </c>
      <c r="AT99" s="11">
        <f>IF(('OddsRatio_working_3-way'!X99=0),IF(Q99&gt;0,-Q99^(1/3),(-Q99)^(1/3)),'OddsRatio_working_3-way'!AN99-'OddsRatio_working_3-way'!R99/3)</f>
        <v>-0.33426682325424917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1.23</v>
      </c>
      <c r="B100" s="4">
        <f>IF('True_Odds_Calculator_3-way'!B101="","",'True_Odds_Calculator_3-way'!B101)</f>
        <v>6.37</v>
      </c>
      <c r="C100" s="4">
        <f>IF('True_Odds_Calculator_3-way'!C101="","",'True_Odds_Calculator_3-way'!C101)</f>
        <v>11.64</v>
      </c>
      <c r="D100" s="9">
        <f t="shared" si="26"/>
        <v>0.7881371918788187</v>
      </c>
      <c r="E100" s="9">
        <f t="shared" si="27"/>
        <v>0.13743367158699438</v>
      </c>
      <c r="F100" s="9">
        <f t="shared" si="28"/>
        <v>7.4429136534186979E-2</v>
      </c>
      <c r="G100" s="9">
        <f t="shared" si="29"/>
        <v>1.1687592636115156</v>
      </c>
      <c r="H100" s="9">
        <f t="shared" si="30"/>
        <v>1.2688146306306487</v>
      </c>
      <c r="I100" s="9">
        <f t="shared" si="31"/>
        <v>7.2762372455938378</v>
      </c>
      <c r="J100" s="9">
        <f t="shared" si="32"/>
        <v>13.435598564826524</v>
      </c>
      <c r="K100" s="11">
        <f t="shared" si="33"/>
        <v>0.81300813008130079</v>
      </c>
      <c r="L100" s="11">
        <f t="shared" si="34"/>
        <v>0.15698587127158556</v>
      </c>
      <c r="M100" s="11">
        <f t="shared" si="35"/>
        <v>8.5910652920962199E-2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-0.14409410889169505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0.17806907422195331</v>
      </c>
      <c r="Q100" s="11">
        <f>2*'OddsRatio_working_3-way'!K100*'OddsRatio_working_3-way'!L100*'OddsRatio_working_3-way'!M100</f>
        <v>2.1929688943590306E-2</v>
      </c>
      <c r="R100" s="11">
        <f t="shared" si="36"/>
        <v>0</v>
      </c>
      <c r="S100" s="11">
        <f t="shared" si="37"/>
        <v>-1.2357831669287378</v>
      </c>
      <c r="T100" s="11">
        <f t="shared" si="38"/>
        <v>-0.15219004518826817</v>
      </c>
      <c r="U100" s="11">
        <f>'OddsRatio_working_3-way'!S100-'OddsRatio_working_3-way'!R100^2/3</f>
        <v>-1.2357831669287378</v>
      </c>
      <c r="V100" s="11">
        <f>'OddsRatio_working_3-way'!S100*'OddsRatio_working_3-way'!R100/3-2*'OddsRatio_working_3-way'!R100^3/27-'OddsRatio_working_3-way'!T100</f>
        <v>0.15219004518826817</v>
      </c>
      <c r="W100" s="11">
        <f>'OddsRatio_working_3-way'!V100^2+4*'OddsRatio_working_3-way'!U100^3/27</f>
        <v>-0.25642910352046427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0.26438178519655597</v>
      </c>
      <c r="Y100" s="11">
        <f>IF('OddsRatio_working_3-way'!W100&gt;=0,IF('OddsRatio_working_3-way'!V100+SQRT('OddsRatio_working_3-way'!W100)&gt;0,0,PI()),ACOS('OddsRatio_working_3-way'!V100/(2*'OddsRatio_working_3-way'!X100)))</f>
        <v>1.2788439983572386</v>
      </c>
      <c r="Z100" s="11">
        <f>'OddsRatio_working_3-way'!X100^(1/3)*COS('OddsRatio_working_3-way'!Y100/3)</f>
        <v>0.5843796318057578</v>
      </c>
      <c r="AA100" s="11">
        <f>'OddsRatio_working_3-way'!X100^(1/3)*COS(('OddsRatio_working_3-way'!Y100+2*PI())/3)</f>
        <v>-0.52201828711588949</v>
      </c>
      <c r="AB100" s="11">
        <f>'OddsRatio_working_3-way'!X100^(1/3)*COS(('OddsRatio_working_3-way'!Y100+4*PI())/3)</f>
        <v>-6.2361344689868273E-2</v>
      </c>
      <c r="AC100" s="11">
        <f>'OddsRatio_working_3-way'!X100^(1/3)*SIN('OddsRatio_working_3-way'!Y100/3)</f>
        <v>0.2653830594445436</v>
      </c>
      <c r="AD100" s="11">
        <f>'OddsRatio_working_3-way'!X100^(1/3)*SIN(('OddsRatio_working_3-way'!Y100+2*PI())/3)</f>
        <v>0.3733960768757113</v>
      </c>
      <c r="AE100" s="11">
        <f>'OddsRatio_working_3-way'!X100^(1/3)*SIN(('OddsRatio_working_3-way'!Y100+4*PI())/3)</f>
        <v>-0.63877913632025485</v>
      </c>
      <c r="AF100" s="11">
        <f>-'OddsRatio_working_3-way'!U100/(3*'OddsRatio_working_3-way'!X100^(1/3))*COS(('OddsRatio_working_3-way'!Y100)/3)</f>
        <v>0.5843796318057578</v>
      </c>
      <c r="AG100" s="11">
        <f>-'OddsRatio_working_3-way'!U100/(3*'OddsRatio_working_3-way'!X100^(1/3))*COS(('OddsRatio_working_3-way'!Y100+2*PI())/3)</f>
        <v>-0.52201828711588938</v>
      </c>
      <c r="AH100" s="11">
        <f>-'OddsRatio_working_3-way'!U100/(3*'OddsRatio_working_3-way'!X100^(1/3))*COS(('OddsRatio_working_3-way'!Y100+4*PI())/3)</f>
        <v>-6.2361344689868259E-2</v>
      </c>
      <c r="AI100" s="11">
        <f>'OddsRatio_working_3-way'!U100/(3*'OddsRatio_working_3-way'!X100^(1/3))*SIN(('OddsRatio_working_3-way'!Y100)/3)</f>
        <v>-0.26538305944454355</v>
      </c>
      <c r="AJ100" s="11">
        <f>'OddsRatio_working_3-way'!U100/(3*'OddsRatio_working_3-way'!X100^(1/3))*SIN(('OddsRatio_working_3-way'!Y100+2*PI())/3)</f>
        <v>-0.37339607687571119</v>
      </c>
      <c r="AK100" s="11">
        <f>'OddsRatio_working_3-way'!U100/(3*'OddsRatio_working_3-way'!X100^(1/3))*SIN(('OddsRatio_working_3-way'!Y100+4*PI())/3)</f>
        <v>0.63877913632025474</v>
      </c>
      <c r="AL100" s="11">
        <f>'OddsRatio_working_3-way'!Z100+'OddsRatio_working_3-way'!AF100</f>
        <v>1.1687592636115156</v>
      </c>
      <c r="AM100" s="11">
        <f>'OddsRatio_working_3-way'!AA100+'OddsRatio_working_3-way'!AG100</f>
        <v>-1.0440365742317788</v>
      </c>
      <c r="AN100" s="11">
        <f>'OddsRatio_working_3-way'!AB100+'OddsRatio_working_3-way'!AH100</f>
        <v>-0.12472268937973653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1.1687592636115156</v>
      </c>
      <c r="AS100" s="11">
        <f>IF(('OddsRatio_working_3-way'!X100=0),IF(Q100&gt;0,-Q100^(1/3),(-Q100)^(1/3)),'OddsRatio_working_3-way'!AM100-'OddsRatio_working_3-way'!R100/3)</f>
        <v>-1.0440365742317788</v>
      </c>
      <c r="AT100" s="11">
        <f>IF(('OddsRatio_working_3-way'!X100=0),IF(Q100&gt;0,-Q100^(1/3),(-Q100)^(1/3)),'OddsRatio_working_3-way'!AN100-'OddsRatio_working_3-way'!R100/3)</f>
        <v>-0.12472268937973653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3.34</v>
      </c>
      <c r="B101" s="4">
        <f>IF('True_Odds_Calculator_3-way'!B102="","",'True_Odds_Calculator_3-way'!B102)</f>
        <v>3.46</v>
      </c>
      <c r="C101" s="4">
        <f>IF('True_Odds_Calculator_3-way'!C102="","",'True_Odds_Calculator_3-way'!C102)</f>
        <v>2.31</v>
      </c>
      <c r="D101" s="9">
        <f t="shared" si="26"/>
        <v>0.29264340983015141</v>
      </c>
      <c r="E101" s="9">
        <f t="shared" si="27"/>
        <v>0.28239945517980225</v>
      </c>
      <c r="F101" s="9">
        <f t="shared" si="28"/>
        <v>0.42495713499004645</v>
      </c>
      <c r="G101" s="9">
        <f t="shared" si="29"/>
        <v>1.0329606987345894</v>
      </c>
      <c r="H101" s="9">
        <f t="shared" si="30"/>
        <v>3.4171280350389384</v>
      </c>
      <c r="I101" s="9">
        <f t="shared" si="31"/>
        <v>3.5410833188870896</v>
      </c>
      <c r="J101" s="9">
        <f t="shared" si="32"/>
        <v>2.3531785153423121</v>
      </c>
      <c r="K101" s="11">
        <f t="shared" si="33"/>
        <v>0.29940119760479045</v>
      </c>
      <c r="L101" s="11">
        <f t="shared" si="34"/>
        <v>0.28901734104046245</v>
      </c>
      <c r="M101" s="11">
        <f t="shared" si="35"/>
        <v>0.4329004329004329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-0.28248000658093764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0.22887937809539693</v>
      </c>
      <c r="Q101" s="11">
        <f>2*'OddsRatio_working_3-way'!K101*'OddsRatio_working_3-way'!L101*'OddsRatio_working_3-way'!M101</f>
        <v>7.491960003122651E-2</v>
      </c>
      <c r="R101" s="11">
        <f t="shared" si="36"/>
        <v>0</v>
      </c>
      <c r="S101" s="11">
        <f t="shared" si="37"/>
        <v>-0.81024983277822615</v>
      </c>
      <c r="T101" s="11">
        <f t="shared" si="38"/>
        <v>-0.26522089452642433</v>
      </c>
      <c r="U101" s="11">
        <f>'OddsRatio_working_3-way'!S101-'OddsRatio_working_3-way'!R101^2/3</f>
        <v>-0.81024983277822615</v>
      </c>
      <c r="V101" s="11">
        <f>'OddsRatio_working_3-way'!S101*'OddsRatio_working_3-way'!R101/3-2*'OddsRatio_working_3-way'!R101^3/27-'OddsRatio_working_3-way'!T101</f>
        <v>0.26522089452642433</v>
      </c>
      <c r="W101" s="11">
        <f>'OddsRatio_working_3-way'!V101^2+4*'OddsRatio_working_3-way'!U101^3/27</f>
        <v>-8.4627508169543703E-3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0.14036102887763316</v>
      </c>
      <c r="Y101" s="11">
        <f>IF('OddsRatio_working_3-way'!W101&gt;=0,IF('OddsRatio_working_3-way'!V101+SQRT('OddsRatio_working_3-way'!W101)&gt;0,0,PI()),ACOS('OddsRatio_working_3-way'!V101/(2*'OddsRatio_working_3-way'!X101)))</f>
        <v>0.33387035317143599</v>
      </c>
      <c r="Z101" s="11">
        <f>'OddsRatio_working_3-way'!X101^(1/3)*COS('OddsRatio_working_3-way'!Y101/3)</f>
        <v>0.51648034936729481</v>
      </c>
      <c r="AA101" s="11">
        <f>'OddsRatio_working_3-way'!X101^(1/3)*COS(('OddsRatio_working_3-way'!Y101+2*PI())/3)</f>
        <v>-0.30822511974347938</v>
      </c>
      <c r="AB101" s="11">
        <f>'OddsRatio_working_3-way'!X101^(1/3)*COS(('OddsRatio_working_3-way'!Y101+4*PI())/3)</f>
        <v>-0.20825522962381551</v>
      </c>
      <c r="AC101" s="11">
        <f>'OddsRatio_working_3-way'!X101^(1/3)*SIN('OddsRatio_working_3-way'!Y101/3)</f>
        <v>5.7717642971445229E-2</v>
      </c>
      <c r="AD101" s="11">
        <f>'OddsRatio_working_3-way'!X101^(1/3)*SIN(('OddsRatio_working_3-way'!Y101+2*PI())/3)</f>
        <v>0.41842628162181672</v>
      </c>
      <c r="AE101" s="11">
        <f>'OddsRatio_working_3-way'!X101^(1/3)*SIN(('OddsRatio_working_3-way'!Y101+4*PI())/3)</f>
        <v>-0.47614392459326199</v>
      </c>
      <c r="AF101" s="11">
        <f>-'OddsRatio_working_3-way'!U101/(3*'OddsRatio_working_3-way'!X101^(1/3))*COS(('OddsRatio_working_3-way'!Y101)/3)</f>
        <v>0.5164803493672947</v>
      </c>
      <c r="AG101" s="11">
        <f>-'OddsRatio_working_3-way'!U101/(3*'OddsRatio_working_3-way'!X101^(1/3))*COS(('OddsRatio_working_3-way'!Y101+2*PI())/3)</f>
        <v>-0.30822511974347933</v>
      </c>
      <c r="AH101" s="11">
        <f>-'OddsRatio_working_3-way'!U101/(3*'OddsRatio_working_3-way'!X101^(1/3))*COS(('OddsRatio_working_3-way'!Y101+4*PI())/3)</f>
        <v>-0.20825522962381546</v>
      </c>
      <c r="AI101" s="11">
        <f>'OddsRatio_working_3-way'!U101/(3*'OddsRatio_working_3-way'!X101^(1/3))*SIN(('OddsRatio_working_3-way'!Y101)/3)</f>
        <v>-5.7717642971445215E-2</v>
      </c>
      <c r="AJ101" s="11">
        <f>'OddsRatio_working_3-way'!U101/(3*'OddsRatio_working_3-way'!X101^(1/3))*SIN(('OddsRatio_working_3-way'!Y101+2*PI())/3)</f>
        <v>-0.41842628162181666</v>
      </c>
      <c r="AK101" s="11">
        <f>'OddsRatio_working_3-way'!U101/(3*'OddsRatio_working_3-way'!X101^(1/3))*SIN(('OddsRatio_working_3-way'!Y101+4*PI())/3)</f>
        <v>0.47614392459326188</v>
      </c>
      <c r="AL101" s="11">
        <f>'OddsRatio_working_3-way'!Z101+'OddsRatio_working_3-way'!AF101</f>
        <v>1.0329606987345894</v>
      </c>
      <c r="AM101" s="11">
        <f>'OddsRatio_working_3-way'!AA101+'OddsRatio_working_3-way'!AG101</f>
        <v>-0.61645023948695865</v>
      </c>
      <c r="AN101" s="11">
        <f>'OddsRatio_working_3-way'!AB101+'OddsRatio_working_3-way'!AH101</f>
        <v>-0.41651045924763097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1.0329606987345894</v>
      </c>
      <c r="AS101" s="11">
        <f>IF(('OddsRatio_working_3-way'!X101=0),IF(Q101&gt;0,-Q101^(1/3),(-Q101)^(1/3)),'OddsRatio_working_3-way'!AM101-'OddsRatio_working_3-way'!R101/3)</f>
        <v>-0.61645023948695865</v>
      </c>
      <c r="AT101" s="11">
        <f>IF(('OddsRatio_working_3-way'!X101=0),IF(Q101&gt;0,-Q101^(1/3),(-Q101)^(1/3)),'OddsRatio_working_3-way'!AN101-'OddsRatio_working_3-way'!R101/3)</f>
        <v>-0.41651045924763097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2.4900000000000002</v>
      </c>
      <c r="B102" s="4">
        <f>IF('True_Odds_Calculator_3-way'!B103="","",'True_Odds_Calculator_3-way'!B103)</f>
        <v>3.23</v>
      </c>
      <c r="C102" s="4">
        <f>IF('True_Odds_Calculator_3-way'!C103="","",'True_Odds_Calculator_3-way'!C103)</f>
        <v>3.22</v>
      </c>
      <c r="D102" s="9">
        <f t="shared" si="26"/>
        <v>0.39376414487649669</v>
      </c>
      <c r="E102" s="9">
        <f t="shared" si="27"/>
        <v>0.30264323615751715</v>
      </c>
      <c r="F102" s="9">
        <f t="shared" si="28"/>
        <v>0.30359261896598616</v>
      </c>
      <c r="G102" s="9">
        <f t="shared" si="29"/>
        <v>1.0332827575064858</v>
      </c>
      <c r="H102" s="9">
        <f t="shared" si="30"/>
        <v>2.5395913086846642</v>
      </c>
      <c r="I102" s="9">
        <f t="shared" si="31"/>
        <v>3.3042205492394636</v>
      </c>
      <c r="J102" s="9">
        <f t="shared" si="32"/>
        <v>3.2938877216643982</v>
      </c>
      <c r="K102" s="11">
        <f t="shared" si="33"/>
        <v>0.40160642570281119</v>
      </c>
      <c r="L102" s="11">
        <f t="shared" si="34"/>
        <v>0.30959752321981426</v>
      </c>
      <c r="M102" s="11">
        <f t="shared" si="35"/>
        <v>0.3105590062111801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-0.2848304164101747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0.22936582203668043</v>
      </c>
      <c r="Q102" s="11">
        <f>2*'OddsRatio_working_3-way'!K102*'OddsRatio_working_3-way'!L102*'OddsRatio_working_3-way'!M102</f>
        <v>7.7227549507299806E-2</v>
      </c>
      <c r="R102" s="11">
        <f t="shared" si="36"/>
        <v>0</v>
      </c>
      <c r="S102" s="11">
        <f t="shared" si="37"/>
        <v>-0.80527151884782711</v>
      </c>
      <c r="T102" s="11">
        <f t="shared" si="38"/>
        <v>-0.27113519153125487</v>
      </c>
      <c r="U102" s="11">
        <f>'OddsRatio_working_3-way'!S102-'OddsRatio_working_3-way'!R102^2/3</f>
        <v>-0.80527151884782711</v>
      </c>
      <c r="V102" s="11">
        <f>'OddsRatio_working_3-way'!S102*'OddsRatio_working_3-way'!R102/3-2*'OddsRatio_working_3-way'!R102^3/27-'OddsRatio_working_3-way'!T102</f>
        <v>0.27113519153125487</v>
      </c>
      <c r="W102" s="11">
        <f>'OddsRatio_working_3-way'!V102^2+4*'OddsRatio_working_3-way'!U102^3/27</f>
        <v>-3.846916219073751E-3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0.139069414597319</v>
      </c>
      <c r="Y102" s="11">
        <f>IF('OddsRatio_working_3-way'!W102&gt;=0,IF('OddsRatio_working_3-way'!V102+SQRT('OddsRatio_working_3-way'!W102)&gt;0,0,PI()),ACOS('OddsRatio_working_3-way'!V102/(2*'OddsRatio_working_3-way'!X102)))</f>
        <v>0.22488555776098096</v>
      </c>
      <c r="Z102" s="11">
        <f>'OddsRatio_working_3-way'!X102^(1/3)*COS('OddsRatio_working_3-way'!Y102/3)</f>
        <v>0.5166413787532429</v>
      </c>
      <c r="AA102" s="11">
        <f>'OddsRatio_working_3-way'!X102^(1/3)*COS(('OddsRatio_working_3-way'!Y102+2*PI())/3)</f>
        <v>-0.29192342783523401</v>
      </c>
      <c r="AB102" s="11">
        <f>'OddsRatio_working_3-way'!X102^(1/3)*COS(('OddsRatio_working_3-way'!Y102+4*PI())/3)</f>
        <v>-0.22471795091800903</v>
      </c>
      <c r="AC102" s="11">
        <f>'OddsRatio_working_3-way'!X102^(1/3)*SIN('OddsRatio_working_3-way'!Y102/3)</f>
        <v>3.8801100189177061E-2</v>
      </c>
      <c r="AD102" s="11">
        <f>'OddsRatio_working_3-way'!X102^(1/3)*SIN(('OddsRatio_working_3-way'!Y102+2*PI())/3)</f>
        <v>0.42802400855193778</v>
      </c>
      <c r="AE102" s="11">
        <f>'OddsRatio_working_3-way'!X102^(1/3)*SIN(('OddsRatio_working_3-way'!Y102+4*PI())/3)</f>
        <v>-0.46682510874111482</v>
      </c>
      <c r="AF102" s="11">
        <f>-'OddsRatio_working_3-way'!U102/(3*'OddsRatio_working_3-way'!X102^(1/3))*COS(('OddsRatio_working_3-way'!Y102)/3)</f>
        <v>0.5166413787532429</v>
      </c>
      <c r="AG102" s="11">
        <f>-'OddsRatio_working_3-way'!U102/(3*'OddsRatio_working_3-way'!X102^(1/3))*COS(('OddsRatio_working_3-way'!Y102+2*PI())/3)</f>
        <v>-0.29192342783523401</v>
      </c>
      <c r="AH102" s="11">
        <f>-'OddsRatio_working_3-way'!U102/(3*'OddsRatio_working_3-way'!X102^(1/3))*COS(('OddsRatio_working_3-way'!Y102+4*PI())/3)</f>
        <v>-0.22471795091800903</v>
      </c>
      <c r="AI102" s="11">
        <f>'OddsRatio_working_3-way'!U102/(3*'OddsRatio_working_3-way'!X102^(1/3))*SIN(('OddsRatio_working_3-way'!Y102)/3)</f>
        <v>-3.8801100189177061E-2</v>
      </c>
      <c r="AJ102" s="11">
        <f>'OddsRatio_working_3-way'!U102/(3*'OddsRatio_working_3-way'!X102^(1/3))*SIN(('OddsRatio_working_3-way'!Y102+2*PI())/3)</f>
        <v>-0.42802400855193778</v>
      </c>
      <c r="AK102" s="11">
        <f>'OddsRatio_working_3-way'!U102/(3*'OddsRatio_working_3-way'!X102^(1/3))*SIN(('OddsRatio_working_3-way'!Y102+4*PI())/3)</f>
        <v>0.46682510874111482</v>
      </c>
      <c r="AL102" s="11">
        <f>'OddsRatio_working_3-way'!Z102+'OddsRatio_working_3-way'!AF102</f>
        <v>1.0332827575064858</v>
      </c>
      <c r="AM102" s="11">
        <f>'OddsRatio_working_3-way'!AA102+'OddsRatio_working_3-way'!AG102</f>
        <v>-0.58384685567046801</v>
      </c>
      <c r="AN102" s="11">
        <f>'OddsRatio_working_3-way'!AB102+'OddsRatio_working_3-way'!AH102</f>
        <v>-0.44943590183601806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1.0332827575064858</v>
      </c>
      <c r="AS102" s="11">
        <f>IF(('OddsRatio_working_3-way'!X102=0),IF(Q102&gt;0,-Q102^(1/3),(-Q102)^(1/3)),'OddsRatio_working_3-way'!AM102-'OddsRatio_working_3-way'!R102/3)</f>
        <v>-0.58384685567046801</v>
      </c>
      <c r="AT102" s="11">
        <f>IF(('OddsRatio_working_3-way'!X102=0),IF(Q102&gt;0,-Q102^(1/3),(-Q102)^(1/3)),'OddsRatio_working_3-way'!AN102-'OddsRatio_working_3-way'!R102/3)</f>
        <v>-0.44943590183601806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1.37</v>
      </c>
      <c r="B103" s="4">
        <f>IF('True_Odds_Calculator_3-way'!B104="","",'True_Odds_Calculator_3-way'!B104)</f>
        <v>5.59</v>
      </c>
      <c r="C103" s="4">
        <f>IF('True_Odds_Calculator_3-way'!C104="","",'True_Odds_Calculator_3-way'!C104)</f>
        <v>8.58</v>
      </c>
      <c r="D103" s="9">
        <f t="shared" si="26"/>
        <v>0.71853365073746356</v>
      </c>
      <c r="E103" s="9">
        <f t="shared" si="27"/>
        <v>0.17066343547130469</v>
      </c>
      <c r="F103" s="9">
        <f t="shared" si="28"/>
        <v>0.11080291379123183</v>
      </c>
      <c r="G103" s="9">
        <f t="shared" si="29"/>
        <v>1.0587115329824277</v>
      </c>
      <c r="H103" s="9">
        <f t="shared" si="30"/>
        <v>1.391723267203498</v>
      </c>
      <c r="I103" s="9">
        <f t="shared" si="31"/>
        <v>5.8594859363893432</v>
      </c>
      <c r="J103" s="9">
        <f t="shared" si="32"/>
        <v>9.0250334200068032</v>
      </c>
      <c r="K103" s="11">
        <f t="shared" si="33"/>
        <v>0.72992700729927007</v>
      </c>
      <c r="L103" s="11">
        <f t="shared" si="34"/>
        <v>0.17889087656529518</v>
      </c>
      <c r="M103" s="11">
        <f t="shared" si="35"/>
        <v>0.11655011655011654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-0.19591331458194861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0.19084372008650241</v>
      </c>
      <c r="Q103" s="11">
        <f>2*'OddsRatio_working_3-way'!K103*'OddsRatio_working_3-way'!L103*'OddsRatio_working_3-way'!M103</f>
        <v>3.0437594910127978E-2</v>
      </c>
      <c r="R103" s="11">
        <f t="shared" si="36"/>
        <v>0</v>
      </c>
      <c r="S103" s="11">
        <f t="shared" si="37"/>
        <v>-0.9741232773981493</v>
      </c>
      <c r="T103" s="11">
        <f t="shared" si="38"/>
        <v>-0.15536256417833325</v>
      </c>
      <c r="U103" s="11">
        <f>'OddsRatio_working_3-way'!S103-'OddsRatio_working_3-way'!R103^2/3</f>
        <v>-0.9741232773981493</v>
      </c>
      <c r="V103" s="11">
        <f>'OddsRatio_working_3-way'!S103*'OddsRatio_working_3-way'!R103/3-2*'OddsRatio_working_3-way'!R103^3/27-'OddsRatio_working_3-way'!T103</f>
        <v>0.15536256417833325</v>
      </c>
      <c r="W103" s="11">
        <f>'OddsRatio_working_3-way'!V103^2+4*'OddsRatio_working_3-way'!U103^3/27</f>
        <v>-0.11280489133124195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0.1850286583743912</v>
      </c>
      <c r="Y103" s="11">
        <f>IF('OddsRatio_working_3-way'!W103&gt;=0,IF('OddsRatio_working_3-way'!V103+SQRT('OddsRatio_working_3-way'!W103)&gt;0,0,PI()),ACOS('OddsRatio_working_3-way'!V103/(2*'OddsRatio_working_3-way'!X103)))</f>
        <v>1.1375341504672691</v>
      </c>
      <c r="Z103" s="11">
        <f>'OddsRatio_working_3-way'!X103^(1/3)*COS('OddsRatio_working_3-way'!Y103/3)</f>
        <v>0.52935576649121385</v>
      </c>
      <c r="AA103" s="11">
        <f>'OddsRatio_working_3-way'!X103^(1/3)*COS(('OddsRatio_working_3-way'!Y103+2*PI())/3)</f>
        <v>-0.44734608987010926</v>
      </c>
      <c r="AB103" s="11">
        <f>'OddsRatio_working_3-way'!X103^(1/3)*COS(('OddsRatio_working_3-way'!Y103+4*PI())/3)</f>
        <v>-8.2009676621104755E-2</v>
      </c>
      <c r="AC103" s="11">
        <f>'OddsRatio_working_3-way'!X103^(1/3)*SIN('OddsRatio_working_3-way'!Y103/3)</f>
        <v>0.21092707653408529</v>
      </c>
      <c r="AD103" s="11">
        <f>'OddsRatio_working_3-way'!X103^(1/3)*SIN(('OddsRatio_working_3-way'!Y103+2*PI())/3)</f>
        <v>0.35297200315413196</v>
      </c>
      <c r="AE103" s="11">
        <f>'OddsRatio_working_3-way'!X103^(1/3)*SIN(('OddsRatio_working_3-way'!Y103+4*PI())/3)</f>
        <v>-0.56389907968821706</v>
      </c>
      <c r="AF103" s="11">
        <f>-'OddsRatio_working_3-way'!U103/(3*'OddsRatio_working_3-way'!X103^(1/3))*COS(('OddsRatio_working_3-way'!Y103)/3)</f>
        <v>0.52935576649121396</v>
      </c>
      <c r="AG103" s="11">
        <f>-'OddsRatio_working_3-way'!U103/(3*'OddsRatio_working_3-way'!X103^(1/3))*COS(('OddsRatio_working_3-way'!Y103+2*PI())/3)</f>
        <v>-0.44734608987010938</v>
      </c>
      <c r="AH103" s="11">
        <f>-'OddsRatio_working_3-way'!U103/(3*'OddsRatio_working_3-way'!X103^(1/3))*COS(('OddsRatio_working_3-way'!Y103+4*PI())/3)</f>
        <v>-8.2009676621104768E-2</v>
      </c>
      <c r="AI103" s="11">
        <f>'OddsRatio_working_3-way'!U103/(3*'OddsRatio_working_3-way'!X103^(1/3))*SIN(('OddsRatio_working_3-way'!Y103)/3)</f>
        <v>-0.21092707653408532</v>
      </c>
      <c r="AJ103" s="11">
        <f>'OddsRatio_working_3-way'!U103/(3*'OddsRatio_working_3-way'!X103^(1/3))*SIN(('OddsRatio_working_3-way'!Y103+2*PI())/3)</f>
        <v>-0.35297200315413202</v>
      </c>
      <c r="AK103" s="11">
        <f>'OddsRatio_working_3-way'!U103/(3*'OddsRatio_working_3-way'!X103^(1/3))*SIN(('OddsRatio_working_3-way'!Y103+4*PI())/3)</f>
        <v>0.56389907968821718</v>
      </c>
      <c r="AL103" s="11">
        <f>'OddsRatio_working_3-way'!Z103+'OddsRatio_working_3-way'!AF103</f>
        <v>1.0587115329824277</v>
      </c>
      <c r="AM103" s="11">
        <f>'OddsRatio_working_3-way'!AA103+'OddsRatio_working_3-way'!AG103</f>
        <v>-0.89469217974021864</v>
      </c>
      <c r="AN103" s="11">
        <f>'OddsRatio_working_3-way'!AB103+'OddsRatio_working_3-way'!AH103</f>
        <v>-0.16401935324220951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1.0587115329824277</v>
      </c>
      <c r="AS103" s="11">
        <f>IF(('OddsRatio_working_3-way'!X103=0),IF(Q103&gt;0,-Q103^(1/3),(-Q103)^(1/3)),'OddsRatio_working_3-way'!AM103-'OddsRatio_working_3-way'!R103/3)</f>
        <v>-0.89469217974021864</v>
      </c>
      <c r="AT103" s="11">
        <f>IF(('OddsRatio_working_3-way'!X103=0),IF(Q103&gt;0,-Q103^(1/3),(-Q103)^(1/3)),'OddsRatio_working_3-way'!AN103-'OddsRatio_working_3-way'!R103/3)</f>
        <v>-0.16401935324220951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3.13</v>
      </c>
      <c r="B104" s="4">
        <f>IF('True_Odds_Calculator_3-way'!B105="","",'True_Odds_Calculator_3-way'!B105)</f>
        <v>3.73</v>
      </c>
      <c r="C104" s="4">
        <f>IF('True_Odds_Calculator_3-way'!C105="","",'True_Odds_Calculator_3-way'!C105)</f>
        <v>2.2999999999999998</v>
      </c>
      <c r="D104" s="9">
        <f t="shared" si="26"/>
        <v>0.31212048805147868</v>
      </c>
      <c r="E104" s="9">
        <f t="shared" si="27"/>
        <v>0.26145805454324794</v>
      </c>
      <c r="F104" s="9">
        <f t="shared" si="28"/>
        <v>0.42642145740527349</v>
      </c>
      <c r="G104" s="9">
        <f t="shared" si="29"/>
        <v>1.0346905763587606</v>
      </c>
      <c r="H104" s="9">
        <f t="shared" si="30"/>
        <v>3.2038909276441601</v>
      </c>
      <c r="I104" s="9">
        <f t="shared" si="31"/>
        <v>3.8247052734594158</v>
      </c>
      <c r="J104" s="9">
        <f t="shared" si="32"/>
        <v>2.3450977492663885</v>
      </c>
      <c r="K104" s="11">
        <f t="shared" si="33"/>
        <v>0.31948881789137379</v>
      </c>
      <c r="L104" s="11">
        <f t="shared" si="34"/>
        <v>0.26809651474530832</v>
      </c>
      <c r="M104" s="11">
        <f t="shared" si="35"/>
        <v>0.43478260869565222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-0.28151698161831384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0.22940332418823434</v>
      </c>
      <c r="Q104" s="11">
        <f>2*'OddsRatio_working_3-way'!K104*'OddsRatio_working_3-way'!L104*'OddsRatio_working_3-way'!M104</f>
        <v>7.4481598762413767E-2</v>
      </c>
      <c r="R104" s="11">
        <f t="shared" si="36"/>
        <v>0</v>
      </c>
      <c r="S104" s="11">
        <f t="shared" si="37"/>
        <v>-0.81488272170829035</v>
      </c>
      <c r="T104" s="11">
        <f t="shared" si="38"/>
        <v>-0.26457231224295147</v>
      </c>
      <c r="U104" s="11">
        <f>'OddsRatio_working_3-way'!S104-'OddsRatio_working_3-way'!R104^2/3</f>
        <v>-0.81488272170829035</v>
      </c>
      <c r="V104" s="11">
        <f>'OddsRatio_working_3-way'!S104*'OddsRatio_working_3-way'!R104/3-2*'OddsRatio_working_3-way'!R104^3/27-'OddsRatio_working_3-way'!T104</f>
        <v>0.26457231224295147</v>
      </c>
      <c r="W104" s="11">
        <f>'OddsRatio_working_3-way'!V104^2+4*'OddsRatio_working_3-way'!U104^3/27</f>
        <v>-1.0165893239968971E-2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0.14156659355719375</v>
      </c>
      <c r="Y104" s="11">
        <f>IF('OddsRatio_working_3-way'!W104&gt;=0,IF('OddsRatio_working_3-way'!V104+SQRT('OddsRatio_working_3-way'!W104)&gt;0,0,PI()),ACOS('OddsRatio_working_3-way'!V104/(2*'OddsRatio_working_3-way'!X104)))</f>
        <v>0.36409976256017806</v>
      </c>
      <c r="Z104" s="11">
        <f>'OddsRatio_working_3-way'!X104^(1/3)*COS('OddsRatio_working_3-way'!Y104/3)</f>
        <v>0.5173452881793803</v>
      </c>
      <c r="AA104" s="11">
        <f>'OddsRatio_working_3-way'!X104^(1/3)*COS(('OddsRatio_working_3-way'!Y104+2*PI())/3)</f>
        <v>-0.31331758919916985</v>
      </c>
      <c r="AB104" s="11">
        <f>'OddsRatio_working_3-way'!X104^(1/3)*COS(('OddsRatio_working_3-way'!Y104+4*PI())/3)</f>
        <v>-0.20402769898021056</v>
      </c>
      <c r="AC104" s="11">
        <f>'OddsRatio_working_3-way'!X104^(1/3)*SIN('OddsRatio_working_3-way'!Y104/3)</f>
        <v>6.3098547537620966E-2</v>
      </c>
      <c r="AD104" s="11">
        <f>'OddsRatio_working_3-way'!X104^(1/3)*SIN(('OddsRatio_working_3-way'!Y104+2*PI())/3)</f>
        <v>0.41648488832271419</v>
      </c>
      <c r="AE104" s="11">
        <f>'OddsRatio_working_3-way'!X104^(1/3)*SIN(('OddsRatio_working_3-way'!Y104+4*PI())/3)</f>
        <v>-0.47958343586033497</v>
      </c>
      <c r="AF104" s="11">
        <f>-'OddsRatio_working_3-way'!U104/(3*'OddsRatio_working_3-way'!X104^(1/3))*COS(('OddsRatio_working_3-way'!Y104)/3)</f>
        <v>0.5173452881793803</v>
      </c>
      <c r="AG104" s="11">
        <f>-'OddsRatio_working_3-way'!U104/(3*'OddsRatio_working_3-way'!X104^(1/3))*COS(('OddsRatio_working_3-way'!Y104+2*PI())/3)</f>
        <v>-0.31331758919916985</v>
      </c>
      <c r="AH104" s="11">
        <f>-'OddsRatio_working_3-way'!U104/(3*'OddsRatio_working_3-way'!X104^(1/3))*COS(('OddsRatio_working_3-way'!Y104+4*PI())/3)</f>
        <v>-0.20402769898021056</v>
      </c>
      <c r="AI104" s="11">
        <f>'OddsRatio_working_3-way'!U104/(3*'OddsRatio_working_3-way'!X104^(1/3))*SIN(('OddsRatio_working_3-way'!Y104)/3)</f>
        <v>-6.3098547537620966E-2</v>
      </c>
      <c r="AJ104" s="11">
        <f>'OddsRatio_working_3-way'!U104/(3*'OddsRatio_working_3-way'!X104^(1/3))*SIN(('OddsRatio_working_3-way'!Y104+2*PI())/3)</f>
        <v>-0.41648488832271419</v>
      </c>
      <c r="AK104" s="11">
        <f>'OddsRatio_working_3-way'!U104/(3*'OddsRatio_working_3-way'!X104^(1/3))*SIN(('OddsRatio_working_3-way'!Y104+4*PI())/3)</f>
        <v>0.47958343586033497</v>
      </c>
      <c r="AL104" s="11">
        <f>'OddsRatio_working_3-way'!Z104+'OddsRatio_working_3-way'!AF104</f>
        <v>1.0346905763587606</v>
      </c>
      <c r="AM104" s="11">
        <f>'OddsRatio_working_3-way'!AA104+'OddsRatio_working_3-way'!AG104</f>
        <v>-0.62663517839833971</v>
      </c>
      <c r="AN104" s="11">
        <f>'OddsRatio_working_3-way'!AB104+'OddsRatio_working_3-way'!AH104</f>
        <v>-0.40805539796042112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1.0346905763587606</v>
      </c>
      <c r="AS104" s="11">
        <f>IF(('OddsRatio_working_3-way'!X104=0),IF(Q104&gt;0,-Q104^(1/3),(-Q104)^(1/3)),'OddsRatio_working_3-way'!AM104-'OddsRatio_working_3-way'!R104/3)</f>
        <v>-0.62663517839833971</v>
      </c>
      <c r="AT104" s="11">
        <f>IF(('OddsRatio_working_3-way'!X104=0),IF(Q104&gt;0,-Q104^(1/3),(-Q104)^(1/3)),'OddsRatio_working_3-way'!AN104-'OddsRatio_working_3-way'!R104/3)</f>
        <v>-0.40805539796042112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2.2799999999999998</v>
      </c>
      <c r="B105" s="4">
        <f>IF('True_Odds_Calculator_3-way'!B106="","",'True_Odds_Calculator_3-way'!B106)</f>
        <v>3.32</v>
      </c>
      <c r="C105" s="4">
        <f>IF('True_Odds_Calculator_3-way'!C106="","",'True_Odds_Calculator_3-way'!C106)</f>
        <v>3.47</v>
      </c>
      <c r="D105" s="9">
        <f t="shared" si="26"/>
        <v>0.42814497551920899</v>
      </c>
      <c r="E105" s="9">
        <f t="shared" si="27"/>
        <v>0.29232251848536284</v>
      </c>
      <c r="F105" s="9">
        <f t="shared" si="28"/>
        <v>0.27953250599542834</v>
      </c>
      <c r="G105" s="9">
        <f t="shared" si="29"/>
        <v>1.0434823796164667</v>
      </c>
      <c r="H105" s="9">
        <f t="shared" si="30"/>
        <v>2.3356574459090771</v>
      </c>
      <c r="I105" s="9">
        <f t="shared" si="31"/>
        <v>3.4208791207102025</v>
      </c>
      <c r="J105" s="9">
        <f t="shared" si="32"/>
        <v>3.577401477652673</v>
      </c>
      <c r="K105" s="11">
        <f t="shared" si="33"/>
        <v>0.43859649122807021</v>
      </c>
      <c r="L105" s="11">
        <f t="shared" si="34"/>
        <v>0.30120481927710846</v>
      </c>
      <c r="M105" s="11">
        <f t="shared" si="35"/>
        <v>0.28818443804034583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-0.27924956309387416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0.23109273130745342</v>
      </c>
      <c r="Q105" s="11">
        <f>2*'OddsRatio_working_3-way'!K105*'OddsRatio_working_3-way'!L105*'OddsRatio_working_3-way'!M105</f>
        <v>7.6142580331945112E-2</v>
      </c>
      <c r="R105" s="11">
        <f t="shared" si="36"/>
        <v>0</v>
      </c>
      <c r="S105" s="11">
        <f t="shared" si="37"/>
        <v>-0.82754912397040326</v>
      </c>
      <c r="T105" s="11">
        <f t="shared" si="38"/>
        <v>-0.27266857461957272</v>
      </c>
      <c r="U105" s="11">
        <f>'OddsRatio_working_3-way'!S105-'OddsRatio_working_3-way'!R105^2/3</f>
        <v>-0.82754912397040326</v>
      </c>
      <c r="V105" s="11">
        <f>'OddsRatio_working_3-way'!S105*'OddsRatio_working_3-way'!R105/3-2*'OddsRatio_working_3-way'!R105^3/27-'OddsRatio_working_3-way'!T105</f>
        <v>0.27266857461957272</v>
      </c>
      <c r="W105" s="11">
        <f>'OddsRatio_working_3-way'!V105^2+4*'OddsRatio_working_3-way'!U105^3/27</f>
        <v>-9.6128434820526854E-3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0.14488011860424654</v>
      </c>
      <c r="Y105" s="11">
        <f>IF('OddsRatio_working_3-way'!W105&gt;=0,IF('OddsRatio_working_3-way'!V105+SQRT('OddsRatio_working_3-way'!W105)&gt;0,0,PI()),ACOS('OddsRatio_working_3-way'!V105/(2*'OddsRatio_working_3-way'!X105)))</f>
        <v>0.34518028630162023</v>
      </c>
      <c r="Z105" s="11">
        <f>'OddsRatio_working_3-way'!X105^(1/3)*COS('OddsRatio_working_3-way'!Y105/3)</f>
        <v>0.52174118980823347</v>
      </c>
      <c r="AA105" s="11">
        <f>'OddsRatio_working_3-way'!X105^(1/3)*COS(('OddsRatio_working_3-way'!Y105+2*PI())/3)</f>
        <v>-0.31309012320261387</v>
      </c>
      <c r="AB105" s="11">
        <f>'OddsRatio_working_3-way'!X105^(1/3)*COS(('OddsRatio_working_3-way'!Y105+4*PI())/3)</f>
        <v>-0.20865106660561952</v>
      </c>
      <c r="AC105" s="11">
        <f>'OddsRatio_working_3-way'!X105^(1/3)*SIN('OddsRatio_working_3-way'!Y105/3)</f>
        <v>6.0297917440185304E-2</v>
      </c>
      <c r="AD105" s="11">
        <f>'OddsRatio_working_3-way'!X105^(1/3)*SIN(('OddsRatio_working_3-way'!Y105+2*PI())/3)</f>
        <v>0.42169216585455621</v>
      </c>
      <c r="AE105" s="11">
        <f>'OddsRatio_working_3-way'!X105^(1/3)*SIN(('OddsRatio_working_3-way'!Y105+4*PI())/3)</f>
        <v>-0.48199008329474147</v>
      </c>
      <c r="AF105" s="11">
        <f>-'OddsRatio_working_3-way'!U105/(3*'OddsRatio_working_3-way'!X105^(1/3))*COS(('OddsRatio_working_3-way'!Y105)/3)</f>
        <v>0.52174118980823336</v>
      </c>
      <c r="AG105" s="11">
        <f>-'OddsRatio_working_3-way'!U105/(3*'OddsRatio_working_3-way'!X105^(1/3))*COS(('OddsRatio_working_3-way'!Y105+2*PI())/3)</f>
        <v>-0.31309012320261376</v>
      </c>
      <c r="AH105" s="11">
        <f>-'OddsRatio_working_3-way'!U105/(3*'OddsRatio_working_3-way'!X105^(1/3))*COS(('OddsRatio_working_3-way'!Y105+4*PI())/3)</f>
        <v>-0.20865106660561947</v>
      </c>
      <c r="AI105" s="11">
        <f>'OddsRatio_working_3-way'!U105/(3*'OddsRatio_working_3-way'!X105^(1/3))*SIN(('OddsRatio_working_3-way'!Y105)/3)</f>
        <v>-6.029791744018529E-2</v>
      </c>
      <c r="AJ105" s="11">
        <f>'OddsRatio_working_3-way'!U105/(3*'OddsRatio_working_3-way'!X105^(1/3))*SIN(('OddsRatio_working_3-way'!Y105+2*PI())/3)</f>
        <v>-0.42169216585455616</v>
      </c>
      <c r="AK105" s="11">
        <f>'OddsRatio_working_3-way'!U105/(3*'OddsRatio_working_3-way'!X105^(1/3))*SIN(('OddsRatio_working_3-way'!Y105+4*PI())/3)</f>
        <v>0.48199008329474136</v>
      </c>
      <c r="AL105" s="11">
        <f>'OddsRatio_working_3-way'!Z105+'OddsRatio_working_3-way'!AF105</f>
        <v>1.0434823796164667</v>
      </c>
      <c r="AM105" s="11">
        <f>'OddsRatio_working_3-way'!AA105+'OddsRatio_working_3-way'!AG105</f>
        <v>-0.62618024640522763</v>
      </c>
      <c r="AN105" s="11">
        <f>'OddsRatio_working_3-way'!AB105+'OddsRatio_working_3-way'!AH105</f>
        <v>-0.41730213321123899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1.0434823796164667</v>
      </c>
      <c r="AS105" s="11">
        <f>IF(('OddsRatio_working_3-way'!X105=0),IF(Q105&gt;0,-Q105^(1/3),(-Q105)^(1/3)),'OddsRatio_working_3-way'!AM105-'OddsRatio_working_3-way'!R105/3)</f>
        <v>-0.62618024640522763</v>
      </c>
      <c r="AT105" s="11">
        <f>IF(('OddsRatio_working_3-way'!X105=0),IF(Q105&gt;0,-Q105^(1/3),(-Q105)^(1/3)),'OddsRatio_working_3-way'!AN105-'OddsRatio_working_3-way'!R105/3)</f>
        <v>-0.41730213321123899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2.44</v>
      </c>
      <c r="B106" s="4">
        <f>IF('True_Odds_Calculator_3-way'!B107="","",'True_Odds_Calculator_3-way'!B107)</f>
        <v>3.19</v>
      </c>
      <c r="C106" s="4">
        <f>IF('True_Odds_Calculator_3-way'!C107="","",'True_Odds_Calculator_3-way'!C107)</f>
        <v>3.29</v>
      </c>
      <c r="D106" s="9">
        <f t="shared" si="26"/>
        <v>0.39994672037596224</v>
      </c>
      <c r="E106" s="9">
        <f t="shared" si="27"/>
        <v>0.30471486826516969</v>
      </c>
      <c r="F106" s="9">
        <f t="shared" si="28"/>
        <v>0.29533841135886801</v>
      </c>
      <c r="G106" s="9">
        <f t="shared" si="29"/>
        <v>1.0418979458410549</v>
      </c>
      <c r="H106" s="9">
        <f t="shared" si="30"/>
        <v>2.5003330420111189</v>
      </c>
      <c r="I106" s="9">
        <f t="shared" si="31"/>
        <v>3.2817565013919099</v>
      </c>
      <c r="J106" s="9">
        <f t="shared" si="32"/>
        <v>3.3859462959760158</v>
      </c>
      <c r="K106" s="11">
        <f t="shared" si="33"/>
        <v>0.4098360655737705</v>
      </c>
      <c r="L106" s="11">
        <f t="shared" si="34"/>
        <v>0.31347962382445144</v>
      </c>
      <c r="M106" s="11">
        <f t="shared" si="35"/>
        <v>0.303951367781155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-0.28201076193089958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0.23117735973899456</v>
      </c>
      <c r="Q106" s="11">
        <f>2*'OddsRatio_working_3-way'!K106*'OddsRatio_working_3-way'!L106*'OddsRatio_working_3-way'!M106</f>
        <v>7.8100459371281933E-2</v>
      </c>
      <c r="R106" s="11">
        <f t="shared" si="36"/>
        <v>0</v>
      </c>
      <c r="S106" s="11">
        <f t="shared" si="37"/>
        <v>-0.81974658752788798</v>
      </c>
      <c r="T106" s="11">
        <f t="shared" si="38"/>
        <v>-0.27694141470536754</v>
      </c>
      <c r="U106" s="11">
        <f>'OddsRatio_working_3-way'!S106-'OddsRatio_working_3-way'!R106^2/3</f>
        <v>-0.81974658752788798</v>
      </c>
      <c r="V106" s="11">
        <f>'OddsRatio_working_3-way'!S106*'OddsRatio_working_3-way'!R106/3-2*'OddsRatio_working_3-way'!R106^3/27-'OddsRatio_working_3-way'!T106</f>
        <v>0.27694141470536754</v>
      </c>
      <c r="W106" s="11">
        <f>'OddsRatio_working_3-way'!V106^2+4*'OddsRatio_working_3-way'!U106^3/27</f>
        <v>-4.9118934611332432E-3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0.1428359554175205</v>
      </c>
      <c r="Y106" s="11">
        <f>IF('OddsRatio_working_3-way'!W106&gt;=0,IF('OddsRatio_working_3-way'!V106+SQRT('OddsRatio_working_3-way'!W106)&gt;0,0,PI()),ACOS('OddsRatio_working_3-way'!V106/(2*'OddsRatio_working_3-way'!X106)))</f>
        <v>0.24786373463178291</v>
      </c>
      <c r="Z106" s="11">
        <f>'OddsRatio_working_3-way'!X106^(1/3)*COS('OddsRatio_working_3-way'!Y106/3)</f>
        <v>0.52094897292052744</v>
      </c>
      <c r="AA106" s="11">
        <f>'OddsRatio_working_3-way'!X106^(1/3)*COS(('OddsRatio_working_3-way'!Y106+2*PI())/3)</f>
        <v>-0.29783452649982667</v>
      </c>
      <c r="AB106" s="11">
        <f>'OddsRatio_working_3-way'!X106^(1/3)*COS(('OddsRatio_working_3-way'!Y106+4*PI())/3)</f>
        <v>-0.22311444642070083</v>
      </c>
      <c r="AC106" s="11">
        <f>'OddsRatio_working_3-way'!X106^(1/3)*SIN('OddsRatio_working_3-way'!Y106/3)</f>
        <v>4.3139658347553768E-2</v>
      </c>
      <c r="AD106" s="11">
        <f>'OddsRatio_working_3-way'!X106^(1/3)*SIN(('OddsRatio_working_3-way'!Y106+2*PI())/3)</f>
        <v>0.42958521545081146</v>
      </c>
      <c r="AE106" s="11">
        <f>'OddsRatio_working_3-way'!X106^(1/3)*SIN(('OddsRatio_working_3-way'!Y106+4*PI())/3)</f>
        <v>-0.47272487379836514</v>
      </c>
      <c r="AF106" s="11">
        <f>-'OddsRatio_working_3-way'!U106/(3*'OddsRatio_working_3-way'!X106^(1/3))*COS(('OddsRatio_working_3-way'!Y106)/3)</f>
        <v>0.52094897292052733</v>
      </c>
      <c r="AG106" s="11">
        <f>-'OddsRatio_working_3-way'!U106/(3*'OddsRatio_working_3-way'!X106^(1/3))*COS(('OddsRatio_working_3-way'!Y106+2*PI())/3)</f>
        <v>-0.29783452649982661</v>
      </c>
      <c r="AH106" s="11">
        <f>-'OddsRatio_working_3-way'!U106/(3*'OddsRatio_working_3-way'!X106^(1/3))*COS(('OddsRatio_working_3-way'!Y106+4*PI())/3)</f>
        <v>-0.22311444642070077</v>
      </c>
      <c r="AI106" s="11">
        <f>'OddsRatio_working_3-way'!U106/(3*'OddsRatio_working_3-way'!X106^(1/3))*SIN(('OddsRatio_working_3-way'!Y106)/3)</f>
        <v>-4.3139658347553761E-2</v>
      </c>
      <c r="AJ106" s="11">
        <f>'OddsRatio_working_3-way'!U106/(3*'OddsRatio_working_3-way'!X106^(1/3))*SIN(('OddsRatio_working_3-way'!Y106+2*PI())/3)</f>
        <v>-0.42958521545081141</v>
      </c>
      <c r="AK106" s="11">
        <f>'OddsRatio_working_3-way'!U106/(3*'OddsRatio_working_3-way'!X106^(1/3))*SIN(('OddsRatio_working_3-way'!Y106+4*PI())/3)</f>
        <v>0.47272487379836509</v>
      </c>
      <c r="AL106" s="11">
        <f>'OddsRatio_working_3-way'!Z106+'OddsRatio_working_3-way'!AF106</f>
        <v>1.0418979458410549</v>
      </c>
      <c r="AM106" s="11">
        <f>'OddsRatio_working_3-way'!AA106+'OddsRatio_working_3-way'!AG106</f>
        <v>-0.59566905299965334</v>
      </c>
      <c r="AN106" s="11">
        <f>'OddsRatio_working_3-way'!AB106+'OddsRatio_working_3-way'!AH106</f>
        <v>-0.4462288928414016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1.0418979458410549</v>
      </c>
      <c r="AS106" s="11">
        <f>IF(('OddsRatio_working_3-way'!X106=0),IF(Q106&gt;0,-Q106^(1/3),(-Q106)^(1/3)),'OddsRatio_working_3-way'!AM106-'OddsRatio_working_3-way'!R106/3)</f>
        <v>-0.59566905299965334</v>
      </c>
      <c r="AT106" s="11">
        <f>IF(('OddsRatio_working_3-way'!X106=0),IF(Q106&gt;0,-Q106^(1/3),(-Q106)^(1/3)),'OddsRatio_working_3-way'!AN106-'OddsRatio_working_3-way'!R106/3)</f>
        <v>-0.4462288928414016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2.9</v>
      </c>
      <c r="B107" s="4">
        <f>IF('True_Odds_Calculator_3-way'!B108="","",'True_Odds_Calculator_3-way'!B108)</f>
        <v>3.42</v>
      </c>
      <c r="C107" s="4">
        <f>IF('True_Odds_Calculator_3-way'!C108="","",'True_Odds_Calculator_3-way'!C108)</f>
        <v>2.56</v>
      </c>
      <c r="D107" s="9">
        <f t="shared" si="26"/>
        <v>0.33544868005798567</v>
      </c>
      <c r="E107" s="9">
        <f t="shared" si="27"/>
        <v>0.28382701612861388</v>
      </c>
      <c r="F107" s="9">
        <f t="shared" si="28"/>
        <v>0.38072430381340028</v>
      </c>
      <c r="G107" s="9">
        <f t="shared" si="29"/>
        <v>1.0426747022543061</v>
      </c>
      <c r="H107" s="9">
        <f t="shared" si="30"/>
        <v>2.9810819342831816</v>
      </c>
      <c r="I107" s="9">
        <f t="shared" si="31"/>
        <v>3.5232727794554211</v>
      </c>
      <c r="J107" s="9">
        <f t="shared" si="32"/>
        <v>2.626572535516718</v>
      </c>
      <c r="K107" s="11">
        <f t="shared" si="33"/>
        <v>0.34482758620689657</v>
      </c>
      <c r="L107" s="11">
        <f t="shared" si="34"/>
        <v>0.29239766081871343</v>
      </c>
      <c r="M107" s="11">
        <f t="shared" si="35"/>
        <v>0.390625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-0.28250718390804586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0.23158650937689057</v>
      </c>
      <c r="Q107" s="11">
        <f>2*'OddsRatio_working_3-way'!K107*'OddsRatio_working_3-way'!L107*'OddsRatio_working_3-way'!M107</f>
        <v>7.8770921556765475E-2</v>
      </c>
      <c r="R107" s="11">
        <f t="shared" si="36"/>
        <v>0</v>
      </c>
      <c r="S107" s="11">
        <f t="shared" si="37"/>
        <v>-0.81975440827115531</v>
      </c>
      <c r="T107" s="11">
        <f t="shared" si="38"/>
        <v>-0.27882803002420237</v>
      </c>
      <c r="U107" s="11">
        <f>'OddsRatio_working_3-way'!S107-'OddsRatio_working_3-way'!R107^2/3</f>
        <v>-0.81975440827115531</v>
      </c>
      <c r="V107" s="11">
        <f>'OddsRatio_working_3-way'!S107*'OddsRatio_working_3-way'!R107/3-2*'OddsRatio_working_3-way'!R107^3/27-'OddsRatio_working_3-way'!T107</f>
        <v>0.27882803002420237</v>
      </c>
      <c r="W107" s="11">
        <f>'OddsRatio_working_3-way'!V107^2+4*'OddsRatio_working_3-way'!U107^3/27</f>
        <v>-3.865706076584402E-3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0.14283799949922454</v>
      </c>
      <c r="Y107" s="11">
        <f>IF('OddsRatio_working_3-way'!W107&gt;=0,IF('OddsRatio_working_3-way'!V107+SQRT('OddsRatio_working_3-way'!W107)&gt;0,0,PI()),ACOS('OddsRatio_working_3-way'!V107/(2*'OddsRatio_working_3-way'!X107)))</f>
        <v>0.21939685289807787</v>
      </c>
      <c r="Z107" s="11">
        <f>'OddsRatio_working_3-way'!X107^(1/3)*COS('OddsRatio_working_3-way'!Y107/3)</f>
        <v>0.52133735112715307</v>
      </c>
      <c r="AA107" s="11">
        <f>'OddsRatio_working_3-way'!X107^(1/3)*COS(('OddsRatio_working_3-way'!Y107+2*PI())/3)</f>
        <v>-0.2937462632564754</v>
      </c>
      <c r="AB107" s="11">
        <f>'OddsRatio_working_3-way'!X107^(1/3)*COS(('OddsRatio_working_3-way'!Y107+4*PI())/3)</f>
        <v>-0.22759108787067775</v>
      </c>
      <c r="AC107" s="11">
        <f>'OddsRatio_working_3-way'!X107^(1/3)*SIN('OddsRatio_working_3-way'!Y107/3)</f>
        <v>3.8194708317277344E-2</v>
      </c>
      <c r="AD107" s="11">
        <f>'OddsRatio_working_3-way'!X107^(1/3)*SIN(('OddsRatio_working_3-way'!Y107+2*PI())/3)</f>
        <v>0.43239403585916381</v>
      </c>
      <c r="AE107" s="11">
        <f>'OddsRatio_working_3-way'!X107^(1/3)*SIN(('OddsRatio_working_3-way'!Y107+4*PI())/3)</f>
        <v>-0.47058874417644098</v>
      </c>
      <c r="AF107" s="11">
        <f>-'OddsRatio_working_3-way'!U107/(3*'OddsRatio_working_3-way'!X107^(1/3))*COS(('OddsRatio_working_3-way'!Y107)/3)</f>
        <v>0.52133735112715307</v>
      </c>
      <c r="AG107" s="11">
        <f>-'OddsRatio_working_3-way'!U107/(3*'OddsRatio_working_3-way'!X107^(1/3))*COS(('OddsRatio_working_3-way'!Y107+2*PI())/3)</f>
        <v>-0.2937462632564754</v>
      </c>
      <c r="AH107" s="11">
        <f>-'OddsRatio_working_3-way'!U107/(3*'OddsRatio_working_3-way'!X107^(1/3))*COS(('OddsRatio_working_3-way'!Y107+4*PI())/3)</f>
        <v>-0.22759108787067775</v>
      </c>
      <c r="AI107" s="11">
        <f>'OddsRatio_working_3-way'!U107/(3*'OddsRatio_working_3-way'!X107^(1/3))*SIN(('OddsRatio_working_3-way'!Y107)/3)</f>
        <v>-3.8194708317277344E-2</v>
      </c>
      <c r="AJ107" s="11">
        <f>'OddsRatio_working_3-way'!U107/(3*'OddsRatio_working_3-way'!X107^(1/3))*SIN(('OddsRatio_working_3-way'!Y107+2*PI())/3)</f>
        <v>-0.43239403585916381</v>
      </c>
      <c r="AK107" s="11">
        <f>'OddsRatio_working_3-way'!U107/(3*'OddsRatio_working_3-way'!X107^(1/3))*SIN(('OddsRatio_working_3-way'!Y107+4*PI())/3)</f>
        <v>0.47058874417644098</v>
      </c>
      <c r="AL107" s="11">
        <f>'OddsRatio_working_3-way'!Z107+'OddsRatio_working_3-way'!AF107</f>
        <v>1.0426747022543061</v>
      </c>
      <c r="AM107" s="11">
        <f>'OddsRatio_working_3-way'!AA107+'OddsRatio_working_3-way'!AG107</f>
        <v>-0.58749252651295081</v>
      </c>
      <c r="AN107" s="11">
        <f>'OddsRatio_working_3-way'!AB107+'OddsRatio_working_3-way'!AH107</f>
        <v>-0.4551821757413555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1.0426747022543061</v>
      </c>
      <c r="AS107" s="11">
        <f>IF(('OddsRatio_working_3-way'!X107=0),IF(Q107&gt;0,-Q107^(1/3),(-Q107)^(1/3)),'OddsRatio_working_3-way'!AM107-'OddsRatio_working_3-way'!R107/3)</f>
        <v>-0.58749252651295081</v>
      </c>
      <c r="AT107" s="11">
        <f>IF(('OddsRatio_working_3-way'!X107=0),IF(Q107&gt;0,-Q107^(1/3),(-Q107)^(1/3)),'OddsRatio_working_3-way'!AN107-'OddsRatio_working_3-way'!R107/3)</f>
        <v>-0.4551821757413555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3.54</v>
      </c>
      <c r="C108" s="4">
        <f>IF('True_Odds_Calculator_3-way'!C109="","",'True_Odds_Calculator_3-way'!C109)</f>
        <v>3.18</v>
      </c>
      <c r="D108" s="9">
        <f t="shared" si="26"/>
        <v>0.41949945312843706</v>
      </c>
      <c r="E108" s="9">
        <f t="shared" si="27"/>
        <v>0.27451914899220131</v>
      </c>
      <c r="F108" s="9">
        <f t="shared" si="28"/>
        <v>0.30598139787936163</v>
      </c>
      <c r="G108" s="9">
        <f t="shared" si="29"/>
        <v>1.0404461158177676</v>
      </c>
      <c r="H108" s="9">
        <f t="shared" si="30"/>
        <v>2.3837933340376312</v>
      </c>
      <c r="I108" s="9">
        <f t="shared" si="31"/>
        <v>3.6427331341771301</v>
      </c>
      <c r="J108" s="9">
        <f t="shared" si="32"/>
        <v>3.2681725324827329</v>
      </c>
      <c r="K108" s="11">
        <f t="shared" si="33"/>
        <v>0.42918454935622319</v>
      </c>
      <c r="L108" s="11">
        <f t="shared" si="34"/>
        <v>0.2824858757062147</v>
      </c>
      <c r="M108" s="11">
        <f t="shared" si="35"/>
        <v>0.31446540880503143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-0.28077313304416029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0.23065829190252912</v>
      </c>
      <c r="Q108" s="11">
        <f>2*'OddsRatio_working_3-way'!K108*'OddsRatio_working_3-way'!L108*'OddsRatio_working_3-way'!M108</f>
        <v>7.6250675009100516E-2</v>
      </c>
      <c r="R108" s="11">
        <f t="shared" si="36"/>
        <v>0</v>
      </c>
      <c r="S108" s="11">
        <f t="shared" si="37"/>
        <v>-0.82151126570308619</v>
      </c>
      <c r="T108" s="11">
        <f t="shared" si="38"/>
        <v>-0.27157397213325152</v>
      </c>
      <c r="U108" s="11">
        <f>'OddsRatio_working_3-way'!S108-'OddsRatio_working_3-way'!R108^2/3</f>
        <v>-0.82151126570308619</v>
      </c>
      <c r="V108" s="11">
        <f>'OddsRatio_working_3-way'!S108*'OddsRatio_working_3-way'!R108/3-2*'OddsRatio_working_3-way'!R108^3/27-'OddsRatio_working_3-way'!T108</f>
        <v>0.27157397213325152</v>
      </c>
      <c r="W108" s="11">
        <f>'OddsRatio_working_3-way'!V108^2+4*'OddsRatio_working_3-way'!U108^3/27</f>
        <v>-8.3841920421358906E-3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0.14329743052683111</v>
      </c>
      <c r="Y108" s="11">
        <f>IF('OddsRatio_working_3-way'!W108&gt;=0,IF('OddsRatio_working_3-way'!V108+SQRT('OddsRatio_working_3-way'!W108)&gt;0,0,PI()),ACOS('OddsRatio_working_3-way'!V108/(2*'OddsRatio_working_3-way'!X108)))</f>
        <v>0.32519506637171003</v>
      </c>
      <c r="Z108" s="11">
        <f>'OddsRatio_working_3-way'!X108^(1/3)*COS('OddsRatio_working_3-way'!Y108/3)</f>
        <v>0.5202230579088839</v>
      </c>
      <c r="AA108" s="11">
        <f>'OddsRatio_working_3-way'!X108^(1/3)*COS(('OddsRatio_working_3-way'!Y108+2*PI())/3)</f>
        <v>-0.30914003026458903</v>
      </c>
      <c r="AB108" s="11">
        <f>'OddsRatio_working_3-way'!X108^(1/3)*COS(('OddsRatio_working_3-way'!Y108+4*PI())/3)</f>
        <v>-0.21108302764429476</v>
      </c>
      <c r="AC108" s="11">
        <f>'OddsRatio_working_3-way'!X108^(1/3)*SIN('OddsRatio_working_3-way'!Y108/3)</f>
        <v>5.6613236858754745E-2</v>
      </c>
      <c r="AD108" s="11">
        <f>'OddsRatio_working_3-way'!X108^(1/3)*SIN(('OddsRatio_working_3-way'!Y108+2*PI())/3)</f>
        <v>0.42221976535413924</v>
      </c>
      <c r="AE108" s="11">
        <f>'OddsRatio_working_3-way'!X108^(1/3)*SIN(('OddsRatio_working_3-way'!Y108+4*PI())/3)</f>
        <v>-0.47883300221289399</v>
      </c>
      <c r="AF108" s="11">
        <f>-'OddsRatio_working_3-way'!U108/(3*'OddsRatio_working_3-way'!X108^(1/3))*COS(('OddsRatio_working_3-way'!Y108)/3)</f>
        <v>0.52022305790888379</v>
      </c>
      <c r="AG108" s="11">
        <f>-'OddsRatio_working_3-way'!U108/(3*'OddsRatio_working_3-way'!X108^(1/3))*COS(('OddsRatio_working_3-way'!Y108+2*PI())/3)</f>
        <v>-0.30914003026458897</v>
      </c>
      <c r="AH108" s="11">
        <f>-'OddsRatio_working_3-way'!U108/(3*'OddsRatio_working_3-way'!X108^(1/3))*COS(('OddsRatio_working_3-way'!Y108+4*PI())/3)</f>
        <v>-0.21108302764429474</v>
      </c>
      <c r="AI108" s="11">
        <f>'OddsRatio_working_3-way'!U108/(3*'OddsRatio_working_3-way'!X108^(1/3))*SIN(('OddsRatio_working_3-way'!Y108)/3)</f>
        <v>-5.6613236858754731E-2</v>
      </c>
      <c r="AJ108" s="11">
        <f>'OddsRatio_working_3-way'!U108/(3*'OddsRatio_working_3-way'!X108^(1/3))*SIN(('OddsRatio_working_3-way'!Y108+2*PI())/3)</f>
        <v>-0.42221976535413913</v>
      </c>
      <c r="AK108" s="11">
        <f>'OddsRatio_working_3-way'!U108/(3*'OddsRatio_working_3-way'!X108^(1/3))*SIN(('OddsRatio_working_3-way'!Y108+4*PI())/3)</f>
        <v>0.47883300221289388</v>
      </c>
      <c r="AL108" s="11">
        <f>'OddsRatio_working_3-way'!Z108+'OddsRatio_working_3-way'!AF108</f>
        <v>1.0404461158177676</v>
      </c>
      <c r="AM108" s="11">
        <f>'OddsRatio_working_3-way'!AA108+'OddsRatio_working_3-way'!AG108</f>
        <v>-0.61828006052917805</v>
      </c>
      <c r="AN108" s="11">
        <f>'OddsRatio_working_3-way'!AB108+'OddsRatio_working_3-way'!AH108</f>
        <v>-0.42216605528858953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1.0404461158177676</v>
      </c>
      <c r="AS108" s="11">
        <f>IF(('OddsRatio_working_3-way'!X108=0),IF(Q108&gt;0,-Q108^(1/3),(-Q108)^(1/3)),'OddsRatio_working_3-way'!AM108-'OddsRatio_working_3-way'!R108/3)</f>
        <v>-0.61828006052917805</v>
      </c>
      <c r="AT108" s="11">
        <f>IF(('OddsRatio_working_3-way'!X108=0),IF(Q108&gt;0,-Q108^(1/3),(-Q108)^(1/3)),'OddsRatio_working_3-way'!AN108-'OddsRatio_working_3-way'!R108/3)</f>
        <v>-0.42216605528858953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1.69</v>
      </c>
      <c r="B109" s="4">
        <f>IF('True_Odds_Calculator_3-way'!B110="","",'True_Odds_Calculator_3-way'!B110)</f>
        <v>4.24</v>
      </c>
      <c r="C109" s="4">
        <f>IF('True_Odds_Calculator_3-way'!C110="","",'True_Odds_Calculator_3-way'!C110)</f>
        <v>4.9400000000000004</v>
      </c>
      <c r="D109" s="9">
        <f t="shared" si="26"/>
        <v>0.57915283967833819</v>
      </c>
      <c r="E109" s="9">
        <f t="shared" si="27"/>
        <v>0.22664727008164476</v>
      </c>
      <c r="F109" s="9">
        <f t="shared" si="28"/>
        <v>0.19419989024001721</v>
      </c>
      <c r="G109" s="9">
        <f t="shared" si="29"/>
        <v>1.0531303292836891</v>
      </c>
      <c r="H109" s="9">
        <f t="shared" si="30"/>
        <v>1.726659927205745</v>
      </c>
      <c r="I109" s="9">
        <f t="shared" si="31"/>
        <v>4.4121422668791546</v>
      </c>
      <c r="J109" s="9">
        <f t="shared" si="32"/>
        <v>5.149333497377734</v>
      </c>
      <c r="K109" s="11">
        <f t="shared" si="33"/>
        <v>0.59171597633136097</v>
      </c>
      <c r="L109" s="11">
        <f t="shared" si="34"/>
        <v>0.23584905660377356</v>
      </c>
      <c r="M109" s="11">
        <f t="shared" si="35"/>
        <v>0.20242914979757085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-0.24883462553206315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0.22232854316552453</v>
      </c>
      <c r="Q109" s="11">
        <f>2*'OddsRatio_working_3-way'!K109*'OddsRatio_working_3-way'!L109*'OddsRatio_working_3-way'!M109</f>
        <v>5.6500265099243843E-2</v>
      </c>
      <c r="R109" s="11">
        <f t="shared" si="36"/>
        <v>0</v>
      </c>
      <c r="S109" s="11">
        <f t="shared" si="37"/>
        <v>-0.89347912369565619</v>
      </c>
      <c r="T109" s="11">
        <f t="shared" si="38"/>
        <v>-0.22705949776255557</v>
      </c>
      <c r="U109" s="11">
        <f>'OddsRatio_working_3-way'!S109-'OddsRatio_working_3-way'!R109^2/3</f>
        <v>-0.89347912369565619</v>
      </c>
      <c r="V109" s="11">
        <f>'OddsRatio_working_3-way'!S109*'OddsRatio_working_3-way'!R109/3-2*'OddsRatio_working_3-way'!R109^3/27-'OddsRatio_working_3-way'!T109</f>
        <v>0.22705949776255557</v>
      </c>
      <c r="W109" s="11">
        <f>'OddsRatio_working_3-way'!V109^2+4*'OddsRatio_working_3-way'!U109^3/27</f>
        <v>-5.4113436658906701E-2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0.16253419039012273</v>
      </c>
      <c r="Y109" s="11">
        <f>IF('OddsRatio_working_3-way'!W109&gt;=0,IF('OddsRatio_working_3-way'!V109+SQRT('OddsRatio_working_3-way'!W109)&gt;0,0,PI()),ACOS('OddsRatio_working_3-way'!V109/(2*'OddsRatio_working_3-way'!X109)))</f>
        <v>0.79750038789134758</v>
      </c>
      <c r="Z109" s="11">
        <f>'OddsRatio_working_3-way'!X109^(1/3)*COS('OddsRatio_working_3-way'!Y109/3)</f>
        <v>0.52656516464184455</v>
      </c>
      <c r="AA109" s="11">
        <f>'OddsRatio_working_3-way'!X109^(1/3)*COS(('OddsRatio_working_3-way'!Y109+2*PI())/3)</f>
        <v>-0.38744629063858826</v>
      </c>
      <c r="AB109" s="11">
        <f>'OddsRatio_working_3-way'!X109^(1/3)*COS(('OddsRatio_working_3-way'!Y109+4*PI())/3)</f>
        <v>-0.13911887400325651</v>
      </c>
      <c r="AC109" s="11">
        <f>'OddsRatio_working_3-way'!X109^(1/3)*SIN('OddsRatio_working_3-way'!Y109/3)</f>
        <v>0.14337190084157331</v>
      </c>
      <c r="AD109" s="11">
        <f>'OddsRatio_working_3-way'!X109^(1/3)*SIN(('OddsRatio_working_3-way'!Y109+2*PI())/3)</f>
        <v>0.38433285890698632</v>
      </c>
      <c r="AE109" s="11">
        <f>'OddsRatio_working_3-way'!X109^(1/3)*SIN(('OddsRatio_working_3-way'!Y109+4*PI())/3)</f>
        <v>-0.52770475974855946</v>
      </c>
      <c r="AF109" s="11">
        <f>-'OddsRatio_working_3-way'!U109/(3*'OddsRatio_working_3-way'!X109^(1/3))*COS(('OddsRatio_working_3-way'!Y109)/3)</f>
        <v>0.52656516464184444</v>
      </c>
      <c r="AG109" s="11">
        <f>-'OddsRatio_working_3-way'!U109/(3*'OddsRatio_working_3-way'!X109^(1/3))*COS(('OddsRatio_working_3-way'!Y109+2*PI())/3)</f>
        <v>-0.38744629063858815</v>
      </c>
      <c r="AH109" s="11">
        <f>-'OddsRatio_working_3-way'!U109/(3*'OddsRatio_working_3-way'!X109^(1/3))*COS(('OddsRatio_working_3-way'!Y109+4*PI())/3)</f>
        <v>-0.13911887400325648</v>
      </c>
      <c r="AI109" s="11">
        <f>'OddsRatio_working_3-way'!U109/(3*'OddsRatio_working_3-way'!X109^(1/3))*SIN(('OddsRatio_working_3-way'!Y109)/3)</f>
        <v>-0.14337190084157328</v>
      </c>
      <c r="AJ109" s="11">
        <f>'OddsRatio_working_3-way'!U109/(3*'OddsRatio_working_3-way'!X109^(1/3))*SIN(('OddsRatio_working_3-way'!Y109+2*PI())/3)</f>
        <v>-0.38433285890698621</v>
      </c>
      <c r="AK109" s="11">
        <f>'OddsRatio_working_3-way'!U109/(3*'OddsRatio_working_3-way'!X109^(1/3))*SIN(('OddsRatio_working_3-way'!Y109+4*PI())/3)</f>
        <v>0.52770475974855935</v>
      </c>
      <c r="AL109" s="11">
        <f>'OddsRatio_working_3-way'!Z109+'OddsRatio_working_3-way'!AF109</f>
        <v>1.0531303292836891</v>
      </c>
      <c r="AM109" s="11">
        <f>'OddsRatio_working_3-way'!AA109+'OddsRatio_working_3-way'!AG109</f>
        <v>-0.77489258127717642</v>
      </c>
      <c r="AN109" s="11">
        <f>'OddsRatio_working_3-way'!AB109+'OddsRatio_working_3-way'!AH109</f>
        <v>-0.27823774800651302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1.0531303292836891</v>
      </c>
      <c r="AS109" s="11">
        <f>IF(('OddsRatio_working_3-way'!X109=0),IF(Q109&gt;0,-Q109^(1/3),(-Q109)^(1/3)),'OddsRatio_working_3-way'!AM109-'OddsRatio_working_3-way'!R109/3)</f>
        <v>-0.77489258127717642</v>
      </c>
      <c r="AT109" s="11">
        <f>IF(('OddsRatio_working_3-way'!X109=0),IF(Q109&gt;0,-Q109^(1/3),(-Q109)^(1/3)),'OddsRatio_working_3-way'!AN109-'OddsRatio_working_3-way'!R109/3)</f>
        <v>-0.27823774800651302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1.28</v>
      </c>
      <c r="B110" s="4">
        <f>IF('True_Odds_Calculator_3-way'!B111="","",'True_Odds_Calculator_3-way'!B111)</f>
        <v>6.32</v>
      </c>
      <c r="C110" s="4">
        <f>IF('True_Odds_Calculator_3-way'!C111="","",'True_Odds_Calculator_3-way'!C111)</f>
        <v>10.36</v>
      </c>
      <c r="D110" s="9">
        <f t="shared" si="26"/>
        <v>0.76499475056311517</v>
      </c>
      <c r="E110" s="9">
        <f t="shared" si="27"/>
        <v>0.14626786419360047</v>
      </c>
      <c r="F110" s="9">
        <f t="shared" si="28"/>
        <v>8.8737385243284256E-2</v>
      </c>
      <c r="G110" s="9">
        <f t="shared" si="29"/>
        <v>1.0971375446129192</v>
      </c>
      <c r="H110" s="9">
        <f t="shared" si="30"/>
        <v>1.3071985124916174</v>
      </c>
      <c r="I110" s="9">
        <f t="shared" si="31"/>
        <v>6.8367717373407313</v>
      </c>
      <c r="J110" s="9">
        <f t="shared" si="32"/>
        <v>11.269207417576924</v>
      </c>
      <c r="K110" s="11">
        <f t="shared" si="33"/>
        <v>0.78125</v>
      </c>
      <c r="L110" s="11">
        <f t="shared" si="34"/>
        <v>0.15822784810126581</v>
      </c>
      <c r="M110" s="11">
        <f t="shared" si="35"/>
        <v>9.6525096525096526E-2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-0.16636375299349981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0.1785027002590294</v>
      </c>
      <c r="Q110" s="11">
        <f>2*'OddsRatio_working_3-way'!K110*'OddsRatio_working_3-way'!L110*'OddsRatio_working_3-way'!M110</f>
        <v>2.3863997360832803E-2</v>
      </c>
      <c r="R110" s="11">
        <f t="shared" si="36"/>
        <v>0</v>
      </c>
      <c r="S110" s="11">
        <f t="shared" si="37"/>
        <v>-1.0729662985302086</v>
      </c>
      <c r="T110" s="11">
        <f t="shared" si="38"/>
        <v>-0.14344469231687276</v>
      </c>
      <c r="U110" s="11">
        <f>'OddsRatio_working_3-way'!S110-'OddsRatio_working_3-way'!R110^2/3</f>
        <v>-1.0729662985302086</v>
      </c>
      <c r="V110" s="11">
        <f>'OddsRatio_working_3-way'!S110*'OddsRatio_working_3-way'!R110/3-2*'OddsRatio_working_3-way'!R110^3/27-'OddsRatio_working_3-way'!T110</f>
        <v>0.14344469231687276</v>
      </c>
      <c r="W110" s="11">
        <f>'OddsRatio_working_3-way'!V110^2+4*'OddsRatio_working_3-way'!U110^3/27</f>
        <v>-0.16242504487093648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0.21389332891935806</v>
      </c>
      <c r="Y110" s="11">
        <f>IF('OddsRatio_working_3-way'!W110&gt;=0,IF('OddsRatio_working_3-way'!V110+SQRT('OddsRatio_working_3-way'!W110)&gt;0,0,PI()),ACOS('OddsRatio_working_3-way'!V110/(2*'OddsRatio_working_3-way'!X110)))</f>
        <v>1.2288532628650997</v>
      </c>
      <c r="Z110" s="11">
        <f>'OddsRatio_working_3-way'!X110^(1/3)*COS('OddsRatio_working_3-way'!Y110/3)</f>
        <v>0.54856877230645962</v>
      </c>
      <c r="AA110" s="11">
        <f>'OddsRatio_working_3-way'!X110^(1/3)*COS(('OddsRatio_working_3-way'!Y110+2*PI())/3)</f>
        <v>-0.48055072167647994</v>
      </c>
      <c r="AB110" s="11">
        <f>'OddsRatio_working_3-way'!X110^(1/3)*COS(('OddsRatio_working_3-way'!Y110+4*PI())/3)</f>
        <v>-6.8018050629979815E-2</v>
      </c>
      <c r="AC110" s="11">
        <f>'OddsRatio_working_3-way'!X110^(1/3)*SIN('OddsRatio_working_3-way'!Y110/3)</f>
        <v>0.23817584867821223</v>
      </c>
      <c r="AD110" s="11">
        <f>'OddsRatio_working_3-way'!X110^(1/3)*SIN(('OddsRatio_working_3-way'!Y110+2*PI())/3)</f>
        <v>0.35598656820112934</v>
      </c>
      <c r="AE110" s="11">
        <f>'OddsRatio_working_3-way'!X110^(1/3)*SIN(('OddsRatio_working_3-way'!Y110+4*PI())/3)</f>
        <v>-0.59416241687934157</v>
      </c>
      <c r="AF110" s="11">
        <f>-'OddsRatio_working_3-way'!U110/(3*'OddsRatio_working_3-way'!X110^(1/3))*COS(('OddsRatio_working_3-way'!Y110)/3)</f>
        <v>0.54856877230645951</v>
      </c>
      <c r="AG110" s="11">
        <f>-'OddsRatio_working_3-way'!U110/(3*'OddsRatio_working_3-way'!X110^(1/3))*COS(('OddsRatio_working_3-way'!Y110+2*PI())/3)</f>
        <v>-0.48055072167647983</v>
      </c>
      <c r="AH110" s="11">
        <f>-'OddsRatio_working_3-way'!U110/(3*'OddsRatio_working_3-way'!X110^(1/3))*COS(('OddsRatio_working_3-way'!Y110+4*PI())/3)</f>
        <v>-6.8018050629979815E-2</v>
      </c>
      <c r="AI110" s="11">
        <f>'OddsRatio_working_3-way'!U110/(3*'OddsRatio_working_3-way'!X110^(1/3))*SIN(('OddsRatio_working_3-way'!Y110)/3)</f>
        <v>-0.2381758486782122</v>
      </c>
      <c r="AJ110" s="11">
        <f>'OddsRatio_working_3-way'!U110/(3*'OddsRatio_working_3-way'!X110^(1/3))*SIN(('OddsRatio_working_3-way'!Y110+2*PI())/3)</f>
        <v>-0.35598656820112928</v>
      </c>
      <c r="AK110" s="11">
        <f>'OddsRatio_working_3-way'!U110/(3*'OddsRatio_working_3-way'!X110^(1/3))*SIN(('OddsRatio_working_3-way'!Y110+4*PI())/3)</f>
        <v>0.59416241687934146</v>
      </c>
      <c r="AL110" s="11">
        <f>'OddsRatio_working_3-way'!Z110+'OddsRatio_working_3-way'!AF110</f>
        <v>1.0971375446129192</v>
      </c>
      <c r="AM110" s="11">
        <f>'OddsRatio_working_3-way'!AA110+'OddsRatio_working_3-way'!AG110</f>
        <v>-0.96110144335295977</v>
      </c>
      <c r="AN110" s="11">
        <f>'OddsRatio_working_3-way'!AB110+'OddsRatio_working_3-way'!AH110</f>
        <v>-0.13603610125995963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1.0971375446129192</v>
      </c>
      <c r="AS110" s="11">
        <f>IF(('OddsRatio_working_3-way'!X110=0),IF(Q110&gt;0,-Q110^(1/3),(-Q110)^(1/3)),'OddsRatio_working_3-way'!AM110-'OddsRatio_working_3-way'!R110/3)</f>
        <v>-0.96110144335295977</v>
      </c>
      <c r="AT110" s="11">
        <f>IF(('OddsRatio_working_3-way'!X110=0),IF(Q110&gt;0,-Q110^(1/3),(-Q110)^(1/3)),'OddsRatio_working_3-way'!AN110-'OddsRatio_working_3-way'!R110/3)</f>
        <v>-0.13603610125995963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1.65</v>
      </c>
      <c r="B111" s="4">
        <f>IF('True_Odds_Calculator_3-way'!B112="","",'True_Odds_Calculator_3-way'!B112)</f>
        <v>4.2300000000000004</v>
      </c>
      <c r="C111" s="4">
        <f>IF('True_Odds_Calculator_3-way'!C112="","",'True_Odds_Calculator_3-way'!C112)</f>
        <v>5.35</v>
      </c>
      <c r="D111" s="9">
        <f t="shared" si="26"/>
        <v>0.59363535479190221</v>
      </c>
      <c r="E111" s="9">
        <f t="shared" si="27"/>
        <v>0.22718927141322673</v>
      </c>
      <c r="F111" s="9">
        <f t="shared" si="28"/>
        <v>0.17917537379487117</v>
      </c>
      <c r="G111" s="9">
        <f t="shared" si="29"/>
        <v>1.0531319811003876</v>
      </c>
      <c r="H111" s="9">
        <f t="shared" si="30"/>
        <v>1.6845357877152518</v>
      </c>
      <c r="I111" s="9">
        <f t="shared" si="31"/>
        <v>4.4016162989542513</v>
      </c>
      <c r="J111" s="9">
        <f t="shared" si="32"/>
        <v>5.5811241177866862</v>
      </c>
      <c r="K111" s="11">
        <f t="shared" si="33"/>
        <v>0.60606060606060608</v>
      </c>
      <c r="L111" s="11">
        <f t="shared" si="34"/>
        <v>0.23640661938534277</v>
      </c>
      <c r="M111" s="11">
        <f t="shared" si="35"/>
        <v>0.18691588785046731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-0.24458343627164469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0.22040515180304399</v>
      </c>
      <c r="Q111" s="11">
        <f>2*'OddsRatio_working_3-way'!K111*'OddsRatio_working_3-way'!L111*'OddsRatio_working_3-way'!M111</f>
        <v>5.3561397765016776E-2</v>
      </c>
      <c r="R111" s="11">
        <f t="shared" si="36"/>
        <v>0</v>
      </c>
      <c r="S111" s="11">
        <f t="shared" si="37"/>
        <v>-0.90114504548154573</v>
      </c>
      <c r="T111" s="11">
        <f t="shared" si="38"/>
        <v>-0.21899029051799412</v>
      </c>
      <c r="U111" s="11">
        <f>'OddsRatio_working_3-way'!S111-'OddsRatio_working_3-way'!R111^2/3</f>
        <v>-0.90114504548154573</v>
      </c>
      <c r="V111" s="11">
        <f>'OddsRatio_working_3-way'!S111*'OddsRatio_working_3-way'!R111/3-2*'OddsRatio_working_3-way'!R111^3/27-'OddsRatio_working_3-way'!T111</f>
        <v>0.21899029051799412</v>
      </c>
      <c r="W111" s="11">
        <f>'OddsRatio_working_3-way'!V111^2+4*'OddsRatio_working_3-way'!U111^3/27</f>
        <v>-6.0455993706278098E-2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0.16463045059119041</v>
      </c>
      <c r="Y111" s="11">
        <f>IF('OddsRatio_working_3-way'!W111&gt;=0,IF('OddsRatio_working_3-way'!V111+SQRT('OddsRatio_working_3-way'!W111)&gt;0,0,PI()),ACOS('OddsRatio_working_3-way'!V111/(2*'OddsRatio_working_3-way'!X111)))</f>
        <v>0.8431732194680186</v>
      </c>
      <c r="Z111" s="11">
        <f>'OddsRatio_working_3-way'!X111^(1/3)*COS('OddsRatio_working_3-way'!Y111/3)</f>
        <v>0.52656599055019382</v>
      </c>
      <c r="AA111" s="11">
        <f>'OddsRatio_working_3-way'!X111^(1/3)*COS(('OddsRatio_working_3-way'!Y111+2*PI())/3)</f>
        <v>-0.39493577560011067</v>
      </c>
      <c r="AB111" s="11">
        <f>'OddsRatio_working_3-way'!X111^(1/3)*COS(('OddsRatio_working_3-way'!Y111+4*PI())/3)</f>
        <v>-0.13163021495008329</v>
      </c>
      <c r="AC111" s="11">
        <f>'OddsRatio_working_3-way'!X111^(1/3)*SIN('OddsRatio_working_3-way'!Y111/3)</f>
        <v>0.15201953632041879</v>
      </c>
      <c r="AD111" s="11">
        <f>'OddsRatio_working_3-way'!X111^(1/3)*SIN(('OddsRatio_working_3-way'!Y111+2*PI())/3)</f>
        <v>0.38000975642517515</v>
      </c>
      <c r="AE111" s="11">
        <f>'OddsRatio_working_3-way'!X111^(1/3)*SIN(('OddsRatio_working_3-way'!Y111+4*PI())/3)</f>
        <v>-0.53202929274559385</v>
      </c>
      <c r="AF111" s="11">
        <f>-'OddsRatio_working_3-way'!U111/(3*'OddsRatio_working_3-way'!X111^(1/3))*COS(('OddsRatio_working_3-way'!Y111)/3)</f>
        <v>0.52656599055019382</v>
      </c>
      <c r="AG111" s="11">
        <f>-'OddsRatio_working_3-way'!U111/(3*'OddsRatio_working_3-way'!X111^(1/3))*COS(('OddsRatio_working_3-way'!Y111+2*PI())/3)</f>
        <v>-0.39493577560011067</v>
      </c>
      <c r="AH111" s="11">
        <f>-'OddsRatio_working_3-way'!U111/(3*'OddsRatio_working_3-way'!X111^(1/3))*COS(('OddsRatio_working_3-way'!Y111+4*PI())/3)</f>
        <v>-0.13163021495008329</v>
      </c>
      <c r="AI111" s="11">
        <f>'OddsRatio_working_3-way'!U111/(3*'OddsRatio_working_3-way'!X111^(1/3))*SIN(('OddsRatio_working_3-way'!Y111)/3)</f>
        <v>-0.15201953632041879</v>
      </c>
      <c r="AJ111" s="11">
        <f>'OddsRatio_working_3-way'!U111/(3*'OddsRatio_working_3-way'!X111^(1/3))*SIN(('OddsRatio_working_3-way'!Y111+2*PI())/3)</f>
        <v>-0.38000975642517515</v>
      </c>
      <c r="AK111" s="11">
        <f>'OddsRatio_working_3-way'!U111/(3*'OddsRatio_working_3-way'!X111^(1/3))*SIN(('OddsRatio_working_3-way'!Y111+4*PI())/3)</f>
        <v>0.53202929274559385</v>
      </c>
      <c r="AL111" s="11">
        <f>'OddsRatio_working_3-way'!Z111+'OddsRatio_working_3-way'!AF111</f>
        <v>1.0531319811003876</v>
      </c>
      <c r="AM111" s="11">
        <f>'OddsRatio_working_3-way'!AA111+'OddsRatio_working_3-way'!AG111</f>
        <v>-0.78987155120022134</v>
      </c>
      <c r="AN111" s="11">
        <f>'OddsRatio_working_3-way'!AB111+'OddsRatio_working_3-way'!AH111</f>
        <v>-0.26326042990016657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1.0531319811003876</v>
      </c>
      <c r="AS111" s="11">
        <f>IF(('OddsRatio_working_3-way'!X111=0),IF(Q111&gt;0,-Q111^(1/3),(-Q111)^(1/3)),'OddsRatio_working_3-way'!AM111-'OddsRatio_working_3-way'!R111/3)</f>
        <v>-0.78987155120022134</v>
      </c>
      <c r="AT111" s="11">
        <f>IF(('OddsRatio_working_3-way'!X111=0),IF(Q111&gt;0,-Q111^(1/3),(-Q111)^(1/3)),'OddsRatio_working_3-way'!AN111-'OddsRatio_working_3-way'!R111/3)</f>
        <v>-0.26326042990016657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2.89</v>
      </c>
      <c r="B112" s="4">
        <f>IF('True_Odds_Calculator_3-way'!B113="","",'True_Odds_Calculator_3-way'!B113)</f>
        <v>3.11</v>
      </c>
      <c r="C112" s="4">
        <f>IF('True_Odds_Calculator_3-way'!C113="","",'True_Odds_Calculator_3-way'!C113)</f>
        <v>2.77</v>
      </c>
      <c r="D112" s="9">
        <f t="shared" si="26"/>
        <v>0.33644179186139372</v>
      </c>
      <c r="E112" s="9">
        <f t="shared" si="27"/>
        <v>0.31231844630983935</v>
      </c>
      <c r="F112" s="9">
        <f t="shared" si="28"/>
        <v>0.35123976182876693</v>
      </c>
      <c r="G112" s="9">
        <f t="shared" si="29"/>
        <v>1.0435356353106577</v>
      </c>
      <c r="H112" s="9">
        <f t="shared" si="30"/>
        <v>2.9722823507371432</v>
      </c>
      <c r="I112" s="9">
        <f t="shared" si="31"/>
        <v>3.2018601905054873</v>
      </c>
      <c r="J112" s="9">
        <f t="shared" si="32"/>
        <v>2.8470580744998641</v>
      </c>
      <c r="K112" s="11">
        <f t="shared" si="33"/>
        <v>0.34602076124567471</v>
      </c>
      <c r="L112" s="11">
        <f t="shared" si="34"/>
        <v>0.32154340836012862</v>
      </c>
      <c r="M112" s="11">
        <f t="shared" si="35"/>
        <v>0.36101083032490977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-0.28351727430737894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0.23175964251657555</v>
      </c>
      <c r="Q112" s="11">
        <f>2*'OddsRatio_working_3-way'!K112*'OddsRatio_working_3-way'!L112*'OddsRatio_working_3-way'!M112</f>
        <v>8.033263172151664E-2</v>
      </c>
      <c r="R112" s="11">
        <f t="shared" si="36"/>
        <v>0</v>
      </c>
      <c r="S112" s="11">
        <f t="shared" si="37"/>
        <v>-0.81744452108872323</v>
      </c>
      <c r="T112" s="11">
        <f t="shared" si="38"/>
        <v>-0.2833429882456579</v>
      </c>
      <c r="U112" s="11">
        <f>'OddsRatio_working_3-way'!S112-'OddsRatio_working_3-way'!R112^2/3</f>
        <v>-0.81744452108872323</v>
      </c>
      <c r="V112" s="11">
        <f>'OddsRatio_working_3-way'!S112*'OddsRatio_working_3-way'!R112/3-2*'OddsRatio_working_3-way'!R112^3/27-'OddsRatio_working_3-way'!T112</f>
        <v>0.2833429882456579</v>
      </c>
      <c r="W112" s="11">
        <f>'OddsRatio_working_3-way'!V112^2+4*'OddsRatio_working_3-way'!U112^3/27</f>
        <v>-6.3958600668084786E-4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0.14223469600862151</v>
      </c>
      <c r="Y112" s="11">
        <f>IF('OddsRatio_working_3-way'!W112&gt;=0,IF('OddsRatio_working_3-way'!V112+SQRT('OddsRatio_working_3-way'!W112)&gt;0,0,PI()),ACOS('OddsRatio_working_3-way'!V112/(2*'OddsRatio_working_3-way'!X112)))</f>
        <v>8.9020019025685571E-2</v>
      </c>
      <c r="Z112" s="11">
        <f>'OddsRatio_working_3-way'!X112^(1/3)*COS('OddsRatio_working_3-way'!Y112/3)</f>
        <v>0.52176781765532887</v>
      </c>
      <c r="AA112" s="11">
        <f>'OddsRatio_working_3-way'!X112^(1/3)*COS(('OddsRatio_working_3-way'!Y112+2*PI())/3)</f>
        <v>-0.27429616503522986</v>
      </c>
      <c r="AB112" s="11">
        <f>'OddsRatio_working_3-way'!X112^(1/3)*COS(('OddsRatio_working_3-way'!Y112+4*PI())/3)</f>
        <v>-0.24747165262009899</v>
      </c>
      <c r="AC112" s="11">
        <f>'OddsRatio_working_3-way'!X112^(1/3)*SIN('OddsRatio_working_3-way'!Y112/3)</f>
        <v>1.5487139463756237E-2</v>
      </c>
      <c r="AD112" s="11">
        <f>'OddsRatio_working_3-way'!X112^(1/3)*SIN(('OddsRatio_working_3-way'!Y112+2*PI())/3)</f>
        <v>0.44412061523480345</v>
      </c>
      <c r="AE112" s="11">
        <f>'OddsRatio_working_3-way'!X112^(1/3)*SIN(('OddsRatio_working_3-way'!Y112+4*PI())/3)</f>
        <v>-0.45960775469855975</v>
      </c>
      <c r="AF112" s="11">
        <f>-'OddsRatio_working_3-way'!U112/(3*'OddsRatio_working_3-way'!X112^(1/3))*COS(('OddsRatio_working_3-way'!Y112)/3)</f>
        <v>0.52176781765532887</v>
      </c>
      <c r="AG112" s="11">
        <f>-'OddsRatio_working_3-way'!U112/(3*'OddsRatio_working_3-way'!X112^(1/3))*COS(('OddsRatio_working_3-way'!Y112+2*PI())/3)</f>
        <v>-0.27429616503522986</v>
      </c>
      <c r="AH112" s="11">
        <f>-'OddsRatio_working_3-way'!U112/(3*'OddsRatio_working_3-way'!X112^(1/3))*COS(('OddsRatio_working_3-way'!Y112+4*PI())/3)</f>
        <v>-0.24747165262009899</v>
      </c>
      <c r="AI112" s="11">
        <f>'OddsRatio_working_3-way'!U112/(3*'OddsRatio_working_3-way'!X112^(1/3))*SIN(('OddsRatio_working_3-way'!Y112)/3)</f>
        <v>-1.5487139463756237E-2</v>
      </c>
      <c r="AJ112" s="11">
        <f>'OddsRatio_working_3-way'!U112/(3*'OddsRatio_working_3-way'!X112^(1/3))*SIN(('OddsRatio_working_3-way'!Y112+2*PI())/3)</f>
        <v>-0.44412061523480345</v>
      </c>
      <c r="AK112" s="11">
        <f>'OddsRatio_working_3-way'!U112/(3*'OddsRatio_working_3-way'!X112^(1/3))*SIN(('OddsRatio_working_3-way'!Y112+4*PI())/3)</f>
        <v>0.45960775469855975</v>
      </c>
      <c r="AL112" s="11">
        <f>'OddsRatio_working_3-way'!Z112+'OddsRatio_working_3-way'!AF112</f>
        <v>1.0435356353106577</v>
      </c>
      <c r="AM112" s="11">
        <f>'OddsRatio_working_3-way'!AA112+'OddsRatio_working_3-way'!AG112</f>
        <v>-0.54859233007045971</v>
      </c>
      <c r="AN112" s="11">
        <f>'OddsRatio_working_3-way'!AB112+'OddsRatio_working_3-way'!AH112</f>
        <v>-0.49494330524019797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1.0435356353106577</v>
      </c>
      <c r="AS112" s="11">
        <f>IF(('OddsRatio_working_3-way'!X112=0),IF(Q112&gt;0,-Q112^(1/3),(-Q112)^(1/3)),'OddsRatio_working_3-way'!AM112-'OddsRatio_working_3-way'!R112/3)</f>
        <v>-0.54859233007045971</v>
      </c>
      <c r="AT112" s="11">
        <f>IF(('OddsRatio_working_3-way'!X112=0),IF(Q112&gt;0,-Q112^(1/3),(-Q112)^(1/3)),'OddsRatio_working_3-way'!AN112-'OddsRatio_working_3-way'!R112/3)</f>
        <v>-0.49494330524019797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9.7100000000000009</v>
      </c>
      <c r="B113" s="4">
        <f>IF('True_Odds_Calculator_3-way'!B114="","",'True_Odds_Calculator_3-way'!B114)</f>
        <v>4.92</v>
      </c>
      <c r="C113" s="4">
        <f>IF('True_Odds_Calculator_3-way'!C114="","",'True_Odds_Calculator_3-way'!C114)</f>
        <v>1.38</v>
      </c>
      <c r="D113" s="9">
        <f t="shared" si="26"/>
        <v>9.6833522637461728E-2</v>
      </c>
      <c r="E113" s="9">
        <f t="shared" si="27"/>
        <v>0.19239329240891156</v>
      </c>
      <c r="F113" s="9">
        <f t="shared" si="28"/>
        <v>0.71077318495362651</v>
      </c>
      <c r="G113" s="9">
        <f t="shared" si="29"/>
        <v>1.0708383681358427</v>
      </c>
      <c r="H113" s="9">
        <f t="shared" si="30"/>
        <v>10.32700218646319</v>
      </c>
      <c r="I113" s="9">
        <f t="shared" si="31"/>
        <v>5.1976864030925043</v>
      </c>
      <c r="J113" s="9">
        <f t="shared" si="32"/>
        <v>1.4069185798916199</v>
      </c>
      <c r="K113" s="11">
        <f t="shared" si="33"/>
        <v>0.10298661174047373</v>
      </c>
      <c r="L113" s="11">
        <f t="shared" si="34"/>
        <v>0.2032520325203252</v>
      </c>
      <c r="M113" s="11">
        <f t="shared" si="35"/>
        <v>0.7246376811594204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-0.19679968527621494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0.1973394336549375</v>
      </c>
      <c r="Q113" s="11">
        <f>2*'OddsRatio_working_3-way'!K113*'OddsRatio_working_3-way'!L113*'OddsRatio_working_3-way'!M113</f>
        <v>3.033657704149692E-2</v>
      </c>
      <c r="R113" s="11">
        <f t="shared" si="36"/>
        <v>0</v>
      </c>
      <c r="S113" s="11">
        <f t="shared" si="37"/>
        <v>-1.0027426282616509</v>
      </c>
      <c r="T113" s="11">
        <f t="shared" si="38"/>
        <v>-0.15414952010171418</v>
      </c>
      <c r="U113" s="11">
        <f>'OddsRatio_working_3-way'!S113-'OddsRatio_working_3-way'!R113^2/3</f>
        <v>-1.0027426282616509</v>
      </c>
      <c r="V113" s="11">
        <f>'OddsRatio_working_3-way'!S113*'OddsRatio_working_3-way'!R113/3-2*'OddsRatio_working_3-way'!R113^3/27-'OddsRatio_working_3-way'!T113</f>
        <v>0.15414952010171418</v>
      </c>
      <c r="W113" s="11">
        <f>'OddsRatio_working_3-way'!V113^2+4*'OddsRatio_working_3-way'!U113^3/27</f>
        <v>-0.12560836566639261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0.19324236091886102</v>
      </c>
      <c r="Y113" s="11">
        <f>IF('OddsRatio_working_3-way'!W113&gt;=0,IF('OddsRatio_working_3-way'!V113+SQRT('OddsRatio_working_3-way'!W113)&gt;0,0,PI()),ACOS('OddsRatio_working_3-way'!V113/(2*'OddsRatio_working_3-way'!X113)))</f>
        <v>1.1605336400037001</v>
      </c>
      <c r="Z113" s="11">
        <f>'OddsRatio_working_3-way'!X113^(1/3)*COS('OddsRatio_working_3-way'!Y113/3)</f>
        <v>0.53541918406792133</v>
      </c>
      <c r="AA113" s="11">
        <f>'OddsRatio_working_3-way'!X113^(1/3)*COS(('OddsRatio_working_3-way'!Y113+2*PI())/3)</f>
        <v>-0.45660210132017814</v>
      </c>
      <c r="AB113" s="11">
        <f>'OddsRatio_working_3-way'!X113^(1/3)*COS(('OddsRatio_working_3-way'!Y113+4*PI())/3)</f>
        <v>-7.8817082747743336E-2</v>
      </c>
      <c r="AC113" s="11">
        <f>'OddsRatio_working_3-way'!X113^(1/3)*SIN('OddsRatio_working_3-way'!Y113/3)</f>
        <v>0.21811428216860307</v>
      </c>
      <c r="AD113" s="11">
        <f>'OddsRatio_working_3-way'!X113^(1/3)*SIN(('OddsRatio_working_3-way'!Y113+2*PI())/3)</f>
        <v>0.35462947399205474</v>
      </c>
      <c r="AE113" s="11">
        <f>'OddsRatio_working_3-way'!X113^(1/3)*SIN(('OddsRatio_working_3-way'!Y113+4*PI())/3)</f>
        <v>-0.57274375616065776</v>
      </c>
      <c r="AF113" s="11">
        <f>-'OddsRatio_working_3-way'!U113/(3*'OddsRatio_working_3-way'!X113^(1/3))*COS(('OddsRatio_working_3-way'!Y113)/3)</f>
        <v>0.53541918406792133</v>
      </c>
      <c r="AG113" s="11">
        <f>-'OddsRatio_working_3-way'!U113/(3*'OddsRatio_working_3-way'!X113^(1/3))*COS(('OddsRatio_working_3-way'!Y113+2*PI())/3)</f>
        <v>-0.45660210132017814</v>
      </c>
      <c r="AH113" s="11">
        <f>-'OddsRatio_working_3-way'!U113/(3*'OddsRatio_working_3-way'!X113^(1/3))*COS(('OddsRatio_working_3-way'!Y113+4*PI())/3)</f>
        <v>-7.8817082747743336E-2</v>
      </c>
      <c r="AI113" s="11">
        <f>'OddsRatio_working_3-way'!U113/(3*'OddsRatio_working_3-way'!X113^(1/3))*SIN(('OddsRatio_working_3-way'!Y113)/3)</f>
        <v>-0.21811428216860307</v>
      </c>
      <c r="AJ113" s="11">
        <f>'OddsRatio_working_3-way'!U113/(3*'OddsRatio_working_3-way'!X113^(1/3))*SIN(('OddsRatio_working_3-way'!Y113+2*PI())/3)</f>
        <v>-0.35462947399205474</v>
      </c>
      <c r="AK113" s="11">
        <f>'OddsRatio_working_3-way'!U113/(3*'OddsRatio_working_3-way'!X113^(1/3))*SIN(('OddsRatio_working_3-way'!Y113+4*PI())/3)</f>
        <v>0.57274375616065776</v>
      </c>
      <c r="AL113" s="11">
        <f>'OddsRatio_working_3-way'!Z113+'OddsRatio_working_3-way'!AF113</f>
        <v>1.0708383681358427</v>
      </c>
      <c r="AM113" s="11">
        <f>'OddsRatio_working_3-way'!AA113+'OddsRatio_working_3-way'!AG113</f>
        <v>-0.91320420264035629</v>
      </c>
      <c r="AN113" s="11">
        <f>'OddsRatio_working_3-way'!AB113+'OddsRatio_working_3-way'!AH113</f>
        <v>-0.15763416549548667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1.0708383681358427</v>
      </c>
      <c r="AS113" s="11">
        <f>IF(('OddsRatio_working_3-way'!X113=0),IF(Q113&gt;0,-Q113^(1/3),(-Q113)^(1/3)),'OddsRatio_working_3-way'!AM113-'OddsRatio_working_3-way'!R113/3)</f>
        <v>-0.91320420264035629</v>
      </c>
      <c r="AT113" s="11">
        <f>IF(('OddsRatio_working_3-way'!X113=0),IF(Q113&gt;0,-Q113^(1/3),(-Q113)^(1/3)),'OddsRatio_working_3-way'!AN113-'OddsRatio_working_3-way'!R113/3)</f>
        <v>-0.15763416549548667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1.2</v>
      </c>
      <c r="B114" s="4">
        <f>IF('True_Odds_Calculator_3-way'!B115="","",'True_Odds_Calculator_3-way'!B115)</f>
        <v>7.03</v>
      </c>
      <c r="C114" s="4">
        <f>IF('True_Odds_Calculator_3-way'!C115="","",'True_Odds_Calculator_3-way'!C115)</f>
        <v>16.149999999999999</v>
      </c>
      <c r="D114" s="9">
        <f t="shared" si="26"/>
        <v>0.81622145898123577</v>
      </c>
      <c r="E114" s="9">
        <f t="shared" si="27"/>
        <v>0.12839435421730278</v>
      </c>
      <c r="F114" s="9">
        <f t="shared" si="28"/>
        <v>5.5384186801461358E-2</v>
      </c>
      <c r="G114" s="9">
        <f t="shared" si="29"/>
        <v>1.1257884670671787</v>
      </c>
      <c r="H114" s="9">
        <f t="shared" si="30"/>
        <v>1.2251576934134356</v>
      </c>
      <c r="I114" s="9">
        <f t="shared" si="31"/>
        <v>7.7885044564150876</v>
      </c>
      <c r="J114" s="9">
        <f t="shared" si="32"/>
        <v>18.055695276067755</v>
      </c>
      <c r="K114" s="11">
        <f t="shared" si="33"/>
        <v>0.83333333333333337</v>
      </c>
      <c r="L114" s="11">
        <f t="shared" si="34"/>
        <v>0.14224751066856328</v>
      </c>
      <c r="M114" s="11">
        <f t="shared" si="35"/>
        <v>6.1919504643962855E-2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-0.13410681334748453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0.15692733633095374</v>
      </c>
      <c r="Q114" s="11">
        <f>2*'OddsRatio_working_3-way'!K114*'OddsRatio_working_3-way'!L114*'OddsRatio_working_3-way'!M114</f>
        <v>1.4679825662390435E-2</v>
      </c>
      <c r="R114" s="11">
        <f t="shared" si="36"/>
        <v>0</v>
      </c>
      <c r="S114" s="11">
        <f t="shared" si="37"/>
        <v>-1.1701667679205745</v>
      </c>
      <c r="T114" s="11">
        <f t="shared" si="38"/>
        <v>-0.10946368268667676</v>
      </c>
      <c r="U114" s="11">
        <f>'OddsRatio_working_3-way'!S114-'OddsRatio_working_3-way'!R114^2/3</f>
        <v>-1.1701667679205745</v>
      </c>
      <c r="V114" s="11">
        <f>'OddsRatio_working_3-way'!S114*'OddsRatio_working_3-way'!R114/3-2*'OddsRatio_working_3-way'!R114^3/27-'OddsRatio_working_3-way'!T114</f>
        <v>0.10946368268667676</v>
      </c>
      <c r="W114" s="11">
        <f>'OddsRatio_working_3-way'!V114^2+4*'OddsRatio_working_3-way'!U114^3/27</f>
        <v>-0.22539517823823566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0.24360699705959038</v>
      </c>
      <c r="Y114" s="11">
        <f>IF('OddsRatio_working_3-way'!W114&gt;=0,IF('OddsRatio_working_3-way'!V114+SQRT('OddsRatio_working_3-way'!W114)&gt;0,0,PI()),ACOS('OddsRatio_working_3-way'!V114/(2*'OddsRatio_working_3-way'!X114)))</f>
        <v>1.3441891926160898</v>
      </c>
      <c r="Z114" s="11">
        <f>'OddsRatio_working_3-way'!X114^(1/3)*COS('OddsRatio_working_3-way'!Y114/3)</f>
        <v>0.56289423353358936</v>
      </c>
      <c r="AA114" s="11">
        <f>'OddsRatio_working_3-way'!X114^(1/3)*COS(('OddsRatio_working_3-way'!Y114+2*PI())/3)</f>
        <v>-0.51576368334098799</v>
      </c>
      <c r="AB114" s="11">
        <f>'OddsRatio_working_3-way'!X114^(1/3)*COS(('OddsRatio_working_3-way'!Y114+4*PI())/3)</f>
        <v>-4.7130550192601303E-2</v>
      </c>
      <c r="AC114" s="11">
        <f>'OddsRatio_working_3-way'!X114^(1/3)*SIN('OddsRatio_working_3-way'!Y114/3)</f>
        <v>0.2705654655743987</v>
      </c>
      <c r="AD114" s="11">
        <f>'OddsRatio_working_3-way'!X114^(1/3)*SIN(('OddsRatio_working_3-way'!Y114+2*PI())/3)</f>
        <v>0.35219797309665951</v>
      </c>
      <c r="AE114" s="11">
        <f>'OddsRatio_working_3-way'!X114^(1/3)*SIN(('OddsRatio_working_3-way'!Y114+4*PI())/3)</f>
        <v>-0.62276343867105821</v>
      </c>
      <c r="AF114" s="11">
        <f>-'OddsRatio_working_3-way'!U114/(3*'OddsRatio_working_3-way'!X114^(1/3))*COS(('OddsRatio_working_3-way'!Y114)/3)</f>
        <v>0.56289423353358936</v>
      </c>
      <c r="AG114" s="11">
        <f>-'OddsRatio_working_3-way'!U114/(3*'OddsRatio_working_3-way'!X114^(1/3))*COS(('OddsRatio_working_3-way'!Y114+2*PI())/3)</f>
        <v>-0.51576368334098799</v>
      </c>
      <c r="AH114" s="11">
        <f>-'OddsRatio_working_3-way'!U114/(3*'OddsRatio_working_3-way'!X114^(1/3))*COS(('OddsRatio_working_3-way'!Y114+4*PI())/3)</f>
        <v>-4.7130550192601303E-2</v>
      </c>
      <c r="AI114" s="11">
        <f>'OddsRatio_working_3-way'!U114/(3*'OddsRatio_working_3-way'!X114^(1/3))*SIN(('OddsRatio_working_3-way'!Y114)/3)</f>
        <v>-0.2705654655743987</v>
      </c>
      <c r="AJ114" s="11">
        <f>'OddsRatio_working_3-way'!U114/(3*'OddsRatio_working_3-way'!X114^(1/3))*SIN(('OddsRatio_working_3-way'!Y114+2*PI())/3)</f>
        <v>-0.35219797309665951</v>
      </c>
      <c r="AK114" s="11">
        <f>'OddsRatio_working_3-way'!U114/(3*'OddsRatio_working_3-way'!X114^(1/3))*SIN(('OddsRatio_working_3-way'!Y114+4*PI())/3)</f>
        <v>0.62276343867105821</v>
      </c>
      <c r="AL114" s="11">
        <f>'OddsRatio_working_3-way'!Z114+'OddsRatio_working_3-way'!AF114</f>
        <v>1.1257884670671787</v>
      </c>
      <c r="AM114" s="11">
        <f>'OddsRatio_working_3-way'!AA114+'OddsRatio_working_3-way'!AG114</f>
        <v>-1.031527366681976</v>
      </c>
      <c r="AN114" s="11">
        <f>'OddsRatio_working_3-way'!AB114+'OddsRatio_working_3-way'!AH114</f>
        <v>-9.4261100385202606E-2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1.1257884670671787</v>
      </c>
      <c r="AS114" s="11">
        <f>IF(('OddsRatio_working_3-way'!X114=0),IF(Q114&gt;0,-Q114^(1/3),(-Q114)^(1/3)),'OddsRatio_working_3-way'!AM114-'OddsRatio_working_3-way'!R114/3)</f>
        <v>-1.031527366681976</v>
      </c>
      <c r="AT114" s="11">
        <f>IF(('OddsRatio_working_3-way'!X114=0),IF(Q114&gt;0,-Q114^(1/3),(-Q114)^(1/3)),'OddsRatio_working_3-way'!AN114-'OddsRatio_working_3-way'!R114/3)</f>
        <v>-9.4261100385202606E-2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1.77</v>
      </c>
      <c r="B115" s="4">
        <f>IF('True_Odds_Calculator_3-way'!B116="","",'True_Odds_Calculator_3-way'!B116)</f>
        <v>3.65</v>
      </c>
      <c r="C115" s="4">
        <f>IF('True_Odds_Calculator_3-way'!C116="","",'True_Odds_Calculator_3-way'!C116)</f>
        <v>5.22</v>
      </c>
      <c r="D115" s="9">
        <f t="shared" si="26"/>
        <v>0.55233942284957904</v>
      </c>
      <c r="E115" s="9">
        <f t="shared" si="27"/>
        <v>0.26389976305027923</v>
      </c>
      <c r="F115" s="9">
        <f t="shared" si="28"/>
        <v>0.18376081410014161</v>
      </c>
      <c r="G115" s="9">
        <f t="shared" si="29"/>
        <v>1.0525726552764154</v>
      </c>
      <c r="H115" s="9">
        <f t="shared" si="30"/>
        <v>1.8104809445628405</v>
      </c>
      <c r="I115" s="9">
        <f t="shared" si="31"/>
        <v>3.7893175364825016</v>
      </c>
      <c r="J115" s="9">
        <f t="shared" si="32"/>
        <v>5.441856605266473</v>
      </c>
      <c r="K115" s="11">
        <f t="shared" si="33"/>
        <v>0.56497175141242939</v>
      </c>
      <c r="L115" s="11">
        <f t="shared" si="34"/>
        <v>0.27397260273972601</v>
      </c>
      <c r="M115" s="11">
        <f t="shared" si="35"/>
        <v>0.19157088122605365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-0.25533621497689618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0.22654617019844442</v>
      </c>
      <c r="Q115" s="11">
        <f>2*'OddsRatio_working_3-way'!K115*'OddsRatio_working_3-way'!L115*'OddsRatio_working_3-way'!M115</f>
        <v>5.9305280156660825E-2</v>
      </c>
      <c r="R115" s="11">
        <f t="shared" si="36"/>
        <v>0</v>
      </c>
      <c r="S115" s="11">
        <f t="shared" si="37"/>
        <v>-0.88724652795116898</v>
      </c>
      <c r="T115" s="11">
        <f t="shared" si="38"/>
        <v>-0.23226348899245255</v>
      </c>
      <c r="U115" s="11">
        <f>'OddsRatio_working_3-way'!S115-'OddsRatio_working_3-way'!R115^2/3</f>
        <v>-0.88724652795116898</v>
      </c>
      <c r="V115" s="11">
        <f>'OddsRatio_working_3-way'!S115*'OddsRatio_working_3-way'!R115/3-2*'OddsRatio_working_3-way'!R115^3/27-'OddsRatio_working_3-way'!T115</f>
        <v>0.23226348899245255</v>
      </c>
      <c r="W115" s="11">
        <f>'OddsRatio_working_3-way'!V115^2+4*'OddsRatio_working_3-way'!U115^3/27</f>
        <v>-4.9527174849769991E-2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0.16083648775131618</v>
      </c>
      <c r="Y115" s="11">
        <f>IF('OddsRatio_working_3-way'!W115&gt;=0,IF('OddsRatio_working_3-way'!V115+SQRT('OddsRatio_working_3-way'!W115)&gt;0,0,PI()),ACOS('OddsRatio_working_3-way'!V115/(2*'OddsRatio_working_3-way'!X115)))</f>
        <v>0.76403763222309928</v>
      </c>
      <c r="Z115" s="11">
        <f>'OddsRatio_working_3-way'!X115^(1/3)*COS('OddsRatio_working_3-way'!Y115/3)</f>
        <v>0.52628632763820782</v>
      </c>
      <c r="AA115" s="11">
        <f>'OddsRatio_working_3-way'!X115^(1/3)*COS(('OddsRatio_working_3-way'!Y115+2*PI())/3)</f>
        <v>-0.3817966845996057</v>
      </c>
      <c r="AB115" s="11">
        <f>'OddsRatio_working_3-way'!X115^(1/3)*COS(('OddsRatio_working_3-way'!Y115+4*PI())/3)</f>
        <v>-0.14448964303860237</v>
      </c>
      <c r="AC115" s="11">
        <f>'OddsRatio_working_3-way'!X115^(1/3)*SIN('OddsRatio_working_3-way'!Y115/3)</f>
        <v>0.13700928432583923</v>
      </c>
      <c r="AD115" s="11">
        <f>'OddsRatio_working_3-way'!X115^(1/3)*SIN(('OddsRatio_working_3-way'!Y115+2*PI())/3)</f>
        <v>0.38727268723618885</v>
      </c>
      <c r="AE115" s="11">
        <f>'OddsRatio_working_3-way'!X115^(1/3)*SIN(('OddsRatio_working_3-way'!Y115+4*PI())/3)</f>
        <v>-0.52428197156202794</v>
      </c>
      <c r="AF115" s="11">
        <f>-'OddsRatio_working_3-way'!U115/(3*'OddsRatio_working_3-way'!X115^(1/3))*COS(('OddsRatio_working_3-way'!Y115)/3)</f>
        <v>0.52628632763820771</v>
      </c>
      <c r="AG115" s="11">
        <f>-'OddsRatio_working_3-way'!U115/(3*'OddsRatio_working_3-way'!X115^(1/3))*COS(('OddsRatio_working_3-way'!Y115+2*PI())/3)</f>
        <v>-0.38179668459960558</v>
      </c>
      <c r="AH115" s="11">
        <f>-'OddsRatio_working_3-way'!U115/(3*'OddsRatio_working_3-way'!X115^(1/3))*COS(('OddsRatio_working_3-way'!Y115+4*PI())/3)</f>
        <v>-0.14448964303860234</v>
      </c>
      <c r="AI115" s="11">
        <f>'OddsRatio_working_3-way'!U115/(3*'OddsRatio_working_3-way'!X115^(1/3))*SIN(('OddsRatio_working_3-way'!Y115)/3)</f>
        <v>-0.1370092843258392</v>
      </c>
      <c r="AJ115" s="11">
        <f>'OddsRatio_working_3-way'!U115/(3*'OddsRatio_working_3-way'!X115^(1/3))*SIN(('OddsRatio_working_3-way'!Y115+2*PI())/3)</f>
        <v>-0.38727268723618874</v>
      </c>
      <c r="AK115" s="11">
        <f>'OddsRatio_working_3-way'!U115/(3*'OddsRatio_working_3-way'!X115^(1/3))*SIN(('OddsRatio_working_3-way'!Y115+4*PI())/3)</f>
        <v>0.52428197156202783</v>
      </c>
      <c r="AL115" s="11">
        <f>'OddsRatio_working_3-way'!Z115+'OddsRatio_working_3-way'!AF115</f>
        <v>1.0525726552764154</v>
      </c>
      <c r="AM115" s="11">
        <f>'OddsRatio_working_3-way'!AA115+'OddsRatio_working_3-way'!AG115</f>
        <v>-0.76359336919921128</v>
      </c>
      <c r="AN115" s="11">
        <f>'OddsRatio_working_3-way'!AB115+'OddsRatio_working_3-way'!AH115</f>
        <v>-0.28897928607720469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1.0525726552764154</v>
      </c>
      <c r="AS115" s="11">
        <f>IF(('OddsRatio_working_3-way'!X115=0),IF(Q115&gt;0,-Q115^(1/3),(-Q115)^(1/3)),'OddsRatio_working_3-way'!AM115-'OddsRatio_working_3-way'!R115/3)</f>
        <v>-0.76359336919921128</v>
      </c>
      <c r="AT115" s="11">
        <f>IF(('OddsRatio_working_3-way'!X115=0),IF(Q115&gt;0,-Q115^(1/3),(-Q115)^(1/3)),'OddsRatio_working_3-way'!AN115-'OddsRatio_working_3-way'!R115/3)</f>
        <v>-0.28897928607720469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2.77</v>
      </c>
      <c r="B116" s="4">
        <f>IF('True_Odds_Calculator_3-way'!B117="","",'True_Odds_Calculator_3-way'!B117)</f>
        <v>3.26</v>
      </c>
      <c r="C116" s="4">
        <f>IF('True_Odds_Calculator_3-way'!C117="","",'True_Odds_Calculator_3-way'!C117)</f>
        <v>2.78</v>
      </c>
      <c r="D116" s="9">
        <f t="shared" si="26"/>
        <v>0.35159692664096487</v>
      </c>
      <c r="E116" s="9">
        <f t="shared" si="27"/>
        <v>0.29808944858779485</v>
      </c>
      <c r="F116" s="9">
        <f t="shared" si="28"/>
        <v>0.35031362477124051</v>
      </c>
      <c r="G116" s="9">
        <f t="shared" si="29"/>
        <v>1.0419016556163911</v>
      </c>
      <c r="H116" s="9">
        <f t="shared" si="30"/>
        <v>2.8441659304410116</v>
      </c>
      <c r="I116" s="9">
        <f t="shared" si="31"/>
        <v>3.3546977416930437</v>
      </c>
      <c r="J116" s="9">
        <f t="shared" si="32"/>
        <v>2.8545849469971754</v>
      </c>
      <c r="K116" s="11">
        <f t="shared" si="33"/>
        <v>0.36101083032490977</v>
      </c>
      <c r="L116" s="11">
        <f t="shared" si="34"/>
        <v>0.30674846625766872</v>
      </c>
      <c r="M116" s="11">
        <f t="shared" si="35"/>
        <v>0.35971223021582738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-0.28363481835293214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0.23143762680272384</v>
      </c>
      <c r="Q116" s="11">
        <f>2*'OddsRatio_working_3-way'!K116*'OddsRatio_working_3-way'!L116*'OddsRatio_working_3-way'!M116</f>
        <v>7.9668718348614068E-2</v>
      </c>
      <c r="R116" s="11">
        <f t="shared" si="36"/>
        <v>0</v>
      </c>
      <c r="S116" s="11">
        <f t="shared" si="37"/>
        <v>-0.81597043743318443</v>
      </c>
      <c r="T116" s="11">
        <f t="shared" si="38"/>
        <v>-0.28088483216288623</v>
      </c>
      <c r="U116" s="11">
        <f>'OddsRatio_working_3-way'!S116-'OddsRatio_working_3-way'!R116^2/3</f>
        <v>-0.81597043743318443</v>
      </c>
      <c r="V116" s="11">
        <f>'OddsRatio_working_3-way'!S116*'OddsRatio_working_3-way'!R116/3-2*'OddsRatio_working_3-way'!R116^3/27-'OddsRatio_working_3-way'!T116</f>
        <v>0.28088483216288623</v>
      </c>
      <c r="W116" s="11">
        <f>'OddsRatio_working_3-way'!V116^2+4*'OddsRatio_working_3-way'!U116^3/27</f>
        <v>-1.5895547500011376E-3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0.14185013543276395</v>
      </c>
      <c r="Y116" s="11">
        <f>IF('OddsRatio_working_3-way'!W116&gt;=0,IF('OddsRatio_working_3-way'!V116+SQRT('OddsRatio_working_3-way'!W116)&gt;0,0,PI()),ACOS('OddsRatio_working_3-way'!V116/(2*'OddsRatio_working_3-way'!X116)))</f>
        <v>0.14099963136854465</v>
      </c>
      <c r="Z116" s="11">
        <f>'OddsRatio_working_3-way'!X116^(1/3)*COS('OddsRatio_working_3-way'!Y116/3)</f>
        <v>0.52095082780819557</v>
      </c>
      <c r="AA116" s="11">
        <f>'OddsRatio_working_3-way'!X116^(1/3)*COS(('OddsRatio_working_3-way'!Y116+2*PI())/3)</f>
        <v>-0.28169534822923037</v>
      </c>
      <c r="AB116" s="11">
        <f>'OddsRatio_working_3-way'!X116^(1/3)*COS(('OddsRatio_working_3-way'!Y116+4*PI())/3)</f>
        <v>-0.23925547957896531</v>
      </c>
      <c r="AC116" s="11">
        <f>'OddsRatio_working_3-way'!X116^(1/3)*SIN('OddsRatio_working_3-way'!Y116/3)</f>
        <v>2.4502669589602889E-2</v>
      </c>
      <c r="AD116" s="11">
        <f>'OddsRatio_working_3-way'!X116^(1/3)*SIN(('OddsRatio_working_3-way'!Y116+2*PI())/3)</f>
        <v>0.43890531620962869</v>
      </c>
      <c r="AE116" s="11">
        <f>'OddsRatio_working_3-way'!X116^(1/3)*SIN(('OddsRatio_working_3-way'!Y116+4*PI())/3)</f>
        <v>-0.46340798579923159</v>
      </c>
      <c r="AF116" s="11">
        <f>-'OddsRatio_working_3-way'!U116/(3*'OddsRatio_working_3-way'!X116^(1/3))*COS(('OddsRatio_working_3-way'!Y116)/3)</f>
        <v>0.52095082780819557</v>
      </c>
      <c r="AG116" s="11">
        <f>-'OddsRatio_working_3-way'!U116/(3*'OddsRatio_working_3-way'!X116^(1/3))*COS(('OddsRatio_working_3-way'!Y116+2*PI())/3)</f>
        <v>-0.28169534822923037</v>
      </c>
      <c r="AH116" s="11">
        <f>-'OddsRatio_working_3-way'!U116/(3*'OddsRatio_working_3-way'!X116^(1/3))*COS(('OddsRatio_working_3-way'!Y116+4*PI())/3)</f>
        <v>-0.23925547957896531</v>
      </c>
      <c r="AI116" s="11">
        <f>'OddsRatio_working_3-way'!U116/(3*'OddsRatio_working_3-way'!X116^(1/3))*SIN(('OddsRatio_working_3-way'!Y116)/3)</f>
        <v>-2.4502669589602889E-2</v>
      </c>
      <c r="AJ116" s="11">
        <f>'OddsRatio_working_3-way'!U116/(3*'OddsRatio_working_3-way'!X116^(1/3))*SIN(('OddsRatio_working_3-way'!Y116+2*PI())/3)</f>
        <v>-0.43890531620962869</v>
      </c>
      <c r="AK116" s="11">
        <f>'OddsRatio_working_3-way'!U116/(3*'OddsRatio_working_3-way'!X116^(1/3))*SIN(('OddsRatio_working_3-way'!Y116+4*PI())/3)</f>
        <v>0.46340798579923159</v>
      </c>
      <c r="AL116" s="11">
        <f>'OddsRatio_working_3-way'!Z116+'OddsRatio_working_3-way'!AF116</f>
        <v>1.0419016556163911</v>
      </c>
      <c r="AM116" s="11">
        <f>'OddsRatio_working_3-way'!AA116+'OddsRatio_working_3-way'!AG116</f>
        <v>-0.56339069645846074</v>
      </c>
      <c r="AN116" s="11">
        <f>'OddsRatio_working_3-way'!AB116+'OddsRatio_working_3-way'!AH116</f>
        <v>-0.47851095915793063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1.0419016556163911</v>
      </c>
      <c r="AS116" s="11">
        <f>IF(('OddsRatio_working_3-way'!X116=0),IF(Q116&gt;0,-Q116^(1/3),(-Q116)^(1/3)),'OddsRatio_working_3-way'!AM116-'OddsRatio_working_3-way'!R116/3)</f>
        <v>-0.56339069645846074</v>
      </c>
      <c r="AT116" s="11">
        <f>IF(('OddsRatio_working_3-way'!X116=0),IF(Q116&gt;0,-Q116^(1/3),(-Q116)^(1/3)),'OddsRatio_working_3-way'!AN116-'OddsRatio_working_3-way'!R116/3)</f>
        <v>-0.47851095915793063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1.1499999999999999</v>
      </c>
      <c r="B117" s="4">
        <f>IF('True_Odds_Calculator_3-way'!B118="","",'True_Odds_Calculator_3-way'!B118)</f>
        <v>8.65</v>
      </c>
      <c r="C117" s="4">
        <f>IF('True_Odds_Calculator_3-way'!C118="","",'True_Odds_Calculator_3-way'!C118)</f>
        <v>19.72</v>
      </c>
      <c r="D117" s="9">
        <f t="shared" si="26"/>
        <v>0.85319986154537242</v>
      </c>
      <c r="E117" s="9">
        <f t="shared" si="27"/>
        <v>0.10230205675488163</v>
      </c>
      <c r="F117" s="9">
        <f t="shared" si="28"/>
        <v>4.4498081699746291E-2</v>
      </c>
      <c r="G117" s="9">
        <f t="shared" si="29"/>
        <v>1.1470554952094001</v>
      </c>
      <c r="H117" s="9">
        <f t="shared" si="30"/>
        <v>1.1720583242814098</v>
      </c>
      <c r="I117" s="9">
        <f t="shared" si="31"/>
        <v>9.7749745383519109</v>
      </c>
      <c r="J117" s="9">
        <f t="shared" si="32"/>
        <v>22.472878870319967</v>
      </c>
      <c r="K117" s="11">
        <f t="shared" si="33"/>
        <v>0.86956521739130443</v>
      </c>
      <c r="L117" s="11">
        <f t="shared" si="34"/>
        <v>0.11560693641618497</v>
      </c>
      <c r="M117" s="11">
        <f t="shared" si="35"/>
        <v>5.0709939148073029E-2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-0.10950594067128294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0.13519251934726281</v>
      </c>
      <c r="Q117" s="11">
        <f>2*'OddsRatio_working_3-way'!K117*'OddsRatio_working_3-way'!L117*'OddsRatio_working_3-way'!M117</f>
        <v>1.0195514279582416E-2</v>
      </c>
      <c r="R117" s="11">
        <f t="shared" si="36"/>
        <v>0</v>
      </c>
      <c r="S117" s="11">
        <f t="shared" si="37"/>
        <v>-1.2345679012345672</v>
      </c>
      <c r="T117" s="11">
        <f t="shared" si="38"/>
        <v>-9.3104668268066917E-2</v>
      </c>
      <c r="U117" s="11">
        <f>'OddsRatio_working_3-way'!S117-'OddsRatio_working_3-way'!R117^2/3</f>
        <v>-1.2345679012345672</v>
      </c>
      <c r="V117" s="11">
        <f>'OddsRatio_working_3-way'!S117*'OddsRatio_working_3-way'!R117/3-2*'OddsRatio_working_3-way'!R117^3/27-'OddsRatio_working_3-way'!T117</f>
        <v>9.3104668268066917E-2</v>
      </c>
      <c r="W117" s="11">
        <f>'OddsRatio_working_3-way'!V117^2+4*'OddsRatio_working_3-way'!U117^3/27</f>
        <v>-0.270098398251718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0.26399189263357348</v>
      </c>
      <c r="Y117" s="11">
        <f>IF('OddsRatio_working_3-way'!W117&gt;=0,IF('OddsRatio_working_3-way'!V117+SQRT('OddsRatio_working_3-way'!W117)&gt;0,0,PI()),ACOS('OddsRatio_working_3-way'!V117/(2*'OddsRatio_working_3-way'!X117)))</f>
        <v>1.3935293765791328</v>
      </c>
      <c r="Z117" s="11">
        <f>'OddsRatio_working_3-way'!X117^(1/3)*COS('OddsRatio_working_3-way'!Y117/3)</f>
        <v>0.57352774760470004</v>
      </c>
      <c r="AA117" s="11">
        <f>'OddsRatio_working_3-way'!X117^(1/3)*COS(('OddsRatio_working_3-way'!Y117+2*PI())/3)</f>
        <v>-0.53564420117727807</v>
      </c>
      <c r="AB117" s="11">
        <f>'OddsRatio_working_3-way'!X117^(1/3)*COS(('OddsRatio_working_3-way'!Y117+4*PI())/3)</f>
        <v>-3.7883546427421991E-2</v>
      </c>
      <c r="AC117" s="11">
        <f>'OddsRatio_working_3-way'!X117^(1/3)*SIN('OddsRatio_working_3-way'!Y117/3)</f>
        <v>0.28738224801183365</v>
      </c>
      <c r="AD117" s="11">
        <f>'OddsRatio_working_3-way'!X117^(1/3)*SIN(('OddsRatio_working_3-way'!Y117+2*PI())/3)</f>
        <v>0.3529984751950232</v>
      </c>
      <c r="AE117" s="11">
        <f>'OddsRatio_working_3-way'!X117^(1/3)*SIN(('OddsRatio_working_3-way'!Y117+4*PI())/3)</f>
        <v>-0.64038072320685691</v>
      </c>
      <c r="AF117" s="11">
        <f>-'OddsRatio_working_3-way'!U117/(3*'OddsRatio_working_3-way'!X117^(1/3))*COS(('OddsRatio_working_3-way'!Y117)/3)</f>
        <v>0.57352774760470016</v>
      </c>
      <c r="AG117" s="11">
        <f>-'OddsRatio_working_3-way'!U117/(3*'OddsRatio_working_3-way'!X117^(1/3))*COS(('OddsRatio_working_3-way'!Y117+2*PI())/3)</f>
        <v>-0.53564420117727807</v>
      </c>
      <c r="AH117" s="11">
        <f>-'OddsRatio_working_3-way'!U117/(3*'OddsRatio_working_3-way'!X117^(1/3))*COS(('OddsRatio_working_3-way'!Y117+4*PI())/3)</f>
        <v>-3.7883546427421998E-2</v>
      </c>
      <c r="AI117" s="11">
        <f>'OddsRatio_working_3-way'!U117/(3*'OddsRatio_working_3-way'!X117^(1/3))*SIN(('OddsRatio_working_3-way'!Y117)/3)</f>
        <v>-0.28738224801183365</v>
      </c>
      <c r="AJ117" s="11">
        <f>'OddsRatio_working_3-way'!U117/(3*'OddsRatio_working_3-way'!X117^(1/3))*SIN(('OddsRatio_working_3-way'!Y117+2*PI())/3)</f>
        <v>-0.35299847519502325</v>
      </c>
      <c r="AK117" s="11">
        <f>'OddsRatio_working_3-way'!U117/(3*'OddsRatio_working_3-way'!X117^(1/3))*SIN(('OddsRatio_working_3-way'!Y117+4*PI())/3)</f>
        <v>0.64038072320685702</v>
      </c>
      <c r="AL117" s="11">
        <f>'OddsRatio_working_3-way'!Z117+'OddsRatio_working_3-way'!AF117</f>
        <v>1.1470554952094001</v>
      </c>
      <c r="AM117" s="11">
        <f>'OddsRatio_working_3-way'!AA117+'OddsRatio_working_3-way'!AG117</f>
        <v>-1.0712884023545561</v>
      </c>
      <c r="AN117" s="11">
        <f>'OddsRatio_working_3-way'!AB117+'OddsRatio_working_3-way'!AH117</f>
        <v>-7.5767092854843981E-2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1.1470554952094001</v>
      </c>
      <c r="AS117" s="11">
        <f>IF(('OddsRatio_working_3-way'!X117=0),IF(Q117&gt;0,-Q117^(1/3),(-Q117)^(1/3)),'OddsRatio_working_3-way'!AM117-'OddsRatio_working_3-way'!R117/3)</f>
        <v>-1.0712884023545561</v>
      </c>
      <c r="AT117" s="11">
        <f>IF(('OddsRatio_working_3-way'!X117=0),IF(Q117&gt;0,-Q117^(1/3),(-Q117)^(1/3)),'OddsRatio_working_3-way'!AN117-'OddsRatio_working_3-way'!R117/3)</f>
        <v>-7.5767092854843981E-2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3.45</v>
      </c>
      <c r="B118" s="4">
        <f>IF('True_Odds_Calculator_3-way'!B119="","",'True_Odds_Calculator_3-way'!B119)</f>
        <v>3.18</v>
      </c>
      <c r="C118" s="4">
        <f>IF('True_Odds_Calculator_3-way'!C119="","",'True_Odds_Calculator_3-way'!C119)</f>
        <v>2.36</v>
      </c>
      <c r="D118" s="9">
        <f t="shared" si="26"/>
        <v>0.28120158509007087</v>
      </c>
      <c r="E118" s="9">
        <f t="shared" si="27"/>
        <v>0.30539315720309951</v>
      </c>
      <c r="F118" s="9">
        <f t="shared" si="28"/>
        <v>0.41340525770682968</v>
      </c>
      <c r="G118" s="9">
        <f t="shared" si="29"/>
        <v>1.0433337636860323</v>
      </c>
      <c r="H118" s="9">
        <f t="shared" si="30"/>
        <v>3.5561677210307789</v>
      </c>
      <c r="I118" s="9">
        <f t="shared" si="31"/>
        <v>3.2744676048355505</v>
      </c>
      <c r="J118" s="9">
        <f t="shared" si="32"/>
        <v>2.4189339186130034</v>
      </c>
      <c r="K118" s="11">
        <f t="shared" si="33"/>
        <v>0.28985507246376813</v>
      </c>
      <c r="L118" s="11">
        <f t="shared" si="34"/>
        <v>0.31446540880503143</v>
      </c>
      <c r="M118" s="11">
        <f t="shared" si="35"/>
        <v>0.42372881355932207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-0.28054547505055705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0.23134952084772031</v>
      </c>
      <c r="Q118" s="11">
        <f>2*'OddsRatio_working_3-way'!K118*'OddsRatio_working_3-way'!L118*'OddsRatio_working_3-way'!M118</f>
        <v>7.7245249030958363E-2</v>
      </c>
      <c r="R118" s="11">
        <f t="shared" si="36"/>
        <v>0</v>
      </c>
      <c r="S118" s="11">
        <f t="shared" si="37"/>
        <v>-0.8246417833188322</v>
      </c>
      <c r="T118" s="11">
        <f t="shared" si="38"/>
        <v>-0.27533949359560339</v>
      </c>
      <c r="U118" s="11">
        <f>'OddsRatio_working_3-way'!S118-'OddsRatio_working_3-way'!R118^2/3</f>
        <v>-0.8246417833188322</v>
      </c>
      <c r="V118" s="11">
        <f>'OddsRatio_working_3-way'!S118*'OddsRatio_working_3-way'!R118/3-2*'OddsRatio_working_3-way'!R118^3/27-'OddsRatio_working_3-way'!T118</f>
        <v>0.27533949359560339</v>
      </c>
      <c r="W118" s="11">
        <f>'OddsRatio_working_3-way'!V118^2+4*'OddsRatio_working_3-way'!U118^3/27</f>
        <v>-7.2673497640235452E-3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0.14411730161357003</v>
      </c>
      <c r="Y118" s="11">
        <f>IF('OddsRatio_working_3-way'!W118&gt;=0,IF('OddsRatio_working_3-way'!V118+SQRT('OddsRatio_working_3-way'!W118)&gt;0,0,PI()),ACOS('OddsRatio_working_3-way'!V118/(2*'OddsRatio_working_3-way'!X118)))</f>
        <v>0.30025277898259994</v>
      </c>
      <c r="Z118" s="11">
        <f>'OddsRatio_working_3-way'!X118^(1/3)*COS('OddsRatio_working_3-way'!Y118/3)</f>
        <v>0.52166688184301624</v>
      </c>
      <c r="AA118" s="11">
        <f>'OddsRatio_working_3-way'!X118^(1/3)*COS(('OddsRatio_working_3-way'!Y118+2*PI())/3)</f>
        <v>-0.30620076529540668</v>
      </c>
      <c r="AB118" s="11">
        <f>'OddsRatio_working_3-way'!X118^(1/3)*COS(('OddsRatio_working_3-way'!Y118+4*PI())/3)</f>
        <v>-0.21546611654760961</v>
      </c>
      <c r="AC118" s="11">
        <f>'OddsRatio_working_3-way'!X118^(1/3)*SIN('OddsRatio_working_3-way'!Y118/3)</f>
        <v>5.2385673879366858E-2</v>
      </c>
      <c r="AD118" s="11">
        <f>'OddsRatio_working_3-way'!X118^(1/3)*SIN(('OddsRatio_working_3-way'!Y118+2*PI())/3)</f>
        <v>0.42558393504938374</v>
      </c>
      <c r="AE118" s="11">
        <f>'OddsRatio_working_3-way'!X118^(1/3)*SIN(('OddsRatio_working_3-way'!Y118+4*PI())/3)</f>
        <v>-0.47796960892875057</v>
      </c>
      <c r="AF118" s="11">
        <f>-'OddsRatio_working_3-way'!U118/(3*'OddsRatio_working_3-way'!X118^(1/3))*COS(('OddsRatio_working_3-way'!Y118)/3)</f>
        <v>0.52166688184301602</v>
      </c>
      <c r="AG118" s="11">
        <f>-'OddsRatio_working_3-way'!U118/(3*'OddsRatio_working_3-way'!X118^(1/3))*COS(('OddsRatio_working_3-way'!Y118+2*PI())/3)</f>
        <v>-0.30620076529540657</v>
      </c>
      <c r="AH118" s="11">
        <f>-'OddsRatio_working_3-way'!U118/(3*'OddsRatio_working_3-way'!X118^(1/3))*COS(('OddsRatio_working_3-way'!Y118+4*PI())/3)</f>
        <v>-0.21546611654760953</v>
      </c>
      <c r="AI118" s="11">
        <f>'OddsRatio_working_3-way'!U118/(3*'OddsRatio_working_3-way'!X118^(1/3))*SIN(('OddsRatio_working_3-way'!Y118)/3)</f>
        <v>-5.2385673879366837E-2</v>
      </c>
      <c r="AJ118" s="11">
        <f>'OddsRatio_working_3-way'!U118/(3*'OddsRatio_working_3-way'!X118^(1/3))*SIN(('OddsRatio_working_3-way'!Y118+2*PI())/3)</f>
        <v>-0.42558393504938358</v>
      </c>
      <c r="AK118" s="11">
        <f>'OddsRatio_working_3-way'!U118/(3*'OddsRatio_working_3-way'!X118^(1/3))*SIN(('OddsRatio_working_3-way'!Y118+4*PI())/3)</f>
        <v>0.47796960892875034</v>
      </c>
      <c r="AL118" s="11">
        <f>'OddsRatio_working_3-way'!Z118+'OddsRatio_working_3-way'!AF118</f>
        <v>1.0433337636860323</v>
      </c>
      <c r="AM118" s="11">
        <f>'OddsRatio_working_3-way'!AA118+'OddsRatio_working_3-way'!AG118</f>
        <v>-0.61240153059081326</v>
      </c>
      <c r="AN118" s="11">
        <f>'OddsRatio_working_3-way'!AB118+'OddsRatio_working_3-way'!AH118</f>
        <v>-0.43093223309521911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1.0433337636860323</v>
      </c>
      <c r="AS118" s="11">
        <f>IF(('OddsRatio_working_3-way'!X118=0),IF(Q118&gt;0,-Q118^(1/3),(-Q118)^(1/3)),'OddsRatio_working_3-way'!AM118-'OddsRatio_working_3-way'!R118/3)</f>
        <v>-0.61240153059081326</v>
      </c>
      <c r="AT118" s="11">
        <f>IF(('OddsRatio_working_3-way'!X118=0),IF(Q118&gt;0,-Q118^(1/3),(-Q118)^(1/3)),'OddsRatio_working_3-way'!AN118-'OddsRatio_working_3-way'!R118/3)</f>
        <v>-0.43093223309521911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3.04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2.48</v>
      </c>
      <c r="D119" s="9">
        <f t="shared" si="26"/>
        <v>0.314385031211802</v>
      </c>
      <c r="E119" s="9">
        <f t="shared" si="27"/>
        <v>0.29834206750210313</v>
      </c>
      <c r="F119" s="9">
        <f t="shared" si="28"/>
        <v>0.38727290128609476</v>
      </c>
      <c r="G119" s="9">
        <f t="shared" si="29"/>
        <v>1.0690259893048175</v>
      </c>
      <c r="H119" s="9">
        <f t="shared" si="30"/>
        <v>3.1808130181818277</v>
      </c>
      <c r="I119" s="9">
        <f t="shared" si="31"/>
        <v>3.351857176470598</v>
      </c>
      <c r="J119" s="9">
        <f t="shared" si="32"/>
        <v>2.5821584641711297</v>
      </c>
      <c r="K119" s="11">
        <f t="shared" si="33"/>
        <v>0.32894736842105265</v>
      </c>
      <c r="L119" s="11">
        <f t="shared" si="34"/>
        <v>0.3125</v>
      </c>
      <c r="M119" s="11">
        <f t="shared" si="35"/>
        <v>0.40322580645161293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-0.2753209889643462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0.23709412139219016</v>
      </c>
      <c r="Q119" s="11">
        <f>2*'OddsRatio_working_3-way'!K119*'OddsRatio_working_3-way'!L119*'OddsRatio_working_3-way'!M119</f>
        <v>8.2900042444821742E-2</v>
      </c>
      <c r="R119" s="11">
        <f t="shared" si="36"/>
        <v>0</v>
      </c>
      <c r="S119" s="11">
        <f t="shared" si="37"/>
        <v>-0.86115527291997929</v>
      </c>
      <c r="T119" s="11">
        <f t="shared" si="38"/>
        <v>-0.30110324227971308</v>
      </c>
      <c r="U119" s="11">
        <f>'OddsRatio_working_3-way'!S119-'OddsRatio_working_3-way'!R119^2/3</f>
        <v>-0.86115527291997929</v>
      </c>
      <c r="V119" s="11">
        <f>'OddsRatio_working_3-way'!S119*'OddsRatio_working_3-way'!R119/3-2*'OddsRatio_working_3-way'!R119^3/27-'OddsRatio_working_3-way'!T119</f>
        <v>0.30110324227971308</v>
      </c>
      <c r="W119" s="11">
        <f>'OddsRatio_working_3-way'!V119^2+4*'OddsRatio_working_3-way'!U119^3/27</f>
        <v>-3.9476174157528632E-3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0.15379432688424211</v>
      </c>
      <c r="Y119" s="11">
        <f>IF('OddsRatio_working_3-way'!W119&gt;=0,IF('OddsRatio_working_3-way'!V119+SQRT('OddsRatio_working_3-way'!W119)&gt;0,0,PI()),ACOS('OddsRatio_working_3-way'!V119/(2*'OddsRatio_working_3-way'!X119)))</f>
        <v>0.20571438316572621</v>
      </c>
      <c r="Z119" s="11">
        <f>'OddsRatio_working_3-way'!X119^(1/3)*COS('OddsRatio_working_3-way'!Y119/3)</f>
        <v>0.53451299465240876</v>
      </c>
      <c r="AA119" s="11">
        <f>'OddsRatio_working_3-way'!X119^(1/3)*COS(('OddsRatio_working_3-way'!Y119+2*PI())/3)</f>
        <v>-0.29904819656956594</v>
      </c>
      <c r="AB119" s="11">
        <f>'OddsRatio_working_3-way'!X119^(1/3)*COS(('OddsRatio_working_3-way'!Y119+4*PI())/3)</f>
        <v>-0.23546479808284293</v>
      </c>
      <c r="AC119" s="11">
        <f>'OddsRatio_working_3-way'!X119^(1/3)*SIN('OddsRatio_working_3-way'!Y119/3)</f>
        <v>3.6709892232300791E-2</v>
      </c>
      <c r="AD119" s="11">
        <f>'OddsRatio_working_3-way'!X119^(1/3)*SIN(('OddsRatio_working_3-way'!Y119+2*PI())/3)</f>
        <v>0.44454688590573138</v>
      </c>
      <c r="AE119" s="11">
        <f>'OddsRatio_working_3-way'!X119^(1/3)*SIN(('OddsRatio_working_3-way'!Y119+4*PI())/3)</f>
        <v>-0.48125677813803214</v>
      </c>
      <c r="AF119" s="11">
        <f>-'OddsRatio_working_3-way'!U119/(3*'OddsRatio_working_3-way'!X119^(1/3))*COS(('OddsRatio_working_3-way'!Y119)/3)</f>
        <v>0.53451299465240876</v>
      </c>
      <c r="AG119" s="11">
        <f>-'OddsRatio_working_3-way'!U119/(3*'OddsRatio_working_3-way'!X119^(1/3))*COS(('OddsRatio_working_3-way'!Y119+2*PI())/3)</f>
        <v>-0.29904819656956594</v>
      </c>
      <c r="AH119" s="11">
        <f>-'OddsRatio_working_3-way'!U119/(3*'OddsRatio_working_3-way'!X119^(1/3))*COS(('OddsRatio_working_3-way'!Y119+4*PI())/3)</f>
        <v>-0.23546479808284293</v>
      </c>
      <c r="AI119" s="11">
        <f>'OddsRatio_working_3-way'!U119/(3*'OddsRatio_working_3-way'!X119^(1/3))*SIN(('OddsRatio_working_3-way'!Y119)/3)</f>
        <v>-3.6709892232300791E-2</v>
      </c>
      <c r="AJ119" s="11">
        <f>'OddsRatio_working_3-way'!U119/(3*'OddsRatio_working_3-way'!X119^(1/3))*SIN(('OddsRatio_working_3-way'!Y119+2*PI())/3)</f>
        <v>-0.44454688590573138</v>
      </c>
      <c r="AK119" s="11">
        <f>'OddsRatio_working_3-way'!U119/(3*'OddsRatio_working_3-way'!X119^(1/3))*SIN(('OddsRatio_working_3-way'!Y119+4*PI())/3)</f>
        <v>0.48125677813803214</v>
      </c>
      <c r="AL119" s="11">
        <f>'OddsRatio_working_3-way'!Z119+'OddsRatio_working_3-way'!AF119</f>
        <v>1.0690259893048175</v>
      </c>
      <c r="AM119" s="11">
        <f>'OddsRatio_working_3-way'!AA119+'OddsRatio_working_3-way'!AG119</f>
        <v>-0.59809639313913188</v>
      </c>
      <c r="AN119" s="11">
        <f>'OddsRatio_working_3-way'!AB119+'OddsRatio_working_3-way'!AH119</f>
        <v>-0.47092959616568586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1.0690259893048175</v>
      </c>
      <c r="AS119" s="11">
        <f>IF(('OddsRatio_working_3-way'!X119=0),IF(Q119&gt;0,-Q119^(1/3),(-Q119)^(1/3)),'OddsRatio_working_3-way'!AM119-'OddsRatio_working_3-way'!R119/3)</f>
        <v>-0.59809639313913188</v>
      </c>
      <c r="AT119" s="11">
        <f>IF(('OddsRatio_working_3-way'!X119=0),IF(Q119&gt;0,-Q119^(1/3),(-Q119)^(1/3)),'OddsRatio_working_3-way'!AN119-'OddsRatio_working_3-way'!R119/3)</f>
        <v>-0.47092959616568586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1.84</v>
      </c>
      <c r="B120" s="4">
        <f>IF('True_Odds_Calculator_3-way'!B121="","",'True_Odds_Calculator_3-way'!B121)</f>
        <v>3.54</v>
      </c>
      <c r="C120" s="4">
        <f>IF('True_Odds_Calculator_3-way'!C121="","",'True_Odds_Calculator_3-way'!C121)</f>
        <v>4.51</v>
      </c>
      <c r="D120" s="9">
        <f t="shared" si="26"/>
        <v>0.52424166662463945</v>
      </c>
      <c r="E120" s="9">
        <f t="shared" si="27"/>
        <v>0.26708266214284421</v>
      </c>
      <c r="F120" s="9">
        <f t="shared" si="28"/>
        <v>0.20867567123251654</v>
      </c>
      <c r="G120" s="9">
        <f t="shared" si="29"/>
        <v>1.0803776280330115</v>
      </c>
      <c r="H120" s="9">
        <f t="shared" si="30"/>
        <v>1.9075172075477296</v>
      </c>
      <c r="I120" s="9">
        <f t="shared" si="31"/>
        <v>3.7441591752038494</v>
      </c>
      <c r="J120" s="9">
        <f t="shared" si="32"/>
        <v>4.7921254743958706</v>
      </c>
      <c r="K120" s="11">
        <f t="shared" si="33"/>
        <v>0.54347826086956519</v>
      </c>
      <c r="L120" s="11">
        <f t="shared" si="34"/>
        <v>0.2824858757062147</v>
      </c>
      <c r="M120" s="11">
        <f t="shared" si="35"/>
        <v>0.22172949002217296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-0.25493090765301718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0.23454252429574604</v>
      </c>
      <c r="Q120" s="11">
        <f>2*'OddsRatio_working_3-way'!K120*'OddsRatio_working_3-way'!L120*'OddsRatio_working_3-way'!M120</f>
        <v>6.8082009955223816E-2</v>
      </c>
      <c r="R120" s="11">
        <f t="shared" si="36"/>
        <v>0</v>
      </c>
      <c r="S120" s="11">
        <f t="shared" si="37"/>
        <v>-0.92002388590315032</v>
      </c>
      <c r="T120" s="11">
        <f t="shared" si="38"/>
        <v>-0.26706063451470258</v>
      </c>
      <c r="U120" s="11">
        <f>'OddsRatio_working_3-way'!S120-'OddsRatio_working_3-way'!R120^2/3</f>
        <v>-0.92002388590315032</v>
      </c>
      <c r="V120" s="11">
        <f>'OddsRatio_working_3-way'!S120*'OddsRatio_working_3-way'!R120/3-2*'OddsRatio_working_3-way'!R120^3/27-'OddsRatio_working_3-way'!T120</f>
        <v>0.26706063451470258</v>
      </c>
      <c r="W120" s="11">
        <f>'OddsRatio_working_3-way'!V120^2+4*'OddsRatio_working_3-way'!U120^3/27</f>
        <v>-4.4048788257044946E-2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0.16983092383635592</v>
      </c>
      <c r="Y120" s="11">
        <f>IF('OddsRatio_working_3-way'!W120&gt;=0,IF('OddsRatio_working_3-way'!V120+SQRT('OddsRatio_working_3-way'!W120)&gt;0,0,PI()),ACOS('OddsRatio_working_3-way'!V120/(2*'OddsRatio_working_3-way'!X120)))</f>
        <v>0.66607266286321887</v>
      </c>
      <c r="Z120" s="11">
        <f>'OddsRatio_working_3-way'!X120^(1/3)*COS('OddsRatio_working_3-way'!Y120/3)</f>
        <v>0.54018881401650576</v>
      </c>
      <c r="AA120" s="11">
        <f>'OddsRatio_working_3-way'!X120^(1/3)*COS(('OddsRatio_working_3-way'!Y120+2*PI())/3)</f>
        <v>-0.37570219736657973</v>
      </c>
      <c r="AB120" s="11">
        <f>'OddsRatio_working_3-way'!X120^(1/3)*COS(('OddsRatio_working_3-way'!Y120+4*PI())/3)</f>
        <v>-0.16448661664992639</v>
      </c>
      <c r="AC120" s="11">
        <f>'OddsRatio_working_3-way'!X120^(1/3)*SIN('OddsRatio_working_3-way'!Y120/3)</f>
        <v>0.12194537238380314</v>
      </c>
      <c r="AD120" s="11">
        <f>'OddsRatio_working_3-way'!X120^(1/3)*SIN(('OddsRatio_working_3-way'!Y120+2*PI())/3)</f>
        <v>0.40684454958657984</v>
      </c>
      <c r="AE120" s="11">
        <f>'OddsRatio_working_3-way'!X120^(1/3)*SIN(('OddsRatio_working_3-way'!Y120+4*PI())/3)</f>
        <v>-0.52878992197038288</v>
      </c>
      <c r="AF120" s="11">
        <f>-'OddsRatio_working_3-way'!U120/(3*'OddsRatio_working_3-way'!X120^(1/3))*COS(('OddsRatio_working_3-way'!Y120)/3)</f>
        <v>0.54018881401650576</v>
      </c>
      <c r="AG120" s="11">
        <f>-'OddsRatio_working_3-way'!U120/(3*'OddsRatio_working_3-way'!X120^(1/3))*COS(('OddsRatio_working_3-way'!Y120+2*PI())/3)</f>
        <v>-0.37570219736657973</v>
      </c>
      <c r="AH120" s="11">
        <f>-'OddsRatio_working_3-way'!U120/(3*'OddsRatio_working_3-way'!X120^(1/3))*COS(('OddsRatio_working_3-way'!Y120+4*PI())/3)</f>
        <v>-0.16448661664992639</v>
      </c>
      <c r="AI120" s="11">
        <f>'OddsRatio_working_3-way'!U120/(3*'OddsRatio_working_3-way'!X120^(1/3))*SIN(('OddsRatio_working_3-way'!Y120)/3)</f>
        <v>-0.12194537238380314</v>
      </c>
      <c r="AJ120" s="11">
        <f>'OddsRatio_working_3-way'!U120/(3*'OddsRatio_working_3-way'!X120^(1/3))*SIN(('OddsRatio_working_3-way'!Y120+2*PI())/3)</f>
        <v>-0.40684454958657984</v>
      </c>
      <c r="AK120" s="11">
        <f>'OddsRatio_working_3-way'!U120/(3*'OddsRatio_working_3-way'!X120^(1/3))*SIN(('OddsRatio_working_3-way'!Y120+4*PI())/3)</f>
        <v>0.52878992197038288</v>
      </c>
      <c r="AL120" s="11">
        <f>'OddsRatio_working_3-way'!Z120+'OddsRatio_working_3-way'!AF120</f>
        <v>1.0803776280330115</v>
      </c>
      <c r="AM120" s="11">
        <f>'OddsRatio_working_3-way'!AA120+'OddsRatio_working_3-way'!AG120</f>
        <v>-0.75140439473315945</v>
      </c>
      <c r="AN120" s="11">
        <f>'OddsRatio_working_3-way'!AB120+'OddsRatio_working_3-way'!AH120</f>
        <v>-0.32897323329985279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1.0803776280330115</v>
      </c>
      <c r="AS120" s="11">
        <f>IF(('OddsRatio_working_3-way'!X120=0),IF(Q120&gt;0,-Q120^(1/3),(-Q120)^(1/3)),'OddsRatio_working_3-way'!AM120-'OddsRatio_working_3-way'!R120/3)</f>
        <v>-0.75140439473315945</v>
      </c>
      <c r="AT120" s="11">
        <f>IF(('OddsRatio_working_3-way'!X120=0),IF(Q120&gt;0,-Q120^(1/3),(-Q120)^(1/3)),'OddsRatio_working_3-way'!AN120-'OddsRatio_working_3-way'!R120/3)</f>
        <v>-0.32897323329985279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</v>
      </c>
      <c r="B121" s="4">
        <f>IF('True_Odds_Calculator_3-way'!B122="","",'True_Odds_Calculator_3-way'!B122)</f>
        <v>3.24</v>
      </c>
      <c r="C121" s="4">
        <f>IF('True_Odds_Calculator_3-way'!C122="","",'True_Odds_Calculator_3-way'!C122)</f>
        <v>4.01</v>
      </c>
      <c r="D121" s="9">
        <f t="shared" si="26"/>
        <v>0.47743545702818996</v>
      </c>
      <c r="E121" s="9">
        <f t="shared" si="27"/>
        <v>0.28970949124697909</v>
      </c>
      <c r="F121" s="9">
        <f t="shared" si="28"/>
        <v>0.2328550517248307</v>
      </c>
      <c r="G121" s="9">
        <f t="shared" si="29"/>
        <v>1.0945239514143488</v>
      </c>
      <c r="H121" s="9">
        <f t="shared" si="30"/>
        <v>2.0945239514143488</v>
      </c>
      <c r="I121" s="9">
        <f t="shared" si="31"/>
        <v>3.451733651168142</v>
      </c>
      <c r="J121" s="9">
        <f t="shared" si="32"/>
        <v>4.2945170937571895</v>
      </c>
      <c r="K121" s="11">
        <f t="shared" si="33"/>
        <v>0.5</v>
      </c>
      <c r="L121" s="11">
        <f t="shared" si="34"/>
        <v>0.30864197530864196</v>
      </c>
      <c r="M121" s="11">
        <f t="shared" si="35"/>
        <v>0.24937655860349128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-0.25947476986545981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0.24052523013454022</v>
      </c>
      <c r="Q121" s="11">
        <f>2*'OddsRatio_working_3-way'!K121*'OddsRatio_working_3-way'!L121*'OddsRatio_working_3-way'!M121</f>
        <v>7.6968073643052859E-2</v>
      </c>
      <c r="R121" s="11">
        <f t="shared" si="36"/>
        <v>0</v>
      </c>
      <c r="S121" s="11">
        <f t="shared" si="37"/>
        <v>-0.92696962505932612</v>
      </c>
      <c r="T121" s="11">
        <f t="shared" si="38"/>
        <v>-0.29663028001898434</v>
      </c>
      <c r="U121" s="11">
        <f>'OddsRatio_working_3-way'!S121-'OddsRatio_working_3-way'!R121^2/3</f>
        <v>-0.92696962505932612</v>
      </c>
      <c r="V121" s="11">
        <f>'OddsRatio_working_3-way'!S121*'OddsRatio_working_3-way'!R121/3-2*'OddsRatio_working_3-way'!R121^3/27-'OddsRatio_working_3-way'!T121</f>
        <v>0.29663028001898434</v>
      </c>
      <c r="W121" s="11">
        <f>'OddsRatio_working_3-way'!V121^2+4*'OddsRatio_working_3-way'!U121^3/27</f>
        <v>-3.0013392437139297E-2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0.17175776216905042</v>
      </c>
      <c r="Y121" s="11">
        <f>IF('OddsRatio_working_3-way'!W121&gt;=0,IF('OddsRatio_working_3-way'!V121+SQRT('OddsRatio_working_3-way'!W121)&gt;0,0,PI()),ACOS('OddsRatio_working_3-way'!V121/(2*'OddsRatio_working_3-way'!X121)))</f>
        <v>0.5286010080797674</v>
      </c>
      <c r="Z121" s="11">
        <f>'OddsRatio_working_3-way'!X121^(1/3)*COS('OddsRatio_working_3-way'!Y121/3)</f>
        <v>0.54726197570717439</v>
      </c>
      <c r="AA121" s="11">
        <f>'OddsRatio_working_3-way'!X121^(1/3)*COS(('OddsRatio_working_3-way'!Y121+2*PI())/3)</f>
        <v>-0.35801495388767263</v>
      </c>
      <c r="AB121" s="11">
        <f>'OddsRatio_working_3-way'!X121^(1/3)*COS(('OddsRatio_working_3-way'!Y121+4*PI())/3)</f>
        <v>-0.18924702181950184</v>
      </c>
      <c r="AC121" s="11">
        <f>'OddsRatio_working_3-way'!X121^(1/3)*SIN('OddsRatio_working_3-way'!Y121/3)</f>
        <v>9.7438211010134959E-2</v>
      </c>
      <c r="AD121" s="11">
        <f>'OddsRatio_working_3-way'!X121^(1/3)*SIN(('OddsRatio_working_3-way'!Y121+2*PI())/3)</f>
        <v>0.42522366798260786</v>
      </c>
      <c r="AE121" s="11">
        <f>'OddsRatio_working_3-way'!X121^(1/3)*SIN(('OddsRatio_working_3-way'!Y121+4*PI())/3)</f>
        <v>-0.52266187899274275</v>
      </c>
      <c r="AF121" s="11">
        <f>-'OddsRatio_working_3-way'!U121/(3*'OddsRatio_working_3-way'!X121^(1/3))*COS(('OddsRatio_working_3-way'!Y121)/3)</f>
        <v>0.54726197570717428</v>
      </c>
      <c r="AG121" s="11">
        <f>-'OddsRatio_working_3-way'!U121/(3*'OddsRatio_working_3-way'!X121^(1/3))*COS(('OddsRatio_working_3-way'!Y121+2*PI())/3)</f>
        <v>-0.35801495388767257</v>
      </c>
      <c r="AH121" s="11">
        <f>-'OddsRatio_working_3-way'!U121/(3*'OddsRatio_working_3-way'!X121^(1/3))*COS(('OddsRatio_working_3-way'!Y121+4*PI())/3)</f>
        <v>-0.18924702181950179</v>
      </c>
      <c r="AI121" s="11">
        <f>'OddsRatio_working_3-way'!U121/(3*'OddsRatio_working_3-way'!X121^(1/3))*SIN(('OddsRatio_working_3-way'!Y121)/3)</f>
        <v>-9.7438211010134945E-2</v>
      </c>
      <c r="AJ121" s="11">
        <f>'OddsRatio_working_3-way'!U121/(3*'OddsRatio_working_3-way'!X121^(1/3))*SIN(('OddsRatio_working_3-way'!Y121+2*PI())/3)</f>
        <v>-0.42522366798260774</v>
      </c>
      <c r="AK121" s="11">
        <f>'OddsRatio_working_3-way'!U121/(3*'OddsRatio_working_3-way'!X121^(1/3))*SIN(('OddsRatio_working_3-way'!Y121+4*PI())/3)</f>
        <v>0.52266187899274263</v>
      </c>
      <c r="AL121" s="11">
        <f>'OddsRatio_working_3-way'!Z121+'OddsRatio_working_3-way'!AF121</f>
        <v>1.0945239514143488</v>
      </c>
      <c r="AM121" s="11">
        <f>'OddsRatio_working_3-way'!AA121+'OddsRatio_working_3-way'!AG121</f>
        <v>-0.71602990777534514</v>
      </c>
      <c r="AN121" s="11">
        <f>'OddsRatio_working_3-way'!AB121+'OddsRatio_working_3-way'!AH121</f>
        <v>-0.37849404363900363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1.0945239514143488</v>
      </c>
      <c r="AS121" s="11">
        <f>IF(('OddsRatio_working_3-way'!X121=0),IF(Q121&gt;0,-Q121^(1/3),(-Q121)^(1/3)),'OddsRatio_working_3-way'!AM121-'OddsRatio_working_3-way'!R121/3)</f>
        <v>-0.71602990777534514</v>
      </c>
      <c r="AT121" s="11">
        <f>IF(('OddsRatio_working_3-way'!X121=0),IF(Q121&gt;0,-Q121^(1/3),(-Q121)^(1/3)),'OddsRatio_working_3-way'!AN121-'OddsRatio_working_3-way'!R121/3)</f>
        <v>-0.37849404363900363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2.65</v>
      </c>
      <c r="B122" s="4">
        <f>IF('True_Odds_Calculator_3-way'!B123="","",'True_Odds_Calculator_3-way'!B123)</f>
        <v>3.41</v>
      </c>
      <c r="C122" s="4">
        <f>IF('True_Odds_Calculator_3-way'!C123="","",'True_Odds_Calculator_3-way'!C123)</f>
        <v>2.68</v>
      </c>
      <c r="D122" s="9">
        <f t="shared" si="26"/>
        <v>0.36212886364133579</v>
      </c>
      <c r="E122" s="9">
        <f t="shared" si="27"/>
        <v>0.27989396912557218</v>
      </c>
      <c r="F122" s="9">
        <f t="shared" si="28"/>
        <v>0.35797716723309164</v>
      </c>
      <c r="G122" s="9">
        <f t="shared" si="29"/>
        <v>1.0675441985010878</v>
      </c>
      <c r="H122" s="9">
        <f t="shared" si="30"/>
        <v>2.7614479275267949</v>
      </c>
      <c r="I122" s="9">
        <f t="shared" si="31"/>
        <v>3.5727815183876221</v>
      </c>
      <c r="J122" s="9">
        <f t="shared" si="32"/>
        <v>2.7934742534818273</v>
      </c>
      <c r="K122" s="11">
        <f t="shared" si="33"/>
        <v>0.37735849056603776</v>
      </c>
      <c r="L122" s="11">
        <f t="shared" si="34"/>
        <v>0.29325513196480935</v>
      </c>
      <c r="M122" s="11">
        <f t="shared" si="35"/>
        <v>0.37313432835820892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-0.27585141850092187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0.2370155530101388</v>
      </c>
      <c r="Q122" s="11">
        <f>2*'OddsRatio_working_3-way'!K122*'OddsRatio_working_3-way'!L122*'OddsRatio_working_3-way'!M122</f>
        <v>8.2583816379839303E-2</v>
      </c>
      <c r="R122" s="11">
        <f t="shared" si="36"/>
        <v>0</v>
      </c>
      <c r="S122" s="11">
        <f t="shared" si="37"/>
        <v>-0.85921455216061071</v>
      </c>
      <c r="T122" s="11">
        <f t="shared" si="38"/>
        <v>-0.29937789273888876</v>
      </c>
      <c r="U122" s="11">
        <f>'OddsRatio_working_3-way'!S122-'OddsRatio_working_3-way'!R122^2/3</f>
        <v>-0.85921455216061071</v>
      </c>
      <c r="V122" s="11">
        <f>'OddsRatio_working_3-way'!S122*'OddsRatio_working_3-way'!R122/3-2*'OddsRatio_working_3-way'!R122^3/27-'OddsRatio_working_3-way'!T122</f>
        <v>0.29937789273888876</v>
      </c>
      <c r="W122" s="11">
        <f>'OddsRatio_working_3-way'!V122^2+4*'OddsRatio_working_3-way'!U122^3/27</f>
        <v>-4.3454461576570291E-3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0.15327472787321678</v>
      </c>
      <c r="Y122" s="11">
        <f>IF('OddsRatio_working_3-way'!W122&gt;=0,IF('OddsRatio_working_3-way'!V122+SQRT('OddsRatio_working_3-way'!W122)&gt;0,0,PI()),ACOS('OddsRatio_working_3-way'!V122/(2*'OddsRatio_working_3-way'!X122)))</f>
        <v>0.21673146244296926</v>
      </c>
      <c r="Z122" s="11">
        <f>'OddsRatio_working_3-way'!X122^(1/3)*COS('OddsRatio_working_3-way'!Y122/3)</f>
        <v>0.53377209925054392</v>
      </c>
      <c r="AA122" s="11">
        <f>'OddsRatio_working_3-way'!X122^(1/3)*COS(('OddsRatio_working_3-way'!Y122+2*PI())/3)</f>
        <v>-0.30033971289857342</v>
      </c>
      <c r="AB122" s="11">
        <f>'OddsRatio_working_3-way'!X122^(1/3)*COS(('OddsRatio_working_3-way'!Y122+4*PI())/3)</f>
        <v>-0.23343238635197053</v>
      </c>
      <c r="AC122" s="11">
        <f>'OddsRatio_working_3-way'!X122^(1/3)*SIN('OddsRatio_working_3-way'!Y122/3)</f>
        <v>3.8628962992439349E-2</v>
      </c>
      <c r="AD122" s="11">
        <f>'OddsRatio_working_3-way'!X122^(1/3)*SIN(('OddsRatio_working_3-way'!Y122+2*PI())/3)</f>
        <v>0.44294571628609997</v>
      </c>
      <c r="AE122" s="11">
        <f>'OddsRatio_working_3-way'!X122^(1/3)*SIN(('OddsRatio_working_3-way'!Y122+4*PI())/3)</f>
        <v>-0.48157467927853931</v>
      </c>
      <c r="AF122" s="11">
        <f>-'OddsRatio_working_3-way'!U122/(3*'OddsRatio_working_3-way'!X122^(1/3))*COS(('OddsRatio_working_3-way'!Y122)/3)</f>
        <v>0.53377209925054381</v>
      </c>
      <c r="AG122" s="11">
        <f>-'OddsRatio_working_3-way'!U122/(3*'OddsRatio_working_3-way'!X122^(1/3))*COS(('OddsRatio_working_3-way'!Y122+2*PI())/3)</f>
        <v>-0.30033971289857336</v>
      </c>
      <c r="AH122" s="11">
        <f>-'OddsRatio_working_3-way'!U122/(3*'OddsRatio_working_3-way'!X122^(1/3))*COS(('OddsRatio_working_3-way'!Y122+4*PI())/3)</f>
        <v>-0.2334323863519705</v>
      </c>
      <c r="AI122" s="11">
        <f>'OddsRatio_working_3-way'!U122/(3*'OddsRatio_working_3-way'!X122^(1/3))*SIN(('OddsRatio_working_3-way'!Y122)/3)</f>
        <v>-3.8628962992439342E-2</v>
      </c>
      <c r="AJ122" s="11">
        <f>'OddsRatio_working_3-way'!U122/(3*'OddsRatio_working_3-way'!X122^(1/3))*SIN(('OddsRatio_working_3-way'!Y122+2*PI())/3)</f>
        <v>-0.44294571628609991</v>
      </c>
      <c r="AK122" s="11">
        <f>'OddsRatio_working_3-way'!U122/(3*'OddsRatio_working_3-way'!X122^(1/3))*SIN(('OddsRatio_working_3-way'!Y122+4*PI())/3)</f>
        <v>0.4815746792785392</v>
      </c>
      <c r="AL122" s="11">
        <f>'OddsRatio_working_3-way'!Z122+'OddsRatio_working_3-way'!AF122</f>
        <v>1.0675441985010878</v>
      </c>
      <c r="AM122" s="11">
        <f>'OddsRatio_working_3-way'!AA122+'OddsRatio_working_3-way'!AG122</f>
        <v>-0.60067942579714684</v>
      </c>
      <c r="AN122" s="11">
        <f>'OddsRatio_working_3-way'!AB122+'OddsRatio_working_3-way'!AH122</f>
        <v>-0.466864772703941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1.0675441985010878</v>
      </c>
      <c r="AS122" s="11">
        <f>IF(('OddsRatio_working_3-way'!X122=0),IF(Q122&gt;0,-Q122^(1/3),(-Q122)^(1/3)),'OddsRatio_working_3-way'!AM122-'OddsRatio_working_3-way'!R122/3)</f>
        <v>-0.60067942579714684</v>
      </c>
      <c r="AT122" s="11">
        <f>IF(('OddsRatio_working_3-way'!X122=0),IF(Q122&gt;0,-Q122^(1/3),(-Q122)^(1/3)),'OddsRatio_working_3-way'!AN122-'OddsRatio_working_3-way'!R122/3)</f>
        <v>-0.466864772703941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1.66</v>
      </c>
      <c r="B123" s="4">
        <f>IF('True_Odds_Calculator_3-way'!B124="","",'True_Odds_Calculator_3-way'!B124)</f>
        <v>3.92</v>
      </c>
      <c r="C123" s="4">
        <f>IF('True_Odds_Calculator_3-way'!C124="","",'True_Odds_Calculator_3-way'!C124)</f>
        <v>4.5</v>
      </c>
      <c r="D123" s="9">
        <f t="shared" si="26"/>
        <v>0.56978043699766179</v>
      </c>
      <c r="E123" s="9">
        <f t="shared" si="27"/>
        <v>0.23038409668850796</v>
      </c>
      <c r="F123" s="9">
        <f t="shared" si="28"/>
        <v>0.19983546631383009</v>
      </c>
      <c r="G123" s="9">
        <f t="shared" si="29"/>
        <v>1.1440333511020331</v>
      </c>
      <c r="H123" s="9">
        <f t="shared" si="30"/>
        <v>1.7550620117273414</v>
      </c>
      <c r="I123" s="9">
        <f t="shared" si="31"/>
        <v>4.3405773852179363</v>
      </c>
      <c r="J123" s="9">
        <f t="shared" si="32"/>
        <v>5.0041167288571167</v>
      </c>
      <c r="K123" s="11">
        <f t="shared" si="33"/>
        <v>0.60240963855421692</v>
      </c>
      <c r="L123" s="11">
        <f t="shared" si="34"/>
        <v>0.25510204081632654</v>
      </c>
      <c r="M123" s="11">
        <f t="shared" si="35"/>
        <v>0.22222222222222221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-0.23034997131382651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0.24178346037210063</v>
      </c>
      <c r="Q123" s="11">
        <f>2*'OddsRatio_working_3-way'!K123*'OddsRatio_working_3-way'!L123*'OddsRatio_working_3-way'!M123</f>
        <v>6.830041253449172E-2</v>
      </c>
      <c r="R123" s="11">
        <f t="shared" si="36"/>
        <v>0</v>
      </c>
      <c r="S123" s="11">
        <f t="shared" si="37"/>
        <v>-1.0496352962106397</v>
      </c>
      <c r="T123" s="11">
        <f t="shared" si="38"/>
        <v>-0.29650714582221466</v>
      </c>
      <c r="U123" s="11">
        <f>'OddsRatio_working_3-way'!S123-'OddsRatio_working_3-way'!R123^2/3</f>
        <v>-1.0496352962106397</v>
      </c>
      <c r="V123" s="11">
        <f>'OddsRatio_working_3-way'!S123*'OddsRatio_working_3-way'!R123/3-2*'OddsRatio_working_3-way'!R123^3/27-'OddsRatio_working_3-way'!T123</f>
        <v>0.29650714582221466</v>
      </c>
      <c r="W123" s="11">
        <f>'OddsRatio_working_3-way'!V123^2+4*'OddsRatio_working_3-way'!U123^3/27</f>
        <v>-8.3404869683189414E-2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0.2069549209410261</v>
      </c>
      <c r="Y123" s="11">
        <f>IF('OddsRatio_working_3-way'!W123&gt;=0,IF('OddsRatio_working_3-way'!V123+SQRT('OddsRatio_working_3-way'!W123)&gt;0,0,PI()),ACOS('OddsRatio_working_3-way'!V123/(2*'OddsRatio_working_3-way'!X123)))</f>
        <v>0.7722295207401737</v>
      </c>
      <c r="Z123" s="11">
        <f>'OddsRatio_working_3-way'!X123^(1/3)*COS('OddsRatio_working_3-way'!Y123/3)</f>
        <v>0.57201667555101654</v>
      </c>
      <c r="AA123" s="11">
        <f>'OddsRatio_working_3-way'!X123^(1/3)*COS(('OddsRatio_working_3-way'!Y123+2*PI())/3)</f>
        <v>-0.416417372053553</v>
      </c>
      <c r="AB123" s="11">
        <f>'OddsRatio_working_3-way'!X123^(1/3)*COS(('OddsRatio_working_3-way'!Y123+4*PI())/3)</f>
        <v>-0.15559930349746373</v>
      </c>
      <c r="AC123" s="11">
        <f>'OddsRatio_working_3-way'!X123^(1/3)*SIN('OddsRatio_working_3-way'!Y123/3)</f>
        <v>0.15058338209037656</v>
      </c>
      <c r="AD123" s="11">
        <f>'OddsRatio_working_3-way'!X123^(1/3)*SIN(('OddsRatio_working_3-way'!Y123+2*PI())/3)</f>
        <v>0.42008928137031315</v>
      </c>
      <c r="AE123" s="11">
        <f>'OddsRatio_working_3-way'!X123^(1/3)*SIN(('OddsRatio_working_3-way'!Y123+4*PI())/3)</f>
        <v>-0.57067266346068957</v>
      </c>
      <c r="AF123" s="11">
        <f>-'OddsRatio_working_3-way'!U123/(3*'OddsRatio_working_3-way'!X123^(1/3))*COS(('OddsRatio_working_3-way'!Y123)/3)</f>
        <v>0.57201667555101643</v>
      </c>
      <c r="AG123" s="11">
        <f>-'OddsRatio_working_3-way'!U123/(3*'OddsRatio_working_3-way'!X123^(1/3))*COS(('OddsRatio_working_3-way'!Y123+2*PI())/3)</f>
        <v>-0.41641737205355289</v>
      </c>
      <c r="AH123" s="11">
        <f>-'OddsRatio_working_3-way'!U123/(3*'OddsRatio_working_3-way'!X123^(1/3))*COS(('OddsRatio_working_3-way'!Y123+4*PI())/3)</f>
        <v>-0.1555993034974637</v>
      </c>
      <c r="AI123" s="11">
        <f>'OddsRatio_working_3-way'!U123/(3*'OddsRatio_working_3-way'!X123^(1/3))*SIN(('OddsRatio_working_3-way'!Y123)/3)</f>
        <v>-0.15058338209037653</v>
      </c>
      <c r="AJ123" s="11">
        <f>'OddsRatio_working_3-way'!U123/(3*'OddsRatio_working_3-way'!X123^(1/3))*SIN(('OddsRatio_working_3-way'!Y123+2*PI())/3)</f>
        <v>-0.42008928137031309</v>
      </c>
      <c r="AK123" s="11">
        <f>'OddsRatio_working_3-way'!U123/(3*'OddsRatio_working_3-way'!X123^(1/3))*SIN(('OddsRatio_working_3-way'!Y123+4*PI())/3)</f>
        <v>0.57067266346068946</v>
      </c>
      <c r="AL123" s="11">
        <f>'OddsRatio_working_3-way'!Z123+'OddsRatio_working_3-way'!AF123</f>
        <v>1.1440333511020331</v>
      </c>
      <c r="AM123" s="11">
        <f>'OddsRatio_working_3-way'!AA123+'OddsRatio_working_3-way'!AG123</f>
        <v>-0.8328347441071059</v>
      </c>
      <c r="AN123" s="11">
        <f>'OddsRatio_working_3-way'!AB123+'OddsRatio_working_3-way'!AH123</f>
        <v>-0.31119860699492741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1.1440333511020331</v>
      </c>
      <c r="AS123" s="11">
        <f>IF(('OddsRatio_working_3-way'!X123=0),IF(Q123&gt;0,-Q123^(1/3),(-Q123)^(1/3)),'OddsRatio_working_3-way'!AM123-'OddsRatio_working_3-way'!R123/3)</f>
        <v>-0.8328347441071059</v>
      </c>
      <c r="AT123" s="11">
        <f>IF(('OddsRatio_working_3-way'!X123=0),IF(Q123&gt;0,-Q123^(1/3),(-Q123)^(1/3)),'OddsRatio_working_3-way'!AN123-'OddsRatio_working_3-way'!R123/3)</f>
        <v>-0.31119860699492741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2.11</v>
      </c>
      <c r="B124" s="4">
        <f>IF('True_Odds_Calculator_3-way'!B125="","",'True_Odds_Calculator_3-way'!B125)</f>
        <v>3.37</v>
      </c>
      <c r="C124" s="4">
        <f>IF('True_Odds_Calculator_3-way'!C125="","",'True_Odds_Calculator_3-way'!C125)</f>
        <v>3.41</v>
      </c>
      <c r="D124" s="9">
        <f t="shared" si="26"/>
        <v>0.44971789063332845</v>
      </c>
      <c r="E124" s="9">
        <f t="shared" si="27"/>
        <v>0.27681001903608132</v>
      </c>
      <c r="F124" s="9">
        <f t="shared" si="28"/>
        <v>0.27347209033059028</v>
      </c>
      <c r="G124" s="9">
        <f t="shared" si="29"/>
        <v>1.1023569628949574</v>
      </c>
      <c r="H124" s="9">
        <f t="shared" si="30"/>
        <v>2.2236162288134027</v>
      </c>
      <c r="I124" s="9">
        <f t="shared" si="31"/>
        <v>3.6125860020610494</v>
      </c>
      <c r="J124" s="9">
        <f t="shared" si="32"/>
        <v>3.6566802805768481</v>
      </c>
      <c r="K124" s="11">
        <f t="shared" si="33"/>
        <v>0.47393364928909953</v>
      </c>
      <c r="L124" s="11">
        <f t="shared" si="34"/>
        <v>0.29673590504451036</v>
      </c>
      <c r="M124" s="11">
        <f t="shared" si="35"/>
        <v>0.29325513196480935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-0.26146985871154393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0.24291177060946559</v>
      </c>
      <c r="Q124" s="11">
        <f>2*'OddsRatio_working_3-way'!K124*'OddsRatio_working_3-way'!L124*'OddsRatio_working_3-way'!M124</f>
        <v>8.2482774400497658E-2</v>
      </c>
      <c r="R124" s="11">
        <f t="shared" si="36"/>
        <v>0</v>
      </c>
      <c r="S124" s="11">
        <f t="shared" si="37"/>
        <v>-0.92902398695770205</v>
      </c>
      <c r="T124" s="11">
        <f t="shared" si="38"/>
        <v>-0.31545806008750493</v>
      </c>
      <c r="U124" s="11">
        <f>'OddsRatio_working_3-way'!S124-'OddsRatio_working_3-way'!R124^2/3</f>
        <v>-0.92902398695770205</v>
      </c>
      <c r="V124" s="11">
        <f>'OddsRatio_working_3-way'!S124*'OddsRatio_working_3-way'!R124/3-2*'OddsRatio_working_3-way'!R124^3/27-'OddsRatio_working_3-way'!T124</f>
        <v>0.31545806008750493</v>
      </c>
      <c r="W124" s="11">
        <f>'OddsRatio_working_3-way'!V124^2+4*'OddsRatio_working_3-way'!U124^3/27</f>
        <v>-1.9275426516564123E-2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0.17232905601692361</v>
      </c>
      <c r="Y124" s="11">
        <f>IF('OddsRatio_working_3-way'!W124&gt;=0,IF('OddsRatio_working_3-way'!V124+SQRT('OddsRatio_working_3-way'!W124)&gt;0,0,PI()),ACOS('OddsRatio_working_3-way'!V124/(2*'OddsRatio_working_3-way'!X124)))</f>
        <v>0.41459829341352283</v>
      </c>
      <c r="Z124" s="11">
        <f>'OddsRatio_working_3-way'!X124^(1/3)*COS('OddsRatio_working_3-way'!Y124/3)</f>
        <v>0.55117848144747872</v>
      </c>
      <c r="AA124" s="11">
        <f>'OddsRatio_working_3-way'!X124^(1/3)*COS(('OddsRatio_working_3-way'!Y124+2*PI())/3)</f>
        <v>-0.34197981182659976</v>
      </c>
      <c r="AB124" s="11">
        <f>'OddsRatio_working_3-way'!X124^(1/3)*COS(('OddsRatio_working_3-way'!Y124+4*PI())/3)</f>
        <v>-0.20919866962087916</v>
      </c>
      <c r="AC124" s="11">
        <f>'OddsRatio_working_3-way'!X124^(1/3)*SIN('OddsRatio_working_3-way'!Y124/3)</f>
        <v>7.6661228195778849E-2</v>
      </c>
      <c r="AD124" s="11">
        <f>'OddsRatio_working_3-way'!X124^(1/3)*SIN(('OddsRatio_working_3-way'!Y124+2*PI())/3)</f>
        <v>0.43900395285495708</v>
      </c>
      <c r="AE124" s="11">
        <f>'OddsRatio_working_3-way'!X124^(1/3)*SIN(('OddsRatio_working_3-way'!Y124+4*PI())/3)</f>
        <v>-0.51566518105073589</v>
      </c>
      <c r="AF124" s="11">
        <f>-'OddsRatio_working_3-way'!U124/(3*'OddsRatio_working_3-way'!X124^(1/3))*COS(('OddsRatio_working_3-way'!Y124)/3)</f>
        <v>0.55117848144747883</v>
      </c>
      <c r="AG124" s="11">
        <f>-'OddsRatio_working_3-way'!U124/(3*'OddsRatio_working_3-way'!X124^(1/3))*COS(('OddsRatio_working_3-way'!Y124+2*PI())/3)</f>
        <v>-0.34197981182659981</v>
      </c>
      <c r="AH124" s="11">
        <f>-'OddsRatio_working_3-way'!U124/(3*'OddsRatio_working_3-way'!X124^(1/3))*COS(('OddsRatio_working_3-way'!Y124+4*PI())/3)</f>
        <v>-0.20919866962087919</v>
      </c>
      <c r="AI124" s="11">
        <f>'OddsRatio_working_3-way'!U124/(3*'OddsRatio_working_3-way'!X124^(1/3))*SIN(('OddsRatio_working_3-way'!Y124)/3)</f>
        <v>-7.6661228195778863E-2</v>
      </c>
      <c r="AJ124" s="11">
        <f>'OddsRatio_working_3-way'!U124/(3*'OddsRatio_working_3-way'!X124^(1/3))*SIN(('OddsRatio_working_3-way'!Y124+2*PI())/3)</f>
        <v>-0.43900395285495719</v>
      </c>
      <c r="AK124" s="11">
        <f>'OddsRatio_working_3-way'!U124/(3*'OddsRatio_working_3-way'!X124^(1/3))*SIN(('OddsRatio_working_3-way'!Y124+4*PI())/3)</f>
        <v>0.515665181050736</v>
      </c>
      <c r="AL124" s="11">
        <f>'OddsRatio_working_3-way'!Z124+'OddsRatio_working_3-way'!AF124</f>
        <v>1.1023569628949574</v>
      </c>
      <c r="AM124" s="11">
        <f>'OddsRatio_working_3-way'!AA124+'OddsRatio_working_3-way'!AG124</f>
        <v>-0.68395962365319951</v>
      </c>
      <c r="AN124" s="11">
        <f>'OddsRatio_working_3-way'!AB124+'OddsRatio_working_3-way'!AH124</f>
        <v>-0.41839733924175837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1.1023569628949574</v>
      </c>
      <c r="AS124" s="11">
        <f>IF(('OddsRatio_working_3-way'!X124=0),IF(Q124&gt;0,-Q124^(1/3),(-Q124)^(1/3)),'OddsRatio_working_3-way'!AM124-'OddsRatio_working_3-way'!R124/3)</f>
        <v>-0.68395962365319951</v>
      </c>
      <c r="AT124" s="11">
        <f>IF(('OddsRatio_working_3-way'!X124=0),IF(Q124&gt;0,-Q124^(1/3),(-Q124)^(1/3)),'OddsRatio_working_3-way'!AN124-'OddsRatio_working_3-way'!R124/3)</f>
        <v>-0.41839733924175837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2.17</v>
      </c>
      <c r="B125" s="4">
        <f>IF('True_Odds_Calculator_3-way'!B126="","",'True_Odds_Calculator_3-way'!B126)</f>
        <v>3.31</v>
      </c>
      <c r="C125" s="4">
        <f>IF('True_Odds_Calculator_3-way'!C126="","",'True_Odds_Calculator_3-way'!C126)</f>
        <v>2.92</v>
      </c>
      <c r="D125" s="9">
        <f t="shared" si="26"/>
        <v>0.42204603810971197</v>
      </c>
      <c r="E125" s="9">
        <f t="shared" si="27"/>
        <v>0.26999980048775307</v>
      </c>
      <c r="F125" s="9">
        <f t="shared" si="28"/>
        <v>0.3079541614025349</v>
      </c>
      <c r="G125" s="9">
        <f t="shared" si="29"/>
        <v>1.1704356885278082</v>
      </c>
      <c r="H125" s="9">
        <f t="shared" si="30"/>
        <v>2.3694097555775357</v>
      </c>
      <c r="I125" s="9">
        <f t="shared" si="31"/>
        <v>3.7037064404992366</v>
      </c>
      <c r="J125" s="9">
        <f t="shared" si="32"/>
        <v>3.2472365219733921</v>
      </c>
      <c r="K125" s="11">
        <f t="shared" si="33"/>
        <v>0.46082949308755761</v>
      </c>
      <c r="L125" s="11">
        <f t="shared" si="34"/>
        <v>0.30211480362537763</v>
      </c>
      <c r="M125" s="11">
        <f t="shared" si="35"/>
        <v>0.34246575342465752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-0.24741640444668123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0.25746795334528111</v>
      </c>
      <c r="Q125" s="11">
        <f>2*'OddsRatio_working_3-way'!K125*'OddsRatio_working_3-way'!L125*'OddsRatio_working_3-way'!M125</f>
        <v>9.535850123899299E-2</v>
      </c>
      <c r="R125" s="11">
        <f t="shared" si="36"/>
        <v>0</v>
      </c>
      <c r="S125" s="11">
        <f t="shared" si="37"/>
        <v>-1.040626040626041</v>
      </c>
      <c r="T125" s="11">
        <f t="shared" si="38"/>
        <v>-0.38541705208371885</v>
      </c>
      <c r="U125" s="11">
        <f>'OddsRatio_working_3-way'!S125-'OddsRatio_working_3-way'!R125^2/3</f>
        <v>-1.040626040626041</v>
      </c>
      <c r="V125" s="11">
        <f>'OddsRatio_working_3-way'!S125*'OddsRatio_working_3-way'!R125/3-2*'OddsRatio_working_3-way'!R125^3/27-'OddsRatio_working_3-way'!T125</f>
        <v>0.38541705208371885</v>
      </c>
      <c r="W125" s="11">
        <f>'OddsRatio_working_3-way'!V125^2+4*'OddsRatio_working_3-way'!U125^3/27</f>
        <v>-1.8401340360216012E-2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0.20429613579135564</v>
      </c>
      <c r="Y125" s="11">
        <f>IF('OddsRatio_working_3-way'!W125&gt;=0,IF('OddsRatio_working_3-way'!V125+SQRT('OddsRatio_working_3-way'!W125)&gt;0,0,PI()),ACOS('OddsRatio_working_3-way'!V125/(2*'OddsRatio_working_3-way'!X125)))</f>
        <v>0.33842021041729597</v>
      </c>
      <c r="Z125" s="11">
        <f>'OddsRatio_working_3-way'!X125^(1/3)*COS('OddsRatio_working_3-way'!Y125/3)</f>
        <v>0.58521784426390422</v>
      </c>
      <c r="AA125" s="11">
        <f>'OddsRatio_working_3-way'!X125^(1/3)*COS(('OddsRatio_working_3-way'!Y125+2*PI())/3)</f>
        <v>-0.35002465362465257</v>
      </c>
      <c r="AB125" s="11">
        <f>'OddsRatio_working_3-way'!X125^(1/3)*COS(('OddsRatio_working_3-way'!Y125+4*PI())/3)</f>
        <v>-0.23519319063925179</v>
      </c>
      <c r="AC125" s="11">
        <f>'OddsRatio_working_3-way'!X125^(1/3)*SIN('OddsRatio_working_3-way'!Y125/3)</f>
        <v>6.6297976066059708E-2</v>
      </c>
      <c r="AD125" s="11">
        <f>'OddsRatio_working_3-way'!X125^(1/3)*SIN(('OddsRatio_working_3-way'!Y125+2*PI())/3)</f>
        <v>0.47366453184747648</v>
      </c>
      <c r="AE125" s="11">
        <f>'OddsRatio_working_3-way'!X125^(1/3)*SIN(('OddsRatio_working_3-way'!Y125+4*PI())/3)</f>
        <v>-0.53996250791353628</v>
      </c>
      <c r="AF125" s="11">
        <f>-'OddsRatio_working_3-way'!U125/(3*'OddsRatio_working_3-way'!X125^(1/3))*COS(('OddsRatio_working_3-way'!Y125)/3)</f>
        <v>0.585217844263904</v>
      </c>
      <c r="AG125" s="11">
        <f>-'OddsRatio_working_3-way'!U125/(3*'OddsRatio_working_3-way'!X125^(1/3))*COS(('OddsRatio_working_3-way'!Y125+2*PI())/3)</f>
        <v>-0.35002465362465246</v>
      </c>
      <c r="AH125" s="11">
        <f>-'OddsRatio_working_3-way'!U125/(3*'OddsRatio_working_3-way'!X125^(1/3))*COS(('OddsRatio_working_3-way'!Y125+4*PI())/3)</f>
        <v>-0.23519319063925168</v>
      </c>
      <c r="AI125" s="11">
        <f>'OddsRatio_working_3-way'!U125/(3*'OddsRatio_working_3-way'!X125^(1/3))*SIN(('OddsRatio_working_3-way'!Y125)/3)</f>
        <v>-6.629797606605968E-2</v>
      </c>
      <c r="AJ125" s="11">
        <f>'OddsRatio_working_3-way'!U125/(3*'OddsRatio_working_3-way'!X125^(1/3))*SIN(('OddsRatio_working_3-way'!Y125+2*PI())/3)</f>
        <v>-0.47366453184747631</v>
      </c>
      <c r="AK125" s="11">
        <f>'OddsRatio_working_3-way'!U125/(3*'OddsRatio_working_3-way'!X125^(1/3))*SIN(('OddsRatio_working_3-way'!Y125+4*PI())/3)</f>
        <v>0.53996250791353606</v>
      </c>
      <c r="AL125" s="11">
        <f>'OddsRatio_working_3-way'!Z125+'OddsRatio_working_3-way'!AF125</f>
        <v>1.1704356885278082</v>
      </c>
      <c r="AM125" s="11">
        <f>'OddsRatio_working_3-way'!AA125+'OddsRatio_working_3-way'!AG125</f>
        <v>-0.70004930724930503</v>
      </c>
      <c r="AN125" s="11">
        <f>'OddsRatio_working_3-way'!AB125+'OddsRatio_working_3-way'!AH125</f>
        <v>-0.47038638127850346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1.1704356885278082</v>
      </c>
      <c r="AS125" s="11">
        <f>IF(('OddsRatio_working_3-way'!X125=0),IF(Q125&gt;0,-Q125^(1/3),(-Q125)^(1/3)),'OddsRatio_working_3-way'!AM125-'OddsRatio_working_3-way'!R125/3)</f>
        <v>-0.70004930724930503</v>
      </c>
      <c r="AT125" s="11">
        <f>IF(('OddsRatio_working_3-way'!X125=0),IF(Q125&gt;0,-Q125^(1/3),(-Q125)^(1/3)),'OddsRatio_working_3-way'!AN125-'OddsRatio_working_3-way'!R125/3)</f>
        <v>-0.47038638127850346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2.63</v>
      </c>
      <c r="B126" s="4">
        <f>IF('True_Odds_Calculator_3-way'!B127="","",'True_Odds_Calculator_3-way'!B127)</f>
        <v>3.63</v>
      </c>
      <c r="C126" s="4">
        <f>IF('True_Odds_Calculator_3-way'!C127="","",'True_Odds_Calculator_3-way'!C127)</f>
        <v>2.36</v>
      </c>
      <c r="D126" s="9">
        <f t="shared" si="26"/>
        <v>0.35262785620287151</v>
      </c>
      <c r="E126" s="9">
        <f t="shared" si="27"/>
        <v>0.25238888039278795</v>
      </c>
      <c r="F126" s="9">
        <f t="shared" si="28"/>
        <v>0.39498326340434059</v>
      </c>
      <c r="G126" s="9">
        <f t="shared" si="29"/>
        <v>1.1262888550328376</v>
      </c>
      <c r="H126" s="9">
        <f t="shared" si="30"/>
        <v>2.8358508337035251</v>
      </c>
      <c r="I126" s="9">
        <f t="shared" si="31"/>
        <v>3.9621396887363631</v>
      </c>
      <c r="J126" s="9">
        <f t="shared" si="32"/>
        <v>2.531752842844659</v>
      </c>
      <c r="K126" s="11">
        <f t="shared" si="33"/>
        <v>0.38022813688212931</v>
      </c>
      <c r="L126" s="11">
        <f t="shared" si="34"/>
        <v>0.27548209366391185</v>
      </c>
      <c r="M126" s="11">
        <f t="shared" si="35"/>
        <v>0.42372881355932207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-0.25876640052294908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0.24943761139253479</v>
      </c>
      <c r="Q126" s="11">
        <f>2*'OddsRatio_working_3-way'!K126*'OddsRatio_working_3-way'!L126*'OddsRatio_working_3-way'!M126</f>
        <v>8.8767833235777499E-2</v>
      </c>
      <c r="R126" s="11">
        <f t="shared" si="36"/>
        <v>0</v>
      </c>
      <c r="S126" s="11">
        <f t="shared" si="37"/>
        <v>-0.96394899371958087</v>
      </c>
      <c r="T126" s="11">
        <f t="shared" si="38"/>
        <v>-0.34304234651942378</v>
      </c>
      <c r="U126" s="11">
        <f>'OddsRatio_working_3-way'!S126-'OddsRatio_working_3-way'!R126^2/3</f>
        <v>-0.96394899371958087</v>
      </c>
      <c r="V126" s="11">
        <f>'OddsRatio_working_3-way'!S126*'OddsRatio_working_3-way'!R126/3-2*'OddsRatio_working_3-way'!R126^3/27-'OddsRatio_working_3-way'!T126</f>
        <v>0.34304234651942378</v>
      </c>
      <c r="W126" s="11">
        <f>'OddsRatio_working_3-way'!V126^2+4*'OddsRatio_working_3-way'!U126^3/27</f>
        <v>-1.501811912062638E-2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0.18213742793985177</v>
      </c>
      <c r="Y126" s="11">
        <f>IF('OddsRatio_working_3-way'!W126&gt;=0,IF('OddsRatio_working_3-way'!V126+SQRT('OddsRatio_working_3-way'!W126)&gt;0,0,PI()),ACOS('OddsRatio_working_3-way'!V126/(2*'OddsRatio_working_3-way'!X126)))</f>
        <v>0.34311006044923875</v>
      </c>
      <c r="Z126" s="11">
        <f>'OddsRatio_working_3-way'!X126^(1/3)*COS('OddsRatio_working_3-way'!Y126/3)</f>
        <v>0.56314442751641891</v>
      </c>
      <c r="AA126" s="11">
        <f>'OddsRatio_working_3-way'!X126^(1/3)*COS(('OddsRatio_working_3-way'!Y126+2*PI())/3)</f>
        <v>-0.33759465343909872</v>
      </c>
      <c r="AB126" s="11">
        <f>'OddsRatio_working_3-way'!X126^(1/3)*COS(('OddsRatio_working_3-way'!Y126+4*PI())/3)</f>
        <v>-0.22554977407732058</v>
      </c>
      <c r="AC126" s="11">
        <f>'OddsRatio_working_3-way'!X126^(1/3)*SIN('OddsRatio_working_3-way'!Y126/3)</f>
        <v>6.4689141260841979E-2</v>
      </c>
      <c r="AD126" s="11">
        <f>'OddsRatio_working_3-way'!X126^(1/3)*SIN(('OddsRatio_working_3-way'!Y126+2*PI())/3)</f>
        <v>0.45535280959844227</v>
      </c>
      <c r="AE126" s="11">
        <f>'OddsRatio_working_3-way'!X126^(1/3)*SIN(('OddsRatio_working_3-way'!Y126+4*PI())/3)</f>
        <v>-0.52004195085928406</v>
      </c>
      <c r="AF126" s="11">
        <f>-'OddsRatio_working_3-way'!U126/(3*'OddsRatio_working_3-way'!X126^(1/3))*COS(('OddsRatio_working_3-way'!Y126)/3)</f>
        <v>0.5631444275164188</v>
      </c>
      <c r="AG126" s="11">
        <f>-'OddsRatio_working_3-way'!U126/(3*'OddsRatio_working_3-way'!X126^(1/3))*COS(('OddsRatio_working_3-way'!Y126+2*PI())/3)</f>
        <v>-0.33759465343909861</v>
      </c>
      <c r="AH126" s="11">
        <f>-'OddsRatio_working_3-way'!U126/(3*'OddsRatio_working_3-way'!X126^(1/3))*COS(('OddsRatio_working_3-way'!Y126+4*PI())/3)</f>
        <v>-0.22554977407732055</v>
      </c>
      <c r="AI126" s="11">
        <f>'OddsRatio_working_3-way'!U126/(3*'OddsRatio_working_3-way'!X126^(1/3))*SIN(('OddsRatio_working_3-way'!Y126)/3)</f>
        <v>-6.4689141260841979E-2</v>
      </c>
      <c r="AJ126" s="11">
        <f>'OddsRatio_working_3-way'!U126/(3*'OddsRatio_working_3-way'!X126^(1/3))*SIN(('OddsRatio_working_3-way'!Y126+2*PI())/3)</f>
        <v>-0.45535280959844221</v>
      </c>
      <c r="AK126" s="11">
        <f>'OddsRatio_working_3-way'!U126/(3*'OddsRatio_working_3-way'!X126^(1/3))*SIN(('OddsRatio_working_3-way'!Y126+4*PI())/3)</f>
        <v>0.52004195085928395</v>
      </c>
      <c r="AL126" s="11">
        <f>'OddsRatio_working_3-way'!Z126+'OddsRatio_working_3-way'!AF126</f>
        <v>1.1262888550328376</v>
      </c>
      <c r="AM126" s="11">
        <f>'OddsRatio_working_3-way'!AA126+'OddsRatio_working_3-way'!AG126</f>
        <v>-0.67518930687819734</v>
      </c>
      <c r="AN126" s="11">
        <f>'OddsRatio_working_3-way'!AB126+'OddsRatio_working_3-way'!AH126</f>
        <v>-0.45109954815464115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1.1262888550328376</v>
      </c>
      <c r="AS126" s="11">
        <f>IF(('OddsRatio_working_3-way'!X126=0),IF(Q126&gt;0,-Q126^(1/3),(-Q126)^(1/3)),'OddsRatio_working_3-way'!AM126-'OddsRatio_working_3-way'!R126/3)</f>
        <v>-0.67518930687819734</v>
      </c>
      <c r="AT126" s="11">
        <f>IF(('OddsRatio_working_3-way'!X126=0),IF(Q126&gt;0,-Q126^(1/3),(-Q126)^(1/3)),'OddsRatio_working_3-way'!AN126-'OddsRatio_working_3-way'!R126/3)</f>
        <v>-0.45109954815464115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1.97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3.59</v>
      </c>
      <c r="D127" s="9">
        <f t="shared" si="26"/>
        <v>0.48245010116938691</v>
      </c>
      <c r="E127" s="9">
        <f t="shared" si="27"/>
        <v>0.25877494941530654</v>
      </c>
      <c r="F127" s="9">
        <f t="shared" si="28"/>
        <v>0.25877494941530654</v>
      </c>
      <c r="G127" s="9">
        <f t="shared" si="29"/>
        <v>1.1059311531686475</v>
      </c>
      <c r="H127" s="9">
        <f t="shared" si="30"/>
        <v>2.0727532185735882</v>
      </c>
      <c r="I127" s="9">
        <f t="shared" si="31"/>
        <v>3.8643616867067969</v>
      </c>
      <c r="J127" s="9">
        <f t="shared" si="32"/>
        <v>3.8643616867067969</v>
      </c>
      <c r="K127" s="11">
        <f t="shared" si="33"/>
        <v>0.50761421319796951</v>
      </c>
      <c r="L127" s="11">
        <f t="shared" si="34"/>
        <v>0.2785515320334262</v>
      </c>
      <c r="M127" s="11">
        <f t="shared" si="35"/>
        <v>0.2785515320334262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-0.25628084018953146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0.24222557329377586</v>
      </c>
      <c r="Q127" s="11">
        <f>2*'OddsRatio_working_3-way'!K127*'OddsRatio_working_3-way'!L127*'OddsRatio_working_3-way'!M127</f>
        <v>7.8772544160577523E-2</v>
      </c>
      <c r="R127" s="11">
        <f t="shared" si="36"/>
        <v>0</v>
      </c>
      <c r="S127" s="11">
        <f t="shared" si="37"/>
        <v>-0.94515677845694168</v>
      </c>
      <c r="T127" s="11">
        <f t="shared" si="38"/>
        <v>-0.30736805803477779</v>
      </c>
      <c r="U127" s="11">
        <f>'OddsRatio_working_3-way'!S127-'OddsRatio_working_3-way'!R127^2/3</f>
        <v>-0.94515677845694168</v>
      </c>
      <c r="V127" s="11">
        <f>'OddsRatio_working_3-way'!S127*'OddsRatio_working_3-way'!R127/3-2*'OddsRatio_working_3-way'!R127^3/27-'OddsRatio_working_3-way'!T127</f>
        <v>0.30736805803477779</v>
      </c>
      <c r="W127" s="11">
        <f>'OddsRatio_working_3-way'!V127^2+4*'OddsRatio_working_3-way'!U127^3/27</f>
        <v>-3.0610612593444025E-2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0.17683730919514309</v>
      </c>
      <c r="Y127" s="11">
        <f>IF('OddsRatio_working_3-way'!W127&gt;=0,IF('OddsRatio_working_3-way'!V127+SQRT('OddsRatio_working_3-way'!W127)&gt;0,0,PI()),ACOS('OddsRatio_working_3-way'!V127/(2*'OddsRatio_working_3-way'!X127)))</f>
        <v>0.51747676245878482</v>
      </c>
      <c r="Z127" s="11">
        <f>'OddsRatio_working_3-way'!X127^(1/3)*COS('OddsRatio_working_3-way'!Y127/3)</f>
        <v>0.55296557658432377</v>
      </c>
      <c r="AA127" s="11">
        <f>'OddsRatio_working_3-way'!X127^(1/3)*COS(('OddsRatio_working_3-way'!Y127+2*PI())/3)</f>
        <v>-0.35991538353413055</v>
      </c>
      <c r="AB127" s="11">
        <f>'OddsRatio_working_3-way'!X127^(1/3)*COS(('OddsRatio_working_3-way'!Y127+4*PI())/3)</f>
        <v>-0.19305019305019336</v>
      </c>
      <c r="AC127" s="11">
        <f>'OddsRatio_working_3-way'!X127^(1/3)*SIN('OddsRatio_working_3-way'!Y127/3)</f>
        <v>9.6339662644279594E-2</v>
      </c>
      <c r="AD127" s="11">
        <f>'OddsRatio_working_3-way'!X127^(1/3)*SIN(('OddsRatio_working_3-way'!Y127+2*PI())/3)</f>
        <v>0.43071240541819422</v>
      </c>
      <c r="AE127" s="11">
        <f>'OddsRatio_working_3-way'!X127^(1/3)*SIN(('OddsRatio_working_3-way'!Y127+4*PI())/3)</f>
        <v>-0.52705206806247362</v>
      </c>
      <c r="AF127" s="11">
        <f>-'OddsRatio_working_3-way'!U127/(3*'OddsRatio_working_3-way'!X127^(1/3))*COS(('OddsRatio_working_3-way'!Y127)/3)</f>
        <v>0.55296557658432377</v>
      </c>
      <c r="AG127" s="11">
        <f>-'OddsRatio_working_3-way'!U127/(3*'OddsRatio_working_3-way'!X127^(1/3))*COS(('OddsRatio_working_3-way'!Y127+2*PI())/3)</f>
        <v>-0.35991538353413055</v>
      </c>
      <c r="AH127" s="11">
        <f>-'OddsRatio_working_3-way'!U127/(3*'OddsRatio_working_3-way'!X127^(1/3))*COS(('OddsRatio_working_3-way'!Y127+4*PI())/3)</f>
        <v>-0.19305019305019336</v>
      </c>
      <c r="AI127" s="11">
        <f>'OddsRatio_working_3-way'!U127/(3*'OddsRatio_working_3-way'!X127^(1/3))*SIN(('OddsRatio_working_3-way'!Y127)/3)</f>
        <v>-9.6339662644279594E-2</v>
      </c>
      <c r="AJ127" s="11">
        <f>'OddsRatio_working_3-way'!U127/(3*'OddsRatio_working_3-way'!X127^(1/3))*SIN(('OddsRatio_working_3-way'!Y127+2*PI())/3)</f>
        <v>-0.43071240541819422</v>
      </c>
      <c r="AK127" s="11">
        <f>'OddsRatio_working_3-way'!U127/(3*'OddsRatio_working_3-way'!X127^(1/3))*SIN(('OddsRatio_working_3-way'!Y127+4*PI())/3)</f>
        <v>0.52705206806247362</v>
      </c>
      <c r="AL127" s="11">
        <f>'OddsRatio_working_3-way'!Z127+'OddsRatio_working_3-way'!AF127</f>
        <v>1.1059311531686475</v>
      </c>
      <c r="AM127" s="11">
        <f>'OddsRatio_working_3-way'!AA127+'OddsRatio_working_3-way'!AG127</f>
        <v>-0.7198307670682611</v>
      </c>
      <c r="AN127" s="11">
        <f>'OddsRatio_working_3-way'!AB127+'OddsRatio_working_3-way'!AH127</f>
        <v>-0.38610038610038672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1.1059311531686475</v>
      </c>
      <c r="AS127" s="11">
        <f>IF(('OddsRatio_working_3-way'!X127=0),IF(Q127&gt;0,-Q127^(1/3),(-Q127)^(1/3)),'OddsRatio_working_3-way'!AM127-'OddsRatio_working_3-way'!R127/3)</f>
        <v>-0.7198307670682611</v>
      </c>
      <c r="AT127" s="11">
        <f>IF(('OddsRatio_working_3-way'!X127=0),IF(Q127&gt;0,-Q127^(1/3),(-Q127)^(1/3)),'OddsRatio_working_3-way'!AN127-'OddsRatio_working_3-way'!R127/3)</f>
        <v>-0.38610038610038672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2.97</v>
      </c>
      <c r="B128" s="4">
        <f>IF('True_Odds_Calculator_3-way'!B129="","",'True_Odds_Calculator_3-way'!B129)</f>
        <v>3.3</v>
      </c>
      <c r="C128" s="4">
        <f>IF('True_Odds_Calculator_3-way'!C129="","",'True_Odds_Calculator_3-way'!C129)</f>
        <v>2.15</v>
      </c>
      <c r="D128" s="9">
        <f t="shared" si="26"/>
        <v>0.30262669307754458</v>
      </c>
      <c r="E128" s="9">
        <f t="shared" si="27"/>
        <v>0.27097204284015353</v>
      </c>
      <c r="F128" s="9">
        <f t="shared" si="28"/>
        <v>0.42640126408230195</v>
      </c>
      <c r="G128" s="9">
        <f t="shared" si="29"/>
        <v>1.169746789018379</v>
      </c>
      <c r="H128" s="9">
        <f t="shared" si="30"/>
        <v>3.3044011743662072</v>
      </c>
      <c r="I128" s="9">
        <f t="shared" si="31"/>
        <v>3.6904176147422714</v>
      </c>
      <c r="J128" s="9">
        <f t="shared" si="32"/>
        <v>2.3452088073711357</v>
      </c>
      <c r="K128" s="11">
        <f t="shared" si="33"/>
        <v>0.33670033670033667</v>
      </c>
      <c r="L128" s="11">
        <f t="shared" si="34"/>
        <v>0.30303030303030304</v>
      </c>
      <c r="M128" s="11">
        <f t="shared" si="35"/>
        <v>0.46511627906976744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-0.24727661866492034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0.25721153275769204</v>
      </c>
      <c r="Q128" s="11">
        <f>2*'OddsRatio_working_3-way'!K128*'OddsRatio_working_3-way'!L128*'OddsRatio_working_3-way'!M128</f>
        <v>9.4912004707635431E-2</v>
      </c>
      <c r="R128" s="11">
        <f t="shared" si="36"/>
        <v>0</v>
      </c>
      <c r="S128" s="11">
        <f t="shared" si="37"/>
        <v>-1.0401773291240055</v>
      </c>
      <c r="T128" s="11">
        <f t="shared" si="38"/>
        <v>-0.38382927273948536</v>
      </c>
      <c r="U128" s="11">
        <f>'OddsRatio_working_3-way'!S128-'OddsRatio_working_3-way'!R128^2/3</f>
        <v>-1.0401773291240055</v>
      </c>
      <c r="V128" s="11">
        <f>'OddsRatio_working_3-way'!S128*'OddsRatio_working_3-way'!R128/3-2*'OddsRatio_working_3-way'!R128^3/27-'OddsRatio_working_3-way'!T128</f>
        <v>0.38382927273948536</v>
      </c>
      <c r="W128" s="11">
        <f>'OddsRatio_working_3-way'!V128^2+4*'OddsRatio_working_3-way'!U128^3/27</f>
        <v>-1.9406866522719002E-2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0.20416401319431959</v>
      </c>
      <c r="Y128" s="11">
        <f>IF('OddsRatio_working_3-way'!W128&gt;=0,IF('OddsRatio_working_3-way'!V128+SQRT('OddsRatio_working_3-way'!W128)&gt;0,0,PI()),ACOS('OddsRatio_working_3-way'!V128/(2*'OddsRatio_working_3-way'!X128)))</f>
        <v>0.34815936033375028</v>
      </c>
      <c r="Z128" s="11">
        <f>'OddsRatio_working_3-way'!X128^(1/3)*COS('OddsRatio_working_3-way'!Y128/3)</f>
        <v>0.58487339450918951</v>
      </c>
      <c r="AA128" s="11">
        <f>'OddsRatio_working_3-way'!X128^(1/3)*COS(('OddsRatio_working_3-way'!Y128+2*PI())/3)</f>
        <v>-0.35148469957029443</v>
      </c>
      <c r="AB128" s="11">
        <f>'OddsRatio_working_3-way'!X128^(1/3)*COS(('OddsRatio_working_3-way'!Y128+4*PI())/3)</f>
        <v>-0.2333886949388955</v>
      </c>
      <c r="AC128" s="11">
        <f>'OddsRatio_working_3-way'!X128^(1/3)*SIN('OddsRatio_working_3-way'!Y128/3)</f>
        <v>6.8182760064157702E-2</v>
      </c>
      <c r="AD128" s="11">
        <f>'OddsRatio_working_3-way'!X128^(1/3)*SIN(('OddsRatio_working_3-way'!Y128+2*PI())/3)</f>
        <v>0.47242383761051737</v>
      </c>
      <c r="AE128" s="11">
        <f>'OddsRatio_working_3-way'!X128^(1/3)*SIN(('OddsRatio_working_3-way'!Y128+4*PI())/3)</f>
        <v>-0.54060659767467489</v>
      </c>
      <c r="AF128" s="11">
        <f>-'OddsRatio_working_3-way'!U128/(3*'OddsRatio_working_3-way'!X128^(1/3))*COS(('OddsRatio_working_3-way'!Y128)/3)</f>
        <v>0.5848733945091894</v>
      </c>
      <c r="AG128" s="11">
        <f>-'OddsRatio_working_3-way'!U128/(3*'OddsRatio_working_3-way'!X128^(1/3))*COS(('OddsRatio_working_3-way'!Y128+2*PI())/3)</f>
        <v>-0.35148469957029432</v>
      </c>
      <c r="AH128" s="11">
        <f>-'OddsRatio_working_3-way'!U128/(3*'OddsRatio_working_3-way'!X128^(1/3))*COS(('OddsRatio_working_3-way'!Y128+4*PI())/3)</f>
        <v>-0.23338869493889547</v>
      </c>
      <c r="AI128" s="11">
        <f>'OddsRatio_working_3-way'!U128/(3*'OddsRatio_working_3-way'!X128^(1/3))*SIN(('OddsRatio_working_3-way'!Y128)/3)</f>
        <v>-6.8182760064157688E-2</v>
      </c>
      <c r="AJ128" s="11">
        <f>'OddsRatio_working_3-way'!U128/(3*'OddsRatio_working_3-way'!X128^(1/3))*SIN(('OddsRatio_working_3-way'!Y128+2*PI())/3)</f>
        <v>-0.47242383761051726</v>
      </c>
      <c r="AK128" s="11">
        <f>'OddsRatio_working_3-way'!U128/(3*'OddsRatio_working_3-way'!X128^(1/3))*SIN(('OddsRatio_working_3-way'!Y128+4*PI())/3)</f>
        <v>0.54060659767467478</v>
      </c>
      <c r="AL128" s="11">
        <f>'OddsRatio_working_3-way'!Z128+'OddsRatio_working_3-way'!AF128</f>
        <v>1.169746789018379</v>
      </c>
      <c r="AM128" s="11">
        <f>'OddsRatio_working_3-way'!AA128+'OddsRatio_working_3-way'!AG128</f>
        <v>-0.70296939914058876</v>
      </c>
      <c r="AN128" s="11">
        <f>'OddsRatio_working_3-way'!AB128+'OddsRatio_working_3-way'!AH128</f>
        <v>-0.46677738987779094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1.169746789018379</v>
      </c>
      <c r="AS128" s="11">
        <f>IF(('OddsRatio_working_3-way'!X128=0),IF(Q128&gt;0,-Q128^(1/3),(-Q128)^(1/3)),'OddsRatio_working_3-way'!AM128-'OddsRatio_working_3-way'!R128/3)</f>
        <v>-0.70296939914058876</v>
      </c>
      <c r="AT128" s="11">
        <f>IF(('OddsRatio_working_3-way'!X128=0),IF(Q128&gt;0,-Q128^(1/3),(-Q128)^(1/3)),'OddsRatio_working_3-way'!AN128-'OddsRatio_working_3-way'!R128/3)</f>
        <v>-0.46677738987779094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2.17</v>
      </c>
      <c r="B129" s="4">
        <f>IF('True_Odds_Calculator_3-way'!B130="","",'True_Odds_Calculator_3-way'!B130)</f>
        <v>3.37</v>
      </c>
      <c r="C129" s="4">
        <f>IF('True_Odds_Calculator_3-way'!C130="","",'True_Odds_Calculator_3-way'!C130)</f>
        <v>3.25</v>
      </c>
      <c r="D129" s="9">
        <f t="shared" si="26"/>
        <v>0.43639909772558799</v>
      </c>
      <c r="E129" s="9">
        <f t="shared" si="27"/>
        <v>0.27654287713823372</v>
      </c>
      <c r="F129" s="9">
        <f t="shared" si="28"/>
        <v>0.28705802513617812</v>
      </c>
      <c r="G129" s="9">
        <f t="shared" si="29"/>
        <v>1.1038294428074569</v>
      </c>
      <c r="H129" s="9">
        <f t="shared" si="30"/>
        <v>2.2914804480847248</v>
      </c>
      <c r="I129" s="9">
        <f t="shared" si="31"/>
        <v>3.6160757794536735</v>
      </c>
      <c r="J129" s="9">
        <f t="shared" si="32"/>
        <v>3.4836162463167777</v>
      </c>
      <c r="K129" s="11">
        <f t="shared" si="33"/>
        <v>0.46082949308755761</v>
      </c>
      <c r="L129" s="11">
        <f t="shared" si="34"/>
        <v>0.29673590504451036</v>
      </c>
      <c r="M129" s="11">
        <f t="shared" si="35"/>
        <v>0.30769230769230771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-0.26250871747186466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0.24361586532544699</v>
      </c>
      <c r="Q129" s="11">
        <f>2*'OddsRatio_working_3-way'!K129*'OddsRatio_working_3-way'!L129*'OddsRatio_working_3-way'!M129</f>
        <v>8.4150557970793433E-2</v>
      </c>
      <c r="R129" s="11">
        <f t="shared" si="36"/>
        <v>0</v>
      </c>
      <c r="S129" s="11">
        <f t="shared" si="37"/>
        <v>-0.9280296200127427</v>
      </c>
      <c r="T129" s="11">
        <f t="shared" si="38"/>
        <v>-0.32056290846726865</v>
      </c>
      <c r="U129" s="11">
        <f>'OddsRatio_working_3-way'!S129-'OddsRatio_working_3-way'!R129^2/3</f>
        <v>-0.9280296200127427</v>
      </c>
      <c r="V129" s="11">
        <f>'OddsRatio_working_3-way'!S129*'OddsRatio_working_3-way'!R129/3-2*'OddsRatio_working_3-way'!R129^3/27-'OddsRatio_working_3-way'!T129</f>
        <v>0.32056290846726865</v>
      </c>
      <c r="W129" s="11">
        <f>'OddsRatio_working_3-way'!V129^2+4*'OddsRatio_working_3-way'!U129^3/27</f>
        <v>-1.5647611238815348E-2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0.1720524553180002</v>
      </c>
      <c r="Y129" s="11">
        <f>IF('OddsRatio_working_3-way'!W129&gt;=0,IF('OddsRatio_working_3-way'!V129+SQRT('OddsRatio_working_3-way'!W129)&gt;0,0,PI()),ACOS('OddsRatio_working_3-way'!V129/(2*'OddsRatio_working_3-way'!X129)))</f>
        <v>0.37204797395951328</v>
      </c>
      <c r="Z129" s="11">
        <f>'OddsRatio_working_3-way'!X129^(1/3)*COS('OddsRatio_working_3-way'!Y129/3)</f>
        <v>0.55191472140372844</v>
      </c>
      <c r="AA129" s="11">
        <f>'OddsRatio_working_3-way'!X129^(1/3)*COS(('OddsRatio_working_3-way'!Y129+2*PI())/3)</f>
        <v>-0.33553932296033018</v>
      </c>
      <c r="AB129" s="11">
        <f>'OddsRatio_working_3-way'!X129^(1/3)*COS(('OddsRatio_working_3-way'!Y129+4*PI())/3)</f>
        <v>-0.21637539844339795</v>
      </c>
      <c r="AC129" s="11">
        <f>'OddsRatio_working_3-way'!X129^(1/3)*SIN('OddsRatio_working_3-way'!Y129/3)</f>
        <v>6.8799323897542994E-2</v>
      </c>
      <c r="AD129" s="11">
        <f>'OddsRatio_working_3-way'!X129^(1/3)*SIN(('OddsRatio_working_3-way'!Y129+2*PI())/3)</f>
        <v>0.44357250750946847</v>
      </c>
      <c r="AE129" s="11">
        <f>'OddsRatio_working_3-way'!X129^(1/3)*SIN(('OddsRatio_working_3-way'!Y129+4*PI())/3)</f>
        <v>-0.51237183140701148</v>
      </c>
      <c r="AF129" s="11">
        <f>-'OddsRatio_working_3-way'!U129/(3*'OddsRatio_working_3-way'!X129^(1/3))*COS(('OddsRatio_working_3-way'!Y129)/3)</f>
        <v>0.55191472140372844</v>
      </c>
      <c r="AG129" s="11">
        <f>-'OddsRatio_working_3-way'!U129/(3*'OddsRatio_working_3-way'!X129^(1/3))*COS(('OddsRatio_working_3-way'!Y129+2*PI())/3)</f>
        <v>-0.33553932296033018</v>
      </c>
      <c r="AH129" s="11">
        <f>-'OddsRatio_working_3-way'!U129/(3*'OddsRatio_working_3-way'!X129^(1/3))*COS(('OddsRatio_working_3-way'!Y129+4*PI())/3)</f>
        <v>-0.21637539844339795</v>
      </c>
      <c r="AI129" s="11">
        <f>'OddsRatio_working_3-way'!U129/(3*'OddsRatio_working_3-way'!X129^(1/3))*SIN(('OddsRatio_working_3-way'!Y129)/3)</f>
        <v>-6.8799323897542994E-2</v>
      </c>
      <c r="AJ129" s="11">
        <f>'OddsRatio_working_3-way'!U129/(3*'OddsRatio_working_3-way'!X129^(1/3))*SIN(('OddsRatio_working_3-way'!Y129+2*PI())/3)</f>
        <v>-0.44357250750946847</v>
      </c>
      <c r="AK129" s="11">
        <f>'OddsRatio_working_3-way'!U129/(3*'OddsRatio_working_3-way'!X129^(1/3))*SIN(('OddsRatio_working_3-way'!Y129+4*PI())/3)</f>
        <v>0.51237183140701148</v>
      </c>
      <c r="AL129" s="11">
        <f>'OddsRatio_working_3-way'!Z129+'OddsRatio_working_3-way'!AF129</f>
        <v>1.1038294428074569</v>
      </c>
      <c r="AM129" s="11">
        <f>'OddsRatio_working_3-way'!AA129+'OddsRatio_working_3-way'!AG129</f>
        <v>-0.67107864592066035</v>
      </c>
      <c r="AN129" s="11">
        <f>'OddsRatio_working_3-way'!AB129+'OddsRatio_working_3-way'!AH129</f>
        <v>-0.43275079688679591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1.1038294428074569</v>
      </c>
      <c r="AS129" s="11">
        <f>IF(('OddsRatio_working_3-way'!X129=0),IF(Q129&gt;0,-Q129^(1/3),(-Q129)^(1/3)),'OddsRatio_working_3-way'!AM129-'OddsRatio_working_3-way'!R129/3)</f>
        <v>-0.67107864592066035</v>
      </c>
      <c r="AT129" s="11">
        <f>IF(('OddsRatio_working_3-way'!X129=0),IF(Q129&gt;0,-Q129^(1/3),(-Q129)^(1/3)),'OddsRatio_working_3-way'!AN129-'OddsRatio_working_3-way'!R129/3)</f>
        <v>-0.43275079688679591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1.79</v>
      </c>
      <c r="B130" s="4">
        <f>IF('True_Odds_Calculator_3-way'!B131="","",'True_Odds_Calculator_3-way'!B131)</f>
        <v>3.65</v>
      </c>
      <c r="C130" s="4">
        <f>IF('True_Odds_Calculator_3-way'!C131="","",'True_Odds_Calculator_3-way'!C131)</f>
        <v>4.32</v>
      </c>
      <c r="D130" s="9">
        <f t="shared" si="26"/>
        <v>0.53281724906200956</v>
      </c>
      <c r="E130" s="9">
        <f t="shared" si="27"/>
        <v>0.25372862991467576</v>
      </c>
      <c r="F130" s="9">
        <f t="shared" si="28"/>
        <v>0.21345412102331474</v>
      </c>
      <c r="G130" s="9">
        <f t="shared" si="29"/>
        <v>1.1098938179059563</v>
      </c>
      <c r="H130" s="9">
        <f t="shared" si="30"/>
        <v>1.8768161161457058</v>
      </c>
      <c r="I130" s="9">
        <f t="shared" si="31"/>
        <v>3.9412186174507839</v>
      </c>
      <c r="J130" s="9">
        <f t="shared" si="32"/>
        <v>4.6848474754477758</v>
      </c>
      <c r="K130" s="11">
        <f t="shared" si="33"/>
        <v>0.55865921787709494</v>
      </c>
      <c r="L130" s="11">
        <f t="shared" si="34"/>
        <v>0.27397260273972601</v>
      </c>
      <c r="M130" s="11">
        <f t="shared" si="35"/>
        <v>0.23148148148148145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-0.2462529300556392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0.23950636179916041</v>
      </c>
      <c r="Q130" s="11">
        <f>2*'OddsRatio_working_3-way'!K130*'OddsRatio_working_3-way'!L130*'OddsRatio_working_3-way'!M130</f>
        <v>7.0859870354781182E-2</v>
      </c>
      <c r="R130" s="11">
        <f t="shared" si="36"/>
        <v>0</v>
      </c>
      <c r="S130" s="11">
        <f t="shared" si="37"/>
        <v>-0.97260309448925364</v>
      </c>
      <c r="T130" s="11">
        <f t="shared" si="38"/>
        <v>-0.28775239481930576</v>
      </c>
      <c r="U130" s="11">
        <f>'OddsRatio_working_3-way'!S130-'OddsRatio_working_3-way'!R130^2/3</f>
        <v>-0.97260309448925364</v>
      </c>
      <c r="V130" s="11">
        <f>'OddsRatio_working_3-way'!S130*'OddsRatio_working_3-way'!R130/3-2*'OddsRatio_working_3-way'!R130^3/27-'OddsRatio_working_3-way'!T130</f>
        <v>0.28775239481930576</v>
      </c>
      <c r="W130" s="11">
        <f>'OddsRatio_working_3-way'!V130^2+4*'OddsRatio_working_3-way'!U130^3/27</f>
        <v>-5.3500854224987612E-2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0.18459570346383555</v>
      </c>
      <c r="Y130" s="11">
        <f>IF('OddsRatio_working_3-way'!W130&gt;=0,IF('OddsRatio_working_3-way'!V130+SQRT('OddsRatio_working_3-way'!W130)&gt;0,0,PI()),ACOS('OddsRatio_working_3-way'!V130/(2*'OddsRatio_working_3-way'!X130)))</f>
        <v>0.67706880148518866</v>
      </c>
      <c r="Z130" s="11">
        <f>'OddsRatio_working_3-way'!X130^(1/3)*COS('OddsRatio_working_3-way'!Y130/3)</f>
        <v>0.55494690895297827</v>
      </c>
      <c r="AA130" s="11">
        <f>'OddsRatio_working_3-way'!X130^(1/3)*COS(('OddsRatio_working_3-way'!Y130+2*PI())/3)</f>
        <v>-0.3878193642555316</v>
      </c>
      <c r="AB130" s="11">
        <f>'OddsRatio_working_3-way'!X130^(1/3)*COS(('OddsRatio_working_3-way'!Y130+4*PI())/3)</f>
        <v>-0.16712754469744706</v>
      </c>
      <c r="AC130" s="11">
        <f>'OddsRatio_working_3-way'!X130^(1/3)*SIN('OddsRatio_working_3-way'!Y130/3)</f>
        <v>0.12741648142980871</v>
      </c>
      <c r="AD130" s="11">
        <f>'OddsRatio_working_3-way'!X130^(1/3)*SIN(('OddsRatio_working_3-way'!Y130+2*PI())/3)</f>
        <v>0.41688988019002482</v>
      </c>
      <c r="AE130" s="11">
        <f>'OddsRatio_working_3-way'!X130^(1/3)*SIN(('OddsRatio_working_3-way'!Y130+4*PI())/3)</f>
        <v>-0.54430636161983337</v>
      </c>
      <c r="AF130" s="11">
        <f>-'OddsRatio_working_3-way'!U130/(3*'OddsRatio_working_3-way'!X130^(1/3))*COS(('OddsRatio_working_3-way'!Y130)/3)</f>
        <v>0.55494690895297805</v>
      </c>
      <c r="AG130" s="11">
        <f>-'OddsRatio_working_3-way'!U130/(3*'OddsRatio_working_3-way'!X130^(1/3))*COS(('OddsRatio_working_3-way'!Y130+2*PI())/3)</f>
        <v>-0.38781936425553143</v>
      </c>
      <c r="AH130" s="11">
        <f>-'OddsRatio_working_3-way'!U130/(3*'OddsRatio_working_3-way'!X130^(1/3))*COS(('OddsRatio_working_3-way'!Y130+4*PI())/3)</f>
        <v>-0.16712754469744698</v>
      </c>
      <c r="AI130" s="11">
        <f>'OddsRatio_working_3-way'!U130/(3*'OddsRatio_working_3-way'!X130^(1/3))*SIN(('OddsRatio_working_3-way'!Y130)/3)</f>
        <v>-0.12741648142980866</v>
      </c>
      <c r="AJ130" s="11">
        <f>'OddsRatio_working_3-way'!U130/(3*'OddsRatio_working_3-way'!X130^(1/3))*SIN(('OddsRatio_working_3-way'!Y130+2*PI())/3)</f>
        <v>-0.41688988019002465</v>
      </c>
      <c r="AK130" s="11">
        <f>'OddsRatio_working_3-way'!U130/(3*'OddsRatio_working_3-way'!X130^(1/3))*SIN(('OddsRatio_working_3-way'!Y130+4*PI())/3)</f>
        <v>0.54430636161983315</v>
      </c>
      <c r="AL130" s="11">
        <f>'OddsRatio_working_3-way'!Z130+'OddsRatio_working_3-way'!AF130</f>
        <v>1.1098938179059563</v>
      </c>
      <c r="AM130" s="11">
        <f>'OddsRatio_working_3-way'!AA130+'OddsRatio_working_3-way'!AG130</f>
        <v>-0.77563872851106308</v>
      </c>
      <c r="AN130" s="11">
        <f>'OddsRatio_working_3-way'!AB130+'OddsRatio_working_3-way'!AH130</f>
        <v>-0.33425508939489401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1.1098938179059563</v>
      </c>
      <c r="AS130" s="11">
        <f>IF(('OddsRatio_working_3-way'!X130=0),IF(Q130&gt;0,-Q130^(1/3),(-Q130)^(1/3)),'OddsRatio_working_3-way'!AM130-'OddsRatio_working_3-way'!R130/3)</f>
        <v>-0.77563872851106308</v>
      </c>
      <c r="AT130" s="11">
        <f>IF(('OddsRatio_working_3-way'!X130=0),IF(Q130&gt;0,-Q130^(1/3),(-Q130)^(1/3)),'OddsRatio_working_3-way'!AN130-'OddsRatio_working_3-way'!R130/3)</f>
        <v>-0.33425508939489401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2.12</v>
      </c>
      <c r="B131" s="4">
        <f>IF('True_Odds_Calculator_3-way'!B132="","",'True_Odds_Calculator_3-way'!B132)</f>
        <v>3.19</v>
      </c>
      <c r="C131" s="4">
        <f>IF('True_Odds_Calculator_3-way'!C132="","",'True_Odds_Calculator_3-way'!C132)</f>
        <v>3.13</v>
      </c>
      <c r="D131" s="9">
        <f t="shared" si="26"/>
        <v>0.43286177802741566</v>
      </c>
      <c r="E131" s="9">
        <f t="shared" si="27"/>
        <v>0.28074736609011181</v>
      </c>
      <c r="F131" s="9">
        <f t="shared" si="28"/>
        <v>0.28639085588247271</v>
      </c>
      <c r="G131" s="9">
        <f t="shared" si="29"/>
        <v>1.1698270398996744</v>
      </c>
      <c r="H131" s="9">
        <f t="shared" si="30"/>
        <v>2.3102062846876357</v>
      </c>
      <c r="I131" s="9">
        <f t="shared" si="31"/>
        <v>3.5619212173802866</v>
      </c>
      <c r="J131" s="9">
        <f t="shared" si="32"/>
        <v>3.491731594986307</v>
      </c>
      <c r="K131" s="11">
        <f t="shared" si="33"/>
        <v>0.47169811320754712</v>
      </c>
      <c r="L131" s="11">
        <f t="shared" si="34"/>
        <v>0.31347962382445144</v>
      </c>
      <c r="M131" s="11">
        <f t="shared" si="35"/>
        <v>0.31948881789137379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-0.24681460748152229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0.25699697896271856</v>
      </c>
      <c r="Q131" s="11">
        <f>2*'OddsRatio_working_3-way'!K131*'OddsRatio_working_3-way'!L131*'OddsRatio_working_3-way'!M131</f>
        <v>9.4484183442175948E-2</v>
      </c>
      <c r="R131" s="11">
        <f t="shared" si="36"/>
        <v>0</v>
      </c>
      <c r="S131" s="11">
        <f t="shared" si="37"/>
        <v>-1.041255141197259</v>
      </c>
      <c r="T131" s="11">
        <f t="shared" si="38"/>
        <v>-0.38281439014605118</v>
      </c>
      <c r="U131" s="11">
        <f>'OddsRatio_working_3-way'!S131-'OddsRatio_working_3-way'!R131^2/3</f>
        <v>-1.041255141197259</v>
      </c>
      <c r="V131" s="11">
        <f>'OddsRatio_working_3-way'!S131*'OddsRatio_working_3-way'!R131/3-2*'OddsRatio_working_3-way'!R131^3/27-'OddsRatio_working_3-way'!T131</f>
        <v>0.38281439014605118</v>
      </c>
      <c r="W131" s="11">
        <f>'OddsRatio_working_3-way'!V131^2+4*'OddsRatio_working_3-way'!U131^3/27</f>
        <v>-2.0703750003476684E-2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0.20448142171501166</v>
      </c>
      <c r="Y131" s="11">
        <f>IF('OddsRatio_working_3-way'!W131&gt;=0,IF('OddsRatio_working_3-way'!V131+SQRT('OddsRatio_working_3-way'!W131)&gt;0,0,PI()),ACOS('OddsRatio_working_3-way'!V131/(2*'OddsRatio_working_3-way'!X131)))</f>
        <v>0.35953212158278136</v>
      </c>
      <c r="Z131" s="11">
        <f>'OddsRatio_working_3-way'!X131^(1/3)*COS('OddsRatio_working_3-way'!Y131/3)</f>
        <v>0.5849135199498372</v>
      </c>
      <c r="AA131" s="11">
        <f>'OddsRatio_working_3-way'!X131^(1/3)*COS(('OddsRatio_working_3-way'!Y131+2*PI())/3)</f>
        <v>-0.35345607090736464</v>
      </c>
      <c r="AB131" s="11">
        <f>'OddsRatio_working_3-way'!X131^(1/3)*COS(('OddsRatio_working_3-way'!Y131+4*PI())/3)</f>
        <v>-0.23145744904247254</v>
      </c>
      <c r="AC131" s="11">
        <f>'OddsRatio_working_3-way'!X131^(1/3)*SIN('OddsRatio_working_3-way'!Y131/3)</f>
        <v>7.0435937174458882E-2</v>
      </c>
      <c r="AD131" s="11">
        <f>'OddsRatio_working_3-way'!X131^(1/3)*SIN(('OddsRatio_working_3-way'!Y131+2*PI())/3)</f>
        <v>0.47133199870630571</v>
      </c>
      <c r="AE131" s="11">
        <f>'OddsRatio_working_3-way'!X131^(1/3)*SIN(('OddsRatio_working_3-way'!Y131+4*PI())/3)</f>
        <v>-0.54176793588076455</v>
      </c>
      <c r="AF131" s="11">
        <f>-'OddsRatio_working_3-way'!U131/(3*'OddsRatio_working_3-way'!X131^(1/3))*COS(('OddsRatio_working_3-way'!Y131)/3)</f>
        <v>0.58491351994983731</v>
      </c>
      <c r="AG131" s="11">
        <f>-'OddsRatio_working_3-way'!U131/(3*'OddsRatio_working_3-way'!X131^(1/3))*COS(('OddsRatio_working_3-way'!Y131+2*PI())/3)</f>
        <v>-0.35345607090736469</v>
      </c>
      <c r="AH131" s="11">
        <f>-'OddsRatio_working_3-way'!U131/(3*'OddsRatio_working_3-way'!X131^(1/3))*COS(('OddsRatio_working_3-way'!Y131+4*PI())/3)</f>
        <v>-0.23145744904247259</v>
      </c>
      <c r="AI131" s="11">
        <f>'OddsRatio_working_3-way'!U131/(3*'OddsRatio_working_3-way'!X131^(1/3))*SIN(('OddsRatio_working_3-way'!Y131)/3)</f>
        <v>-7.0435937174458896E-2</v>
      </c>
      <c r="AJ131" s="11">
        <f>'OddsRatio_working_3-way'!U131/(3*'OddsRatio_working_3-way'!X131^(1/3))*SIN(('OddsRatio_working_3-way'!Y131+2*PI())/3)</f>
        <v>-0.47133199870630582</v>
      </c>
      <c r="AK131" s="11">
        <f>'OddsRatio_working_3-way'!U131/(3*'OddsRatio_working_3-way'!X131^(1/3))*SIN(('OddsRatio_working_3-way'!Y131+4*PI())/3)</f>
        <v>0.54176793588076466</v>
      </c>
      <c r="AL131" s="11">
        <f>'OddsRatio_working_3-way'!Z131+'OddsRatio_working_3-way'!AF131</f>
        <v>1.1698270398996744</v>
      </c>
      <c r="AM131" s="11">
        <f>'OddsRatio_working_3-way'!AA131+'OddsRatio_working_3-way'!AG131</f>
        <v>-0.70691214181472928</v>
      </c>
      <c r="AN131" s="11">
        <f>'OddsRatio_working_3-way'!AB131+'OddsRatio_working_3-way'!AH131</f>
        <v>-0.46291489808494513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1.1698270398996744</v>
      </c>
      <c r="AS131" s="11">
        <f>IF(('OddsRatio_working_3-way'!X131=0),IF(Q131&gt;0,-Q131^(1/3),(-Q131)^(1/3)),'OddsRatio_working_3-way'!AM131-'OddsRatio_working_3-way'!R131/3)</f>
        <v>-0.70691214181472928</v>
      </c>
      <c r="AT131" s="11">
        <f>IF(('OddsRatio_working_3-way'!X131=0),IF(Q131&gt;0,-Q131^(1/3),(-Q131)^(1/3)),'OddsRatio_working_3-way'!AN131-'OddsRatio_working_3-way'!R131/3)</f>
        <v>-0.46291489808494513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2.37</v>
      </c>
      <c r="B132" s="4">
        <f>IF('True_Odds_Calculator_3-way'!B133="","",'True_Odds_Calculator_3-way'!B133)</f>
        <v>3.48</v>
      </c>
      <c r="C132" s="4">
        <f>IF('True_Odds_Calculator_3-way'!C133="","",'True_Odds_Calculator_3-way'!C133)</f>
        <v>2.82</v>
      </c>
      <c r="D132" s="9">
        <f t="shared" ref="D132:D195" si="39">(K132/(AR132+K132-(AR132*K132)))</f>
        <v>0.39879761721187307</v>
      </c>
      <c r="E132" s="9">
        <f t="shared" ref="E132:E195" si="40">(L132/(AR132+L132-(AR132*L132)))</f>
        <v>0.26817034548022028</v>
      </c>
      <c r="F132" s="9">
        <f t="shared" ref="F132:F195" si="41">(M132/(AR132+M132-(AR132*M132)))</f>
        <v>0.33303203730790665</v>
      </c>
      <c r="G132" s="9">
        <f t="shared" ref="G132:G195" si="42">AR132</f>
        <v>1.1003923722457554</v>
      </c>
      <c r="H132" s="9">
        <f t="shared" ref="H132:H195" si="43">IF(A132="","",1/D132)</f>
        <v>2.5075375499766848</v>
      </c>
      <c r="I132" s="9">
        <f t="shared" ref="I132:I195" si="44">IF(B132="","",1/E132)</f>
        <v>3.7289730831694738</v>
      </c>
      <c r="J132" s="9">
        <f t="shared" ref="J132:J195" si="45">IF(C132="","",1/F132)</f>
        <v>3.0027141174872747</v>
      </c>
      <c r="K132" s="11">
        <f t="shared" ref="K132:K195" si="46">1/A132</f>
        <v>0.42194092827004215</v>
      </c>
      <c r="L132" s="11">
        <f t="shared" ref="L132:L195" si="47">1/B132</f>
        <v>0.28735632183908044</v>
      </c>
      <c r="M132" s="11">
        <f t="shared" ref="M132:M195" si="48">1/C132</f>
        <v>0.3546099290780142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-0.26586853205351113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0.24378465224699794</v>
      </c>
      <c r="Q132" s="11">
        <f>2*'OddsRatio_working_3-way'!K132*'OddsRatio_working_3-way'!L132*'OddsRatio_working_3-way'!M132</f>
        <v>8.599105899365006E-2</v>
      </c>
      <c r="R132" s="11">
        <f t="shared" ref="R132:R195" si="49">O132/N132</f>
        <v>0</v>
      </c>
      <c r="S132" s="11">
        <f t="shared" ref="S132:S195" si="50">P132/N132</f>
        <v>-0.91693684229591943</v>
      </c>
      <c r="T132" s="11">
        <f t="shared" ref="T132:T195" si="51">Q132/N132</f>
        <v>-0.32343451227369291</v>
      </c>
      <c r="U132" s="11">
        <f>'OddsRatio_working_3-way'!S132-'OddsRatio_working_3-way'!R132^2/3</f>
        <v>-0.91693684229591943</v>
      </c>
      <c r="V132" s="11">
        <f>'OddsRatio_working_3-way'!S132*'OddsRatio_working_3-way'!R132/3-2*'OddsRatio_working_3-way'!R132^3/27-'OddsRatio_working_3-way'!T132</f>
        <v>0.32343451227369291</v>
      </c>
      <c r="W132" s="11">
        <f>'OddsRatio_working_3-way'!V132^2+4*'OddsRatio_working_3-way'!U132^3/27</f>
        <v>-9.6028419172887597E-3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0.16897686649879798</v>
      </c>
      <c r="Y132" s="11">
        <f>IF('OddsRatio_working_3-way'!W132&gt;=0,IF('OddsRatio_working_3-way'!V132+SQRT('OddsRatio_working_3-way'!W132)&gt;0,0,PI()),ACOS('OddsRatio_working_3-way'!V132/(2*'OddsRatio_working_3-way'!X132)))</f>
        <v>0.29418821662072658</v>
      </c>
      <c r="Z132" s="11">
        <f>'OddsRatio_working_3-way'!X132^(1/3)*COS('OddsRatio_working_3-way'!Y132/3)</f>
        <v>0.5501961861228778</v>
      </c>
      <c r="AA132" s="11">
        <f>'OddsRatio_working_3-way'!X132^(1/3)*COS(('OddsRatio_working_3-way'!Y132+2*PI())/3)</f>
        <v>-0.32197376005252953</v>
      </c>
      <c r="AB132" s="11">
        <f>'OddsRatio_working_3-way'!X132^(1/3)*COS(('OddsRatio_working_3-way'!Y132+4*PI())/3)</f>
        <v>-0.22822242607034809</v>
      </c>
      <c r="AC132" s="11">
        <f>'OddsRatio_working_3-way'!X132^(1/3)*SIN('OddsRatio_working_3-way'!Y132/3)</f>
        <v>5.4127357911498898E-2</v>
      </c>
      <c r="AD132" s="11">
        <f>'OddsRatio_working_3-way'!X132^(1/3)*SIN(('OddsRatio_working_3-way'!Y132+2*PI())/3)</f>
        <v>0.44942019529197397</v>
      </c>
      <c r="AE132" s="11">
        <f>'OddsRatio_working_3-way'!X132^(1/3)*SIN(('OddsRatio_working_3-way'!Y132+4*PI())/3)</f>
        <v>-0.50354755320347289</v>
      </c>
      <c r="AF132" s="11">
        <f>-'OddsRatio_working_3-way'!U132/(3*'OddsRatio_working_3-way'!X132^(1/3))*COS(('OddsRatio_working_3-way'!Y132)/3)</f>
        <v>0.55019618612287768</v>
      </c>
      <c r="AG132" s="11">
        <f>-'OddsRatio_working_3-way'!U132/(3*'OddsRatio_working_3-way'!X132^(1/3))*COS(('OddsRatio_working_3-way'!Y132+2*PI())/3)</f>
        <v>-0.32197376005252948</v>
      </c>
      <c r="AH132" s="11">
        <f>-'OddsRatio_working_3-way'!U132/(3*'OddsRatio_working_3-way'!X132^(1/3))*COS(('OddsRatio_working_3-way'!Y132+4*PI())/3)</f>
        <v>-0.22822242607034804</v>
      </c>
      <c r="AI132" s="11">
        <f>'OddsRatio_working_3-way'!U132/(3*'OddsRatio_working_3-way'!X132^(1/3))*SIN(('OddsRatio_working_3-way'!Y132)/3)</f>
        <v>-5.4127357911498891E-2</v>
      </c>
      <c r="AJ132" s="11">
        <f>'OddsRatio_working_3-way'!U132/(3*'OddsRatio_working_3-way'!X132^(1/3))*SIN(('OddsRatio_working_3-way'!Y132+2*PI())/3)</f>
        <v>-0.44942019529197386</v>
      </c>
      <c r="AK132" s="11">
        <f>'OddsRatio_working_3-way'!U132/(3*'OddsRatio_working_3-way'!X132^(1/3))*SIN(('OddsRatio_working_3-way'!Y132+4*PI())/3)</f>
        <v>0.50354755320347278</v>
      </c>
      <c r="AL132" s="11">
        <f>'OddsRatio_working_3-way'!Z132+'OddsRatio_working_3-way'!AF132</f>
        <v>1.1003923722457554</v>
      </c>
      <c r="AM132" s="11">
        <f>'OddsRatio_working_3-way'!AA132+'OddsRatio_working_3-way'!AG132</f>
        <v>-0.64394752010505907</v>
      </c>
      <c r="AN132" s="11">
        <f>'OddsRatio_working_3-way'!AB132+'OddsRatio_working_3-way'!AH132</f>
        <v>-0.45644485214069613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1.1003923722457554</v>
      </c>
      <c r="AS132" s="11">
        <f>IF(('OddsRatio_working_3-way'!X132=0),IF(Q132&gt;0,-Q132^(1/3),(-Q132)^(1/3)),'OddsRatio_working_3-way'!AM132-'OddsRatio_working_3-way'!R132/3)</f>
        <v>-0.64394752010505907</v>
      </c>
      <c r="AT132" s="11">
        <f>IF(('OddsRatio_working_3-way'!X132=0),IF(Q132&gt;0,-Q132^(1/3),(-Q132)^(1/3)),'OddsRatio_working_3-way'!AN132-'OddsRatio_working_3-way'!R132/3)</f>
        <v>-0.45644485214069613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3.82</v>
      </c>
      <c r="B133" s="4">
        <f>IF('True_Odds_Calculator_3-way'!B134="","",'True_Odds_Calculator_3-way'!B134)</f>
        <v>3.21</v>
      </c>
      <c r="C133" s="4">
        <f>IF('True_Odds_Calculator_3-way'!C134="","",'True_Odds_Calculator_3-way'!C134)</f>
        <v>2.23</v>
      </c>
      <c r="D133" s="9">
        <f t="shared" si="39"/>
        <v>0.25538593042529301</v>
      </c>
      <c r="E133" s="9">
        <f t="shared" si="40"/>
        <v>0.30441827836705515</v>
      </c>
      <c r="F133" s="9">
        <f t="shared" si="41"/>
        <v>0.44019579120765212</v>
      </c>
      <c r="G133" s="9">
        <f t="shared" si="42"/>
        <v>1.0339157758716828</v>
      </c>
      <c r="H133" s="9">
        <f t="shared" si="43"/>
        <v>3.9156424879581451</v>
      </c>
      <c r="I133" s="9">
        <f t="shared" si="44"/>
        <v>3.28495386467642</v>
      </c>
      <c r="J133" s="9">
        <f t="shared" si="45"/>
        <v>2.2717164043221696</v>
      </c>
      <c r="K133" s="11">
        <f t="shared" si="46"/>
        <v>0.26178010471204188</v>
      </c>
      <c r="L133" s="11">
        <f t="shared" si="47"/>
        <v>0.3115264797507788</v>
      </c>
      <c r="M133" s="11">
        <f t="shared" si="48"/>
        <v>0.44843049327354262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-0.28033236122560634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0.22892913897117778</v>
      </c>
      <c r="Q133" s="11">
        <f>2*'OddsRatio_working_3-way'!K133*'OddsRatio_working_3-way'!L133*'OddsRatio_working_3-way'!M133</f>
        <v>7.3140299990791635E-2</v>
      </c>
      <c r="R133" s="11">
        <f t="shared" si="49"/>
        <v>0</v>
      </c>
      <c r="S133" s="11">
        <f t="shared" si="50"/>
        <v>-0.81663471876848281</v>
      </c>
      <c r="T133" s="11">
        <f t="shared" si="51"/>
        <v>-0.26090566094839712</v>
      </c>
      <c r="U133" s="11">
        <f>'OddsRatio_working_3-way'!S133-'OddsRatio_working_3-way'!R133^2/3</f>
        <v>-0.81663471876848281</v>
      </c>
      <c r="V133" s="11">
        <f>'OddsRatio_working_3-way'!S133*'OddsRatio_working_3-way'!R133/3-2*'OddsRatio_working_3-way'!R133^3/27-'OddsRatio_working_3-way'!T133</f>
        <v>0.26090566094839712</v>
      </c>
      <c r="W133" s="11">
        <f>'OddsRatio_working_3-way'!V133^2+4*'OddsRatio_working_3-way'!U133^3/27</f>
        <v>-1.2610810363196265E-2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0.14202339092392161</v>
      </c>
      <c r="Y133" s="11">
        <f>IF('OddsRatio_working_3-way'!W133&gt;=0,IF('OddsRatio_working_3-way'!V133+SQRT('OddsRatio_working_3-way'!W133)&gt;0,0,PI()),ACOS('OddsRatio_working_3-way'!V133/(2*'OddsRatio_working_3-way'!X133)))</f>
        <v>0.40644874540107256</v>
      </c>
      <c r="Z133" s="11">
        <f>'OddsRatio_working_3-way'!X133^(1/3)*COS('OddsRatio_working_3-way'!Y133/3)</f>
        <v>0.51695788793584141</v>
      </c>
      <c r="AA133" s="11">
        <f>'OddsRatio_working_3-way'!X133^(1/3)*COS(('OddsRatio_working_3-way'!Y133+2*PI())/3)</f>
        <v>-0.31950833252627198</v>
      </c>
      <c r="AB133" s="11">
        <f>'OddsRatio_working_3-way'!X133^(1/3)*COS(('OddsRatio_working_3-way'!Y133+4*PI())/3)</f>
        <v>-0.19744955540956957</v>
      </c>
      <c r="AC133" s="11">
        <f>'OddsRatio_working_3-way'!X133^(1/3)*SIN('OddsRatio_working_3-way'!Y133/3)</f>
        <v>7.0470667825284702E-2</v>
      </c>
      <c r="AD133" s="11">
        <f>'OddsRatio_working_3-way'!X133^(1/3)*SIN(('OddsRatio_working_3-way'!Y133+2*PI())/3)</f>
        <v>0.41246332972654526</v>
      </c>
      <c r="AE133" s="11">
        <f>'OddsRatio_working_3-way'!X133^(1/3)*SIN(('OddsRatio_working_3-way'!Y133+4*PI())/3)</f>
        <v>-0.48293399755182997</v>
      </c>
      <c r="AF133" s="11">
        <f>-'OddsRatio_working_3-way'!U133/(3*'OddsRatio_working_3-way'!X133^(1/3))*COS(('OddsRatio_working_3-way'!Y133)/3)</f>
        <v>0.51695788793584141</v>
      </c>
      <c r="AG133" s="11">
        <f>-'OddsRatio_working_3-way'!U133/(3*'OddsRatio_working_3-way'!X133^(1/3))*COS(('OddsRatio_working_3-way'!Y133+2*PI())/3)</f>
        <v>-0.31950833252627198</v>
      </c>
      <c r="AH133" s="11">
        <f>-'OddsRatio_working_3-way'!U133/(3*'OddsRatio_working_3-way'!X133^(1/3))*COS(('OddsRatio_working_3-way'!Y133+4*PI())/3)</f>
        <v>-0.19744955540956957</v>
      </c>
      <c r="AI133" s="11">
        <f>'OddsRatio_working_3-way'!U133/(3*'OddsRatio_working_3-way'!X133^(1/3))*SIN(('OddsRatio_working_3-way'!Y133)/3)</f>
        <v>-7.0470667825284702E-2</v>
      </c>
      <c r="AJ133" s="11">
        <f>'OddsRatio_working_3-way'!U133/(3*'OddsRatio_working_3-way'!X133^(1/3))*SIN(('OddsRatio_working_3-way'!Y133+2*PI())/3)</f>
        <v>-0.41246332972654526</v>
      </c>
      <c r="AK133" s="11">
        <f>'OddsRatio_working_3-way'!U133/(3*'OddsRatio_working_3-way'!X133^(1/3))*SIN(('OddsRatio_working_3-way'!Y133+4*PI())/3)</f>
        <v>0.48293399755182997</v>
      </c>
      <c r="AL133" s="11">
        <f>'OddsRatio_working_3-way'!Z133+'OddsRatio_working_3-way'!AF133</f>
        <v>1.0339157758716828</v>
      </c>
      <c r="AM133" s="11">
        <f>'OddsRatio_working_3-way'!AA133+'OddsRatio_working_3-way'!AG133</f>
        <v>-0.63901666505254395</v>
      </c>
      <c r="AN133" s="11">
        <f>'OddsRatio_working_3-way'!AB133+'OddsRatio_working_3-way'!AH133</f>
        <v>-0.39489911081913914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1.0339157758716828</v>
      </c>
      <c r="AS133" s="11">
        <f>IF(('OddsRatio_working_3-way'!X133=0),IF(Q133&gt;0,-Q133^(1/3),(-Q133)^(1/3)),'OddsRatio_working_3-way'!AM133-'OddsRatio_working_3-way'!R133/3)</f>
        <v>-0.63901666505254395</v>
      </c>
      <c r="AT133" s="11">
        <f>IF(('OddsRatio_working_3-way'!X133=0),IF(Q133&gt;0,-Q133^(1/3),(-Q133)^(1/3)),'OddsRatio_working_3-way'!AN133-'OddsRatio_working_3-way'!R133/3)</f>
        <v>-0.39489911081913914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2.08</v>
      </c>
      <c r="B134" s="4">
        <f>IF('True_Odds_Calculator_3-way'!B135="","",'True_Odds_Calculator_3-way'!B135)</f>
        <v>3.23</v>
      </c>
      <c r="C134" s="4">
        <f>IF('True_Odds_Calculator_3-way'!C135="","",'True_Odds_Calculator_3-way'!C135)</f>
        <v>4.3</v>
      </c>
      <c r="D134" s="9">
        <f t="shared" si="39"/>
        <v>0.47181305443586602</v>
      </c>
      <c r="E134" s="9">
        <f t="shared" si="40"/>
        <v>0.30197556771511685</v>
      </c>
      <c r="F134" s="9">
        <f t="shared" si="41"/>
        <v>0.22621137784901715</v>
      </c>
      <c r="G134" s="9">
        <f t="shared" si="42"/>
        <v>1.0365588277717648</v>
      </c>
      <c r="H134" s="9">
        <f t="shared" si="43"/>
        <v>2.1194835339935065</v>
      </c>
      <c r="I134" s="9">
        <f t="shared" si="44"/>
        <v>3.3115261859310352</v>
      </c>
      <c r="J134" s="9">
        <f t="shared" si="45"/>
        <v>4.4206441316468235</v>
      </c>
      <c r="K134" s="11">
        <f t="shared" si="46"/>
        <v>0.48076923076923073</v>
      </c>
      <c r="L134" s="11">
        <f t="shared" si="47"/>
        <v>0.30959752321981426</v>
      </c>
      <c r="M134" s="11">
        <f t="shared" si="48"/>
        <v>0.23255813953488372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-0.27511118372591481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0.2288058618607974</v>
      </c>
      <c r="Q134" s="11">
        <f>2*'OddsRatio_working_3-way'!K134*'OddsRatio_working_3-way'!L134*'OddsRatio_working_3-way'!M134</f>
        <v>6.9230215389046112E-2</v>
      </c>
      <c r="R134" s="11">
        <f t="shared" si="49"/>
        <v>0</v>
      </c>
      <c r="S134" s="11">
        <f t="shared" si="50"/>
        <v>-0.83168506187938174</v>
      </c>
      <c r="T134" s="11">
        <f t="shared" si="51"/>
        <v>-0.25164449678649975</v>
      </c>
      <c r="U134" s="11">
        <f>'OddsRatio_working_3-way'!S134-'OddsRatio_working_3-way'!R134^2/3</f>
        <v>-0.83168506187938174</v>
      </c>
      <c r="V134" s="11">
        <f>'OddsRatio_working_3-way'!S134*'OddsRatio_working_3-way'!R134/3-2*'OddsRatio_working_3-way'!R134^3/27-'OddsRatio_working_3-way'!T134</f>
        <v>0.25164449678649975</v>
      </c>
      <c r="W134" s="11">
        <f>'OddsRatio_working_3-way'!V134^2+4*'OddsRatio_working_3-way'!U134^3/27</f>
        <v>-2.190120906821709E-2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0.14596760071257917</v>
      </c>
      <c r="Y134" s="11">
        <f>IF('OddsRatio_working_3-way'!W134&gt;=0,IF('OddsRatio_working_3-way'!V134+SQRT('OddsRatio_working_3-way'!W134)&gt;0,0,PI()),ACOS('OddsRatio_working_3-way'!V134/(2*'OddsRatio_working_3-way'!X134)))</f>
        <v>0.53161894786660113</v>
      </c>
      <c r="Z134" s="11">
        <f>'OddsRatio_working_3-way'!X134^(1/3)*COS('OddsRatio_working_3-way'!Y134/3)</f>
        <v>0.5182794138858825</v>
      </c>
      <c r="AA134" s="11">
        <f>'OddsRatio_working_3-way'!X134^(1/3)*COS(('OddsRatio_working_3-way'!Y134+2*PI())/3)</f>
        <v>-0.33952068931081852</v>
      </c>
      <c r="AB134" s="11">
        <f>'OddsRatio_working_3-way'!X134^(1/3)*COS(('OddsRatio_working_3-way'!Y134+4*PI())/3)</f>
        <v>-0.17875872457506417</v>
      </c>
      <c r="AC134" s="11">
        <f>'OddsRatio_working_3-way'!X134^(1/3)*SIN('OddsRatio_working_3-way'!Y134/3)</f>
        <v>9.2815963615641081E-2</v>
      </c>
      <c r="AD134" s="11">
        <f>'OddsRatio_working_3-way'!X134^(1/3)*SIN(('OddsRatio_working_3-way'!Y134+2*PI())/3)</f>
        <v>0.40243515687586318</v>
      </c>
      <c r="AE134" s="11">
        <f>'OddsRatio_working_3-way'!X134^(1/3)*SIN(('OddsRatio_working_3-way'!Y134+4*PI())/3)</f>
        <v>-0.4952511204915041</v>
      </c>
      <c r="AF134" s="11">
        <f>-'OddsRatio_working_3-way'!U134/(3*'OddsRatio_working_3-way'!X134^(1/3))*COS(('OddsRatio_working_3-way'!Y134)/3)</f>
        <v>0.51827941388588239</v>
      </c>
      <c r="AG134" s="11">
        <f>-'OddsRatio_working_3-way'!U134/(3*'OddsRatio_working_3-way'!X134^(1/3))*COS(('OddsRatio_working_3-way'!Y134+2*PI())/3)</f>
        <v>-0.33952068931081847</v>
      </c>
      <c r="AH134" s="11">
        <f>-'OddsRatio_working_3-way'!U134/(3*'OddsRatio_working_3-way'!X134^(1/3))*COS(('OddsRatio_working_3-way'!Y134+4*PI())/3)</f>
        <v>-0.17875872457506414</v>
      </c>
      <c r="AI134" s="11">
        <f>'OddsRatio_working_3-way'!U134/(3*'OddsRatio_working_3-way'!X134^(1/3))*SIN(('OddsRatio_working_3-way'!Y134)/3)</f>
        <v>-9.2815963615641067E-2</v>
      </c>
      <c r="AJ134" s="11">
        <f>'OddsRatio_working_3-way'!U134/(3*'OddsRatio_working_3-way'!X134^(1/3))*SIN(('OddsRatio_working_3-way'!Y134+2*PI())/3)</f>
        <v>-0.40243515687586306</v>
      </c>
      <c r="AK134" s="11">
        <f>'OddsRatio_working_3-way'!U134/(3*'OddsRatio_working_3-way'!X134^(1/3))*SIN(('OddsRatio_working_3-way'!Y134+4*PI())/3)</f>
        <v>0.49525112049150399</v>
      </c>
      <c r="AL134" s="11">
        <f>'OddsRatio_working_3-way'!Z134+'OddsRatio_working_3-way'!AF134</f>
        <v>1.0365588277717648</v>
      </c>
      <c r="AM134" s="11">
        <f>'OddsRatio_working_3-way'!AA134+'OddsRatio_working_3-way'!AG134</f>
        <v>-0.67904137862163694</v>
      </c>
      <c r="AN134" s="11">
        <f>'OddsRatio_working_3-way'!AB134+'OddsRatio_working_3-way'!AH134</f>
        <v>-0.35751744915012829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1.0365588277717648</v>
      </c>
      <c r="AS134" s="11">
        <f>IF(('OddsRatio_working_3-way'!X134=0),IF(Q134&gt;0,-Q134^(1/3),(-Q134)^(1/3)),'OddsRatio_working_3-way'!AM134-'OddsRatio_working_3-way'!R134/3)</f>
        <v>-0.67904137862163694</v>
      </c>
      <c r="AT134" s="11">
        <f>IF(('OddsRatio_working_3-way'!X134=0),IF(Q134&gt;0,-Q134^(1/3),(-Q134)^(1/3)),'OddsRatio_working_3-way'!AN134-'OddsRatio_working_3-way'!R134/3)</f>
        <v>-0.35751744915012829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3.72</v>
      </c>
      <c r="B135" s="4">
        <f>IF('True_Odds_Calculator_3-way'!B136="","",'True_Odds_Calculator_3-way'!B136)</f>
        <v>3.29</v>
      </c>
      <c r="C135" s="4">
        <f>IF('True_Odds_Calculator_3-way'!C136="","",'True_Odds_Calculator_3-way'!C136)</f>
        <v>2.23</v>
      </c>
      <c r="D135" s="9">
        <f t="shared" si="39"/>
        <v>0.26247645214872584</v>
      </c>
      <c r="E135" s="9">
        <f t="shared" si="40"/>
        <v>0.29711864260186038</v>
      </c>
      <c r="F135" s="9">
        <f t="shared" si="41"/>
        <v>0.44040490524941395</v>
      </c>
      <c r="G135" s="9">
        <f t="shared" si="42"/>
        <v>1.033038815333331</v>
      </c>
      <c r="H135" s="9">
        <f t="shared" si="43"/>
        <v>3.8098655777066606</v>
      </c>
      <c r="I135" s="9">
        <f t="shared" si="44"/>
        <v>3.3656588871133279</v>
      </c>
      <c r="J135" s="9">
        <f t="shared" si="45"/>
        <v>2.2706377428599969</v>
      </c>
      <c r="K135" s="11">
        <f t="shared" si="46"/>
        <v>0.26881720430107525</v>
      </c>
      <c r="L135" s="11">
        <f t="shared" si="47"/>
        <v>0.303951367781155</v>
      </c>
      <c r="M135" s="11">
        <f t="shared" si="48"/>
        <v>0.44843049327354262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-0.28071511451267761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0.22863403912368091</v>
      </c>
      <c r="Q135" s="11">
        <f>2*'OddsRatio_working_3-way'!K135*'OddsRatio_working_3-way'!L135*'OddsRatio_working_3-way'!M135</f>
        <v>7.3280140744769517E-2</v>
      </c>
      <c r="R135" s="11">
        <f t="shared" si="49"/>
        <v>0</v>
      </c>
      <c r="S135" s="11">
        <f t="shared" si="50"/>
        <v>-0.81446999931083286</v>
      </c>
      <c r="T135" s="11">
        <f t="shared" si="51"/>
        <v>-0.26104807670218999</v>
      </c>
      <c r="U135" s="11">
        <f>'OddsRatio_working_3-way'!S135-'OddsRatio_working_3-way'!R135^2/3</f>
        <v>-0.81446999931083286</v>
      </c>
      <c r="V135" s="11">
        <f>'OddsRatio_working_3-way'!S135*'OddsRatio_working_3-way'!R135/3-2*'OddsRatio_working_3-way'!R135^3/27-'OddsRatio_working_3-way'!T135</f>
        <v>0.26104807670218999</v>
      </c>
      <c r="W135" s="11">
        <f>'OddsRatio_working_3-way'!V135^2+4*'OddsRatio_working_3-way'!U135^3/27</f>
        <v>-1.1896559802698256E-2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0.14145905604857076</v>
      </c>
      <c r="Y135" s="11">
        <f>IF('OddsRatio_working_3-way'!W135&gt;=0,IF('OddsRatio_working_3-way'!V135+SQRT('OddsRatio_working_3-way'!W135)&gt;0,0,PI()),ACOS('OddsRatio_working_3-way'!V135/(2*'OddsRatio_working_3-way'!X135)))</f>
        <v>0.39577423638866405</v>
      </c>
      <c r="Z135" s="11">
        <f>'OddsRatio_working_3-way'!X135^(1/3)*COS('OddsRatio_working_3-way'!Y135/3)</f>
        <v>0.51651940766666549</v>
      </c>
      <c r="AA135" s="11">
        <f>'OddsRatio_working_3-way'!X135^(1/3)*COS(('OddsRatio_working_3-way'!Y135+2*PI())/3)</f>
        <v>-0.31761689341863897</v>
      </c>
      <c r="AB135" s="11">
        <f>'OddsRatio_working_3-way'!X135^(1/3)*COS(('OddsRatio_working_3-way'!Y135+4*PI())/3)</f>
        <v>-0.19890251424802663</v>
      </c>
      <c r="AC135" s="11">
        <f>'OddsRatio_working_3-way'!X135^(1/3)*SIN('OddsRatio_working_3-way'!Y135/3)</f>
        <v>6.8539778770832324E-2</v>
      </c>
      <c r="AD135" s="11">
        <f>'OddsRatio_working_3-way'!X135^(1/3)*SIN(('OddsRatio_working_3-way'!Y135+2*PI())/3)</f>
        <v>0.4130490392016069</v>
      </c>
      <c r="AE135" s="11">
        <f>'OddsRatio_working_3-way'!X135^(1/3)*SIN(('OddsRatio_working_3-way'!Y135+4*PI())/3)</f>
        <v>-0.48158881797243924</v>
      </c>
      <c r="AF135" s="11">
        <f>-'OddsRatio_working_3-way'!U135/(3*'OddsRatio_working_3-way'!X135^(1/3))*COS(('OddsRatio_working_3-way'!Y135)/3)</f>
        <v>0.51651940766666538</v>
      </c>
      <c r="AG135" s="11">
        <f>-'OddsRatio_working_3-way'!U135/(3*'OddsRatio_working_3-way'!X135^(1/3))*COS(('OddsRatio_working_3-way'!Y135+2*PI())/3)</f>
        <v>-0.31761689341863891</v>
      </c>
      <c r="AH135" s="11">
        <f>-'OddsRatio_working_3-way'!U135/(3*'OddsRatio_working_3-way'!X135^(1/3))*COS(('OddsRatio_working_3-way'!Y135+4*PI())/3)</f>
        <v>-0.19890251424802657</v>
      </c>
      <c r="AI135" s="11">
        <f>'OddsRatio_working_3-way'!U135/(3*'OddsRatio_working_3-way'!X135^(1/3))*SIN(('OddsRatio_working_3-way'!Y135)/3)</f>
        <v>-6.853977877083231E-2</v>
      </c>
      <c r="AJ135" s="11">
        <f>'OddsRatio_working_3-way'!U135/(3*'OddsRatio_working_3-way'!X135^(1/3))*SIN(('OddsRatio_working_3-way'!Y135+2*PI())/3)</f>
        <v>-0.41304903920160679</v>
      </c>
      <c r="AK135" s="11">
        <f>'OddsRatio_working_3-way'!U135/(3*'OddsRatio_working_3-way'!X135^(1/3))*SIN(('OddsRatio_working_3-way'!Y135+4*PI())/3)</f>
        <v>0.48158881797243913</v>
      </c>
      <c r="AL135" s="11">
        <f>'OddsRatio_working_3-way'!Z135+'OddsRatio_working_3-way'!AF135</f>
        <v>1.033038815333331</v>
      </c>
      <c r="AM135" s="11">
        <f>'OddsRatio_working_3-way'!AA135+'OddsRatio_working_3-way'!AG135</f>
        <v>-0.63523378683727794</v>
      </c>
      <c r="AN135" s="11">
        <f>'OddsRatio_working_3-way'!AB135+'OddsRatio_working_3-way'!AH135</f>
        <v>-0.3978050284960532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1.033038815333331</v>
      </c>
      <c r="AS135" s="11">
        <f>IF(('OddsRatio_working_3-way'!X135=0),IF(Q135&gt;0,-Q135^(1/3),(-Q135)^(1/3)),'OddsRatio_working_3-way'!AM135-'OddsRatio_working_3-way'!R135/3)</f>
        <v>-0.63523378683727794</v>
      </c>
      <c r="AT135" s="11">
        <f>IF(('OddsRatio_working_3-way'!X135=0),IF(Q135&gt;0,-Q135^(1/3),(-Q135)^(1/3)),'OddsRatio_working_3-way'!AN135-'OddsRatio_working_3-way'!R135/3)</f>
        <v>-0.3978050284960532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1.83</v>
      </c>
      <c r="B136" s="4">
        <f>IF('True_Odds_Calculator_3-way'!B137="","",'True_Odds_Calculator_3-way'!B137)</f>
        <v>3.46</v>
      </c>
      <c r="C136" s="4">
        <f>IF('True_Odds_Calculator_3-way'!C137="","",'True_Odds_Calculator_3-way'!C137)</f>
        <v>5.18</v>
      </c>
      <c r="D136" s="9">
        <f t="shared" si="39"/>
        <v>0.53474881438050959</v>
      </c>
      <c r="E136" s="9">
        <f t="shared" si="40"/>
        <v>0.27943392839021125</v>
      </c>
      <c r="F136" s="9">
        <f t="shared" si="41"/>
        <v>0.18581725722927922</v>
      </c>
      <c r="G136" s="9">
        <f t="shared" si="42"/>
        <v>1.0482371948431317</v>
      </c>
      <c r="H136" s="9">
        <f t="shared" si="43"/>
        <v>1.8700368717197997</v>
      </c>
      <c r="I136" s="9">
        <f t="shared" si="44"/>
        <v>3.5786634993141035</v>
      </c>
      <c r="J136" s="9">
        <f t="shared" si="45"/>
        <v>5.3816314744442906</v>
      </c>
      <c r="K136" s="11">
        <f t="shared" si="46"/>
        <v>0.54644808743169393</v>
      </c>
      <c r="L136" s="11">
        <f t="shared" si="47"/>
        <v>0.28901734104046245</v>
      </c>
      <c r="M136" s="11">
        <f t="shared" si="48"/>
        <v>0.19305019305019305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-0.26021512300295591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0.22775276257698315</v>
      </c>
      <c r="Q136" s="11">
        <f>2*'OddsRatio_working_3-way'!K136*'OddsRatio_working_3-way'!L136*'OddsRatio_working_3-way'!M136</f>
        <v>6.0977981948322137E-2</v>
      </c>
      <c r="R136" s="11">
        <f t="shared" si="49"/>
        <v>0</v>
      </c>
      <c r="S136" s="11">
        <f t="shared" si="50"/>
        <v>-0.8752479869296298</v>
      </c>
      <c r="T136" s="11">
        <f t="shared" si="51"/>
        <v>-0.23433681042292634</v>
      </c>
      <c r="U136" s="11">
        <f>'OddsRatio_working_3-way'!S136-'OddsRatio_working_3-way'!R136^2/3</f>
        <v>-0.8752479869296298</v>
      </c>
      <c r="V136" s="11">
        <f>'OddsRatio_working_3-way'!S136*'OddsRatio_working_3-way'!R136/3-2*'OddsRatio_working_3-way'!R136^3/27-'OddsRatio_working_3-way'!T136</f>
        <v>0.23433681042292634</v>
      </c>
      <c r="W136" s="11">
        <f>'OddsRatio_working_3-way'!V136^2+4*'OddsRatio_working_3-way'!U136^3/27</f>
        <v>-4.4418352825287527E-2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0.15758497195519475</v>
      </c>
      <c r="Y136" s="11">
        <f>IF('OddsRatio_working_3-way'!W136&gt;=0,IF('OddsRatio_working_3-way'!V136+SQRT('OddsRatio_working_3-way'!W136)&gt;0,0,PI()),ACOS('OddsRatio_working_3-way'!V136/(2*'OddsRatio_working_3-way'!X136)))</f>
        <v>0.73246957501640675</v>
      </c>
      <c r="Z136" s="11">
        <f>'OddsRatio_working_3-way'!X136^(1/3)*COS('OddsRatio_working_3-way'!Y136/3)</f>
        <v>0.52411859742156597</v>
      </c>
      <c r="AA136" s="11">
        <f>'OddsRatio_working_3-way'!X136^(1/3)*COS(('OddsRatio_working_3-way'!Y136+2*PI())/3)</f>
        <v>-0.37513789354661092</v>
      </c>
      <c r="AB136" s="11">
        <f>'OddsRatio_working_3-way'!X136^(1/3)*COS(('OddsRatio_working_3-way'!Y136+4*PI())/3)</f>
        <v>-0.14898070387495538</v>
      </c>
      <c r="AC136" s="11">
        <f>'OddsRatio_working_3-way'!X136^(1/3)*SIN('OddsRatio_working_3-way'!Y136/3)</f>
        <v>0.1305719143360998</v>
      </c>
      <c r="AD136" s="11">
        <f>'OddsRatio_working_3-way'!X136^(1/3)*SIN(('OddsRatio_working_3-way'!Y136+2*PI())/3)</f>
        <v>0.38861406279489541</v>
      </c>
      <c r="AE136" s="11">
        <f>'OddsRatio_working_3-way'!X136^(1/3)*SIN(('OddsRatio_working_3-way'!Y136+4*PI())/3)</f>
        <v>-0.51918597713099512</v>
      </c>
      <c r="AF136" s="11">
        <f>-'OddsRatio_working_3-way'!U136/(3*'OddsRatio_working_3-way'!X136^(1/3))*COS(('OddsRatio_working_3-way'!Y136)/3)</f>
        <v>0.52411859742156586</v>
      </c>
      <c r="AG136" s="11">
        <f>-'OddsRatio_working_3-way'!U136/(3*'OddsRatio_working_3-way'!X136^(1/3))*COS(('OddsRatio_working_3-way'!Y136+2*PI())/3)</f>
        <v>-0.37513789354661087</v>
      </c>
      <c r="AH136" s="11">
        <f>-'OddsRatio_working_3-way'!U136/(3*'OddsRatio_working_3-way'!X136^(1/3))*COS(('OddsRatio_working_3-way'!Y136+4*PI())/3)</f>
        <v>-0.14898070387495535</v>
      </c>
      <c r="AI136" s="11">
        <f>'OddsRatio_working_3-way'!U136/(3*'OddsRatio_working_3-way'!X136^(1/3))*SIN(('OddsRatio_working_3-way'!Y136)/3)</f>
        <v>-0.13057191433609977</v>
      </c>
      <c r="AJ136" s="11">
        <f>'OddsRatio_working_3-way'!U136/(3*'OddsRatio_working_3-way'!X136^(1/3))*SIN(('OddsRatio_working_3-way'!Y136+2*PI())/3)</f>
        <v>-0.38861406279489535</v>
      </c>
      <c r="AK136" s="11">
        <f>'OddsRatio_working_3-way'!U136/(3*'OddsRatio_working_3-way'!X136^(1/3))*SIN(('OddsRatio_working_3-way'!Y136+4*PI())/3)</f>
        <v>0.51918597713099501</v>
      </c>
      <c r="AL136" s="11">
        <f>'OddsRatio_working_3-way'!Z136+'OddsRatio_working_3-way'!AF136</f>
        <v>1.0482371948431317</v>
      </c>
      <c r="AM136" s="11">
        <f>'OddsRatio_working_3-way'!AA136+'OddsRatio_working_3-way'!AG136</f>
        <v>-0.75027578709322174</v>
      </c>
      <c r="AN136" s="11">
        <f>'OddsRatio_working_3-way'!AB136+'OddsRatio_working_3-way'!AH136</f>
        <v>-0.29796140774991076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1.0482371948431317</v>
      </c>
      <c r="AS136" s="11">
        <f>IF(('OddsRatio_working_3-way'!X136=0),IF(Q136&gt;0,-Q136^(1/3),(-Q136)^(1/3)),'OddsRatio_working_3-way'!AM136-'OddsRatio_working_3-way'!R136/3)</f>
        <v>-0.75027578709322174</v>
      </c>
      <c r="AT136" s="11">
        <f>IF(('OddsRatio_working_3-way'!X136=0),IF(Q136&gt;0,-Q136^(1/3),(-Q136)^(1/3)),'OddsRatio_working_3-way'!AN136-'OddsRatio_working_3-way'!R136/3)</f>
        <v>-0.29796140774991076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3.12</v>
      </c>
      <c r="B137" s="4">
        <f>IF('True_Odds_Calculator_3-way'!B138="","",'True_Odds_Calculator_3-way'!B138)</f>
        <v>2.93</v>
      </c>
      <c r="C137" s="4">
        <f>IF('True_Odds_Calculator_3-way'!C138="","",'True_Odds_Calculator_3-way'!C138)</f>
        <v>2.74</v>
      </c>
      <c r="D137" s="9">
        <f t="shared" si="39"/>
        <v>0.31187406366508202</v>
      </c>
      <c r="E137" s="9">
        <f t="shared" si="40"/>
        <v>0.33237199787617122</v>
      </c>
      <c r="F137" s="9">
        <f t="shared" si="41"/>
        <v>0.35575393845874659</v>
      </c>
      <c r="G137" s="9">
        <f t="shared" si="42"/>
        <v>1.0407653076497199</v>
      </c>
      <c r="H137" s="9">
        <f t="shared" si="43"/>
        <v>3.206422452217407</v>
      </c>
      <c r="I137" s="9">
        <f t="shared" si="44"/>
        <v>3.0086770437639601</v>
      </c>
      <c r="J137" s="9">
        <f t="shared" si="45"/>
        <v>2.8109316353105127</v>
      </c>
      <c r="K137" s="11">
        <f t="shared" si="46"/>
        <v>0.32051282051282048</v>
      </c>
      <c r="L137" s="11">
        <f t="shared" si="47"/>
        <v>0.34129692832764502</v>
      </c>
      <c r="M137" s="11">
        <f t="shared" si="48"/>
        <v>0.36496350364963503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-0.28422982065143443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0.23115632779069167</v>
      </c>
      <c r="Q137" s="11">
        <f>2*'OddsRatio_working_3-way'!K137*'OddsRatio_working_3-way'!L137*'OddsRatio_working_3-way'!M137</f>
        <v>7.9846745350843393E-2</v>
      </c>
      <c r="R137" s="11">
        <f t="shared" si="49"/>
        <v>0</v>
      </c>
      <c r="S137" s="11">
        <f t="shared" si="50"/>
        <v>-0.81327260897852971</v>
      </c>
      <c r="T137" s="11">
        <f t="shared" si="51"/>
        <v>-0.28092318099431074</v>
      </c>
      <c r="U137" s="11">
        <f>'OddsRatio_working_3-way'!S137-'OddsRatio_working_3-way'!R137^2/3</f>
        <v>-0.81327260897852971</v>
      </c>
      <c r="V137" s="11">
        <f>'OddsRatio_working_3-way'!S137*'OddsRatio_working_3-way'!R137/3-2*'OddsRatio_working_3-way'!R137^3/27-'OddsRatio_working_3-way'!T137</f>
        <v>0.28092318099431074</v>
      </c>
      <c r="W137" s="11">
        <f>'OddsRatio_working_3-way'!V137^2+4*'OddsRatio_working_3-way'!U137^3/27</f>
        <v>-7.7231993973128632E-4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0.14114722239535352</v>
      </c>
      <c r="Y137" s="11">
        <f>IF('OddsRatio_working_3-way'!W137&gt;=0,IF('OddsRatio_working_3-way'!V137+SQRT('OddsRatio_working_3-way'!W137)&gt;0,0,PI()),ACOS('OddsRatio_working_3-way'!V137/(2*'OddsRatio_working_3-way'!X137)))</f>
        <v>9.860530820473401E-2</v>
      </c>
      <c r="Z137" s="11">
        <f>'OddsRatio_working_3-way'!X137^(1/3)*COS('OddsRatio_working_3-way'!Y137/3)</f>
        <v>0.52038265382485993</v>
      </c>
      <c r="AA137" s="11">
        <f>'OddsRatio_working_3-way'!X137^(1/3)*COS(('OddsRatio_working_3-way'!Y137+2*PI())/3)</f>
        <v>-0.27500930394303053</v>
      </c>
      <c r="AB137" s="11">
        <f>'OddsRatio_working_3-way'!X137^(1/3)*COS(('OddsRatio_working_3-way'!Y137+4*PI())/3)</f>
        <v>-0.24537334988182932</v>
      </c>
      <c r="AC137" s="11">
        <f>'OddsRatio_working_3-way'!X137^(1/3)*SIN('OddsRatio_working_3-way'!Y137/3)</f>
        <v>1.7110326054925927E-2</v>
      </c>
      <c r="AD137" s="11">
        <f>'OddsRatio_working_3-way'!X137^(1/3)*SIN(('OddsRatio_working_3-way'!Y137+2*PI())/3)</f>
        <v>0.44210943487362914</v>
      </c>
      <c r="AE137" s="11">
        <f>'OddsRatio_working_3-way'!X137^(1/3)*SIN(('OddsRatio_working_3-way'!Y137+4*PI())/3)</f>
        <v>-0.45921976092855504</v>
      </c>
      <c r="AF137" s="11">
        <f>-'OddsRatio_working_3-way'!U137/(3*'OddsRatio_working_3-way'!X137^(1/3))*COS(('OddsRatio_working_3-way'!Y137)/3)</f>
        <v>0.52038265382486004</v>
      </c>
      <c r="AG137" s="11">
        <f>-'OddsRatio_working_3-way'!U137/(3*'OddsRatio_working_3-way'!X137^(1/3))*COS(('OddsRatio_working_3-way'!Y137+2*PI())/3)</f>
        <v>-0.27500930394303058</v>
      </c>
      <c r="AH137" s="11">
        <f>-'OddsRatio_working_3-way'!U137/(3*'OddsRatio_working_3-way'!X137^(1/3))*COS(('OddsRatio_working_3-way'!Y137+4*PI())/3)</f>
        <v>-0.24537334988182935</v>
      </c>
      <c r="AI137" s="11">
        <f>'OddsRatio_working_3-way'!U137/(3*'OddsRatio_working_3-way'!X137^(1/3))*SIN(('OddsRatio_working_3-way'!Y137)/3)</f>
        <v>-1.711032605492593E-2</v>
      </c>
      <c r="AJ137" s="11">
        <f>'OddsRatio_working_3-way'!U137/(3*'OddsRatio_working_3-way'!X137^(1/3))*SIN(('OddsRatio_working_3-way'!Y137+2*PI())/3)</f>
        <v>-0.44210943487362919</v>
      </c>
      <c r="AK137" s="11">
        <f>'OddsRatio_working_3-way'!U137/(3*'OddsRatio_working_3-way'!X137^(1/3))*SIN(('OddsRatio_working_3-way'!Y137+4*PI())/3)</f>
        <v>0.45921976092855515</v>
      </c>
      <c r="AL137" s="11">
        <f>'OddsRatio_working_3-way'!Z137+'OddsRatio_working_3-way'!AF137</f>
        <v>1.0407653076497199</v>
      </c>
      <c r="AM137" s="11">
        <f>'OddsRatio_working_3-way'!AA137+'OddsRatio_working_3-way'!AG137</f>
        <v>-0.55001860788606116</v>
      </c>
      <c r="AN137" s="11">
        <f>'OddsRatio_working_3-way'!AB137+'OddsRatio_working_3-way'!AH137</f>
        <v>-0.4907466997636587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1.0407653076497199</v>
      </c>
      <c r="AS137" s="11">
        <f>IF(('OddsRatio_working_3-way'!X137=0),IF(Q137&gt;0,-Q137^(1/3),(-Q137)^(1/3)),'OddsRatio_working_3-way'!AM137-'OddsRatio_working_3-way'!R137/3)</f>
        <v>-0.55001860788606116</v>
      </c>
      <c r="AT137" s="11">
        <f>IF(('OddsRatio_working_3-way'!X137=0),IF(Q137&gt;0,-Q137^(1/3),(-Q137)^(1/3)),'OddsRatio_working_3-way'!AN137-'OddsRatio_working_3-way'!R137/3)</f>
        <v>-0.4907466997636587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2.42</v>
      </c>
      <c r="B138" s="4">
        <f>IF('True_Odds_Calculator_3-way'!B139="","",'True_Odds_Calculator_3-way'!B139)</f>
        <v>3.15</v>
      </c>
      <c r="C138" s="4">
        <f>IF('True_Odds_Calculator_3-way'!C139="","",'True_Odds_Calculator_3-way'!C139)</f>
        <v>3.36</v>
      </c>
      <c r="D138" s="9">
        <f t="shared" si="39"/>
        <v>0.40292359351355561</v>
      </c>
      <c r="E138" s="9">
        <f t="shared" si="40"/>
        <v>0.30829357918103067</v>
      </c>
      <c r="F138" s="9">
        <f t="shared" si="41"/>
        <v>0.28878282730541383</v>
      </c>
      <c r="G138" s="9">
        <f t="shared" si="42"/>
        <v>1.0435634680249657</v>
      </c>
      <c r="H138" s="9">
        <f t="shared" si="43"/>
        <v>2.481860124595451</v>
      </c>
      <c r="I138" s="9">
        <f t="shared" si="44"/>
        <v>3.2436614562536761</v>
      </c>
      <c r="J138" s="9">
        <f t="shared" si="45"/>
        <v>3.4628097845389192</v>
      </c>
      <c r="K138" s="11">
        <f t="shared" si="46"/>
        <v>0.41322314049586778</v>
      </c>
      <c r="L138" s="11">
        <f t="shared" si="47"/>
        <v>0.31746031746031744</v>
      </c>
      <c r="M138" s="11">
        <f t="shared" si="48"/>
        <v>0.29761904761904762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-0.2813025118219924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0.23152052372831591</v>
      </c>
      <c r="Q138" s="11">
        <f>2*'OddsRatio_working_3-way'!K138*'OddsRatio_working_3-way'!L138*'OddsRatio_working_3-way'!M138</f>
        <v>7.8084493668909252E-2</v>
      </c>
      <c r="R138" s="11">
        <f t="shared" si="49"/>
        <v>0</v>
      </c>
      <c r="S138" s="11">
        <f t="shared" si="50"/>
        <v>-0.82303041742770355</v>
      </c>
      <c r="T138" s="11">
        <f t="shared" si="51"/>
        <v>-0.27758192830613948</v>
      </c>
      <c r="U138" s="11">
        <f>'OddsRatio_working_3-way'!S138-'OddsRatio_working_3-way'!R138^2/3</f>
        <v>-0.82303041742770355</v>
      </c>
      <c r="V138" s="11">
        <f>'OddsRatio_working_3-way'!S138*'OddsRatio_working_3-way'!R138/3-2*'OddsRatio_working_3-way'!R138^3/27-'OddsRatio_working_3-way'!T138</f>
        <v>0.27758192830613948</v>
      </c>
      <c r="W138" s="11">
        <f>'OddsRatio_working_3-way'!V138^2+4*'OddsRatio_working_3-way'!U138^3/27</f>
        <v>-5.5413956114842289E-3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0.14369509606597486</v>
      </c>
      <c r="Y138" s="11">
        <f>IF('OddsRatio_working_3-way'!W138&gt;=0,IF('OddsRatio_working_3-way'!V138+SQRT('OddsRatio_working_3-way'!W138)&gt;0,0,PI()),ACOS('OddsRatio_working_3-way'!V138/(2*'OddsRatio_working_3-way'!X138)))</f>
        <v>0.26201011514301786</v>
      </c>
      <c r="Z138" s="11">
        <f>'OddsRatio_working_3-way'!X138^(1/3)*COS('OddsRatio_working_3-way'!Y138/3)</f>
        <v>0.52178173401248285</v>
      </c>
      <c r="AA138" s="11">
        <f>'OddsRatio_working_3-way'!X138^(1/3)*COS(('OddsRatio_working_3-way'!Y138+2*PI())/3)</f>
        <v>-0.30045689909338436</v>
      </c>
      <c r="AB138" s="11">
        <f>'OddsRatio_working_3-way'!X138^(1/3)*COS(('OddsRatio_working_3-way'!Y138+4*PI())/3)</f>
        <v>-0.22132483491909888</v>
      </c>
      <c r="AC138" s="11">
        <f>'OddsRatio_working_3-way'!X138^(1/3)*SIN('OddsRatio_working_3-way'!Y138/3)</f>
        <v>4.5686918552554683E-2</v>
      </c>
      <c r="AD138" s="11">
        <f>'OddsRatio_working_3-way'!X138^(1/3)*SIN(('OddsRatio_working_3-way'!Y138+2*PI())/3)</f>
        <v>0.42903277760922776</v>
      </c>
      <c r="AE138" s="11">
        <f>'OddsRatio_working_3-way'!X138^(1/3)*SIN(('OddsRatio_working_3-way'!Y138+4*PI())/3)</f>
        <v>-0.47471969616178222</v>
      </c>
      <c r="AF138" s="11">
        <f>-'OddsRatio_working_3-way'!U138/(3*'OddsRatio_working_3-way'!X138^(1/3))*COS(('OddsRatio_working_3-way'!Y138)/3)</f>
        <v>0.52178173401248273</v>
      </c>
      <c r="AG138" s="11">
        <f>-'OddsRatio_working_3-way'!U138/(3*'OddsRatio_working_3-way'!X138^(1/3))*COS(('OddsRatio_working_3-way'!Y138+2*PI())/3)</f>
        <v>-0.3004568990933843</v>
      </c>
      <c r="AH138" s="11">
        <f>-'OddsRatio_working_3-way'!U138/(3*'OddsRatio_working_3-way'!X138^(1/3))*COS(('OddsRatio_working_3-way'!Y138+4*PI())/3)</f>
        <v>-0.22132483491909885</v>
      </c>
      <c r="AI138" s="11">
        <f>'OddsRatio_working_3-way'!U138/(3*'OddsRatio_working_3-way'!X138^(1/3))*SIN(('OddsRatio_working_3-way'!Y138)/3)</f>
        <v>-4.5686918552554676E-2</v>
      </c>
      <c r="AJ138" s="11">
        <f>'OddsRatio_working_3-way'!U138/(3*'OddsRatio_working_3-way'!X138^(1/3))*SIN(('OddsRatio_working_3-way'!Y138+2*PI())/3)</f>
        <v>-0.42903277760922764</v>
      </c>
      <c r="AK138" s="11">
        <f>'OddsRatio_working_3-way'!U138/(3*'OddsRatio_working_3-way'!X138^(1/3))*SIN(('OddsRatio_working_3-way'!Y138+4*PI())/3)</f>
        <v>0.47471969616178211</v>
      </c>
      <c r="AL138" s="11">
        <f>'OddsRatio_working_3-way'!Z138+'OddsRatio_working_3-way'!AF138</f>
        <v>1.0435634680249657</v>
      </c>
      <c r="AM138" s="11">
        <f>'OddsRatio_working_3-way'!AA138+'OddsRatio_working_3-way'!AG138</f>
        <v>-0.60091379818676871</v>
      </c>
      <c r="AN138" s="11">
        <f>'OddsRatio_working_3-way'!AB138+'OddsRatio_working_3-way'!AH138</f>
        <v>-0.44264966983819776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1.0435634680249657</v>
      </c>
      <c r="AS138" s="11">
        <f>IF(('OddsRatio_working_3-way'!X138=0),IF(Q138&gt;0,-Q138^(1/3),(-Q138)^(1/3)),'OddsRatio_working_3-way'!AM138-'OddsRatio_working_3-way'!R138/3)</f>
        <v>-0.60091379818676871</v>
      </c>
      <c r="AT138" s="11">
        <f>IF(('OddsRatio_working_3-way'!X138=0),IF(Q138&gt;0,-Q138^(1/3),(-Q138)^(1/3)),'OddsRatio_working_3-way'!AN138-'OddsRatio_working_3-way'!R138/3)</f>
        <v>-0.44264966983819776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1.93</v>
      </c>
      <c r="B139" s="4">
        <f>IF('True_Odds_Calculator_3-way'!B140="","",'True_Odds_Calculator_3-way'!B140)</f>
        <v>3.44</v>
      </c>
      <c r="C139" s="4">
        <f>IF('True_Odds_Calculator_3-way'!C140="","",'True_Odds_Calculator_3-way'!C140)</f>
        <v>4.54</v>
      </c>
      <c r="D139" s="9">
        <f t="shared" si="39"/>
        <v>0.5064756847981482</v>
      </c>
      <c r="E139" s="9">
        <f t="shared" si="40"/>
        <v>0.28117017728236499</v>
      </c>
      <c r="F139" s="9">
        <f t="shared" si="41"/>
        <v>0.21235413791948674</v>
      </c>
      <c r="G139" s="9">
        <f t="shared" si="42"/>
        <v>1.0477725241245348</v>
      </c>
      <c r="H139" s="9">
        <f t="shared" si="43"/>
        <v>1.9744284474358171</v>
      </c>
      <c r="I139" s="9">
        <f t="shared" si="44"/>
        <v>3.5565649588638646</v>
      </c>
      <c r="J139" s="9">
        <f t="shared" si="45"/>
        <v>4.7091147354008527</v>
      </c>
      <c r="K139" s="11">
        <f t="shared" si="46"/>
        <v>0.5181347150259068</v>
      </c>
      <c r="L139" s="11">
        <f t="shared" si="47"/>
        <v>0.29069767441860467</v>
      </c>
      <c r="M139" s="11">
        <f t="shared" si="48"/>
        <v>0.22026431718061673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-0.26650442996953605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0.22924846844771385</v>
      </c>
      <c r="Q139" s="11">
        <f>2*'OddsRatio_working_3-way'!K139*'OddsRatio_working_3-way'!L139*'OddsRatio_working_3-way'!M139</f>
        <v>6.6352668146950469E-2</v>
      </c>
      <c r="R139" s="11">
        <f t="shared" si="49"/>
        <v>0</v>
      </c>
      <c r="S139" s="11">
        <f t="shared" si="50"/>
        <v>-0.86020509480431184</v>
      </c>
      <c r="T139" s="11">
        <f t="shared" si="51"/>
        <v>-0.24897397823569087</v>
      </c>
      <c r="U139" s="11">
        <f>'OddsRatio_working_3-way'!S139-'OddsRatio_working_3-way'!R139^2/3</f>
        <v>-0.86020509480431184</v>
      </c>
      <c r="V139" s="11">
        <f>'OddsRatio_working_3-way'!S139*'OddsRatio_working_3-way'!R139/3-2*'OddsRatio_working_3-way'!R139^3/27-'OddsRatio_working_3-way'!T139</f>
        <v>0.24897397823569087</v>
      </c>
      <c r="W139" s="11">
        <f>'OddsRatio_working_3-way'!V139^2+4*'OddsRatio_working_3-way'!U139^3/27</f>
        <v>-3.2309909700048003E-2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0.15353985764171649</v>
      </c>
      <c r="Y139" s="11">
        <f>IF('OddsRatio_working_3-way'!W139&gt;=0,IF('OddsRatio_working_3-way'!V139+SQRT('OddsRatio_working_3-way'!W139)&gt;0,0,PI()),ACOS('OddsRatio_working_3-way'!V139/(2*'OddsRatio_working_3-way'!X139)))</f>
        <v>0.62531353534989476</v>
      </c>
      <c r="Z139" s="11">
        <f>'OddsRatio_working_3-way'!X139^(1/3)*COS('OddsRatio_working_3-way'!Y139/3)</f>
        <v>0.5238862620622674</v>
      </c>
      <c r="AA139" s="11">
        <f>'OddsRatio_working_3-way'!X139^(1/3)*COS(('OddsRatio_working_3-way'!Y139+2*PI())/3)</f>
        <v>-0.3579049047636827</v>
      </c>
      <c r="AB139" s="11">
        <f>'OddsRatio_working_3-way'!X139^(1/3)*COS(('OddsRatio_working_3-way'!Y139+4*PI())/3)</f>
        <v>-0.16598135729858476</v>
      </c>
      <c r="AC139" s="11">
        <f>'OddsRatio_working_3-way'!X139^(1/3)*SIN('OddsRatio_working_3-way'!Y139/3)</f>
        <v>0.11080711179280231</v>
      </c>
      <c r="AD139" s="11">
        <f>'OddsRatio_working_3-way'!X139^(1/3)*SIN(('OddsRatio_working_3-way'!Y139+2*PI())/3)</f>
        <v>0.39829525574319419</v>
      </c>
      <c r="AE139" s="11">
        <f>'OddsRatio_working_3-way'!X139^(1/3)*SIN(('OddsRatio_working_3-way'!Y139+4*PI())/3)</f>
        <v>-0.50910236753599647</v>
      </c>
      <c r="AF139" s="11">
        <f>-'OddsRatio_working_3-way'!U139/(3*'OddsRatio_working_3-way'!X139^(1/3))*COS(('OddsRatio_working_3-way'!Y139)/3)</f>
        <v>0.5238862620622674</v>
      </c>
      <c r="AG139" s="11">
        <f>-'OddsRatio_working_3-way'!U139/(3*'OddsRatio_working_3-way'!X139^(1/3))*COS(('OddsRatio_working_3-way'!Y139+2*PI())/3)</f>
        <v>-0.3579049047636827</v>
      </c>
      <c r="AH139" s="11">
        <f>-'OddsRatio_working_3-way'!U139/(3*'OddsRatio_working_3-way'!X139^(1/3))*COS(('OddsRatio_working_3-way'!Y139+4*PI())/3)</f>
        <v>-0.16598135729858476</v>
      </c>
      <c r="AI139" s="11">
        <f>'OddsRatio_working_3-way'!U139/(3*'OddsRatio_working_3-way'!X139^(1/3))*SIN(('OddsRatio_working_3-way'!Y139)/3)</f>
        <v>-0.11080711179280231</v>
      </c>
      <c r="AJ139" s="11">
        <f>'OddsRatio_working_3-way'!U139/(3*'OddsRatio_working_3-way'!X139^(1/3))*SIN(('OddsRatio_working_3-way'!Y139+2*PI())/3)</f>
        <v>-0.39829525574319419</v>
      </c>
      <c r="AK139" s="11">
        <f>'OddsRatio_working_3-way'!U139/(3*'OddsRatio_working_3-way'!X139^(1/3))*SIN(('OddsRatio_working_3-way'!Y139+4*PI())/3)</f>
        <v>0.50910236753599647</v>
      </c>
      <c r="AL139" s="11">
        <f>'OddsRatio_working_3-way'!Z139+'OddsRatio_working_3-way'!AF139</f>
        <v>1.0477725241245348</v>
      </c>
      <c r="AM139" s="11">
        <f>'OddsRatio_working_3-way'!AA139+'OddsRatio_working_3-way'!AG139</f>
        <v>-0.71580980952736539</v>
      </c>
      <c r="AN139" s="11">
        <f>'OddsRatio_working_3-way'!AB139+'OddsRatio_working_3-way'!AH139</f>
        <v>-0.33196271459716953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1.0477725241245348</v>
      </c>
      <c r="AS139" s="11">
        <f>IF(('OddsRatio_working_3-way'!X139=0),IF(Q139&gt;0,-Q139^(1/3),(-Q139)^(1/3)),'OddsRatio_working_3-way'!AM139-'OddsRatio_working_3-way'!R139/3)</f>
        <v>-0.71580980952736539</v>
      </c>
      <c r="AT139" s="11">
        <f>IF(('OddsRatio_working_3-way'!X139=0),IF(Q139&gt;0,-Q139^(1/3),(-Q139)^(1/3)),'OddsRatio_working_3-way'!AN139-'OddsRatio_working_3-way'!R139/3)</f>
        <v>-0.33196271459716953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1.91</v>
      </c>
      <c r="B140" s="4">
        <f>IF('True_Odds_Calculator_3-way'!B141="","",'True_Odds_Calculator_3-way'!B141)</f>
        <v>3.95</v>
      </c>
      <c r="C140" s="4">
        <f>IF('True_Odds_Calculator_3-way'!C141="","",'True_Odds_Calculator_3-way'!C141)</f>
        <v>3.97</v>
      </c>
      <c r="D140" s="9">
        <f t="shared" si="39"/>
        <v>0.51209071117472826</v>
      </c>
      <c r="E140" s="9">
        <f t="shared" si="40"/>
        <v>0.24457775645368576</v>
      </c>
      <c r="F140" s="9">
        <f t="shared" si="41"/>
        <v>0.24333153237158611</v>
      </c>
      <c r="G140" s="9">
        <f t="shared" si="42"/>
        <v>1.0470099182705201</v>
      </c>
      <c r="H140" s="9">
        <f t="shared" si="43"/>
        <v>1.9527790256261732</v>
      </c>
      <c r="I140" s="9">
        <f t="shared" si="44"/>
        <v>4.0886792588980354</v>
      </c>
      <c r="J140" s="9">
        <f t="shared" si="45"/>
        <v>4.1096194572634444</v>
      </c>
      <c r="K140" s="11">
        <f t="shared" si="46"/>
        <v>0.52356020942408377</v>
      </c>
      <c r="L140" s="11">
        <f t="shared" si="47"/>
        <v>0.25316455696202528</v>
      </c>
      <c r="M140" s="11">
        <f t="shared" si="48"/>
        <v>0.25188916876574308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-0.26619438351757752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0.22803406755517597</v>
      </c>
      <c r="Q140" s="11">
        <f>2*'OddsRatio_working_3-way'!K140*'OddsRatio_working_3-way'!L140*'OddsRatio_working_3-way'!M140</f>
        <v>6.6774251114253572E-2</v>
      </c>
      <c r="R140" s="11">
        <f t="shared" si="49"/>
        <v>0</v>
      </c>
      <c r="S140" s="11">
        <f t="shared" si="50"/>
        <v>-0.85664492444153417</v>
      </c>
      <c r="T140" s="11">
        <f t="shared" si="51"/>
        <v>-0.25084770847482696</v>
      </c>
      <c r="U140" s="11">
        <f>'OddsRatio_working_3-way'!S140-'OddsRatio_working_3-way'!R140^2/3</f>
        <v>-0.85664492444153417</v>
      </c>
      <c r="V140" s="11">
        <f>'OddsRatio_working_3-way'!S140*'OddsRatio_working_3-way'!R140/3-2*'OddsRatio_working_3-way'!R140^3/27-'OddsRatio_working_3-way'!T140</f>
        <v>0.25084770847482696</v>
      </c>
      <c r="W140" s="11">
        <f>'OddsRatio_working_3-way'!V140^2+4*'OddsRatio_working_3-way'!U140^3/27</f>
        <v>-3.020739195839911E-2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0.15258765088095341</v>
      </c>
      <c r="Y140" s="11">
        <f>IF('OddsRatio_working_3-way'!W140&gt;=0,IF('OddsRatio_working_3-way'!V140+SQRT('OddsRatio_working_3-way'!W140)&gt;0,0,PI()),ACOS('OddsRatio_working_3-way'!V140/(2*'OddsRatio_working_3-way'!X140)))</f>
        <v>0.60591899195549404</v>
      </c>
      <c r="Z140" s="11">
        <f>'OddsRatio_working_3-way'!X140^(1/3)*COS('OddsRatio_working_3-way'!Y140/3)</f>
        <v>0.52350495913526018</v>
      </c>
      <c r="AA140" s="11">
        <f>'OddsRatio_working_3-way'!X140^(1/3)*COS(('OddsRatio_working_3-way'!Y140+2*PI())/3)</f>
        <v>-0.35458646812233879</v>
      </c>
      <c r="AB140" s="11">
        <f>'OddsRatio_working_3-way'!X140^(1/3)*COS(('OddsRatio_working_3-way'!Y140+4*PI())/3)</f>
        <v>-0.16891849101292125</v>
      </c>
      <c r="AC140" s="11">
        <f>'OddsRatio_working_3-way'!X140^(1/3)*SIN('OddsRatio_working_3-way'!Y140/3)</f>
        <v>0.10719545656401554</v>
      </c>
      <c r="AD140" s="11">
        <f>'OddsRatio_working_3-way'!X140^(1/3)*SIN(('OddsRatio_working_3-way'!Y140+2*PI())/3)</f>
        <v>0.39977086533626199</v>
      </c>
      <c r="AE140" s="11">
        <f>'OddsRatio_working_3-way'!X140^(1/3)*SIN(('OddsRatio_working_3-way'!Y140+4*PI())/3)</f>
        <v>-0.50696632190027746</v>
      </c>
      <c r="AF140" s="11">
        <f>-'OddsRatio_working_3-way'!U140/(3*'OddsRatio_working_3-way'!X140^(1/3))*COS(('OddsRatio_working_3-way'!Y140)/3)</f>
        <v>0.52350495913525996</v>
      </c>
      <c r="AG140" s="11">
        <f>-'OddsRatio_working_3-way'!U140/(3*'OddsRatio_working_3-way'!X140^(1/3))*COS(('OddsRatio_working_3-way'!Y140+2*PI())/3)</f>
        <v>-0.35458646812233863</v>
      </c>
      <c r="AH140" s="11">
        <f>-'OddsRatio_working_3-way'!U140/(3*'OddsRatio_working_3-way'!X140^(1/3))*COS(('OddsRatio_working_3-way'!Y140+4*PI())/3)</f>
        <v>-0.16891849101292117</v>
      </c>
      <c r="AI140" s="11">
        <f>'OddsRatio_working_3-way'!U140/(3*'OddsRatio_working_3-way'!X140^(1/3))*SIN(('OddsRatio_working_3-way'!Y140)/3)</f>
        <v>-0.1071954565640155</v>
      </c>
      <c r="AJ140" s="11">
        <f>'OddsRatio_working_3-way'!U140/(3*'OddsRatio_working_3-way'!X140^(1/3))*SIN(('OddsRatio_working_3-way'!Y140+2*PI())/3)</f>
        <v>-0.39977086533626183</v>
      </c>
      <c r="AK140" s="11">
        <f>'OddsRatio_working_3-way'!U140/(3*'OddsRatio_working_3-way'!X140^(1/3))*SIN(('OddsRatio_working_3-way'!Y140+4*PI())/3)</f>
        <v>0.50696632190027724</v>
      </c>
      <c r="AL140" s="11">
        <f>'OddsRatio_working_3-way'!Z140+'OddsRatio_working_3-way'!AF140</f>
        <v>1.0470099182705201</v>
      </c>
      <c r="AM140" s="11">
        <f>'OddsRatio_working_3-way'!AA140+'OddsRatio_working_3-way'!AG140</f>
        <v>-0.70917293624467748</v>
      </c>
      <c r="AN140" s="11">
        <f>'OddsRatio_working_3-way'!AB140+'OddsRatio_working_3-way'!AH140</f>
        <v>-0.33783698202584245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1.0470099182705201</v>
      </c>
      <c r="AS140" s="11">
        <f>IF(('OddsRatio_working_3-way'!X140=0),IF(Q140&gt;0,-Q140^(1/3),(-Q140)^(1/3)),'OddsRatio_working_3-way'!AM140-'OddsRatio_working_3-way'!R140/3)</f>
        <v>-0.70917293624467748</v>
      </c>
      <c r="AT140" s="11">
        <f>IF(('OddsRatio_working_3-way'!X140=0),IF(Q140&gt;0,-Q140^(1/3),(-Q140)^(1/3)),'OddsRatio_working_3-way'!AN140-'OddsRatio_working_3-way'!R140/3)</f>
        <v>-0.33783698202584245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1.56</v>
      </c>
      <c r="B141" s="4">
        <f>IF('True_Odds_Calculator_3-way'!B142="","",'True_Odds_Calculator_3-way'!B142)</f>
        <v>4.37</v>
      </c>
      <c r="C141" s="4">
        <f>IF('True_Odds_Calculator_3-way'!C142="","",'True_Odds_Calculator_3-way'!C142)</f>
        <v>6.28</v>
      </c>
      <c r="D141" s="9">
        <f t="shared" si="39"/>
        <v>0.62846828063845694</v>
      </c>
      <c r="E141" s="9">
        <f t="shared" si="40"/>
        <v>0.21941479467952041</v>
      </c>
      <c r="F141" s="9">
        <f t="shared" si="41"/>
        <v>0.15211692468202298</v>
      </c>
      <c r="G141" s="9">
        <f t="shared" si="42"/>
        <v>1.0556610720049453</v>
      </c>
      <c r="H141" s="9">
        <f t="shared" si="43"/>
        <v>1.5911702003227695</v>
      </c>
      <c r="I141" s="9">
        <f t="shared" si="44"/>
        <v>4.5575778126566657</v>
      </c>
      <c r="J141" s="9">
        <f t="shared" si="45"/>
        <v>6.573890460186111</v>
      </c>
      <c r="K141" s="11">
        <f t="shared" si="46"/>
        <v>0.64102564102564097</v>
      </c>
      <c r="L141" s="11">
        <f t="shared" si="47"/>
        <v>0.22883295194508008</v>
      </c>
      <c r="M141" s="11">
        <f t="shared" si="48"/>
        <v>0.15923566878980891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-0.23274811445459631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0.21512651962009915</v>
      </c>
      <c r="Q141" s="11">
        <f>2*'OddsRatio_working_3-way'!K141*'OddsRatio_working_3-way'!L141*'OddsRatio_working_3-way'!M141</f>
        <v>4.6715856595026951E-2</v>
      </c>
      <c r="R141" s="11">
        <f t="shared" si="49"/>
        <v>0</v>
      </c>
      <c r="S141" s="11">
        <f t="shared" si="50"/>
        <v>-0.92428898994180808</v>
      </c>
      <c r="T141" s="11">
        <f t="shared" si="51"/>
        <v>-0.20071422148573459</v>
      </c>
      <c r="U141" s="11">
        <f>'OddsRatio_working_3-way'!S141-'OddsRatio_working_3-way'!R141^2/3</f>
        <v>-0.92428898994180808</v>
      </c>
      <c r="V141" s="11">
        <f>'OddsRatio_working_3-way'!S141*'OddsRatio_working_3-way'!R141/3-2*'OddsRatio_working_3-way'!R141^3/27-'OddsRatio_working_3-way'!T141</f>
        <v>0.20071422148573459</v>
      </c>
      <c r="W141" s="11">
        <f>'OddsRatio_working_3-way'!V141^2+4*'OddsRatio_working_3-way'!U141^3/27</f>
        <v>-7.6695942561213024E-2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0.17101326064653402</v>
      </c>
      <c r="Y141" s="11">
        <f>IF('OddsRatio_working_3-way'!W141&gt;=0,IF('OddsRatio_working_3-way'!V141+SQRT('OddsRatio_working_3-way'!W141)&gt;0,0,PI()),ACOS('OddsRatio_working_3-way'!V141/(2*'OddsRatio_working_3-way'!X141)))</f>
        <v>0.94364794388023987</v>
      </c>
      <c r="Z141" s="11">
        <f>'OddsRatio_working_3-way'!X141^(1/3)*COS('OddsRatio_working_3-way'!Y141/3)</f>
        <v>0.52783053600247276</v>
      </c>
      <c r="AA141" s="11">
        <f>'OddsRatio_working_3-way'!X141^(1/3)*COS(('OddsRatio_working_3-way'!Y141+2*PI())/3)</f>
        <v>-0.41263796779168121</v>
      </c>
      <c r="AB141" s="11">
        <f>'OddsRatio_working_3-way'!X141^(1/3)*COS(('OddsRatio_working_3-way'!Y141+4*PI())/3)</f>
        <v>-0.1151925682107915</v>
      </c>
      <c r="AC141" s="11">
        <f>'OddsRatio_working_3-way'!X141^(1/3)*SIN('OddsRatio_working_3-way'!Y141/3)</f>
        <v>0.1717301815172424</v>
      </c>
      <c r="AD141" s="11">
        <f>'OddsRatio_working_3-way'!X141^(1/3)*SIN(('OddsRatio_working_3-way'!Y141+2*PI())/3)</f>
        <v>0.37124956231267703</v>
      </c>
      <c r="AE141" s="11">
        <f>'OddsRatio_working_3-way'!X141^(1/3)*SIN(('OddsRatio_working_3-way'!Y141+4*PI())/3)</f>
        <v>-0.54297974382991943</v>
      </c>
      <c r="AF141" s="11">
        <f>-'OddsRatio_working_3-way'!U141/(3*'OddsRatio_working_3-way'!X141^(1/3))*COS(('OddsRatio_working_3-way'!Y141)/3)</f>
        <v>0.52783053600247265</v>
      </c>
      <c r="AG141" s="11">
        <f>-'OddsRatio_working_3-way'!U141/(3*'OddsRatio_working_3-way'!X141^(1/3))*COS(('OddsRatio_working_3-way'!Y141+2*PI())/3)</f>
        <v>-0.4126379677916811</v>
      </c>
      <c r="AH141" s="11">
        <f>-'OddsRatio_working_3-way'!U141/(3*'OddsRatio_working_3-way'!X141^(1/3))*COS(('OddsRatio_working_3-way'!Y141+4*PI())/3)</f>
        <v>-0.11519256821079149</v>
      </c>
      <c r="AI141" s="11">
        <f>'OddsRatio_working_3-way'!U141/(3*'OddsRatio_working_3-way'!X141^(1/3))*SIN(('OddsRatio_working_3-way'!Y141)/3)</f>
        <v>-0.17173018151724234</v>
      </c>
      <c r="AJ141" s="11">
        <f>'OddsRatio_working_3-way'!U141/(3*'OddsRatio_working_3-way'!X141^(1/3))*SIN(('OddsRatio_working_3-way'!Y141+2*PI())/3)</f>
        <v>-0.37124956231267692</v>
      </c>
      <c r="AK141" s="11">
        <f>'OddsRatio_working_3-way'!U141/(3*'OddsRatio_working_3-way'!X141^(1/3))*SIN(('OddsRatio_working_3-way'!Y141+4*PI())/3)</f>
        <v>0.54297974382991931</v>
      </c>
      <c r="AL141" s="11">
        <f>'OddsRatio_working_3-way'!Z141+'OddsRatio_working_3-way'!AF141</f>
        <v>1.0556610720049453</v>
      </c>
      <c r="AM141" s="11">
        <f>'OddsRatio_working_3-way'!AA141+'OddsRatio_working_3-way'!AG141</f>
        <v>-0.82527593558336232</v>
      </c>
      <c r="AN141" s="11">
        <f>'OddsRatio_working_3-way'!AB141+'OddsRatio_working_3-way'!AH141</f>
        <v>-0.23038513642158298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1.0556610720049453</v>
      </c>
      <c r="AS141" s="11">
        <f>IF(('OddsRatio_working_3-way'!X141=0),IF(Q141&gt;0,-Q141^(1/3),(-Q141)^(1/3)),'OddsRatio_working_3-way'!AM141-'OddsRatio_working_3-way'!R141/3)</f>
        <v>-0.82527593558336232</v>
      </c>
      <c r="AT141" s="11">
        <f>IF(('OddsRatio_working_3-way'!X141=0),IF(Q141&gt;0,-Q141^(1/3),(-Q141)^(1/3)),'OddsRatio_working_3-way'!AN141-'OddsRatio_working_3-way'!R141/3)</f>
        <v>-0.23038513642158298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1.49</v>
      </c>
      <c r="B142" s="4">
        <f>IF('True_Odds_Calculator_3-way'!B143="","",'True_Odds_Calculator_3-way'!B143)</f>
        <v>4.79</v>
      </c>
      <c r="C142" s="4">
        <f>IF('True_Odds_Calculator_3-way'!C143="","",'True_Odds_Calculator_3-way'!C143)</f>
        <v>6.6</v>
      </c>
      <c r="D142" s="9">
        <f t="shared" si="39"/>
        <v>0.65742916600342871</v>
      </c>
      <c r="E142" s="9">
        <f t="shared" si="40"/>
        <v>0.19879266972383128</v>
      </c>
      <c r="F142" s="9">
        <f t="shared" si="41"/>
        <v>0.14377816427273984</v>
      </c>
      <c r="G142" s="9">
        <f t="shared" si="42"/>
        <v>1.0634212583896294</v>
      </c>
      <c r="H142" s="9">
        <f t="shared" si="43"/>
        <v>1.5210764166109185</v>
      </c>
      <c r="I142" s="9">
        <f t="shared" si="44"/>
        <v>5.0303665692966941</v>
      </c>
      <c r="J142" s="9">
        <f t="shared" si="45"/>
        <v>6.955159046981926</v>
      </c>
      <c r="K142" s="11">
        <f t="shared" si="46"/>
        <v>0.67114093959731547</v>
      </c>
      <c r="L142" s="11">
        <f t="shared" si="47"/>
        <v>0.20876826722338204</v>
      </c>
      <c r="M142" s="11">
        <f t="shared" si="48"/>
        <v>0.15151515151515152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-0.2207789175044782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0.20974481189414429</v>
      </c>
      <c r="Q142" s="11">
        <f>2*'OddsRatio_working_3-way'!K142*'OddsRatio_working_3-way'!L142*'OddsRatio_working_3-way'!M142</f>
        <v>4.2458463946183057E-2</v>
      </c>
      <c r="R142" s="11">
        <f t="shared" si="49"/>
        <v>0</v>
      </c>
      <c r="S142" s="11">
        <f t="shared" si="50"/>
        <v>-0.95002192358285253</v>
      </c>
      <c r="T142" s="11">
        <f t="shared" si="51"/>
        <v>-0.19231213027992966</v>
      </c>
      <c r="U142" s="11">
        <f>'OddsRatio_working_3-way'!S142-'OddsRatio_working_3-way'!R142^2/3</f>
        <v>-0.95002192358285253</v>
      </c>
      <c r="V142" s="11">
        <f>'OddsRatio_working_3-way'!S142*'OddsRatio_working_3-way'!R142/3-2*'OddsRatio_working_3-way'!R142^3/27-'OddsRatio_working_3-way'!T142</f>
        <v>0.19231213027992966</v>
      </c>
      <c r="W142" s="11">
        <f>'OddsRatio_working_3-way'!V142^2+4*'OddsRatio_working_3-way'!U142^3/27</f>
        <v>-9.0043357061331319E-2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0.1782044559727225</v>
      </c>
      <c r="Y142" s="11">
        <f>IF('OddsRatio_working_3-way'!W142&gt;=0,IF('OddsRatio_working_3-way'!V142+SQRT('OddsRatio_working_3-way'!W142)&gt;0,0,PI()),ACOS('OddsRatio_working_3-way'!V142/(2*'OddsRatio_working_3-way'!X142)))</f>
        <v>1.0008547840119677</v>
      </c>
      <c r="Z142" s="11">
        <f>'OddsRatio_working_3-way'!X142^(1/3)*COS('OddsRatio_working_3-way'!Y142/3)</f>
        <v>0.53171062919481471</v>
      </c>
      <c r="AA142" s="11">
        <f>'OddsRatio_working_3-way'!X142^(1/3)*COS(('OddsRatio_working_3-way'!Y142+2*PI())/3)</f>
        <v>-0.42544333418739366</v>
      </c>
      <c r="AB142" s="11">
        <f>'OddsRatio_working_3-way'!X142^(1/3)*COS(('OddsRatio_working_3-way'!Y142+4*PI())/3)</f>
        <v>-0.10626729500742117</v>
      </c>
      <c r="AC142" s="11">
        <f>'OddsRatio_working_3-way'!X142^(1/3)*SIN('OddsRatio_working_3-way'!Y142/3)</f>
        <v>0.18427637213943568</v>
      </c>
      <c r="AD142" s="11">
        <f>'OddsRatio_working_3-way'!X142^(1/3)*SIN(('OddsRatio_working_3-way'!Y142+2*PI())/3)</f>
        <v>0.36833672627519942</v>
      </c>
      <c r="AE142" s="11">
        <f>'OddsRatio_working_3-way'!X142^(1/3)*SIN(('OddsRatio_working_3-way'!Y142+4*PI())/3)</f>
        <v>-0.55261309841463513</v>
      </c>
      <c r="AF142" s="11">
        <f>-'OddsRatio_working_3-way'!U142/(3*'OddsRatio_working_3-way'!X142^(1/3))*COS(('OddsRatio_working_3-way'!Y142)/3)</f>
        <v>0.53171062919481471</v>
      </c>
      <c r="AG142" s="11">
        <f>-'OddsRatio_working_3-way'!U142/(3*'OddsRatio_working_3-way'!X142^(1/3))*COS(('OddsRatio_working_3-way'!Y142+2*PI())/3)</f>
        <v>-0.42544333418739366</v>
      </c>
      <c r="AH142" s="11">
        <f>-'OddsRatio_working_3-way'!U142/(3*'OddsRatio_working_3-way'!X142^(1/3))*COS(('OddsRatio_working_3-way'!Y142+4*PI())/3)</f>
        <v>-0.10626729500742117</v>
      </c>
      <c r="AI142" s="11">
        <f>'OddsRatio_working_3-way'!U142/(3*'OddsRatio_working_3-way'!X142^(1/3))*SIN(('OddsRatio_working_3-way'!Y142)/3)</f>
        <v>-0.18427637213943568</v>
      </c>
      <c r="AJ142" s="11">
        <f>'OddsRatio_working_3-way'!U142/(3*'OddsRatio_working_3-way'!X142^(1/3))*SIN(('OddsRatio_working_3-way'!Y142+2*PI())/3)</f>
        <v>-0.36833672627519942</v>
      </c>
      <c r="AK142" s="11">
        <f>'OddsRatio_working_3-way'!U142/(3*'OddsRatio_working_3-way'!X142^(1/3))*SIN(('OddsRatio_working_3-way'!Y142+4*PI())/3)</f>
        <v>0.55261309841463513</v>
      </c>
      <c r="AL142" s="11">
        <f>'OddsRatio_working_3-way'!Z142+'OddsRatio_working_3-way'!AF142</f>
        <v>1.0634212583896294</v>
      </c>
      <c r="AM142" s="11">
        <f>'OddsRatio_working_3-way'!AA142+'OddsRatio_working_3-way'!AG142</f>
        <v>-0.85088666837478732</v>
      </c>
      <c r="AN142" s="11">
        <f>'OddsRatio_working_3-way'!AB142+'OddsRatio_working_3-way'!AH142</f>
        <v>-0.21253459001484235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1.0634212583896294</v>
      </c>
      <c r="AS142" s="11">
        <f>IF(('OddsRatio_working_3-way'!X142=0),IF(Q142&gt;0,-Q142^(1/3),(-Q142)^(1/3)),'OddsRatio_working_3-way'!AM142-'OddsRatio_working_3-way'!R142/3)</f>
        <v>-0.85088666837478732</v>
      </c>
      <c r="AT142" s="11">
        <f>IF(('OddsRatio_working_3-way'!X142=0),IF(Q142&gt;0,-Q142^(1/3),(-Q142)^(1/3)),'OddsRatio_working_3-way'!AN142-'OddsRatio_working_3-way'!R142/3)</f>
        <v>-0.21253459001484235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1.99</v>
      </c>
      <c r="B143" s="4">
        <f>IF('True_Odds_Calculator_3-way'!B144="","",'True_Odds_Calculator_3-way'!B144)</f>
        <v>3.43</v>
      </c>
      <c r="C143" s="4">
        <f>IF('True_Odds_Calculator_3-way'!C144="","",'True_Odds_Calculator_3-way'!C144)</f>
        <v>4.1500000000000004</v>
      </c>
      <c r="D143" s="9">
        <f t="shared" si="39"/>
        <v>0.48871314081282247</v>
      </c>
      <c r="E143" s="9">
        <f t="shared" si="40"/>
        <v>0.28027524804253307</v>
      </c>
      <c r="F143" s="9">
        <f t="shared" si="41"/>
        <v>0.23101161114464452</v>
      </c>
      <c r="G143" s="9">
        <f t="shared" si="42"/>
        <v>1.05675769646256</v>
      </c>
      <c r="H143" s="9">
        <f t="shared" si="43"/>
        <v>2.0461901194979344</v>
      </c>
      <c r="I143" s="9">
        <f t="shared" si="44"/>
        <v>3.5679212024040217</v>
      </c>
      <c r="J143" s="9">
        <f t="shared" si="45"/>
        <v>4.328786743857064</v>
      </c>
      <c r="K143" s="11">
        <f t="shared" si="46"/>
        <v>0.50251256281407031</v>
      </c>
      <c r="L143" s="11">
        <f t="shared" si="47"/>
        <v>0.29154518950437314</v>
      </c>
      <c r="M143" s="11">
        <f t="shared" si="48"/>
        <v>0.24096385542168672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-0.26752029140044953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0.23193702186156462</v>
      </c>
      <c r="Q143" s="11">
        <f>2*'OddsRatio_working_3-way'!K143*'OddsRatio_working_3-way'!L143*'OddsRatio_working_3-way'!M143</f>
        <v>7.0604877279015085E-2</v>
      </c>
      <c r="R143" s="11">
        <f t="shared" si="49"/>
        <v>0</v>
      </c>
      <c r="S143" s="11">
        <f t="shared" si="50"/>
        <v>-0.86698852130950876</v>
      </c>
      <c r="T143" s="11">
        <f t="shared" si="51"/>
        <v>-0.2639234463651472</v>
      </c>
      <c r="U143" s="11">
        <f>'OddsRatio_working_3-way'!S143-'OddsRatio_working_3-way'!R143^2/3</f>
        <v>-0.86698852130950876</v>
      </c>
      <c r="V143" s="11">
        <f>'OddsRatio_working_3-way'!S143*'OddsRatio_working_3-way'!R143/3-2*'OddsRatio_working_3-way'!R143^3/27-'OddsRatio_working_3-way'!T143</f>
        <v>0.2639234463651472</v>
      </c>
      <c r="W143" s="11">
        <f>'OddsRatio_working_3-way'!V143^2+4*'OddsRatio_working_3-way'!U143^3/27</f>
        <v>-2.6890855662680624E-2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0.15535961605573159</v>
      </c>
      <c r="Y143" s="11">
        <f>IF('OddsRatio_working_3-way'!W143&gt;=0,IF('OddsRatio_working_3-way'!V143+SQRT('OddsRatio_working_3-way'!W143)&gt;0,0,PI()),ACOS('OddsRatio_working_3-way'!V143/(2*'OddsRatio_working_3-way'!X143)))</f>
        <v>0.55595793871900478</v>
      </c>
      <c r="Z143" s="11">
        <f>'OddsRatio_working_3-way'!X143^(1/3)*COS('OddsRatio_working_3-way'!Y143/3)</f>
        <v>0.52837884823128001</v>
      </c>
      <c r="AA143" s="11">
        <f>'OddsRatio_working_3-way'!X143^(1/3)*COS(('OddsRatio_working_3-way'!Y143+2*PI())/3)</f>
        <v>-0.3499738917290528</v>
      </c>
      <c r="AB143" s="11">
        <f>'OddsRatio_working_3-way'!X143^(1/3)*COS(('OddsRatio_working_3-way'!Y143+4*PI())/3)</f>
        <v>-0.17840495650222735</v>
      </c>
      <c r="AC143" s="11">
        <f>'OddsRatio_working_3-way'!X143^(1/3)*SIN('OddsRatio_working_3-way'!Y143/3)</f>
        <v>9.9055370937785131E-2</v>
      </c>
      <c r="AD143" s="11">
        <f>'OddsRatio_working_3-way'!X143^(1/3)*SIN(('OddsRatio_working_3-way'!Y143+2*PI())/3)</f>
        <v>0.40806181992175827</v>
      </c>
      <c r="AE143" s="11">
        <f>'OddsRatio_working_3-way'!X143^(1/3)*SIN(('OddsRatio_working_3-way'!Y143+4*PI())/3)</f>
        <v>-0.50711719085954343</v>
      </c>
      <c r="AF143" s="11">
        <f>-'OddsRatio_working_3-way'!U143/(3*'OddsRatio_working_3-way'!X143^(1/3))*COS(('OddsRatio_working_3-way'!Y143)/3)</f>
        <v>0.52837884823128001</v>
      </c>
      <c r="AG143" s="11">
        <f>-'OddsRatio_working_3-way'!U143/(3*'OddsRatio_working_3-way'!X143^(1/3))*COS(('OddsRatio_working_3-way'!Y143+2*PI())/3)</f>
        <v>-0.3499738917290528</v>
      </c>
      <c r="AH143" s="11">
        <f>-'OddsRatio_working_3-way'!U143/(3*'OddsRatio_working_3-way'!X143^(1/3))*COS(('OddsRatio_working_3-way'!Y143+4*PI())/3)</f>
        <v>-0.17840495650222735</v>
      </c>
      <c r="AI143" s="11">
        <f>'OddsRatio_working_3-way'!U143/(3*'OddsRatio_working_3-way'!X143^(1/3))*SIN(('OddsRatio_working_3-way'!Y143)/3)</f>
        <v>-9.9055370937785131E-2</v>
      </c>
      <c r="AJ143" s="11">
        <f>'OddsRatio_working_3-way'!U143/(3*'OddsRatio_working_3-way'!X143^(1/3))*SIN(('OddsRatio_working_3-way'!Y143+2*PI())/3)</f>
        <v>-0.40806181992175827</v>
      </c>
      <c r="AK143" s="11">
        <f>'OddsRatio_working_3-way'!U143/(3*'OddsRatio_working_3-way'!X143^(1/3))*SIN(('OddsRatio_working_3-way'!Y143+4*PI())/3)</f>
        <v>0.50711719085954343</v>
      </c>
      <c r="AL143" s="11">
        <f>'OddsRatio_working_3-way'!Z143+'OddsRatio_working_3-way'!AF143</f>
        <v>1.05675769646256</v>
      </c>
      <c r="AM143" s="11">
        <f>'OddsRatio_working_3-way'!AA143+'OddsRatio_working_3-way'!AG143</f>
        <v>-0.6999477834581056</v>
      </c>
      <c r="AN143" s="11">
        <f>'OddsRatio_working_3-way'!AB143+'OddsRatio_working_3-way'!AH143</f>
        <v>-0.35680991300445469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1.05675769646256</v>
      </c>
      <c r="AS143" s="11">
        <f>IF(('OddsRatio_working_3-way'!X143=0),IF(Q143&gt;0,-Q143^(1/3),(-Q143)^(1/3)),'OddsRatio_working_3-way'!AM143-'OddsRatio_working_3-way'!R143/3)</f>
        <v>-0.6999477834581056</v>
      </c>
      <c r="AT143" s="11">
        <f>IF(('OddsRatio_working_3-way'!X143=0),IF(Q143&gt;0,-Q143^(1/3),(-Q143)^(1/3)),'OddsRatio_working_3-way'!AN143-'OddsRatio_working_3-way'!R143/3)</f>
        <v>-0.35680991300445469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2.71</v>
      </c>
      <c r="B144" s="4">
        <f>IF('True_Odds_Calculator_3-way'!B145="","",'True_Odds_Calculator_3-way'!B145)</f>
        <v>3.59</v>
      </c>
      <c r="C144" s="4">
        <f>IF('True_Odds_Calculator_3-way'!C145="","",'True_Odds_Calculator_3-way'!C145)</f>
        <v>2.5299999999999998</v>
      </c>
      <c r="D144" s="9">
        <f t="shared" si="39"/>
        <v>0.35417152957965387</v>
      </c>
      <c r="E144" s="9">
        <f t="shared" si="40"/>
        <v>0.26582346150829894</v>
      </c>
      <c r="F144" s="9">
        <f t="shared" si="41"/>
        <v>0.3800050089120473</v>
      </c>
      <c r="G144" s="9">
        <f t="shared" si="42"/>
        <v>1.0663687974307754</v>
      </c>
      <c r="H144" s="9">
        <f t="shared" si="43"/>
        <v>2.8234906436066258</v>
      </c>
      <c r="I144" s="9">
        <f t="shared" si="44"/>
        <v>3.7618951853457081</v>
      </c>
      <c r="J144" s="9">
        <f t="shared" si="45"/>
        <v>2.6315442600690861</v>
      </c>
      <c r="K144" s="11">
        <f t="shared" si="46"/>
        <v>0.36900369003690037</v>
      </c>
      <c r="L144" s="11">
        <f t="shared" si="47"/>
        <v>0.2785515320334262</v>
      </c>
      <c r="M144" s="11">
        <f t="shared" si="48"/>
        <v>0.39525691699604748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-0.27529799261131327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0.23685594734111326</v>
      </c>
      <c r="Q144" s="11">
        <f>2*'OddsRatio_working_3-way'!K144*'OddsRatio_working_3-way'!L144*'OddsRatio_working_3-way'!M144</f>
        <v>8.1254184336574012E-2</v>
      </c>
      <c r="R144" s="11">
        <f t="shared" si="49"/>
        <v>0</v>
      </c>
      <c r="S144" s="11">
        <f t="shared" si="50"/>
        <v>-0.86036205747248062</v>
      </c>
      <c r="T144" s="11">
        <f t="shared" si="51"/>
        <v>-0.29514993395282352</v>
      </c>
      <c r="U144" s="11">
        <f>'OddsRatio_working_3-way'!S144-'OddsRatio_working_3-way'!R144^2/3</f>
        <v>-0.86036205747248062</v>
      </c>
      <c r="V144" s="11">
        <f>'OddsRatio_working_3-way'!S144*'OddsRatio_working_3-way'!R144/3-2*'OddsRatio_working_3-way'!R144^3/27-'OddsRatio_working_3-way'!T144</f>
        <v>0.29514993395282352</v>
      </c>
      <c r="W144" s="11">
        <f>'OddsRatio_working_3-way'!V144^2+4*'OddsRatio_working_3-way'!U144^3/27</f>
        <v>-7.2360974310932552E-3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0.15358188446513585</v>
      </c>
      <c r="Y144" s="11">
        <f>IF('OddsRatio_working_3-way'!W144&gt;=0,IF('OddsRatio_working_3-way'!V144+SQRT('OddsRatio_working_3-way'!W144)&gt;0,0,PI()),ACOS('OddsRatio_working_3-way'!V144/(2*'OddsRatio_working_3-way'!X144)))</f>
        <v>0.2806057795140835</v>
      </c>
      <c r="Z144" s="11">
        <f>'OddsRatio_working_3-way'!X144^(1/3)*COS('OddsRatio_working_3-way'!Y144/3)</f>
        <v>0.5331843987153877</v>
      </c>
      <c r="AA144" s="11">
        <f>'OddsRatio_working_3-way'!X144^(1/3)*COS(('OddsRatio_working_3-way'!Y144+2*PI())/3)</f>
        <v>-0.3099086176422538</v>
      </c>
      <c r="AB144" s="11">
        <f>'OddsRatio_working_3-way'!X144^(1/3)*COS(('OddsRatio_working_3-way'!Y144+4*PI())/3)</f>
        <v>-0.22327578107313406</v>
      </c>
      <c r="AC144" s="11">
        <f>'OddsRatio_working_3-way'!X144^(1/3)*SIN('OddsRatio_working_3-way'!Y144/3)</f>
        <v>5.0017491513842403E-2</v>
      </c>
      <c r="AD144" s="11">
        <f>'OddsRatio_working_3-way'!X144^(1/3)*SIN(('OddsRatio_working_3-way'!Y144+2*PI())/3)</f>
        <v>0.4367424884321357</v>
      </c>
      <c r="AE144" s="11">
        <f>'OddsRatio_working_3-way'!X144^(1/3)*SIN(('OddsRatio_working_3-way'!Y144+4*PI())/3)</f>
        <v>-0.48675997994597786</v>
      </c>
      <c r="AF144" s="11">
        <f>-'OddsRatio_working_3-way'!U144/(3*'OddsRatio_working_3-way'!X144^(1/3))*COS(('OddsRatio_working_3-way'!Y144)/3)</f>
        <v>0.5331843987153877</v>
      </c>
      <c r="AG144" s="11">
        <f>-'OddsRatio_working_3-way'!U144/(3*'OddsRatio_working_3-way'!X144^(1/3))*COS(('OddsRatio_working_3-way'!Y144+2*PI())/3)</f>
        <v>-0.3099086176422538</v>
      </c>
      <c r="AH144" s="11">
        <f>-'OddsRatio_working_3-way'!U144/(3*'OddsRatio_working_3-way'!X144^(1/3))*COS(('OddsRatio_working_3-way'!Y144+4*PI())/3)</f>
        <v>-0.22327578107313406</v>
      </c>
      <c r="AI144" s="11">
        <f>'OddsRatio_working_3-way'!U144/(3*'OddsRatio_working_3-way'!X144^(1/3))*SIN(('OddsRatio_working_3-way'!Y144)/3)</f>
        <v>-5.0017491513842403E-2</v>
      </c>
      <c r="AJ144" s="11">
        <f>'OddsRatio_working_3-way'!U144/(3*'OddsRatio_working_3-way'!X144^(1/3))*SIN(('OddsRatio_working_3-way'!Y144+2*PI())/3)</f>
        <v>-0.4367424884321357</v>
      </c>
      <c r="AK144" s="11">
        <f>'OddsRatio_working_3-way'!U144/(3*'OddsRatio_working_3-way'!X144^(1/3))*SIN(('OddsRatio_working_3-way'!Y144+4*PI())/3)</f>
        <v>0.48675997994597786</v>
      </c>
      <c r="AL144" s="11">
        <f>'OddsRatio_working_3-way'!Z144+'OddsRatio_working_3-way'!AF144</f>
        <v>1.0663687974307754</v>
      </c>
      <c r="AM144" s="11">
        <f>'OddsRatio_working_3-way'!AA144+'OddsRatio_working_3-way'!AG144</f>
        <v>-0.61981723528450761</v>
      </c>
      <c r="AN144" s="11">
        <f>'OddsRatio_working_3-way'!AB144+'OddsRatio_working_3-way'!AH144</f>
        <v>-0.44655156214626812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1.0663687974307754</v>
      </c>
      <c r="AS144" s="11">
        <f>IF(('OddsRatio_working_3-way'!X144=0),IF(Q144&gt;0,-Q144^(1/3),(-Q144)^(1/3)),'OddsRatio_working_3-way'!AM144-'OddsRatio_working_3-way'!R144/3)</f>
        <v>-0.61981723528450761</v>
      </c>
      <c r="AT144" s="11">
        <f>IF(('OddsRatio_working_3-way'!X144=0),IF(Q144&gt;0,-Q144^(1/3),(-Q144)^(1/3)),'OddsRatio_working_3-way'!AN144-'OddsRatio_working_3-way'!R144/3)</f>
        <v>-0.44655156214626812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2.17</v>
      </c>
      <c r="B145" s="4">
        <f>IF('True_Odds_Calculator_3-way'!B146="","",'True_Odds_Calculator_3-way'!B146)</f>
        <v>3.55</v>
      </c>
      <c r="C145" s="4">
        <f>IF('True_Odds_Calculator_3-way'!C146="","",'True_Odds_Calculator_3-way'!C146)</f>
        <v>3.3</v>
      </c>
      <c r="D145" s="9">
        <f t="shared" si="39"/>
        <v>0.44360969835997721</v>
      </c>
      <c r="E145" s="9">
        <f t="shared" si="40"/>
        <v>0.26783897250508704</v>
      </c>
      <c r="F145" s="9">
        <f t="shared" si="41"/>
        <v>0.28855132913493581</v>
      </c>
      <c r="G145" s="9">
        <f t="shared" si="42"/>
        <v>1.0719947469973934</v>
      </c>
      <c r="H145" s="9">
        <f t="shared" si="43"/>
        <v>2.2542338539869506</v>
      </c>
      <c r="I145" s="9">
        <f t="shared" si="44"/>
        <v>3.7335866048433526</v>
      </c>
      <c r="J145" s="9">
        <f t="shared" si="45"/>
        <v>3.4655879180940041</v>
      </c>
      <c r="K145" s="11">
        <f t="shared" si="46"/>
        <v>0.46082949308755761</v>
      </c>
      <c r="L145" s="11">
        <f t="shared" si="47"/>
        <v>0.28169014084507044</v>
      </c>
      <c r="M145" s="11">
        <f t="shared" si="48"/>
        <v>0.30303030303030304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-0.26993043303811137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0.23680696102322638</v>
      </c>
      <c r="Q145" s="11">
        <f>2*'OddsRatio_working_3-way'!K145*'OddsRatio_working_3-way'!L145*'OddsRatio_working_3-way'!M145</f>
        <v>7.8673408977816078E-2</v>
      </c>
      <c r="R145" s="11">
        <f t="shared" si="49"/>
        <v>0</v>
      </c>
      <c r="S145" s="11">
        <f t="shared" si="50"/>
        <v>-0.87728885682849878</v>
      </c>
      <c r="T145" s="11">
        <f t="shared" si="51"/>
        <v>-0.29145809196960099</v>
      </c>
      <c r="U145" s="11">
        <f>'OddsRatio_working_3-way'!S145-'OddsRatio_working_3-way'!R145^2/3</f>
        <v>-0.87728885682849878</v>
      </c>
      <c r="V145" s="11">
        <f>'OddsRatio_working_3-way'!S145*'OddsRatio_working_3-way'!R145/3-2*'OddsRatio_working_3-way'!R145^3/27-'OddsRatio_working_3-way'!T145</f>
        <v>0.29145809196960099</v>
      </c>
      <c r="W145" s="11">
        <f>'OddsRatio_working_3-way'!V145^2+4*'OddsRatio_working_3-way'!U145^3/27</f>
        <v>-1.508075203893923E-2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0.15813646908090145</v>
      </c>
      <c r="Y145" s="11">
        <f>IF('OddsRatio_working_3-way'!W145&gt;=0,IF('OddsRatio_working_3-way'!V145+SQRT('OddsRatio_working_3-way'!W145)&gt;0,0,PI()),ACOS('OddsRatio_working_3-way'!V145/(2*'OddsRatio_working_3-way'!X145)))</f>
        <v>0.39876873202134155</v>
      </c>
      <c r="Z145" s="11">
        <f>'OddsRatio_working_3-way'!X145^(1/3)*COS('OddsRatio_working_3-way'!Y145/3)</f>
        <v>0.53599737349869681</v>
      </c>
      <c r="AA145" s="11">
        <f>'OddsRatio_working_3-way'!X145^(1/3)*COS(('OddsRatio_working_3-way'!Y145+2*PI())/3)</f>
        <v>-0.33006579485822224</v>
      </c>
      <c r="AB145" s="11">
        <f>'OddsRatio_working_3-way'!X145^(1/3)*COS(('OddsRatio_working_3-way'!Y145+4*PI())/3)</f>
        <v>-0.20593157864047471</v>
      </c>
      <c r="AC145" s="11">
        <f>'OddsRatio_working_3-way'!X145^(1/3)*SIN('OddsRatio_working_3-way'!Y145/3)</f>
        <v>7.1668923148959895E-2</v>
      </c>
      <c r="AD145" s="11">
        <f>'OddsRatio_working_3-way'!X145^(1/3)*SIN(('OddsRatio_working_3-way'!Y145+2*PI())/3)</f>
        <v>0.42835288023712759</v>
      </c>
      <c r="AE145" s="11">
        <f>'OddsRatio_working_3-way'!X145^(1/3)*SIN(('OddsRatio_working_3-way'!Y145+4*PI())/3)</f>
        <v>-0.50002180338608737</v>
      </c>
      <c r="AF145" s="11">
        <f>-'OddsRatio_working_3-way'!U145/(3*'OddsRatio_working_3-way'!X145^(1/3))*COS(('OddsRatio_working_3-way'!Y145)/3)</f>
        <v>0.53599737349869669</v>
      </c>
      <c r="AG145" s="11">
        <f>-'OddsRatio_working_3-way'!U145/(3*'OddsRatio_working_3-way'!X145^(1/3))*COS(('OddsRatio_working_3-way'!Y145+2*PI())/3)</f>
        <v>-0.33006579485822218</v>
      </c>
      <c r="AH145" s="11">
        <f>-'OddsRatio_working_3-way'!U145/(3*'OddsRatio_working_3-way'!X145^(1/3))*COS(('OddsRatio_working_3-way'!Y145+4*PI())/3)</f>
        <v>-0.20593157864047465</v>
      </c>
      <c r="AI145" s="11">
        <f>'OddsRatio_working_3-way'!U145/(3*'OddsRatio_working_3-way'!X145^(1/3))*SIN(('OddsRatio_working_3-way'!Y145)/3)</f>
        <v>-7.1668923148959882E-2</v>
      </c>
      <c r="AJ145" s="11">
        <f>'OddsRatio_working_3-way'!U145/(3*'OddsRatio_working_3-way'!X145^(1/3))*SIN(('OddsRatio_working_3-way'!Y145+2*PI())/3)</f>
        <v>-0.42835288023712748</v>
      </c>
      <c r="AK145" s="11">
        <f>'OddsRatio_working_3-way'!U145/(3*'OddsRatio_working_3-way'!X145^(1/3))*SIN(('OddsRatio_working_3-way'!Y145+4*PI())/3)</f>
        <v>0.50002180338608726</v>
      </c>
      <c r="AL145" s="11">
        <f>'OddsRatio_working_3-way'!Z145+'OddsRatio_working_3-way'!AF145</f>
        <v>1.0719947469973934</v>
      </c>
      <c r="AM145" s="11">
        <f>'OddsRatio_working_3-way'!AA145+'OddsRatio_working_3-way'!AG145</f>
        <v>-0.66013158971644437</v>
      </c>
      <c r="AN145" s="11">
        <f>'OddsRatio_working_3-way'!AB145+'OddsRatio_working_3-way'!AH145</f>
        <v>-0.41186315728094935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1.0719947469973934</v>
      </c>
      <c r="AS145" s="11">
        <f>IF(('OddsRatio_working_3-way'!X145=0),IF(Q145&gt;0,-Q145^(1/3),(-Q145)^(1/3)),'OddsRatio_working_3-way'!AM145-'OddsRatio_working_3-way'!R145/3)</f>
        <v>-0.66013158971644437</v>
      </c>
      <c r="AT145" s="11">
        <f>IF(('OddsRatio_working_3-way'!X145=0),IF(Q145&gt;0,-Q145^(1/3),(-Q145)^(1/3)),'OddsRatio_working_3-way'!AN145-'OddsRatio_working_3-way'!R145/3)</f>
        <v>-0.41186315728094935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1.83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3.95</v>
      </c>
      <c r="D146" s="9">
        <f t="shared" si="39"/>
        <v>0.51573133056330467</v>
      </c>
      <c r="E146" s="9">
        <f t="shared" si="40"/>
        <v>0.253715198732412</v>
      </c>
      <c r="F146" s="9">
        <f t="shared" si="41"/>
        <v>0.23055347070428325</v>
      </c>
      <c r="G146" s="9">
        <f t="shared" si="42"/>
        <v>1.1313181760737812</v>
      </c>
      <c r="H146" s="9">
        <f t="shared" si="43"/>
        <v>1.9389940861412387</v>
      </c>
      <c r="I146" s="9">
        <f t="shared" si="44"/>
        <v>3.941427257791831</v>
      </c>
      <c r="J146" s="9">
        <f t="shared" si="45"/>
        <v>4.3373886194176556</v>
      </c>
      <c r="K146" s="11">
        <f t="shared" si="46"/>
        <v>0.54644808743169393</v>
      </c>
      <c r="L146" s="11">
        <f t="shared" si="47"/>
        <v>0.27777777777777779</v>
      </c>
      <c r="M146" s="11">
        <f t="shared" si="48"/>
        <v>0.25316455696202528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-0.24463735368487394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0.2451715047689316</v>
      </c>
      <c r="Q146" s="11">
        <f>2*'OddsRatio_working_3-way'!K146*'OddsRatio_working_3-way'!L146*'OddsRatio_working_3-way'!M146</f>
        <v>7.6856271087439365E-2</v>
      </c>
      <c r="R146" s="11">
        <f t="shared" si="49"/>
        <v>0</v>
      </c>
      <c r="S146" s="11">
        <f t="shared" si="50"/>
        <v>-1.0021834404109264</v>
      </c>
      <c r="T146" s="11">
        <f t="shared" si="51"/>
        <v>-0.31416408790311173</v>
      </c>
      <c r="U146" s="11">
        <f>'OddsRatio_working_3-way'!S146-'OddsRatio_working_3-way'!R146^2/3</f>
        <v>-1.0021834404109264</v>
      </c>
      <c r="V146" s="11">
        <f>'OddsRatio_working_3-way'!S146*'OddsRatio_working_3-way'!R146/3-2*'OddsRatio_working_3-way'!R146^3/27-'OddsRatio_working_3-way'!T146</f>
        <v>0.31416408790311173</v>
      </c>
      <c r="W146" s="11">
        <f>'OddsRatio_working_3-way'!V146^2+4*'OddsRatio_working_3-way'!U146^3/27</f>
        <v>-5.0421612372483438E-2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0.19308073861760366</v>
      </c>
      <c r="Y146" s="11">
        <f>IF('OddsRatio_working_3-way'!W146&gt;=0,IF('OddsRatio_working_3-way'!V146+SQRT('OddsRatio_working_3-way'!W146)&gt;0,0,PI()),ACOS('OddsRatio_working_3-way'!V146/(2*'OddsRatio_working_3-way'!X146)))</f>
        <v>0.62055430339474027</v>
      </c>
      <c r="Z146" s="11">
        <f>'OddsRatio_working_3-way'!X146^(1/3)*COS('OddsRatio_working_3-way'!Y146/3)</f>
        <v>0.56565908803689058</v>
      </c>
      <c r="AA146" s="11">
        <f>'OddsRatio_working_3-way'!X146^(1/3)*COS(('OddsRatio_working_3-way'!Y146+2*PI())/3)</f>
        <v>-0.38563132996444222</v>
      </c>
      <c r="AB146" s="11">
        <f>'OddsRatio_working_3-way'!X146^(1/3)*COS(('OddsRatio_working_3-way'!Y146+4*PI())/3)</f>
        <v>-0.18002775807244817</v>
      </c>
      <c r="AC146" s="11">
        <f>'OddsRatio_working_3-way'!X146^(1/3)*SIN('OddsRatio_working_3-way'!Y146/3)</f>
        <v>0.11870527757819124</v>
      </c>
      <c r="AD146" s="11">
        <f>'OddsRatio_working_3-way'!X146^(1/3)*SIN(('OddsRatio_working_3-way'!Y146+2*PI())/3)</f>
        <v>0.43052250133238978</v>
      </c>
      <c r="AE146" s="11">
        <f>'OddsRatio_working_3-way'!X146^(1/3)*SIN(('OddsRatio_working_3-way'!Y146+4*PI())/3)</f>
        <v>-0.54922777891058105</v>
      </c>
      <c r="AF146" s="11">
        <f>-'OddsRatio_working_3-way'!U146/(3*'OddsRatio_working_3-way'!X146^(1/3))*COS(('OddsRatio_working_3-way'!Y146)/3)</f>
        <v>0.56565908803689069</v>
      </c>
      <c r="AG146" s="11">
        <f>-'OddsRatio_working_3-way'!U146/(3*'OddsRatio_working_3-way'!X146^(1/3))*COS(('OddsRatio_working_3-way'!Y146+2*PI())/3)</f>
        <v>-0.38563132996444233</v>
      </c>
      <c r="AH146" s="11">
        <f>-'OddsRatio_working_3-way'!U146/(3*'OddsRatio_working_3-way'!X146^(1/3))*COS(('OddsRatio_working_3-way'!Y146+4*PI())/3)</f>
        <v>-0.18002775807244822</v>
      </c>
      <c r="AI146" s="11">
        <f>'OddsRatio_working_3-way'!U146/(3*'OddsRatio_working_3-way'!X146^(1/3))*SIN(('OddsRatio_working_3-way'!Y146)/3)</f>
        <v>-0.11870527757819126</v>
      </c>
      <c r="AJ146" s="11">
        <f>'OddsRatio_working_3-way'!U146/(3*'OddsRatio_working_3-way'!X146^(1/3))*SIN(('OddsRatio_working_3-way'!Y146+2*PI())/3)</f>
        <v>-0.43052250133238984</v>
      </c>
      <c r="AK146" s="11">
        <f>'OddsRatio_working_3-way'!U146/(3*'OddsRatio_working_3-way'!X146^(1/3))*SIN(('OddsRatio_working_3-way'!Y146+4*PI())/3)</f>
        <v>0.54922777891058117</v>
      </c>
      <c r="AL146" s="11">
        <f>'OddsRatio_working_3-way'!Z146+'OddsRatio_working_3-way'!AF146</f>
        <v>1.1313181760737812</v>
      </c>
      <c r="AM146" s="11">
        <f>'OddsRatio_working_3-way'!AA146+'OddsRatio_working_3-way'!AG146</f>
        <v>-0.77126265992888454</v>
      </c>
      <c r="AN146" s="11">
        <f>'OddsRatio_working_3-way'!AB146+'OddsRatio_working_3-way'!AH146</f>
        <v>-0.36005551614489639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1.1313181760737812</v>
      </c>
      <c r="AS146" s="11">
        <f>IF(('OddsRatio_working_3-way'!X146=0),IF(Q146&gt;0,-Q146^(1/3),(-Q146)^(1/3)),'OddsRatio_working_3-way'!AM146-'OddsRatio_working_3-way'!R146/3)</f>
        <v>-0.77126265992888454</v>
      </c>
      <c r="AT146" s="11">
        <f>IF(('OddsRatio_working_3-way'!X146=0),IF(Q146&gt;0,-Q146^(1/3),(-Q146)^(1/3)),'OddsRatio_working_3-way'!AN146-'OddsRatio_working_3-way'!R146/3)</f>
        <v>-0.36005551614489639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2.16</v>
      </c>
      <c r="B147" s="4">
        <f>IF('True_Odds_Calculator_3-way'!B148="","",'True_Odds_Calculator_3-way'!B148)</f>
        <v>3.67</v>
      </c>
      <c r="C147" s="4">
        <f>IF('True_Odds_Calculator_3-way'!C148="","",'True_Odds_Calculator_3-way'!C148)</f>
        <v>3.48</v>
      </c>
      <c r="D147" s="9">
        <f t="shared" si="39"/>
        <v>0.45422982674291879</v>
      </c>
      <c r="E147" s="9">
        <f t="shared" si="40"/>
        <v>0.26556280273077498</v>
      </c>
      <c r="F147" s="9">
        <f t="shared" si="41"/>
        <v>0.28020737052630623</v>
      </c>
      <c r="G147" s="9">
        <f t="shared" si="42"/>
        <v>1.0358006035041432</v>
      </c>
      <c r="H147" s="9">
        <f t="shared" si="43"/>
        <v>2.2015287000648058</v>
      </c>
      <c r="I147" s="9">
        <f t="shared" si="44"/>
        <v>3.7655876113560618</v>
      </c>
      <c r="J147" s="9">
        <f t="shared" si="45"/>
        <v>3.5687854966902761</v>
      </c>
      <c r="K147" s="11">
        <f t="shared" si="46"/>
        <v>0.46296296296296291</v>
      </c>
      <c r="L147" s="11">
        <f t="shared" si="47"/>
        <v>0.27247956403269757</v>
      </c>
      <c r="M147" s="11">
        <f t="shared" si="48"/>
        <v>0.28735632183908044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-0.27843374709859725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0.22873377621412322</v>
      </c>
      <c r="Q147" s="11">
        <f>2*'OddsRatio_working_3-way'!K147*'OddsRatio_working_3-way'!L147*'OddsRatio_working_3-way'!M147</f>
        <v>7.2498819719214971E-2</v>
      </c>
      <c r="R147" s="11">
        <f t="shared" si="49"/>
        <v>0</v>
      </c>
      <c r="S147" s="11">
        <f t="shared" si="50"/>
        <v>-0.82150162685964001</v>
      </c>
      <c r="T147" s="11">
        <f t="shared" si="51"/>
        <v>-0.2603808642978257</v>
      </c>
      <c r="U147" s="11">
        <f>'OddsRatio_working_3-way'!S147-'OddsRatio_working_3-way'!R147^2/3</f>
        <v>-0.82150162685964001</v>
      </c>
      <c r="V147" s="11">
        <f>'OddsRatio_working_3-way'!S147*'OddsRatio_working_3-way'!R147/3-2*'OddsRatio_working_3-way'!R147^3/27-'OddsRatio_working_3-way'!T147</f>
        <v>0.2603808642978257</v>
      </c>
      <c r="W147" s="11">
        <f>'OddsRatio_working_3-way'!V147^2+4*'OddsRatio_working_3-way'!U147^3/27</f>
        <v>-1.4335528781590473E-2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0.14329490855755589</v>
      </c>
      <c r="Y147" s="11">
        <f>IF('OddsRatio_working_3-way'!W147&gt;=0,IF('OddsRatio_working_3-way'!V147+SQRT('OddsRatio_working_3-way'!W147)&gt;0,0,PI()),ACOS('OddsRatio_working_3-way'!V147/(2*'OddsRatio_working_3-way'!X147)))</f>
        <v>0.43099885166231289</v>
      </c>
      <c r="Z147" s="11">
        <f>'OddsRatio_working_3-way'!X147^(1/3)*COS('OddsRatio_working_3-way'!Y147/3)</f>
        <v>0.51790030175207158</v>
      </c>
      <c r="AA147" s="11">
        <f>'OddsRatio_working_3-way'!X147^(1/3)*COS(('OddsRatio_working_3-way'!Y147+2*PI())/3)</f>
        <v>-0.32383362179694841</v>
      </c>
      <c r="AB147" s="11">
        <f>'OddsRatio_working_3-way'!X147^(1/3)*COS(('OddsRatio_working_3-way'!Y147+4*PI())/3)</f>
        <v>-0.19406667995512328</v>
      </c>
      <c r="AC147" s="11">
        <f>'OddsRatio_working_3-way'!X147^(1/3)*SIN('OddsRatio_working_3-way'!Y147/3)</f>
        <v>7.4920978804292451E-2</v>
      </c>
      <c r="AD147" s="11">
        <f>'OddsRatio_working_3-way'!X147^(1/3)*SIN(('OddsRatio_working_3-way'!Y147+2*PI())/3)</f>
        <v>0.41105432854277429</v>
      </c>
      <c r="AE147" s="11">
        <f>'OddsRatio_working_3-way'!X147^(1/3)*SIN(('OddsRatio_working_3-way'!Y147+4*PI())/3)</f>
        <v>-0.48597530734706657</v>
      </c>
      <c r="AF147" s="11">
        <f>-'OddsRatio_working_3-way'!U147/(3*'OddsRatio_working_3-way'!X147^(1/3))*COS(('OddsRatio_working_3-way'!Y147)/3)</f>
        <v>0.51790030175207158</v>
      </c>
      <c r="AG147" s="11">
        <f>-'OddsRatio_working_3-way'!U147/(3*'OddsRatio_working_3-way'!X147^(1/3))*COS(('OddsRatio_working_3-way'!Y147+2*PI())/3)</f>
        <v>-0.32383362179694841</v>
      </c>
      <c r="AH147" s="11">
        <f>-'OddsRatio_working_3-way'!U147/(3*'OddsRatio_working_3-way'!X147^(1/3))*COS(('OddsRatio_working_3-way'!Y147+4*PI())/3)</f>
        <v>-0.19406667995512328</v>
      </c>
      <c r="AI147" s="11">
        <f>'OddsRatio_working_3-way'!U147/(3*'OddsRatio_working_3-way'!X147^(1/3))*SIN(('OddsRatio_working_3-way'!Y147)/3)</f>
        <v>-7.4920978804292451E-2</v>
      </c>
      <c r="AJ147" s="11">
        <f>'OddsRatio_working_3-way'!U147/(3*'OddsRatio_working_3-way'!X147^(1/3))*SIN(('OddsRatio_working_3-way'!Y147+2*PI())/3)</f>
        <v>-0.41105432854277429</v>
      </c>
      <c r="AK147" s="11">
        <f>'OddsRatio_working_3-way'!U147/(3*'OddsRatio_working_3-way'!X147^(1/3))*SIN(('OddsRatio_working_3-way'!Y147+4*PI())/3)</f>
        <v>0.48597530734706657</v>
      </c>
      <c r="AL147" s="11">
        <f>'OddsRatio_working_3-way'!Z147+'OddsRatio_working_3-way'!AF147</f>
        <v>1.0358006035041432</v>
      </c>
      <c r="AM147" s="11">
        <f>'OddsRatio_working_3-way'!AA147+'OddsRatio_working_3-way'!AG147</f>
        <v>-0.64766724359389682</v>
      </c>
      <c r="AN147" s="11">
        <f>'OddsRatio_working_3-way'!AB147+'OddsRatio_working_3-way'!AH147</f>
        <v>-0.38813335991024656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1.0358006035041432</v>
      </c>
      <c r="AS147" s="11">
        <f>IF(('OddsRatio_working_3-way'!X147=0),IF(Q147&gt;0,-Q147^(1/3),(-Q147)^(1/3)),'OddsRatio_working_3-way'!AM147-'OddsRatio_working_3-way'!R147/3)</f>
        <v>-0.64766724359389682</v>
      </c>
      <c r="AT147" s="11">
        <f>IF(('OddsRatio_working_3-way'!X147=0),IF(Q147&gt;0,-Q147^(1/3),(-Q147)^(1/3)),'OddsRatio_working_3-way'!AN147-'OddsRatio_working_3-way'!R147/3)</f>
        <v>-0.38813335991024656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2.58</v>
      </c>
      <c r="B148" s="4">
        <f>IF('True_Odds_Calculator_3-way'!B149="","",'True_Odds_Calculator_3-way'!B149)</f>
        <v>3.55</v>
      </c>
      <c r="C148" s="4">
        <f>IF('True_Odds_Calculator_3-way'!C149="","",'True_Odds_Calculator_3-way'!C149)</f>
        <v>2.83</v>
      </c>
      <c r="D148" s="9">
        <f t="shared" si="39"/>
        <v>0.3795411587770397</v>
      </c>
      <c r="E148" s="9">
        <f t="shared" si="40"/>
        <v>0.27484766790632387</v>
      </c>
      <c r="F148" s="9">
        <f t="shared" si="41"/>
        <v>0.34561117331663654</v>
      </c>
      <c r="G148" s="9">
        <f t="shared" si="42"/>
        <v>1.0346584554723974</v>
      </c>
      <c r="H148" s="9">
        <f t="shared" si="43"/>
        <v>2.6347603596463882</v>
      </c>
      <c r="I148" s="9">
        <f t="shared" si="44"/>
        <v>3.6383790614546139</v>
      </c>
      <c r="J148" s="9">
        <f t="shared" si="45"/>
        <v>2.8934249735144872</v>
      </c>
      <c r="K148" s="11">
        <f t="shared" si="46"/>
        <v>0.38759689922480617</v>
      </c>
      <c r="L148" s="11">
        <f t="shared" si="47"/>
        <v>0.28169014084507044</v>
      </c>
      <c r="M148" s="11">
        <f t="shared" si="48"/>
        <v>0.35335689045936397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-0.28445519034165556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0.22993853773750508</v>
      </c>
      <c r="Q148" s="11">
        <f>2*'OddsRatio_working_3-way'!K148*'OddsRatio_working_3-way'!L148*'OddsRatio_working_3-way'!M148</f>
        <v>7.716058313339097E-2</v>
      </c>
      <c r="R148" s="11">
        <f t="shared" si="49"/>
        <v>0</v>
      </c>
      <c r="S148" s="11">
        <f t="shared" si="50"/>
        <v>-0.80834713355495036</v>
      </c>
      <c r="T148" s="11">
        <f t="shared" si="51"/>
        <v>-0.27125742736743302</v>
      </c>
      <c r="U148" s="11">
        <f>'OddsRatio_working_3-way'!S148-'OddsRatio_working_3-way'!R148^2/3</f>
        <v>-0.80834713355495036</v>
      </c>
      <c r="V148" s="11">
        <f>'OddsRatio_working_3-way'!S148*'OddsRatio_working_3-way'!R148/3-2*'OddsRatio_working_3-way'!R148^3/27-'OddsRatio_working_3-way'!T148</f>
        <v>0.27125742736743302</v>
      </c>
      <c r="W148" s="11">
        <f>'OddsRatio_working_3-way'!V148^2+4*'OddsRatio_working_3-way'!U148^3/27</f>
        <v>-4.6704150819455587E-3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0.13986690725824297</v>
      </c>
      <c r="Y148" s="11">
        <f>IF('OddsRatio_working_3-way'!W148&gt;=0,IF('OddsRatio_working_3-way'!V148+SQRT('OddsRatio_working_3-way'!W148)&gt;0,0,PI()),ACOS('OddsRatio_working_3-way'!V148/(2*'OddsRatio_working_3-way'!X148)))</f>
        <v>0.24680315205351988</v>
      </c>
      <c r="Z148" s="11">
        <f>'OddsRatio_working_3-way'!X148^(1/3)*COS('OddsRatio_working_3-way'!Y148/3)</f>
        <v>0.51732922773619872</v>
      </c>
      <c r="AA148" s="11">
        <f>'OddsRatio_working_3-way'!X148^(1/3)*COS(('OddsRatio_working_3-way'!Y148+2*PI())/3)</f>
        <v>-0.29560559363500233</v>
      </c>
      <c r="AB148" s="11">
        <f>'OddsRatio_working_3-way'!X148^(1/3)*COS(('OddsRatio_working_3-way'!Y148+4*PI())/3)</f>
        <v>-0.22172363410119636</v>
      </c>
      <c r="AC148" s="11">
        <f>'OddsRatio_working_3-way'!X148^(1/3)*SIN('OddsRatio_working_3-way'!Y148/3)</f>
        <v>4.2655769225099886E-2</v>
      </c>
      <c r="AD148" s="11">
        <f>'OddsRatio_working_3-way'!X148^(1/3)*SIN(('OddsRatio_working_3-way'!Y148+2*PI())/3)</f>
        <v>0.42669236872718341</v>
      </c>
      <c r="AE148" s="11">
        <f>'OddsRatio_working_3-way'!X148^(1/3)*SIN(('OddsRatio_working_3-way'!Y148+4*PI())/3)</f>
        <v>-0.46934813795228331</v>
      </c>
      <c r="AF148" s="11">
        <f>-'OddsRatio_working_3-way'!U148/(3*'OddsRatio_working_3-way'!X148^(1/3))*COS(('OddsRatio_working_3-way'!Y148)/3)</f>
        <v>0.5173292277361986</v>
      </c>
      <c r="AG148" s="11">
        <f>-'OddsRatio_working_3-way'!U148/(3*'OddsRatio_working_3-way'!X148^(1/3))*COS(('OddsRatio_working_3-way'!Y148+2*PI())/3)</f>
        <v>-0.29560559363500227</v>
      </c>
      <c r="AH148" s="11">
        <f>-'OddsRatio_working_3-way'!U148/(3*'OddsRatio_working_3-way'!X148^(1/3))*COS(('OddsRatio_working_3-way'!Y148+4*PI())/3)</f>
        <v>-0.22172363410119633</v>
      </c>
      <c r="AI148" s="11">
        <f>'OddsRatio_working_3-way'!U148/(3*'OddsRatio_working_3-way'!X148^(1/3))*SIN(('OddsRatio_working_3-way'!Y148)/3)</f>
        <v>-4.2655769225099879E-2</v>
      </c>
      <c r="AJ148" s="11">
        <f>'OddsRatio_working_3-way'!U148/(3*'OddsRatio_working_3-way'!X148^(1/3))*SIN(('OddsRatio_working_3-way'!Y148+2*PI())/3)</f>
        <v>-0.42669236872718336</v>
      </c>
      <c r="AK148" s="11">
        <f>'OddsRatio_working_3-way'!U148/(3*'OddsRatio_working_3-way'!X148^(1/3))*SIN(('OddsRatio_working_3-way'!Y148+4*PI())/3)</f>
        <v>0.46934813795228325</v>
      </c>
      <c r="AL148" s="11">
        <f>'OddsRatio_working_3-way'!Z148+'OddsRatio_working_3-way'!AF148</f>
        <v>1.0346584554723974</v>
      </c>
      <c r="AM148" s="11">
        <f>'OddsRatio_working_3-way'!AA148+'OddsRatio_working_3-way'!AG148</f>
        <v>-0.59121118727000455</v>
      </c>
      <c r="AN148" s="11">
        <f>'OddsRatio_working_3-way'!AB148+'OddsRatio_working_3-way'!AH148</f>
        <v>-0.44344726820239266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1.0346584554723974</v>
      </c>
      <c r="AS148" s="11">
        <f>IF(('OddsRatio_working_3-way'!X148=0),IF(Q148&gt;0,-Q148^(1/3),(-Q148)^(1/3)),'OddsRatio_working_3-way'!AM148-'OddsRatio_working_3-way'!R148/3)</f>
        <v>-0.59121118727000455</v>
      </c>
      <c r="AT148" s="11">
        <f>IF(('OddsRatio_working_3-way'!X148=0),IF(Q148&gt;0,-Q148^(1/3),(-Q148)^(1/3)),'OddsRatio_working_3-way'!AN148-'OddsRatio_working_3-way'!R148/3)</f>
        <v>-0.44344726820239266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2.29</v>
      </c>
      <c r="B149" s="4">
        <f>IF('True_Odds_Calculator_3-way'!B150="","",'True_Odds_Calculator_3-way'!B150)</f>
        <v>3.54</v>
      </c>
      <c r="C149" s="4">
        <f>IF('True_Odds_Calculator_3-way'!C150="","",'True_Odds_Calculator_3-way'!C150)</f>
        <v>3.24</v>
      </c>
      <c r="D149" s="9">
        <f t="shared" si="39"/>
        <v>0.42631021581813028</v>
      </c>
      <c r="E149" s="9">
        <f t="shared" si="40"/>
        <v>0.27399572885024903</v>
      </c>
      <c r="F149" s="9">
        <f t="shared" si="41"/>
        <v>0.29969405533162063</v>
      </c>
      <c r="G149" s="9">
        <f t="shared" si="42"/>
        <v>1.0431857985814861</v>
      </c>
      <c r="H149" s="9">
        <f t="shared" si="43"/>
        <v>2.3457096801701174</v>
      </c>
      <c r="I149" s="9">
        <f t="shared" si="44"/>
        <v>3.6496919283969746</v>
      </c>
      <c r="J149" s="9">
        <f t="shared" si="45"/>
        <v>3.3367361888225293</v>
      </c>
      <c r="K149" s="11">
        <f t="shared" si="46"/>
        <v>0.4366812227074236</v>
      </c>
      <c r="L149" s="11">
        <f t="shared" si="47"/>
        <v>0.2824858757062147</v>
      </c>
      <c r="M149" s="11">
        <f t="shared" si="48"/>
        <v>0.30864197530864196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-0.27943943252457304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0.23110265587588588</v>
      </c>
      <c r="Q149" s="11">
        <f>2*'OddsRatio_working_3-way'!K149*'OddsRatio_working_3-way'!L149*'OddsRatio_working_3-way'!M149</f>
        <v>7.6145850370967355E-2</v>
      </c>
      <c r="R149" s="11">
        <f t="shared" si="49"/>
        <v>0</v>
      </c>
      <c r="S149" s="11">
        <f t="shared" si="50"/>
        <v>-0.82702234895056703</v>
      </c>
      <c r="T149" s="11">
        <f t="shared" si="51"/>
        <v>-0.27249500789145542</v>
      </c>
      <c r="U149" s="11">
        <f>'OddsRatio_working_3-way'!S149-'OddsRatio_working_3-way'!R149^2/3</f>
        <v>-0.82702234895056703</v>
      </c>
      <c r="V149" s="11">
        <f>'OddsRatio_working_3-way'!S149*'OddsRatio_working_3-way'!R149/3-2*'OddsRatio_working_3-way'!R149^3/27-'OddsRatio_working_3-way'!T149</f>
        <v>0.27249500789145542</v>
      </c>
      <c r="W149" s="11">
        <f>'OddsRatio_working_3-way'!V149^2+4*'OddsRatio_working_3-way'!U149^3/27</f>
        <v>-9.5472320854130127E-3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0.14474180582262453</v>
      </c>
      <c r="Y149" s="11">
        <f>IF('OddsRatio_working_3-way'!W149&gt;=0,IF('OddsRatio_working_3-way'!V149+SQRT('OddsRatio_working_3-way'!W149)&gt;0,0,PI()),ACOS('OddsRatio_working_3-way'!V149/(2*'OddsRatio_working_3-way'!X149)))</f>
        <v>0.34429363311693439</v>
      </c>
      <c r="Z149" s="11">
        <f>'OddsRatio_working_3-way'!X149^(1/3)*COS('OddsRatio_working_3-way'!Y149/3)</f>
        <v>0.52159289929074304</v>
      </c>
      <c r="AA149" s="11">
        <f>'OddsRatio_working_3-way'!X149^(1/3)*COS(('OddsRatio_working_3-way'!Y149+2*PI())/3)</f>
        <v>-0.31286585327888156</v>
      </c>
      <c r="AB149" s="11">
        <f>'OddsRatio_working_3-way'!X149^(1/3)*COS(('OddsRatio_working_3-way'!Y149+4*PI())/3)</f>
        <v>-0.20872704601186157</v>
      </c>
      <c r="AC149" s="11">
        <f>'OddsRatio_working_3-way'!X149^(1/3)*SIN('OddsRatio_working_3-way'!Y149/3)</f>
        <v>6.0124568408700556E-2</v>
      </c>
      <c r="AD149" s="11">
        <f>'OddsRatio_working_3-way'!X149^(1/3)*SIN(('OddsRatio_working_3-way'!Y149+2*PI())/3)</f>
        <v>0.42165041701501144</v>
      </c>
      <c r="AE149" s="11">
        <f>'OddsRatio_working_3-way'!X149^(1/3)*SIN(('OddsRatio_working_3-way'!Y149+4*PI())/3)</f>
        <v>-0.48177498542371194</v>
      </c>
      <c r="AF149" s="11">
        <f>-'OddsRatio_working_3-way'!U149/(3*'OddsRatio_working_3-way'!X149^(1/3))*COS(('OddsRatio_working_3-way'!Y149)/3)</f>
        <v>0.52159289929074304</v>
      </c>
      <c r="AG149" s="11">
        <f>-'OddsRatio_working_3-way'!U149/(3*'OddsRatio_working_3-way'!X149^(1/3))*COS(('OddsRatio_working_3-way'!Y149+2*PI())/3)</f>
        <v>-0.31286585327888156</v>
      </c>
      <c r="AH149" s="11">
        <f>-'OddsRatio_working_3-way'!U149/(3*'OddsRatio_working_3-way'!X149^(1/3))*COS(('OddsRatio_working_3-way'!Y149+4*PI())/3)</f>
        <v>-0.20872704601186157</v>
      </c>
      <c r="AI149" s="11">
        <f>'OddsRatio_working_3-way'!U149/(3*'OddsRatio_working_3-way'!X149^(1/3))*SIN(('OddsRatio_working_3-way'!Y149)/3)</f>
        <v>-6.0124568408700556E-2</v>
      </c>
      <c r="AJ149" s="11">
        <f>'OddsRatio_working_3-way'!U149/(3*'OddsRatio_working_3-way'!X149^(1/3))*SIN(('OddsRatio_working_3-way'!Y149+2*PI())/3)</f>
        <v>-0.42165041701501144</v>
      </c>
      <c r="AK149" s="11">
        <f>'OddsRatio_working_3-way'!U149/(3*'OddsRatio_working_3-way'!X149^(1/3))*SIN(('OddsRatio_working_3-way'!Y149+4*PI())/3)</f>
        <v>0.48177498542371194</v>
      </c>
      <c r="AL149" s="11">
        <f>'OddsRatio_working_3-way'!Z149+'OddsRatio_working_3-way'!AF149</f>
        <v>1.0431857985814861</v>
      </c>
      <c r="AM149" s="11">
        <f>'OddsRatio_working_3-way'!AA149+'OddsRatio_working_3-way'!AG149</f>
        <v>-0.62573170655776311</v>
      </c>
      <c r="AN149" s="11">
        <f>'OddsRatio_working_3-way'!AB149+'OddsRatio_working_3-way'!AH149</f>
        <v>-0.41745409202372313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1.0431857985814861</v>
      </c>
      <c r="AS149" s="11">
        <f>IF(('OddsRatio_working_3-way'!X149=0),IF(Q149&gt;0,-Q149^(1/3),(-Q149)^(1/3)),'OddsRatio_working_3-way'!AM149-'OddsRatio_working_3-way'!R149/3)</f>
        <v>-0.62573170655776311</v>
      </c>
      <c r="AT149" s="11">
        <f>IF(('OddsRatio_working_3-way'!X149=0),IF(Q149&gt;0,-Q149^(1/3),(-Q149)^(1/3)),'OddsRatio_working_3-way'!AN149-'OddsRatio_working_3-way'!R149/3)</f>
        <v>-0.41745409202372313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2.06</v>
      </c>
      <c r="B150" s="4">
        <f>IF('True_Odds_Calculator_3-way'!B151="","",'True_Odds_Calculator_3-way'!B151)</f>
        <v>3.94</v>
      </c>
      <c r="C150" s="4">
        <f>IF('True_Odds_Calculator_3-way'!C151="","",'True_Odds_Calculator_3-way'!C151)</f>
        <v>3.45</v>
      </c>
      <c r="D150" s="9">
        <f t="shared" si="39"/>
        <v>0.4741015885850845</v>
      </c>
      <c r="E150" s="9">
        <f t="shared" si="40"/>
        <v>0.24530208372203557</v>
      </c>
      <c r="F150" s="9">
        <f t="shared" si="41"/>
        <v>0.28059632769287984</v>
      </c>
      <c r="G150" s="9">
        <f t="shared" si="42"/>
        <v>1.0464647002917311</v>
      </c>
      <c r="H150" s="9">
        <f t="shared" si="43"/>
        <v>2.1092525823092352</v>
      </c>
      <c r="I150" s="9">
        <f t="shared" si="44"/>
        <v>4.0766062188576901</v>
      </c>
      <c r="J150" s="9">
        <f t="shared" si="45"/>
        <v>3.5638385157147412</v>
      </c>
      <c r="K150" s="11">
        <f t="shared" si="46"/>
        <v>0.4854368932038835</v>
      </c>
      <c r="L150" s="11">
        <f t="shared" si="47"/>
        <v>0.25380710659898476</v>
      </c>
      <c r="M150" s="11">
        <f t="shared" si="48"/>
        <v>0.28985507246376813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-0.27266961364323017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0.23034414486611116</v>
      </c>
      <c r="Q150" s="11">
        <f>2*'OddsRatio_working_3-way'!K150*'OddsRatio_working_3-way'!L150*'OddsRatio_working_3-way'!M150</f>
        <v>7.1424541043755382E-2</v>
      </c>
      <c r="R150" s="11">
        <f t="shared" si="49"/>
        <v>0</v>
      </c>
      <c r="S150" s="11">
        <f t="shared" si="50"/>
        <v>-0.84477379708140476</v>
      </c>
      <c r="T150" s="11">
        <f t="shared" si="51"/>
        <v>-0.26194536343609442</v>
      </c>
      <c r="U150" s="11">
        <f>'OddsRatio_working_3-way'!S150-'OddsRatio_working_3-way'!R150^2/3</f>
        <v>-0.84477379708140476</v>
      </c>
      <c r="V150" s="11">
        <f>'OddsRatio_working_3-way'!S150*'OddsRatio_working_3-way'!R150/3-2*'OddsRatio_working_3-way'!R150^3/27-'OddsRatio_working_3-way'!T150</f>
        <v>0.26194536343609442</v>
      </c>
      <c r="W150" s="11">
        <f>'OddsRatio_working_3-way'!V150^2+4*'OddsRatio_working_3-way'!U150^3/27</f>
        <v>-2.0698213401272911E-2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0.14942689418821206</v>
      </c>
      <c r="Y150" s="11">
        <f>IF('OddsRatio_working_3-way'!W150&gt;=0,IF('OddsRatio_working_3-way'!V150+SQRT('OddsRatio_working_3-way'!W150)&gt;0,0,PI()),ACOS('OddsRatio_working_3-way'!V150/(2*'OddsRatio_working_3-way'!X150)))</f>
        <v>0.50225326959153627</v>
      </c>
      <c r="Z150" s="11">
        <f>'OddsRatio_working_3-way'!X150^(1/3)*COS('OddsRatio_working_3-way'!Y150/3)</f>
        <v>0.52323235014586555</v>
      </c>
      <c r="AA150" s="11">
        <f>'OddsRatio_working_3-way'!X150^(1/3)*COS(('OddsRatio_working_3-way'!Y150+2*PI())/3)</f>
        <v>-0.33819541567361378</v>
      </c>
      <c r="AB150" s="11">
        <f>'OddsRatio_working_3-way'!X150^(1/3)*COS(('OddsRatio_working_3-way'!Y150+4*PI())/3)</f>
        <v>-0.18503693447225183</v>
      </c>
      <c r="AC150" s="11">
        <f>'OddsRatio_working_3-way'!X150^(1/3)*SIN('OddsRatio_working_3-way'!Y150/3)</f>
        <v>8.8426090350280581E-2</v>
      </c>
      <c r="AD150" s="11">
        <f>'OddsRatio_working_3-way'!X150^(1/3)*SIN(('OddsRatio_working_3-way'!Y150+2*PI())/3)</f>
        <v>0.40891946213301367</v>
      </c>
      <c r="AE150" s="11">
        <f>'OddsRatio_working_3-way'!X150^(1/3)*SIN(('OddsRatio_working_3-way'!Y150+4*PI())/3)</f>
        <v>-0.49734555248329421</v>
      </c>
      <c r="AF150" s="11">
        <f>-'OddsRatio_working_3-way'!U150/(3*'OddsRatio_working_3-way'!X150^(1/3))*COS(('OddsRatio_working_3-way'!Y150)/3)</f>
        <v>0.52323235014586555</v>
      </c>
      <c r="AG150" s="11">
        <f>-'OddsRatio_working_3-way'!U150/(3*'OddsRatio_working_3-way'!X150^(1/3))*COS(('OddsRatio_working_3-way'!Y150+2*PI())/3)</f>
        <v>-0.33819541567361378</v>
      </c>
      <c r="AH150" s="11">
        <f>-'OddsRatio_working_3-way'!U150/(3*'OddsRatio_working_3-way'!X150^(1/3))*COS(('OddsRatio_working_3-way'!Y150+4*PI())/3)</f>
        <v>-0.18503693447225183</v>
      </c>
      <c r="AI150" s="11">
        <f>'OddsRatio_working_3-way'!U150/(3*'OddsRatio_working_3-way'!X150^(1/3))*SIN(('OddsRatio_working_3-way'!Y150)/3)</f>
        <v>-8.8426090350280581E-2</v>
      </c>
      <c r="AJ150" s="11">
        <f>'OddsRatio_working_3-way'!U150/(3*'OddsRatio_working_3-way'!X150^(1/3))*SIN(('OddsRatio_working_3-way'!Y150+2*PI())/3)</f>
        <v>-0.40891946213301367</v>
      </c>
      <c r="AK150" s="11">
        <f>'OddsRatio_working_3-way'!U150/(3*'OddsRatio_working_3-way'!X150^(1/3))*SIN(('OddsRatio_working_3-way'!Y150+4*PI())/3)</f>
        <v>0.49734555248329421</v>
      </c>
      <c r="AL150" s="11">
        <f>'OddsRatio_working_3-way'!Z150+'OddsRatio_working_3-way'!AF150</f>
        <v>1.0464647002917311</v>
      </c>
      <c r="AM150" s="11">
        <f>'OddsRatio_working_3-way'!AA150+'OddsRatio_working_3-way'!AG150</f>
        <v>-0.67639083134722755</v>
      </c>
      <c r="AN150" s="11">
        <f>'OddsRatio_working_3-way'!AB150+'OddsRatio_working_3-way'!AH150</f>
        <v>-0.37007386894450367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1.0464647002917311</v>
      </c>
      <c r="AS150" s="11">
        <f>IF(('OddsRatio_working_3-way'!X150=0),IF(Q150&gt;0,-Q150^(1/3),(-Q150)^(1/3)),'OddsRatio_working_3-way'!AM150-'OddsRatio_working_3-way'!R150/3)</f>
        <v>-0.67639083134722755</v>
      </c>
      <c r="AT150" s="11">
        <f>IF(('OddsRatio_working_3-way'!X150=0),IF(Q150&gt;0,-Q150^(1/3),(-Q150)^(1/3)),'OddsRatio_working_3-way'!AN150-'OddsRatio_working_3-way'!R150/3)</f>
        <v>-0.37007386894450367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1.91</v>
      </c>
      <c r="B151" s="4">
        <f>IF('True_Odds_Calculator_3-way'!B152="","",'True_Odds_Calculator_3-way'!B152)</f>
        <v>4.09</v>
      </c>
      <c r="C151" s="4">
        <f>IF('True_Odds_Calculator_3-way'!C152="","",'True_Odds_Calculator_3-way'!C152)</f>
        <v>3.83</v>
      </c>
      <c r="D151" s="9">
        <f t="shared" si="39"/>
        <v>0.51187454756667161</v>
      </c>
      <c r="E151" s="9">
        <f t="shared" si="40"/>
        <v>0.23595697082117267</v>
      </c>
      <c r="F151" s="9">
        <f t="shared" si="41"/>
        <v>0.25216848161215583</v>
      </c>
      <c r="G151" s="9">
        <f t="shared" si="42"/>
        <v>1.0479161322447166</v>
      </c>
      <c r="H151" s="9">
        <f t="shared" si="43"/>
        <v>1.9536036803426919</v>
      </c>
      <c r="I151" s="9">
        <f t="shared" si="44"/>
        <v>4.2380608486361737</v>
      </c>
      <c r="J151" s="9">
        <f t="shared" si="45"/>
        <v>3.9656026542525482</v>
      </c>
      <c r="K151" s="11">
        <f t="shared" si="46"/>
        <v>0.52356020942408377</v>
      </c>
      <c r="L151" s="11">
        <f t="shared" si="47"/>
        <v>0.24449877750611249</v>
      </c>
      <c r="M151" s="11">
        <f t="shared" si="48"/>
        <v>0.2610966057441253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-0.26596890056299927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0.22827862840440555</v>
      </c>
      <c r="Q151" s="11">
        <f>2*'OddsRatio_working_3-way'!K151*'OddsRatio_working_3-way'!L151*'OddsRatio_working_3-way'!M151</f>
        <v>6.6845864832915255E-2</v>
      </c>
      <c r="R151" s="11">
        <f t="shared" si="49"/>
        <v>0</v>
      </c>
      <c r="S151" s="11">
        <f t="shared" si="50"/>
        <v>-0.85829067955384453</v>
      </c>
      <c r="T151" s="11">
        <f t="shared" si="51"/>
        <v>-0.25132962798062802</v>
      </c>
      <c r="U151" s="11">
        <f>'OddsRatio_working_3-way'!S151-'OddsRatio_working_3-way'!R151^2/3</f>
        <v>-0.85829067955384453</v>
      </c>
      <c r="V151" s="11">
        <f>'OddsRatio_working_3-way'!S151*'OddsRatio_working_3-way'!R151/3-2*'OddsRatio_working_3-way'!R151^3/27-'OddsRatio_working_3-way'!T151</f>
        <v>0.25132962798062802</v>
      </c>
      <c r="W151" s="11">
        <f>'OddsRatio_working_3-way'!V151^2+4*'OddsRatio_working_3-way'!U151^3/27</f>
        <v>-3.0503180022511456E-2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0.15302758078479867</v>
      </c>
      <c r="Y151" s="11">
        <f>IF('OddsRatio_working_3-way'!W151&gt;=0,IF('OddsRatio_working_3-way'!V151+SQRT('OddsRatio_working_3-way'!W151)&gt;0,0,PI()),ACOS('OddsRatio_working_3-way'!V151/(2*'OddsRatio_working_3-way'!X151)))</f>
        <v>0.60730201554309005</v>
      </c>
      <c r="Z151" s="11">
        <f>'OddsRatio_working_3-way'!X151^(1/3)*COS('OddsRatio_working_3-way'!Y151/3)</f>
        <v>0.5239580661223584</v>
      </c>
      <c r="AA151" s="11">
        <f>'OddsRatio_working_3-way'!X151^(1/3)*COS(('OddsRatio_working_3-way'!Y151+2*PI())/3)</f>
        <v>-0.35511135074655575</v>
      </c>
      <c r="AB151" s="11">
        <f>'OddsRatio_working_3-way'!X151^(1/3)*COS(('OddsRatio_working_3-way'!Y151+4*PI())/3)</f>
        <v>-0.16884671537580279</v>
      </c>
      <c r="AC151" s="11">
        <f>'OddsRatio_working_3-way'!X151^(1/3)*SIN('OddsRatio_working_3-way'!Y151/3)</f>
        <v>0.1075399373718119</v>
      </c>
      <c r="AD151" s="11">
        <f>'OddsRatio_working_3-way'!X151^(1/3)*SIN(('OddsRatio_working_3-way'!Y151+2*PI())/3)</f>
        <v>0.39999102709382317</v>
      </c>
      <c r="AE151" s="11">
        <f>'OddsRatio_working_3-way'!X151^(1/3)*SIN(('OddsRatio_working_3-way'!Y151+4*PI())/3)</f>
        <v>-0.50753096446563495</v>
      </c>
      <c r="AF151" s="11">
        <f>-'OddsRatio_working_3-way'!U151/(3*'OddsRatio_working_3-way'!X151^(1/3))*COS(('OddsRatio_working_3-way'!Y151)/3)</f>
        <v>0.52395806612235818</v>
      </c>
      <c r="AG151" s="11">
        <f>-'OddsRatio_working_3-way'!U151/(3*'OddsRatio_working_3-way'!X151^(1/3))*COS(('OddsRatio_working_3-way'!Y151+2*PI())/3)</f>
        <v>-0.35511135074655559</v>
      </c>
      <c r="AH151" s="11">
        <f>-'OddsRatio_working_3-way'!U151/(3*'OddsRatio_working_3-way'!X151^(1/3))*COS(('OddsRatio_working_3-way'!Y151+4*PI())/3)</f>
        <v>-0.16884671537580273</v>
      </c>
      <c r="AI151" s="11">
        <f>'OddsRatio_working_3-way'!U151/(3*'OddsRatio_working_3-way'!X151^(1/3))*SIN(('OddsRatio_working_3-way'!Y151)/3)</f>
        <v>-0.10753993737181186</v>
      </c>
      <c r="AJ151" s="11">
        <f>'OddsRatio_working_3-way'!U151/(3*'OddsRatio_working_3-way'!X151^(1/3))*SIN(('OddsRatio_working_3-way'!Y151+2*PI())/3)</f>
        <v>-0.399991027093823</v>
      </c>
      <c r="AK151" s="11">
        <f>'OddsRatio_working_3-way'!U151/(3*'OddsRatio_working_3-way'!X151^(1/3))*SIN(('OddsRatio_working_3-way'!Y151+4*PI())/3)</f>
        <v>0.50753096446563473</v>
      </c>
      <c r="AL151" s="11">
        <f>'OddsRatio_working_3-way'!Z151+'OddsRatio_working_3-way'!AF151</f>
        <v>1.0479161322447166</v>
      </c>
      <c r="AM151" s="11">
        <f>'OddsRatio_working_3-way'!AA151+'OddsRatio_working_3-way'!AG151</f>
        <v>-0.71022270149311129</v>
      </c>
      <c r="AN151" s="11">
        <f>'OddsRatio_working_3-way'!AB151+'OddsRatio_working_3-way'!AH151</f>
        <v>-0.33769343075160552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1.0479161322447166</v>
      </c>
      <c r="AS151" s="11">
        <f>IF(('OddsRatio_working_3-way'!X151=0),IF(Q151&gt;0,-Q151^(1/3),(-Q151)^(1/3)),'OddsRatio_working_3-way'!AM151-'OddsRatio_working_3-way'!R151/3)</f>
        <v>-0.71022270149311129</v>
      </c>
      <c r="AT151" s="11">
        <f>IF(('OddsRatio_working_3-way'!X151=0),IF(Q151&gt;0,-Q151^(1/3),(-Q151)^(1/3)),'OddsRatio_working_3-way'!AN151-'OddsRatio_working_3-way'!R151/3)</f>
        <v>-0.33769343075160552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2.41</v>
      </c>
      <c r="B152" s="4">
        <f>IF('True_Odds_Calculator_3-way'!B153="","",'True_Odds_Calculator_3-way'!B153)</f>
        <v>3.41</v>
      </c>
      <c r="C152" s="4">
        <f>IF('True_Odds_Calculator_3-way'!C153="","",'True_Odds_Calculator_3-way'!C153)</f>
        <v>3.18</v>
      </c>
      <c r="D152" s="9">
        <f t="shared" si="39"/>
        <v>0.40665373303393987</v>
      </c>
      <c r="E152" s="9">
        <f t="shared" si="40"/>
        <v>0.28621201089026166</v>
      </c>
      <c r="F152" s="9">
        <f t="shared" si="41"/>
        <v>0.30713425607579853</v>
      </c>
      <c r="G152" s="9">
        <f t="shared" si="42"/>
        <v>1.0348188670383029</v>
      </c>
      <c r="H152" s="9">
        <f t="shared" si="43"/>
        <v>2.459094602524007</v>
      </c>
      <c r="I152" s="9">
        <f t="shared" si="44"/>
        <v>3.4939134695623109</v>
      </c>
      <c r="J152" s="9">
        <f t="shared" si="45"/>
        <v>3.2559051301435002</v>
      </c>
      <c r="K152" s="11">
        <f t="shared" si="46"/>
        <v>0.41493775933609955</v>
      </c>
      <c r="L152" s="11">
        <f t="shared" si="47"/>
        <v>0.29325513196480935</v>
      </c>
      <c r="M152" s="11">
        <f t="shared" si="48"/>
        <v>0.31446540880503143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-0.28346151718032431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0.22958986296469849</v>
      </c>
      <c r="Q152" s="11">
        <f>2*'OddsRatio_working_3-way'!K152*'OddsRatio_working_3-way'!L152*'OddsRatio_working_3-way'!M152</f>
        <v>7.6529954321566146E-2</v>
      </c>
      <c r="R152" s="11">
        <f t="shared" si="49"/>
        <v>0</v>
      </c>
      <c r="S152" s="11">
        <f t="shared" si="50"/>
        <v>-0.80995073069705148</v>
      </c>
      <c r="T152" s="11">
        <f t="shared" si="51"/>
        <v>-0.26998357689901709</v>
      </c>
      <c r="U152" s="11">
        <f>'OddsRatio_working_3-way'!S152-'OddsRatio_working_3-way'!R152^2/3</f>
        <v>-0.80995073069705148</v>
      </c>
      <c r="V152" s="11">
        <f>'OddsRatio_working_3-way'!S152*'OddsRatio_working_3-way'!R152/3-2*'OddsRatio_working_3-way'!R152^3/27-'OddsRatio_working_3-way'!T152</f>
        <v>0.26998357689901709</v>
      </c>
      <c r="W152" s="11">
        <f>'OddsRatio_working_3-way'!V152^2+4*'OddsRatio_working_3-way'!U152^3/27</f>
        <v>-5.8265021499421393E-3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0.14028331506733935</v>
      </c>
      <c r="Y152" s="11">
        <f>IF('OddsRatio_working_3-way'!W152&gt;=0,IF('OddsRatio_working_3-way'!V152+SQRT('OddsRatio_working_3-way'!W152)&gt;0,0,PI()),ACOS('OddsRatio_working_3-way'!V152/(2*'OddsRatio_working_3-way'!X152)))</f>
        <v>0.27553524713901711</v>
      </c>
      <c r="Z152" s="11">
        <f>'OddsRatio_working_3-way'!X152^(1/3)*COS('OddsRatio_working_3-way'!Y152/3)</f>
        <v>0.51740943351915147</v>
      </c>
      <c r="AA152" s="11">
        <f>'OddsRatio_working_3-way'!X152^(1/3)*COS(('OddsRatio_working_3-way'!Y152+2*PI())/3)</f>
        <v>-0.29997566602544501</v>
      </c>
      <c r="AB152" s="11">
        <f>'OddsRatio_working_3-way'!X152^(1/3)*COS(('OddsRatio_working_3-way'!Y152+4*PI())/3)</f>
        <v>-0.21743376749370677</v>
      </c>
      <c r="AC152" s="11">
        <f>'OddsRatio_working_3-way'!X152^(1/3)*SIN('OddsRatio_working_3-way'!Y152/3)</f>
        <v>4.7655587336722018E-2</v>
      </c>
      <c r="AD152" s="11">
        <f>'OddsRatio_working_3-way'!X152^(1/3)*SIN(('OddsRatio_working_3-way'!Y152+2*PI())/3)</f>
        <v>0.42426191991693979</v>
      </c>
      <c r="AE152" s="11">
        <f>'OddsRatio_working_3-way'!X152^(1/3)*SIN(('OddsRatio_working_3-way'!Y152+4*PI())/3)</f>
        <v>-0.47191750725366166</v>
      </c>
      <c r="AF152" s="11">
        <f>-'OddsRatio_working_3-way'!U152/(3*'OddsRatio_working_3-way'!X152^(1/3))*COS(('OddsRatio_working_3-way'!Y152)/3)</f>
        <v>0.51740943351915147</v>
      </c>
      <c r="AG152" s="11">
        <f>-'OddsRatio_working_3-way'!U152/(3*'OddsRatio_working_3-way'!X152^(1/3))*COS(('OddsRatio_working_3-way'!Y152+2*PI())/3)</f>
        <v>-0.29997566602544501</v>
      </c>
      <c r="AH152" s="11">
        <f>-'OddsRatio_working_3-way'!U152/(3*'OddsRatio_working_3-way'!X152^(1/3))*COS(('OddsRatio_working_3-way'!Y152+4*PI())/3)</f>
        <v>-0.21743376749370677</v>
      </c>
      <c r="AI152" s="11">
        <f>'OddsRatio_working_3-way'!U152/(3*'OddsRatio_working_3-way'!X152^(1/3))*SIN(('OddsRatio_working_3-way'!Y152)/3)</f>
        <v>-4.7655587336722018E-2</v>
      </c>
      <c r="AJ152" s="11">
        <f>'OddsRatio_working_3-way'!U152/(3*'OddsRatio_working_3-way'!X152^(1/3))*SIN(('OddsRatio_working_3-way'!Y152+2*PI())/3)</f>
        <v>-0.42426191991693979</v>
      </c>
      <c r="AK152" s="11">
        <f>'OddsRatio_working_3-way'!U152/(3*'OddsRatio_working_3-way'!X152^(1/3))*SIN(('OddsRatio_working_3-way'!Y152+4*PI())/3)</f>
        <v>0.47191750725366166</v>
      </c>
      <c r="AL152" s="11">
        <f>'OddsRatio_working_3-way'!Z152+'OddsRatio_working_3-way'!AF152</f>
        <v>1.0348188670383029</v>
      </c>
      <c r="AM152" s="11">
        <f>'OddsRatio_working_3-way'!AA152+'OddsRatio_working_3-way'!AG152</f>
        <v>-0.59995133205089002</v>
      </c>
      <c r="AN152" s="11">
        <f>'OddsRatio_working_3-way'!AB152+'OddsRatio_working_3-way'!AH152</f>
        <v>-0.43486753498741354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1.0348188670383029</v>
      </c>
      <c r="AS152" s="11">
        <f>IF(('OddsRatio_working_3-way'!X152=0),IF(Q152&gt;0,-Q152^(1/3),(-Q152)^(1/3)),'OddsRatio_working_3-way'!AM152-'OddsRatio_working_3-way'!R152/3)</f>
        <v>-0.59995133205089002</v>
      </c>
      <c r="AT152" s="11">
        <f>IF(('OddsRatio_working_3-way'!X152=0),IF(Q152&gt;0,-Q152^(1/3),(-Q152)^(1/3)),'OddsRatio_working_3-way'!AN152-'OddsRatio_working_3-way'!R152/3)</f>
        <v>-0.43486753498741354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2.76</v>
      </c>
      <c r="B153" s="4">
        <f>IF('True_Odds_Calculator_3-way'!B154="","",'True_Odds_Calculator_3-way'!B154)</f>
        <v>3.32</v>
      </c>
      <c r="C153" s="4">
        <f>IF('True_Odds_Calculator_3-way'!C154="","",'True_Odds_Calculator_3-way'!C154)</f>
        <v>2.79</v>
      </c>
      <c r="D153" s="9">
        <f t="shared" si="39"/>
        <v>0.35476236904203512</v>
      </c>
      <c r="E153" s="9">
        <f t="shared" si="40"/>
        <v>0.29433462258331083</v>
      </c>
      <c r="F153" s="9">
        <f t="shared" si="41"/>
        <v>0.35090300837465405</v>
      </c>
      <c r="G153" s="9">
        <f t="shared" si="42"/>
        <v>1.0334024189402862</v>
      </c>
      <c r="H153" s="9">
        <f t="shared" si="43"/>
        <v>2.8187882573349032</v>
      </c>
      <c r="I153" s="9">
        <f t="shared" si="44"/>
        <v>3.3974936119414627</v>
      </c>
      <c r="J153" s="9">
        <f t="shared" si="45"/>
        <v>2.8497903299031124</v>
      </c>
      <c r="K153" s="11">
        <f t="shared" si="46"/>
        <v>0.3623188405797102</v>
      </c>
      <c r="L153" s="11">
        <f t="shared" si="47"/>
        <v>0.30120481927710846</v>
      </c>
      <c r="M153" s="11">
        <f t="shared" si="48"/>
        <v>0.35842293906810035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-0.28589220525549297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0.22960785013202262</v>
      </c>
      <c r="Q153" s="11">
        <f>2*'OddsRatio_working_3-way'!K153*'OddsRatio_working_3-way'!L153*'OddsRatio_working_3-way'!M153</f>
        <v>7.8230954048389298E-2</v>
      </c>
      <c r="R153" s="11">
        <f t="shared" si="49"/>
        <v>0</v>
      </c>
      <c r="S153" s="11">
        <f t="shared" si="50"/>
        <v>-0.80312735328628226</v>
      </c>
      <c r="T153" s="11">
        <f t="shared" si="51"/>
        <v>-0.27363793979089679</v>
      </c>
      <c r="U153" s="11">
        <f>'OddsRatio_working_3-way'!S153-'OddsRatio_working_3-way'!R153^2/3</f>
        <v>-0.80312735328628226</v>
      </c>
      <c r="V153" s="11">
        <f>'OddsRatio_working_3-way'!S153*'OddsRatio_working_3-way'!R153/3-2*'OddsRatio_working_3-way'!R153^3/27-'OddsRatio_working_3-way'!T153</f>
        <v>0.27363793979089679</v>
      </c>
      <c r="W153" s="11">
        <f>'OddsRatio_working_3-way'!V153^2+4*'OddsRatio_working_3-way'!U153^3/27</f>
        <v>-1.8671700120040935E-3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0.13851434231245743</v>
      </c>
      <c r="Y153" s="11">
        <f>IF('OddsRatio_working_3-way'!W153&gt;=0,IF('OddsRatio_working_3-way'!V153+SQRT('OddsRatio_working_3-way'!W153)&gt;0,0,PI()),ACOS('OddsRatio_working_3-way'!V153/(2*'OddsRatio_working_3-way'!X153)))</f>
        <v>0.15661889253527073</v>
      </c>
      <c r="Z153" s="11">
        <f>'OddsRatio_working_3-way'!X153^(1/3)*COS('OddsRatio_working_3-way'!Y153/3)</f>
        <v>0.51670120947014297</v>
      </c>
      <c r="AA153" s="11">
        <f>'OddsRatio_working_3-way'!X153^(1/3)*COS(('OddsRatio_working_3-way'!Y153+2*PI())/3)</f>
        <v>-0.28173293611239808</v>
      </c>
      <c r="AB153" s="11">
        <f>'OddsRatio_working_3-way'!X153^(1/3)*COS(('OddsRatio_working_3-way'!Y153+4*PI())/3)</f>
        <v>-0.23496827335774481</v>
      </c>
      <c r="AC153" s="11">
        <f>'OddsRatio_working_3-way'!X153^(1/3)*SIN('OddsRatio_working_3-way'!Y153/3)</f>
        <v>2.699959062996115E-2</v>
      </c>
      <c r="AD153" s="11">
        <f>'OddsRatio_working_3-way'!X153^(1/3)*SIN(('OddsRatio_working_3-way'!Y153+2*PI())/3)</f>
        <v>0.43397657825230784</v>
      </c>
      <c r="AE153" s="11">
        <f>'OddsRatio_working_3-way'!X153^(1/3)*SIN(('OddsRatio_working_3-way'!Y153+4*PI())/3)</f>
        <v>-0.46097616888226894</v>
      </c>
      <c r="AF153" s="11">
        <f>-'OddsRatio_working_3-way'!U153/(3*'OddsRatio_working_3-way'!X153^(1/3))*COS(('OddsRatio_working_3-way'!Y153)/3)</f>
        <v>0.51670120947014309</v>
      </c>
      <c r="AG153" s="11">
        <f>-'OddsRatio_working_3-way'!U153/(3*'OddsRatio_working_3-way'!X153^(1/3))*COS(('OddsRatio_working_3-way'!Y153+2*PI())/3)</f>
        <v>-0.28173293611239814</v>
      </c>
      <c r="AH153" s="11">
        <f>-'OddsRatio_working_3-way'!U153/(3*'OddsRatio_working_3-way'!X153^(1/3))*COS(('OddsRatio_working_3-way'!Y153+4*PI())/3)</f>
        <v>-0.23496827335774487</v>
      </c>
      <c r="AI153" s="11">
        <f>'OddsRatio_working_3-way'!U153/(3*'OddsRatio_working_3-way'!X153^(1/3))*SIN(('OddsRatio_working_3-way'!Y153)/3)</f>
        <v>-2.6999590629961153E-2</v>
      </c>
      <c r="AJ153" s="11">
        <f>'OddsRatio_working_3-way'!U153/(3*'OddsRatio_working_3-way'!X153^(1/3))*SIN(('OddsRatio_working_3-way'!Y153+2*PI())/3)</f>
        <v>-0.4339765782523079</v>
      </c>
      <c r="AK153" s="11">
        <f>'OddsRatio_working_3-way'!U153/(3*'OddsRatio_working_3-way'!X153^(1/3))*SIN(('OddsRatio_working_3-way'!Y153+4*PI())/3)</f>
        <v>0.46097616888226906</v>
      </c>
      <c r="AL153" s="11">
        <f>'OddsRatio_working_3-way'!Z153+'OddsRatio_working_3-way'!AF153</f>
        <v>1.0334024189402862</v>
      </c>
      <c r="AM153" s="11">
        <f>'OddsRatio_working_3-way'!AA153+'OddsRatio_working_3-way'!AG153</f>
        <v>-0.56346587222479627</v>
      </c>
      <c r="AN153" s="11">
        <f>'OddsRatio_working_3-way'!AB153+'OddsRatio_working_3-way'!AH153</f>
        <v>-0.46993654671548968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1.0334024189402862</v>
      </c>
      <c r="AS153" s="11">
        <f>IF(('OddsRatio_working_3-way'!X153=0),IF(Q153&gt;0,-Q153^(1/3),(-Q153)^(1/3)),'OddsRatio_working_3-way'!AM153-'OddsRatio_working_3-way'!R153/3)</f>
        <v>-0.56346587222479627</v>
      </c>
      <c r="AT153" s="11">
        <f>IF(('OddsRatio_working_3-way'!X153=0),IF(Q153&gt;0,-Q153^(1/3),(-Q153)^(1/3)),'OddsRatio_working_3-way'!AN153-'OddsRatio_working_3-way'!R153/3)</f>
        <v>-0.46993654671548968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7.15</v>
      </c>
      <c r="B154" s="4">
        <f>IF('True_Odds_Calculator_3-way'!B155="","",'True_Odds_Calculator_3-way'!B155)</f>
        <v>4.63</v>
      </c>
      <c r="C154" s="4">
        <f>IF('True_Odds_Calculator_3-way'!C155="","",'True_Odds_Calculator_3-way'!C155)</f>
        <v>1.49</v>
      </c>
      <c r="D154" s="9">
        <f t="shared" si="39"/>
        <v>0.1335851185215183</v>
      </c>
      <c r="E154" s="9">
        <f t="shared" si="40"/>
        <v>0.20711474152254888</v>
      </c>
      <c r="F154" s="9">
        <f t="shared" si="41"/>
        <v>0.65930013995593273</v>
      </c>
      <c r="G154" s="9">
        <f t="shared" si="42"/>
        <v>1.0546119963983338</v>
      </c>
      <c r="H154" s="9">
        <f t="shared" si="43"/>
        <v>7.4858637778497528</v>
      </c>
      <c r="I154" s="9">
        <f t="shared" si="44"/>
        <v>4.828241546925951</v>
      </c>
      <c r="J154" s="9">
        <f t="shared" si="45"/>
        <v>1.5167598782351837</v>
      </c>
      <c r="K154" s="11">
        <f t="shared" si="46"/>
        <v>0.13986013986013984</v>
      </c>
      <c r="L154" s="11">
        <f t="shared" si="47"/>
        <v>0.21598272138228941</v>
      </c>
      <c r="M154" s="11">
        <f t="shared" si="48"/>
        <v>0.67114093959731547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-0.22177087990936972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0.20820787052105999</v>
      </c>
      <c r="Q154" s="11">
        <f>2*'OddsRatio_working_3-way'!K154*'OddsRatio_working_3-way'!L154*'OddsRatio_working_3-way'!M154</f>
        <v>4.0546810228054515E-2</v>
      </c>
      <c r="R154" s="11">
        <f t="shared" si="49"/>
        <v>0</v>
      </c>
      <c r="S154" s="11">
        <f t="shared" si="50"/>
        <v>-0.93884224387867121</v>
      </c>
      <c r="T154" s="11">
        <f t="shared" si="51"/>
        <v>-0.18283198517598265</v>
      </c>
      <c r="U154" s="11">
        <f>'OddsRatio_working_3-way'!S154-'OddsRatio_working_3-way'!R154^2/3</f>
        <v>-0.93884224387867121</v>
      </c>
      <c r="V154" s="11">
        <f>'OddsRatio_working_3-way'!S154*'OddsRatio_working_3-way'!R154/3-2*'OddsRatio_working_3-way'!R154^3/27-'OddsRatio_working_3-way'!T154</f>
        <v>0.18283198517598265</v>
      </c>
      <c r="W154" s="11">
        <f>'OddsRatio_working_3-way'!V154^2+4*'OddsRatio_working_3-way'!U154^3/27</f>
        <v>-8.9167842744397874E-2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0.17506811356425575</v>
      </c>
      <c r="Y154" s="11">
        <f>IF('OddsRatio_working_3-way'!W154&gt;=0,IF('OddsRatio_working_3-way'!V154+SQRT('OddsRatio_working_3-way'!W154)&gt;0,0,PI()),ACOS('OddsRatio_working_3-way'!V154/(2*'OddsRatio_working_3-way'!X154)))</f>
        <v>1.0213983909172466</v>
      </c>
      <c r="Z154" s="11">
        <f>'OddsRatio_working_3-way'!X154^(1/3)*COS('OddsRatio_working_3-way'!Y154/3)</f>
        <v>0.5273059981991669</v>
      </c>
      <c r="AA154" s="11">
        <f>'OddsRatio_working_3-way'!X154^(1/3)*COS(('OddsRatio_working_3-way'!Y154+2*PI())/3)</f>
        <v>-0.42543015807776852</v>
      </c>
      <c r="AB154" s="11">
        <f>'OddsRatio_working_3-way'!X154^(1/3)*COS(('OddsRatio_working_3-way'!Y154+4*PI())/3)</f>
        <v>-0.1018758401213983</v>
      </c>
      <c r="AC154" s="11">
        <f>'OddsRatio_working_3-way'!X154^(1/3)*SIN('OddsRatio_working_3-way'!Y154/3)</f>
        <v>0.18680417256957604</v>
      </c>
      <c r="AD154" s="11">
        <f>'OddsRatio_working_3-way'!X154^(1/3)*SIN(('OddsRatio_working_3-way'!Y154+2*PI())/3)</f>
        <v>0.36325830372360196</v>
      </c>
      <c r="AE154" s="11">
        <f>'OddsRatio_working_3-way'!X154^(1/3)*SIN(('OddsRatio_working_3-way'!Y154+4*PI())/3)</f>
        <v>-0.55006247629317806</v>
      </c>
      <c r="AF154" s="11">
        <f>-'OddsRatio_working_3-way'!U154/(3*'OddsRatio_working_3-way'!X154^(1/3))*COS(('OddsRatio_working_3-way'!Y154)/3)</f>
        <v>0.5273059981991669</v>
      </c>
      <c r="AG154" s="11">
        <f>-'OddsRatio_working_3-way'!U154/(3*'OddsRatio_working_3-way'!X154^(1/3))*COS(('OddsRatio_working_3-way'!Y154+2*PI())/3)</f>
        <v>-0.42543015807776852</v>
      </c>
      <c r="AH154" s="11">
        <f>-'OddsRatio_working_3-way'!U154/(3*'OddsRatio_working_3-way'!X154^(1/3))*COS(('OddsRatio_working_3-way'!Y154+4*PI())/3)</f>
        <v>-0.1018758401213983</v>
      </c>
      <c r="AI154" s="11">
        <f>'OddsRatio_working_3-way'!U154/(3*'OddsRatio_working_3-way'!X154^(1/3))*SIN(('OddsRatio_working_3-way'!Y154)/3)</f>
        <v>-0.18680417256957604</v>
      </c>
      <c r="AJ154" s="11">
        <f>'OddsRatio_working_3-way'!U154/(3*'OddsRatio_working_3-way'!X154^(1/3))*SIN(('OddsRatio_working_3-way'!Y154+2*PI())/3)</f>
        <v>-0.36325830372360196</v>
      </c>
      <c r="AK154" s="11">
        <f>'OddsRatio_working_3-way'!U154/(3*'OddsRatio_working_3-way'!X154^(1/3))*SIN(('OddsRatio_working_3-way'!Y154+4*PI())/3)</f>
        <v>0.55006247629317806</v>
      </c>
      <c r="AL154" s="11">
        <f>'OddsRatio_working_3-way'!Z154+'OddsRatio_working_3-way'!AF154</f>
        <v>1.0546119963983338</v>
      </c>
      <c r="AM154" s="11">
        <f>'OddsRatio_working_3-way'!AA154+'OddsRatio_working_3-way'!AG154</f>
        <v>-0.85086031615553703</v>
      </c>
      <c r="AN154" s="11">
        <f>'OddsRatio_working_3-way'!AB154+'OddsRatio_working_3-way'!AH154</f>
        <v>-0.20375168024279661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1.0546119963983338</v>
      </c>
      <c r="AS154" s="11">
        <f>IF(('OddsRatio_working_3-way'!X154=0),IF(Q154&gt;0,-Q154^(1/3),(-Q154)^(1/3)),'OddsRatio_working_3-way'!AM154-'OddsRatio_working_3-way'!R154/3)</f>
        <v>-0.85086031615553703</v>
      </c>
      <c r="AT154" s="11">
        <f>IF(('OddsRatio_working_3-way'!X154=0),IF(Q154&gt;0,-Q154^(1/3),(-Q154)^(1/3)),'OddsRatio_working_3-way'!AN154-'OddsRatio_working_3-way'!R154/3)</f>
        <v>-0.20375168024279661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2.44</v>
      </c>
      <c r="B155" s="4">
        <f>IF('True_Odds_Calculator_3-way'!B156="","",'True_Odds_Calculator_3-way'!B156)</f>
        <v>3.38</v>
      </c>
      <c r="C155" s="4">
        <f>IF('True_Odds_Calculator_3-way'!C156="","",'True_Odds_Calculator_3-way'!C156)</f>
        <v>3.16</v>
      </c>
      <c r="D155" s="9">
        <f t="shared" si="39"/>
        <v>0.40178046924631011</v>
      </c>
      <c r="E155" s="9">
        <f t="shared" si="40"/>
        <v>0.28894584199055351</v>
      </c>
      <c r="F155" s="9">
        <f t="shared" si="41"/>
        <v>0.30927368876313682</v>
      </c>
      <c r="G155" s="9">
        <f t="shared" si="42"/>
        <v>1.0339731806012313</v>
      </c>
      <c r="H155" s="9">
        <f t="shared" si="43"/>
        <v>2.488921380065773</v>
      </c>
      <c r="I155" s="9">
        <f t="shared" si="44"/>
        <v>3.4608561698309295</v>
      </c>
      <c r="J155" s="9">
        <f t="shared" si="45"/>
        <v>3.23338207009866</v>
      </c>
      <c r="K155" s="11">
        <f t="shared" si="46"/>
        <v>0.4098360655737705</v>
      </c>
      <c r="L155" s="11">
        <f t="shared" si="47"/>
        <v>0.29585798816568049</v>
      </c>
      <c r="M155" s="11">
        <f t="shared" si="48"/>
        <v>0.31645569620253161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-0.28405313778915087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0.22946030935240314</v>
      </c>
      <c r="Q155" s="11">
        <f>2*'OddsRatio_working_3-way'!K155*'OddsRatio_working_3-way'!L155*'OddsRatio_working_3-way'!M155</f>
        <v>7.674257837873015E-2</v>
      </c>
      <c r="R155" s="11">
        <f t="shared" si="49"/>
        <v>0</v>
      </c>
      <c r="S155" s="11">
        <f t="shared" si="50"/>
        <v>-0.80780769097762506</v>
      </c>
      <c r="T155" s="11">
        <f t="shared" si="51"/>
        <v>-0.27016979631358701</v>
      </c>
      <c r="U155" s="11">
        <f>'OddsRatio_working_3-way'!S155-'OddsRatio_working_3-way'!R155^2/3</f>
        <v>-0.80780769097762506</v>
      </c>
      <c r="V155" s="11">
        <f>'OddsRatio_working_3-way'!S155*'OddsRatio_working_3-way'!R155/3-2*'OddsRatio_working_3-way'!R155^3/27-'OddsRatio_working_3-way'!T155</f>
        <v>0.27016979631358701</v>
      </c>
      <c r="W155" s="11">
        <f>'OddsRatio_working_3-way'!V155^2+4*'OddsRatio_working_3-way'!U155^3/27</f>
        <v>-5.1027325267411217E-3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0.13972692239406317</v>
      </c>
      <c r="Y155" s="11">
        <f>IF('OddsRatio_working_3-way'!W155&gt;=0,IF('OddsRatio_working_3-way'!V155+SQRT('OddsRatio_working_3-way'!W155)&gt;0,0,PI()),ACOS('OddsRatio_working_3-way'!V155/(2*'OddsRatio_working_3-way'!X155)))</f>
        <v>0.25848681328379497</v>
      </c>
      <c r="Z155" s="11">
        <f>'OddsRatio_working_3-way'!X155^(1/3)*COS('OddsRatio_working_3-way'!Y155/3)</f>
        <v>0.51698659030061578</v>
      </c>
      <c r="AA155" s="11">
        <f>'OddsRatio_working_3-way'!X155^(1/3)*COS(('OddsRatio_working_3-way'!Y155+2*PI())/3)</f>
        <v>-0.29716591894820521</v>
      </c>
      <c r="AB155" s="11">
        <f>'OddsRatio_working_3-way'!X155^(1/3)*COS(('OddsRatio_working_3-way'!Y155+4*PI())/3)</f>
        <v>-0.21982067135241054</v>
      </c>
      <c r="AC155" s="11">
        <f>'OddsRatio_working_3-way'!X155^(1/3)*SIN('OddsRatio_working_3-way'!Y155/3)</f>
        <v>4.4655299519970201E-2</v>
      </c>
      <c r="AD155" s="11">
        <f>'OddsRatio_working_3-way'!X155^(1/3)*SIN(('OddsRatio_working_3-way'!Y155+2*PI())/3)</f>
        <v>0.42539587085624586</v>
      </c>
      <c r="AE155" s="11">
        <f>'OddsRatio_working_3-way'!X155^(1/3)*SIN(('OddsRatio_working_3-way'!Y155+4*PI())/3)</f>
        <v>-0.47005117037621613</v>
      </c>
      <c r="AF155" s="11">
        <f>-'OddsRatio_working_3-way'!U155/(3*'OddsRatio_working_3-way'!X155^(1/3))*COS(('OddsRatio_working_3-way'!Y155)/3)</f>
        <v>0.51698659030061567</v>
      </c>
      <c r="AG155" s="11">
        <f>-'OddsRatio_working_3-way'!U155/(3*'OddsRatio_working_3-way'!X155^(1/3))*COS(('OddsRatio_working_3-way'!Y155+2*PI())/3)</f>
        <v>-0.2971659189482051</v>
      </c>
      <c r="AH155" s="11">
        <f>-'OddsRatio_working_3-way'!U155/(3*'OddsRatio_working_3-way'!X155^(1/3))*COS(('OddsRatio_working_3-way'!Y155+4*PI())/3)</f>
        <v>-0.21982067135241048</v>
      </c>
      <c r="AI155" s="11">
        <f>'OddsRatio_working_3-way'!U155/(3*'OddsRatio_working_3-way'!X155^(1/3))*SIN(('OddsRatio_working_3-way'!Y155)/3)</f>
        <v>-4.4655299519970187E-2</v>
      </c>
      <c r="AJ155" s="11">
        <f>'OddsRatio_working_3-way'!U155/(3*'OddsRatio_working_3-way'!X155^(1/3))*SIN(('OddsRatio_working_3-way'!Y155+2*PI())/3)</f>
        <v>-0.42539587085624575</v>
      </c>
      <c r="AK155" s="11">
        <f>'OddsRatio_working_3-way'!U155/(3*'OddsRatio_working_3-way'!X155^(1/3))*SIN(('OddsRatio_working_3-way'!Y155+4*PI())/3)</f>
        <v>0.47005117037621608</v>
      </c>
      <c r="AL155" s="11">
        <f>'OddsRatio_working_3-way'!Z155+'OddsRatio_working_3-way'!AF155</f>
        <v>1.0339731806012313</v>
      </c>
      <c r="AM155" s="11">
        <f>'OddsRatio_working_3-way'!AA155+'OddsRatio_working_3-way'!AG155</f>
        <v>-0.59433183789641031</v>
      </c>
      <c r="AN155" s="11">
        <f>'OddsRatio_working_3-way'!AB155+'OddsRatio_working_3-way'!AH155</f>
        <v>-0.43964134270482103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1.0339731806012313</v>
      </c>
      <c r="AS155" s="11">
        <f>IF(('OddsRatio_working_3-way'!X155=0),IF(Q155&gt;0,-Q155^(1/3),(-Q155)^(1/3)),'OddsRatio_working_3-way'!AM155-'OddsRatio_working_3-way'!R155/3)</f>
        <v>-0.59433183789641031</v>
      </c>
      <c r="AT155" s="11">
        <f>IF(('OddsRatio_working_3-way'!X155=0),IF(Q155&gt;0,-Q155^(1/3),(-Q155)^(1/3)),'OddsRatio_working_3-way'!AN155-'OddsRatio_working_3-way'!R155/3)</f>
        <v>-0.43964134270482103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1.94</v>
      </c>
      <c r="B156" s="4">
        <f>IF('True_Odds_Calculator_3-way'!B157="","",'True_Odds_Calculator_3-way'!B157)</f>
        <v>3.65</v>
      </c>
      <c r="C156" s="4">
        <f>IF('True_Odds_Calculator_3-way'!C157="","",'True_Odds_Calculator_3-way'!C157)</f>
        <v>4.26</v>
      </c>
      <c r="D156" s="9">
        <f t="shared" si="39"/>
        <v>0.50579468143529216</v>
      </c>
      <c r="E156" s="9">
        <f t="shared" si="40"/>
        <v>0.26634327063119362</v>
      </c>
      <c r="F156" s="9">
        <f t="shared" si="41"/>
        <v>0.22786204793351439</v>
      </c>
      <c r="G156" s="9">
        <f t="shared" si="42"/>
        <v>1.0394540674225858</v>
      </c>
      <c r="H156" s="9">
        <f t="shared" si="43"/>
        <v>1.9770868233772305</v>
      </c>
      <c r="I156" s="9">
        <f t="shared" si="44"/>
        <v>3.754553278669853</v>
      </c>
      <c r="J156" s="9">
        <f t="shared" si="45"/>
        <v>4.38862025979763</v>
      </c>
      <c r="K156" s="11">
        <f t="shared" si="46"/>
        <v>0.51546391752577325</v>
      </c>
      <c r="L156" s="11">
        <f t="shared" si="47"/>
        <v>0.27397260273972601</v>
      </c>
      <c r="M156" s="11">
        <f t="shared" si="48"/>
        <v>0.23474178403755869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-0.26920748707279218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0.22708391761859575</v>
      </c>
      <c r="Q156" s="11">
        <f>2*'OddsRatio_working_3-way'!K156*'OddsRatio_working_3-way'!L156*'OddsRatio_working_3-way'!M156</f>
        <v>6.6301873757254257E-2</v>
      </c>
      <c r="R156" s="11">
        <f t="shared" si="49"/>
        <v>0</v>
      </c>
      <c r="S156" s="11">
        <f t="shared" si="50"/>
        <v>-0.84352749653353265</v>
      </c>
      <c r="T156" s="11">
        <f t="shared" si="51"/>
        <v>-0.24628540044774686</v>
      </c>
      <c r="U156" s="11">
        <f>'OddsRatio_working_3-way'!S156-'OddsRatio_working_3-way'!R156^2/3</f>
        <v>-0.84352749653353265</v>
      </c>
      <c r="V156" s="11">
        <f>'OddsRatio_working_3-way'!S156*'OddsRatio_working_3-way'!R156/3-2*'OddsRatio_working_3-way'!R156^3/27-'OddsRatio_working_3-way'!T156</f>
        <v>0.24628540044774686</v>
      </c>
      <c r="W156" s="11">
        <f>'OddsRatio_working_3-way'!V156^2+4*'OddsRatio_working_3-way'!U156^3/27</f>
        <v>-2.8262376415146305E-2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0.14909634040516667</v>
      </c>
      <c r="Y156" s="11">
        <f>IF('OddsRatio_working_3-way'!W156&gt;=0,IF('OddsRatio_working_3-way'!V156+SQRT('OddsRatio_working_3-way'!W156)&gt;0,0,PI()),ACOS('OddsRatio_working_3-way'!V156/(2*'OddsRatio_working_3-way'!X156)))</f>
        <v>0.5989517505733325</v>
      </c>
      <c r="Z156" s="11">
        <f>'OddsRatio_working_3-way'!X156^(1/3)*COS('OddsRatio_working_3-way'!Y156/3)</f>
        <v>0.51972703371129292</v>
      </c>
      <c r="AA156" s="11">
        <f>'OddsRatio_working_3-way'!X156^(1/3)*COS(('OddsRatio_working_3-way'!Y156+2*PI())/3)</f>
        <v>-0.3509389359083665</v>
      </c>
      <c r="AB156" s="11">
        <f>'OddsRatio_working_3-way'!X156^(1/3)*COS(('OddsRatio_working_3-way'!Y156+4*PI())/3)</f>
        <v>-0.16878809780292633</v>
      </c>
      <c r="AC156" s="11">
        <f>'OddsRatio_working_3-way'!X156^(1/3)*SIN('OddsRatio_working_3-way'!Y156/3)</f>
        <v>0.10516483541329175</v>
      </c>
      <c r="AD156" s="11">
        <f>'OddsRatio_working_3-way'!X156^(1/3)*SIN(('OddsRatio_working_3-way'!Y156+2*PI())/3)</f>
        <v>0.39751439652086518</v>
      </c>
      <c r="AE156" s="11">
        <f>'OddsRatio_working_3-way'!X156^(1/3)*SIN(('OddsRatio_working_3-way'!Y156+4*PI())/3)</f>
        <v>-0.50267923193415698</v>
      </c>
      <c r="AF156" s="11">
        <f>-'OddsRatio_working_3-way'!U156/(3*'OddsRatio_working_3-way'!X156^(1/3))*COS(('OddsRatio_working_3-way'!Y156)/3)</f>
        <v>0.51972703371129303</v>
      </c>
      <c r="AG156" s="11">
        <f>-'OddsRatio_working_3-way'!U156/(3*'OddsRatio_working_3-way'!X156^(1/3))*COS(('OddsRatio_working_3-way'!Y156+2*PI())/3)</f>
        <v>-0.35093893590836656</v>
      </c>
      <c r="AH156" s="11">
        <f>-'OddsRatio_working_3-way'!U156/(3*'OddsRatio_working_3-way'!X156^(1/3))*COS(('OddsRatio_working_3-way'!Y156+4*PI())/3)</f>
        <v>-0.16878809780292636</v>
      </c>
      <c r="AI156" s="11">
        <f>'OddsRatio_working_3-way'!U156/(3*'OddsRatio_working_3-way'!X156^(1/3))*SIN(('OddsRatio_working_3-way'!Y156)/3)</f>
        <v>-0.10516483541329177</v>
      </c>
      <c r="AJ156" s="11">
        <f>'OddsRatio_working_3-way'!U156/(3*'OddsRatio_working_3-way'!X156^(1/3))*SIN(('OddsRatio_working_3-way'!Y156+2*PI())/3)</f>
        <v>-0.39751439652086529</v>
      </c>
      <c r="AK156" s="11">
        <f>'OddsRatio_working_3-way'!U156/(3*'OddsRatio_working_3-way'!X156^(1/3))*SIN(('OddsRatio_working_3-way'!Y156+4*PI())/3)</f>
        <v>0.50267923193415709</v>
      </c>
      <c r="AL156" s="11">
        <f>'OddsRatio_working_3-way'!Z156+'OddsRatio_working_3-way'!AF156</f>
        <v>1.0394540674225858</v>
      </c>
      <c r="AM156" s="11">
        <f>'OddsRatio_working_3-way'!AA156+'OddsRatio_working_3-way'!AG156</f>
        <v>-0.70187787181673311</v>
      </c>
      <c r="AN156" s="11">
        <f>'OddsRatio_working_3-way'!AB156+'OddsRatio_working_3-way'!AH156</f>
        <v>-0.33757619560585272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1.0394540674225858</v>
      </c>
      <c r="AS156" s="11">
        <f>IF(('OddsRatio_working_3-way'!X156=0),IF(Q156&gt;0,-Q156^(1/3),(-Q156)^(1/3)),'OddsRatio_working_3-way'!AM156-'OddsRatio_working_3-way'!R156/3)</f>
        <v>-0.70187787181673311</v>
      </c>
      <c r="AT156" s="11">
        <f>IF(('OddsRatio_working_3-way'!X156=0),IF(Q156&gt;0,-Q156^(1/3),(-Q156)^(1/3)),'OddsRatio_working_3-way'!AN156-'OddsRatio_working_3-way'!R156/3)</f>
        <v>-0.33757619560585272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2.06</v>
      </c>
      <c r="B157" s="4">
        <f>IF('True_Odds_Calculator_3-way'!B158="","",'True_Odds_Calculator_3-way'!B158)</f>
        <v>3.52</v>
      </c>
      <c r="C157" s="4">
        <f>IF('True_Odds_Calculator_3-way'!C158="","",'True_Odds_Calculator_3-way'!C158)</f>
        <v>3.94</v>
      </c>
      <c r="D157" s="9">
        <f t="shared" si="39"/>
        <v>0.47632215723040422</v>
      </c>
      <c r="E157" s="9">
        <f t="shared" si="40"/>
        <v>0.27672360248975486</v>
      </c>
      <c r="F157" s="9">
        <f t="shared" si="41"/>
        <v>0.24695424027984095</v>
      </c>
      <c r="G157" s="9">
        <f t="shared" si="42"/>
        <v>1.0371881576927384</v>
      </c>
      <c r="H157" s="9">
        <f t="shared" si="43"/>
        <v>2.0994194471543026</v>
      </c>
      <c r="I157" s="9">
        <f t="shared" si="44"/>
        <v>3.6137141573857003</v>
      </c>
      <c r="J157" s="9">
        <f t="shared" si="45"/>
        <v>4.0493331836166524</v>
      </c>
      <c r="K157" s="11">
        <f t="shared" si="46"/>
        <v>0.4854368932038835</v>
      </c>
      <c r="L157" s="11">
        <f t="shared" si="47"/>
        <v>0.28409090909090912</v>
      </c>
      <c r="M157" s="11">
        <f t="shared" si="48"/>
        <v>0.25380710659898476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-0.27488284102669791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0.2282135832724764</v>
      </c>
      <c r="Q157" s="11">
        <f>2*'OddsRatio_working_3-way'!K157*'OddsRatio_working_3-way'!L157*'OddsRatio_working_3-way'!M157</f>
        <v>7.0004166647998897E-2</v>
      </c>
      <c r="R157" s="11">
        <f t="shared" si="49"/>
        <v>0</v>
      </c>
      <c r="S157" s="11">
        <f t="shared" si="50"/>
        <v>-0.83022127689051073</v>
      </c>
      <c r="T157" s="11">
        <f t="shared" si="51"/>
        <v>-0.25466910334064746</v>
      </c>
      <c r="U157" s="11">
        <f>'OddsRatio_working_3-way'!S157-'OddsRatio_working_3-way'!R157^2/3</f>
        <v>-0.83022127689051073</v>
      </c>
      <c r="V157" s="11">
        <f>'OddsRatio_working_3-way'!S157*'OddsRatio_working_3-way'!R157/3-2*'OddsRatio_working_3-way'!R157^3/27-'OddsRatio_working_3-way'!T157</f>
        <v>0.25466910334064746</v>
      </c>
      <c r="W157" s="11">
        <f>'OddsRatio_working_3-way'!V157^2+4*'OddsRatio_working_3-way'!U157^3/27</f>
        <v>-1.9920601119148271E-2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0.14558241078121151</v>
      </c>
      <c r="Y157" s="11">
        <f>IF('OddsRatio_working_3-way'!W157&gt;=0,IF('OddsRatio_working_3-way'!V157+SQRT('OddsRatio_working_3-way'!W157)&gt;0,0,PI()),ACOS('OddsRatio_working_3-way'!V157/(2*'OddsRatio_working_3-way'!X157)))</f>
        <v>0.50607029794586444</v>
      </c>
      <c r="Z157" s="11">
        <f>'OddsRatio_working_3-way'!X157^(1/3)*COS('OddsRatio_working_3-way'!Y157/3)</f>
        <v>0.51859407884636921</v>
      </c>
      <c r="AA157" s="11">
        <f>'OddsRatio_working_3-way'!X157^(1/3)*COS(('OddsRatio_working_3-way'!Y157+2*PI())/3)</f>
        <v>-0.33578530820828639</v>
      </c>
      <c r="AB157" s="11">
        <f>'OddsRatio_working_3-way'!X157^(1/3)*COS(('OddsRatio_working_3-way'!Y157+4*PI())/3)</f>
        <v>-0.18280877063808296</v>
      </c>
      <c r="AC157" s="11">
        <f>'OddsRatio_working_3-way'!X157^(1/3)*SIN('OddsRatio_working_3-way'!Y157/3)</f>
        <v>8.8321045145853996E-2</v>
      </c>
      <c r="AD157" s="11">
        <f>'OddsRatio_working_3-way'!X157^(1/3)*SIN(('OddsRatio_working_3-way'!Y157+2*PI())/3)</f>
        <v>0.40495512396021899</v>
      </c>
      <c r="AE157" s="11">
        <f>'OddsRatio_working_3-way'!X157^(1/3)*SIN(('OddsRatio_working_3-way'!Y157+4*PI())/3)</f>
        <v>-0.49327616910607286</v>
      </c>
      <c r="AF157" s="11">
        <f>-'OddsRatio_working_3-way'!U157/(3*'OddsRatio_working_3-way'!X157^(1/3))*COS(('OddsRatio_working_3-way'!Y157)/3)</f>
        <v>0.51859407884636921</v>
      </c>
      <c r="AG157" s="11">
        <f>-'OddsRatio_working_3-way'!U157/(3*'OddsRatio_working_3-way'!X157^(1/3))*COS(('OddsRatio_working_3-way'!Y157+2*PI())/3)</f>
        <v>-0.33578530820828639</v>
      </c>
      <c r="AH157" s="11">
        <f>-'OddsRatio_working_3-way'!U157/(3*'OddsRatio_working_3-way'!X157^(1/3))*COS(('OddsRatio_working_3-way'!Y157+4*PI())/3)</f>
        <v>-0.18280877063808296</v>
      </c>
      <c r="AI157" s="11">
        <f>'OddsRatio_working_3-way'!U157/(3*'OddsRatio_working_3-way'!X157^(1/3))*SIN(('OddsRatio_working_3-way'!Y157)/3)</f>
        <v>-8.8321045145853996E-2</v>
      </c>
      <c r="AJ157" s="11">
        <f>'OddsRatio_working_3-way'!U157/(3*'OddsRatio_working_3-way'!X157^(1/3))*SIN(('OddsRatio_working_3-way'!Y157+2*PI())/3)</f>
        <v>-0.40495512396021899</v>
      </c>
      <c r="AK157" s="11">
        <f>'OddsRatio_working_3-way'!U157/(3*'OddsRatio_working_3-way'!X157^(1/3))*SIN(('OddsRatio_working_3-way'!Y157+4*PI())/3)</f>
        <v>0.49327616910607286</v>
      </c>
      <c r="AL157" s="11">
        <f>'OddsRatio_working_3-way'!Z157+'OddsRatio_working_3-way'!AF157</f>
        <v>1.0371881576927384</v>
      </c>
      <c r="AM157" s="11">
        <f>'OddsRatio_working_3-way'!AA157+'OddsRatio_working_3-way'!AG157</f>
        <v>-0.67157061641657279</v>
      </c>
      <c r="AN157" s="11">
        <f>'OddsRatio_working_3-way'!AB157+'OddsRatio_working_3-way'!AH157</f>
        <v>-0.36561754127616591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1.0371881576927384</v>
      </c>
      <c r="AS157" s="11">
        <f>IF(('OddsRatio_working_3-way'!X157=0),IF(Q157&gt;0,-Q157^(1/3),(-Q157)^(1/3)),'OddsRatio_working_3-way'!AM157-'OddsRatio_working_3-way'!R157/3)</f>
        <v>-0.67157061641657279</v>
      </c>
      <c r="AT157" s="11">
        <f>IF(('OddsRatio_working_3-way'!X157=0),IF(Q157&gt;0,-Q157^(1/3),(-Q157)^(1/3)),'OddsRatio_working_3-way'!AN157-'OddsRatio_working_3-way'!R157/3)</f>
        <v>-0.36561754127616591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2.85</v>
      </c>
      <c r="B158" s="4">
        <f>IF('True_Odds_Calculator_3-way'!B159="","",'True_Odds_Calculator_3-way'!B159)</f>
        <v>3.54</v>
      </c>
      <c r="C158" s="4">
        <f>IF('True_Odds_Calculator_3-way'!C159="","",'True_Odds_Calculator_3-way'!C159)</f>
        <v>2.58</v>
      </c>
      <c r="D158" s="9">
        <f t="shared" si="39"/>
        <v>0.34372695716849377</v>
      </c>
      <c r="E158" s="9">
        <f t="shared" si="40"/>
        <v>0.27613645501546807</v>
      </c>
      <c r="F158" s="9">
        <f t="shared" si="41"/>
        <v>0.38013658781603787</v>
      </c>
      <c r="G158" s="9">
        <f t="shared" si="42"/>
        <v>1.0320464482523384</v>
      </c>
      <c r="H158" s="9">
        <f t="shared" si="43"/>
        <v>2.9092859292668263</v>
      </c>
      <c r="I158" s="9">
        <f t="shared" si="44"/>
        <v>3.6213979785609398</v>
      </c>
      <c r="J158" s="9">
        <f t="shared" si="45"/>
        <v>2.630633388238695</v>
      </c>
      <c r="K158" s="11">
        <f t="shared" si="46"/>
        <v>0.35087719298245612</v>
      </c>
      <c r="L158" s="11">
        <f t="shared" si="47"/>
        <v>0.2824858757062147</v>
      </c>
      <c r="M158" s="11">
        <f t="shared" si="48"/>
        <v>0.38759689922480617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-0.285229672964876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0.22935409737061085</v>
      </c>
      <c r="Q158" s="11">
        <f>2*'OddsRatio_working_3-way'!K158*'OddsRatio_working_3-way'!L158*'OddsRatio_working_3-way'!M158</f>
        <v>7.6835543507742327E-2</v>
      </c>
      <c r="R158" s="11">
        <f t="shared" si="49"/>
        <v>0</v>
      </c>
      <c r="S158" s="11">
        <f t="shared" si="50"/>
        <v>-0.80410321614348368</v>
      </c>
      <c r="T158" s="11">
        <f t="shared" si="51"/>
        <v>-0.26938131194086556</v>
      </c>
      <c r="U158" s="11">
        <f>'OddsRatio_working_3-way'!S158-'OddsRatio_working_3-way'!R158^2/3</f>
        <v>-0.80410321614348368</v>
      </c>
      <c r="V158" s="11">
        <f>'OddsRatio_working_3-way'!S158*'OddsRatio_working_3-way'!R158/3-2*'OddsRatio_working_3-way'!R158^3/27-'OddsRatio_working_3-way'!T158</f>
        <v>0.26938131194086556</v>
      </c>
      <c r="W158" s="11">
        <f>'OddsRatio_working_3-way'!V158^2+4*'OddsRatio_working_3-way'!U158^3/27</f>
        <v>-4.4586941692157794E-3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0.13876687770519816</v>
      </c>
      <c r="Y158" s="11">
        <f>IF('OddsRatio_working_3-way'!W158&gt;=0,IF('OddsRatio_working_3-way'!V158+SQRT('OddsRatio_working_3-way'!W158)&gt;0,0,PI()),ACOS('OddsRatio_working_3-way'!V158/(2*'OddsRatio_working_3-way'!X158)))</f>
        <v>0.24297962862052946</v>
      </c>
      <c r="Z158" s="11">
        <f>'OddsRatio_working_3-way'!X158^(1/3)*COS('OddsRatio_working_3-way'!Y158/3)</f>
        <v>0.51602322412616919</v>
      </c>
      <c r="AA158" s="11">
        <f>'OddsRatio_working_3-way'!X158^(1/3)*COS(('OddsRatio_working_3-way'!Y158+2*PI())/3)</f>
        <v>-0.29428595778696948</v>
      </c>
      <c r="AB158" s="11">
        <f>'OddsRatio_working_3-way'!X158^(1/3)*COS(('OddsRatio_working_3-way'!Y158+4*PI())/3)</f>
        <v>-0.22173726633919977</v>
      </c>
      <c r="AC158" s="11">
        <f>'OddsRatio_working_3-way'!X158^(1/3)*SIN('OddsRatio_working_3-way'!Y158/3)</f>
        <v>4.1886006536725057E-2</v>
      </c>
      <c r="AD158" s="11">
        <f>'OddsRatio_working_3-way'!X158^(1/3)*SIN(('OddsRatio_working_3-way'!Y158+2*PI())/3)</f>
        <v>0.42594621776765107</v>
      </c>
      <c r="AE158" s="11">
        <f>'OddsRatio_working_3-way'!X158^(1/3)*SIN(('OddsRatio_working_3-way'!Y158+4*PI())/3)</f>
        <v>-0.46783222430437599</v>
      </c>
      <c r="AF158" s="11">
        <f>-'OddsRatio_working_3-way'!U158/(3*'OddsRatio_working_3-way'!X158^(1/3))*COS(('OddsRatio_working_3-way'!Y158)/3)</f>
        <v>0.51602322412616919</v>
      </c>
      <c r="AG158" s="11">
        <f>-'OddsRatio_working_3-way'!U158/(3*'OddsRatio_working_3-way'!X158^(1/3))*COS(('OddsRatio_working_3-way'!Y158+2*PI())/3)</f>
        <v>-0.29428595778696948</v>
      </c>
      <c r="AH158" s="11">
        <f>-'OddsRatio_working_3-way'!U158/(3*'OddsRatio_working_3-way'!X158^(1/3))*COS(('OddsRatio_working_3-way'!Y158+4*PI())/3)</f>
        <v>-0.22173726633919977</v>
      </c>
      <c r="AI158" s="11">
        <f>'OddsRatio_working_3-way'!U158/(3*'OddsRatio_working_3-way'!X158^(1/3))*SIN(('OddsRatio_working_3-way'!Y158)/3)</f>
        <v>-4.1886006536725057E-2</v>
      </c>
      <c r="AJ158" s="11">
        <f>'OddsRatio_working_3-way'!U158/(3*'OddsRatio_working_3-way'!X158^(1/3))*SIN(('OddsRatio_working_3-way'!Y158+2*PI())/3)</f>
        <v>-0.42594621776765107</v>
      </c>
      <c r="AK158" s="11">
        <f>'OddsRatio_working_3-way'!U158/(3*'OddsRatio_working_3-way'!X158^(1/3))*SIN(('OddsRatio_working_3-way'!Y158+4*PI())/3)</f>
        <v>0.46783222430437599</v>
      </c>
      <c r="AL158" s="11">
        <f>'OddsRatio_working_3-way'!Z158+'OddsRatio_working_3-way'!AF158</f>
        <v>1.0320464482523384</v>
      </c>
      <c r="AM158" s="11">
        <f>'OddsRatio_working_3-way'!AA158+'OddsRatio_working_3-way'!AG158</f>
        <v>-0.58857191557393895</v>
      </c>
      <c r="AN158" s="11">
        <f>'OddsRatio_working_3-way'!AB158+'OddsRatio_working_3-way'!AH158</f>
        <v>-0.44347453267839954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1.0320464482523384</v>
      </c>
      <c r="AS158" s="11">
        <f>IF(('OddsRatio_working_3-way'!X158=0),IF(Q158&gt;0,-Q158^(1/3),(-Q158)^(1/3)),'OddsRatio_working_3-way'!AM158-'OddsRatio_working_3-way'!R158/3)</f>
        <v>-0.58857191557393895</v>
      </c>
      <c r="AT158" s="11">
        <f>IF(('OddsRatio_working_3-way'!X158=0),IF(Q158&gt;0,-Q158^(1/3),(-Q158)^(1/3)),'OddsRatio_working_3-way'!AN158-'OddsRatio_working_3-way'!R158/3)</f>
        <v>-0.44347453267839954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3.42</v>
      </c>
      <c r="C159" s="4">
        <f>IF('True_Odds_Calculator_3-way'!C160="","",'True_Odds_Calculator_3-way'!C160)</f>
        <v>3.04</v>
      </c>
      <c r="D159" s="9">
        <f t="shared" si="39"/>
        <v>0.39231306575459329</v>
      </c>
      <c r="E159" s="9">
        <f t="shared" si="40"/>
        <v>0.28579360240390256</v>
      </c>
      <c r="F159" s="9">
        <f t="shared" si="41"/>
        <v>0.3218933318415042</v>
      </c>
      <c r="G159" s="9">
        <f t="shared" si="42"/>
        <v>1.0326564628966297</v>
      </c>
      <c r="H159" s="9">
        <f t="shared" si="43"/>
        <v>2.5489846943449441</v>
      </c>
      <c r="I159" s="9">
        <f t="shared" si="44"/>
        <v>3.4990286402098443</v>
      </c>
      <c r="J159" s="9">
        <f t="shared" si="45"/>
        <v>3.1066191843091242</v>
      </c>
      <c r="K159" s="11">
        <f t="shared" si="46"/>
        <v>0.4</v>
      </c>
      <c r="L159" s="11">
        <f t="shared" si="47"/>
        <v>0.29239766081871343</v>
      </c>
      <c r="M159" s="11">
        <f t="shared" si="48"/>
        <v>0.32894736842105265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-0.28490304709141268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0.229301323484149</v>
      </c>
      <c r="Q159" s="11">
        <f>2*'OddsRatio_working_3-way'!K159*'OddsRatio_working_3-way'!L159*'OddsRatio_working_3-way'!M159</f>
        <v>7.6946752847029856E-2</v>
      </c>
      <c r="R159" s="11">
        <f t="shared" si="49"/>
        <v>0</v>
      </c>
      <c r="S159" s="11">
        <f t="shared" si="50"/>
        <v>-0.80483984227299765</v>
      </c>
      <c r="T159" s="11">
        <f t="shared" si="51"/>
        <v>-0.27008048398422735</v>
      </c>
      <c r="U159" s="11">
        <f>'OddsRatio_working_3-way'!S159-'OddsRatio_working_3-way'!R159^2/3</f>
        <v>-0.80483984227299765</v>
      </c>
      <c r="V159" s="11">
        <f>'OddsRatio_working_3-way'!S159*'OddsRatio_working_3-way'!R159/3-2*'OddsRatio_working_3-way'!R159^3/27-'OddsRatio_working_3-way'!T159</f>
        <v>0.27008048398422735</v>
      </c>
      <c r="W159" s="11">
        <f>'OddsRatio_working_3-way'!V159^2+4*'OddsRatio_working_3-way'!U159^3/27</f>
        <v>-4.2933956239894211E-3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0.13895760455364065</v>
      </c>
      <c r="Y159" s="11">
        <f>IF('OddsRatio_working_3-way'!W159&gt;=0,IF('OddsRatio_working_3-way'!V159+SQRT('OddsRatio_working_3-way'!W159)&gt;0,0,PI()),ACOS('OddsRatio_working_3-way'!V159/(2*'OddsRatio_working_3-way'!X159)))</f>
        <v>0.23801060357852832</v>
      </c>
      <c r="Z159" s="11">
        <f>'OddsRatio_working_3-way'!X159^(1/3)*COS('OddsRatio_working_3-way'!Y159/3)</f>
        <v>0.51632823144831497</v>
      </c>
      <c r="AA159" s="11">
        <f>'OddsRatio_working_3-way'!X159^(1/3)*COS(('OddsRatio_working_3-way'!Y159+2*PI())/3)</f>
        <v>-0.29371448316727855</v>
      </c>
      <c r="AB159" s="11">
        <f>'OddsRatio_working_3-way'!X159^(1/3)*COS(('OddsRatio_working_3-way'!Y159+4*PI())/3)</f>
        <v>-0.22261374828103631</v>
      </c>
      <c r="AC159" s="11">
        <f>'OddsRatio_working_3-way'!X159^(1/3)*SIN('OddsRatio_working_3-way'!Y159/3)</f>
        <v>4.1050028426152123E-2</v>
      </c>
      <c r="AD159" s="11">
        <f>'OddsRatio_working_3-way'!X159^(1/3)*SIN(('OddsRatio_working_3-way'!Y159+2*PI())/3)</f>
        <v>0.42662835091225598</v>
      </c>
      <c r="AE159" s="11">
        <f>'OddsRatio_working_3-way'!X159^(1/3)*SIN(('OddsRatio_working_3-way'!Y159+4*PI())/3)</f>
        <v>-0.46767837933840817</v>
      </c>
      <c r="AF159" s="11">
        <f>-'OddsRatio_working_3-way'!U159/(3*'OddsRatio_working_3-way'!X159^(1/3))*COS(('OddsRatio_working_3-way'!Y159)/3)</f>
        <v>0.51632823144831486</v>
      </c>
      <c r="AG159" s="11">
        <f>-'OddsRatio_working_3-way'!U159/(3*'OddsRatio_working_3-way'!X159^(1/3))*COS(('OddsRatio_working_3-way'!Y159+2*PI())/3)</f>
        <v>-0.2937144831672785</v>
      </c>
      <c r="AH159" s="11">
        <f>-'OddsRatio_working_3-way'!U159/(3*'OddsRatio_working_3-way'!X159^(1/3))*COS(('OddsRatio_working_3-way'!Y159+4*PI())/3)</f>
        <v>-0.22261374828103628</v>
      </c>
      <c r="AI159" s="11">
        <f>'OddsRatio_working_3-way'!U159/(3*'OddsRatio_working_3-way'!X159^(1/3))*SIN(('OddsRatio_working_3-way'!Y159)/3)</f>
        <v>-4.1050028426152109E-2</v>
      </c>
      <c r="AJ159" s="11">
        <f>'OddsRatio_working_3-way'!U159/(3*'OddsRatio_working_3-way'!X159^(1/3))*SIN(('OddsRatio_working_3-way'!Y159+2*PI())/3)</f>
        <v>-0.42662835091225587</v>
      </c>
      <c r="AK159" s="11">
        <f>'OddsRatio_working_3-way'!U159/(3*'OddsRatio_working_3-way'!X159^(1/3))*SIN(('OddsRatio_working_3-way'!Y159+4*PI())/3)</f>
        <v>0.46767837933840811</v>
      </c>
      <c r="AL159" s="11">
        <f>'OddsRatio_working_3-way'!Z159+'OddsRatio_working_3-way'!AF159</f>
        <v>1.0326564628966297</v>
      </c>
      <c r="AM159" s="11">
        <f>'OddsRatio_working_3-way'!AA159+'OddsRatio_working_3-way'!AG159</f>
        <v>-0.5874289663345571</v>
      </c>
      <c r="AN159" s="11">
        <f>'OddsRatio_working_3-way'!AB159+'OddsRatio_working_3-way'!AH159</f>
        <v>-0.44522749656207261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1.0326564628966297</v>
      </c>
      <c r="AS159" s="11">
        <f>IF(('OddsRatio_working_3-way'!X159=0),IF(Q159&gt;0,-Q159^(1/3),(-Q159)^(1/3)),'OddsRatio_working_3-way'!AM159-'OddsRatio_working_3-way'!R159/3)</f>
        <v>-0.5874289663345571</v>
      </c>
      <c r="AT159" s="11">
        <f>IF(('OddsRatio_working_3-way'!X159=0),IF(Q159&gt;0,-Q159^(1/3),(-Q159)^(1/3)),'OddsRatio_working_3-way'!AN159-'OddsRatio_working_3-way'!R159/3)</f>
        <v>-0.44522749656207261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4.29</v>
      </c>
      <c r="B160" s="4">
        <f>IF('True_Odds_Calculator_3-way'!B161="","",'True_Odds_Calculator_3-way'!B161)</f>
        <v>4.13</v>
      </c>
      <c r="C160" s="4">
        <f>IF('True_Odds_Calculator_3-way'!C161="","",'True_Odds_Calculator_3-way'!C161)</f>
        <v>1.82</v>
      </c>
      <c r="D160" s="9">
        <f t="shared" si="39"/>
        <v>0.22590351776203371</v>
      </c>
      <c r="E160" s="9">
        <f t="shared" si="40"/>
        <v>0.2347405681217461</v>
      </c>
      <c r="F160" s="9">
        <f t="shared" si="41"/>
        <v>0.5393559141162203</v>
      </c>
      <c r="G160" s="9">
        <f t="shared" si="42"/>
        <v>1.041540596187891</v>
      </c>
      <c r="H160" s="9">
        <f t="shared" si="43"/>
        <v>4.4266685614581611</v>
      </c>
      <c r="I160" s="9">
        <f t="shared" si="44"/>
        <v>4.2600220660680987</v>
      </c>
      <c r="J160" s="9">
        <f t="shared" si="45"/>
        <v>1.8540632888740702</v>
      </c>
      <c r="K160" s="11">
        <f t="shared" si="46"/>
        <v>0.23310023310023309</v>
      </c>
      <c r="L160" s="11">
        <f t="shared" si="47"/>
        <v>0.24213075060532688</v>
      </c>
      <c r="M160" s="11">
        <f t="shared" si="48"/>
        <v>0.54945054945054939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-0.2618637338324431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0.22452248192609525</v>
      </c>
      <c r="Q160" s="11">
        <f>2*'OddsRatio_working_3-way'!K160*'OddsRatio_working_3-way'!L160*'OddsRatio_working_3-way'!M160</f>
        <v>6.2022785062457245E-2</v>
      </c>
      <c r="R160" s="11">
        <f t="shared" si="49"/>
        <v>0</v>
      </c>
      <c r="S160" s="11">
        <f t="shared" si="50"/>
        <v>-0.85740197254560979</v>
      </c>
      <c r="T160" s="11">
        <f t="shared" si="51"/>
        <v>-0.23685137363138389</v>
      </c>
      <c r="U160" s="11">
        <f>'OddsRatio_working_3-way'!S160-'OddsRatio_working_3-way'!R160^2/3</f>
        <v>-0.85740197254560979</v>
      </c>
      <c r="V160" s="11">
        <f>'OddsRatio_working_3-way'!S160*'OddsRatio_working_3-way'!R160/3-2*'OddsRatio_working_3-way'!R160^3/27-'OddsRatio_working_3-way'!T160</f>
        <v>0.23685137363138389</v>
      </c>
      <c r="W160" s="11">
        <f>'OddsRatio_working_3-way'!V160^2+4*'OddsRatio_working_3-way'!U160^3/27</f>
        <v>-3.7280522141450813E-2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0.15278996640202214</v>
      </c>
      <c r="Y160" s="11">
        <f>IF('OddsRatio_working_3-way'!W160&gt;=0,IF('OddsRatio_working_3-way'!V160+SQRT('OddsRatio_working_3-way'!W160)&gt;0,0,PI()),ACOS('OddsRatio_working_3-way'!V160/(2*'OddsRatio_working_3-way'!X160)))</f>
        <v>0.68394179127251009</v>
      </c>
      <c r="Z160" s="11">
        <f>'OddsRatio_working_3-way'!X160^(1/3)*COS('OddsRatio_working_3-way'!Y160/3)</f>
        <v>0.52077029809394537</v>
      </c>
      <c r="AA160" s="11">
        <f>'OddsRatio_working_3-way'!X160^(1/3)*COS(('OddsRatio_working_3-way'!Y160+2*PI())/3)</f>
        <v>-0.36502364867191861</v>
      </c>
      <c r="AB160" s="11">
        <f>'OddsRatio_working_3-way'!X160^(1/3)*COS(('OddsRatio_working_3-way'!Y160+4*PI())/3)</f>
        <v>-0.15574664942202684</v>
      </c>
      <c r="AC160" s="11">
        <f>'OddsRatio_working_3-way'!X160^(1/3)*SIN('OddsRatio_working_3-way'!Y160/3)</f>
        <v>0.12082613185212225</v>
      </c>
      <c r="AD160" s="11">
        <f>'OddsRatio_working_3-way'!X160^(1/3)*SIN(('OddsRatio_working_3-way'!Y160+2*PI())/3)</f>
        <v>0.39058724175969045</v>
      </c>
      <c r="AE160" s="11">
        <f>'OddsRatio_working_3-way'!X160^(1/3)*SIN(('OddsRatio_working_3-way'!Y160+4*PI())/3)</f>
        <v>-0.51141337361181261</v>
      </c>
      <c r="AF160" s="11">
        <f>-'OddsRatio_working_3-way'!U160/(3*'OddsRatio_working_3-way'!X160^(1/3))*COS(('OddsRatio_working_3-way'!Y160)/3)</f>
        <v>0.52077029809394559</v>
      </c>
      <c r="AG160" s="11">
        <f>-'OddsRatio_working_3-way'!U160/(3*'OddsRatio_working_3-way'!X160^(1/3))*COS(('OddsRatio_working_3-way'!Y160+2*PI())/3)</f>
        <v>-0.36502364867191878</v>
      </c>
      <c r="AH160" s="11">
        <f>-'OddsRatio_working_3-way'!U160/(3*'OddsRatio_working_3-way'!X160^(1/3))*COS(('OddsRatio_working_3-way'!Y160+4*PI())/3)</f>
        <v>-0.1557466494220269</v>
      </c>
      <c r="AI160" s="11">
        <f>'OddsRatio_working_3-way'!U160/(3*'OddsRatio_working_3-way'!X160^(1/3))*SIN(('OddsRatio_working_3-way'!Y160)/3)</f>
        <v>-0.12082613185212231</v>
      </c>
      <c r="AJ160" s="11">
        <f>'OddsRatio_working_3-way'!U160/(3*'OddsRatio_working_3-way'!X160^(1/3))*SIN(('OddsRatio_working_3-way'!Y160+2*PI())/3)</f>
        <v>-0.39058724175969062</v>
      </c>
      <c r="AK160" s="11">
        <f>'OddsRatio_working_3-way'!U160/(3*'OddsRatio_working_3-way'!X160^(1/3))*SIN(('OddsRatio_working_3-way'!Y160+4*PI())/3)</f>
        <v>0.51141337361181283</v>
      </c>
      <c r="AL160" s="11">
        <f>'OddsRatio_working_3-way'!Z160+'OddsRatio_working_3-way'!AF160</f>
        <v>1.041540596187891</v>
      </c>
      <c r="AM160" s="11">
        <f>'OddsRatio_working_3-way'!AA160+'OddsRatio_working_3-way'!AG160</f>
        <v>-0.73004729734383744</v>
      </c>
      <c r="AN160" s="11">
        <f>'OddsRatio_working_3-way'!AB160+'OddsRatio_working_3-way'!AH160</f>
        <v>-0.31149329884405375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1.041540596187891</v>
      </c>
      <c r="AS160" s="11">
        <f>IF(('OddsRatio_working_3-way'!X160=0),IF(Q160&gt;0,-Q160^(1/3),(-Q160)^(1/3)),'OddsRatio_working_3-way'!AM160-'OddsRatio_working_3-way'!R160/3)</f>
        <v>-0.73004729734383744</v>
      </c>
      <c r="AT160" s="11">
        <f>IF(('OddsRatio_working_3-way'!X160=0),IF(Q160&gt;0,-Q160^(1/3),(-Q160)^(1/3)),'OddsRatio_working_3-way'!AN160-'OddsRatio_working_3-way'!R160/3)</f>
        <v>-0.31149329884405375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1.2</v>
      </c>
      <c r="B161" s="4">
        <f>IF('True_Odds_Calculator_3-way'!B162="","",'True_Odds_Calculator_3-way'!B162)</f>
        <v>8.35</v>
      </c>
      <c r="C161" s="4">
        <f>IF('True_Odds_Calculator_3-way'!C162="","",'True_Odds_Calculator_3-way'!C162)</f>
        <v>12.77</v>
      </c>
      <c r="D161" s="9">
        <f t="shared" si="39"/>
        <v>0.81898769115740888</v>
      </c>
      <c r="E161" s="9">
        <f t="shared" si="40"/>
        <v>0.1096194430404754</v>
      </c>
      <c r="F161" s="9">
        <f t="shared" si="41"/>
        <v>7.1392865802115721E-2</v>
      </c>
      <c r="G161" s="9">
        <f t="shared" si="42"/>
        <v>1.1050978592045806</v>
      </c>
      <c r="H161" s="9">
        <f t="shared" si="43"/>
        <v>1.2210195718409163</v>
      </c>
      <c r="I161" s="9">
        <f t="shared" si="44"/>
        <v>9.1224692651536685</v>
      </c>
      <c r="J161" s="9">
        <f t="shared" si="45"/>
        <v>14.007001802837912</v>
      </c>
      <c r="K161" s="11">
        <f t="shared" si="46"/>
        <v>0.83333333333333337</v>
      </c>
      <c r="L161" s="11">
        <f t="shared" si="47"/>
        <v>0.11976047904191617</v>
      </c>
      <c r="M161" s="11">
        <f t="shared" si="48"/>
        <v>7.8308535630383716E-2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-0.13521820884464442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0.15099011061666798</v>
      </c>
      <c r="Q161" s="11">
        <f>2*'OddsRatio_working_3-way'!K161*'OddsRatio_working_3-way'!L161*'OddsRatio_working_3-way'!M161</f>
        <v>1.5630446233609523E-2</v>
      </c>
      <c r="R161" s="11">
        <f t="shared" si="49"/>
        <v>0</v>
      </c>
      <c r="S161" s="11">
        <f t="shared" si="50"/>
        <v>-1.1166403689768165</v>
      </c>
      <c r="T161" s="11">
        <f t="shared" si="51"/>
        <v>-0.11559424109490855</v>
      </c>
      <c r="U161" s="11">
        <f>'OddsRatio_working_3-way'!S161-'OddsRatio_working_3-way'!R161^2/3</f>
        <v>-1.1166403689768165</v>
      </c>
      <c r="V161" s="11">
        <f>'OddsRatio_working_3-way'!S161*'OddsRatio_working_3-way'!R161/3-2*'OddsRatio_working_3-way'!R161^3/27-'OddsRatio_working_3-way'!T161</f>
        <v>0.11559424109490855</v>
      </c>
      <c r="W161" s="11">
        <f>'OddsRatio_working_3-way'!V161^2+4*'OddsRatio_working_3-way'!U161^3/27</f>
        <v>-0.19290803414247013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0.22708482045084935</v>
      </c>
      <c r="Y161" s="11">
        <f>IF('OddsRatio_working_3-way'!W161&gt;=0,IF('OddsRatio_working_3-way'!V161+SQRT('OddsRatio_working_3-way'!W161)&gt;0,0,PI()),ACOS('OddsRatio_working_3-way'!V161/(2*'OddsRatio_working_3-way'!X161)))</f>
        <v>1.3134473149566257</v>
      </c>
      <c r="Z161" s="11">
        <f>'OddsRatio_working_3-way'!X161^(1/3)*COS('OddsRatio_working_3-way'!Y161/3)</f>
        <v>0.5525489296022903</v>
      </c>
      <c r="AA161" s="11">
        <f>'OddsRatio_working_3-way'!X161^(1/3)*COS(('OddsRatio_working_3-way'!Y161+2*PI())/3)</f>
        <v>-0.50027748384492177</v>
      </c>
      <c r="AB161" s="11">
        <f>'OddsRatio_working_3-way'!X161^(1/3)*COS(('OddsRatio_working_3-way'!Y161+4*PI())/3)</f>
        <v>-5.2271445757368355E-2</v>
      </c>
      <c r="AC161" s="11">
        <f>'OddsRatio_working_3-way'!X161^(1/3)*SIN('OddsRatio_working_3-way'!Y161/3)</f>
        <v>0.2586564066884266</v>
      </c>
      <c r="AD161" s="11">
        <f>'OddsRatio_working_3-way'!X161^(1/3)*SIN(('OddsRatio_working_3-way'!Y161+2*PI())/3)</f>
        <v>0.34919320652526947</v>
      </c>
      <c r="AE161" s="11">
        <f>'OddsRatio_working_3-way'!X161^(1/3)*SIN(('OddsRatio_working_3-way'!Y161+4*PI())/3)</f>
        <v>-0.60784961321369613</v>
      </c>
      <c r="AF161" s="11">
        <f>-'OddsRatio_working_3-way'!U161/(3*'OddsRatio_working_3-way'!X161^(1/3))*COS(('OddsRatio_working_3-way'!Y161)/3)</f>
        <v>0.55254892960229041</v>
      </c>
      <c r="AG161" s="11">
        <f>-'OddsRatio_working_3-way'!U161/(3*'OddsRatio_working_3-way'!X161^(1/3))*COS(('OddsRatio_working_3-way'!Y161+2*PI())/3)</f>
        <v>-0.50027748384492188</v>
      </c>
      <c r="AH161" s="11">
        <f>-'OddsRatio_working_3-way'!U161/(3*'OddsRatio_working_3-way'!X161^(1/3))*COS(('OddsRatio_working_3-way'!Y161+4*PI())/3)</f>
        <v>-5.2271445757368362E-2</v>
      </c>
      <c r="AI161" s="11">
        <f>'OddsRatio_working_3-way'!U161/(3*'OddsRatio_working_3-way'!X161^(1/3))*SIN(('OddsRatio_working_3-way'!Y161)/3)</f>
        <v>-0.25865640668842665</v>
      </c>
      <c r="AJ161" s="11">
        <f>'OddsRatio_working_3-way'!U161/(3*'OddsRatio_working_3-way'!X161^(1/3))*SIN(('OddsRatio_working_3-way'!Y161+2*PI())/3)</f>
        <v>-0.34919320652526953</v>
      </c>
      <c r="AK161" s="11">
        <f>'OddsRatio_working_3-way'!U161/(3*'OddsRatio_working_3-way'!X161^(1/3))*SIN(('OddsRatio_working_3-way'!Y161+4*PI())/3)</f>
        <v>0.60784961321369624</v>
      </c>
      <c r="AL161" s="11">
        <f>'OddsRatio_working_3-way'!Z161+'OddsRatio_working_3-way'!AF161</f>
        <v>1.1050978592045806</v>
      </c>
      <c r="AM161" s="11">
        <f>'OddsRatio_working_3-way'!AA161+'OddsRatio_working_3-way'!AG161</f>
        <v>-1.0005549676898435</v>
      </c>
      <c r="AN161" s="11">
        <f>'OddsRatio_working_3-way'!AB161+'OddsRatio_working_3-way'!AH161</f>
        <v>-0.10454289151473672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1.1050978592045806</v>
      </c>
      <c r="AS161" s="11">
        <f>IF(('OddsRatio_working_3-way'!X161=0),IF(Q161&gt;0,-Q161^(1/3),(-Q161)^(1/3)),'OddsRatio_working_3-way'!AM161-'OddsRatio_working_3-way'!R161/3)</f>
        <v>-1.0005549676898435</v>
      </c>
      <c r="AT161" s="11">
        <f>IF(('OddsRatio_working_3-way'!X161=0),IF(Q161&gt;0,-Q161^(1/3),(-Q161)^(1/3)),'OddsRatio_working_3-way'!AN161-'OddsRatio_working_3-way'!R161/3)</f>
        <v>-0.10454289151473672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4.3</v>
      </c>
      <c r="B162" s="4">
        <f>IF('True_Odds_Calculator_3-way'!B163="","",'True_Odds_Calculator_3-way'!B163)</f>
        <v>3.25</v>
      </c>
      <c r="C162" s="4">
        <f>IF('True_Odds_Calculator_3-way'!C163="","",'True_Odds_Calculator_3-way'!C163)</f>
        <v>1.93</v>
      </c>
      <c r="D162" s="9">
        <f t="shared" si="39"/>
        <v>0.21650703946096583</v>
      </c>
      <c r="E162" s="9">
        <f t="shared" si="40"/>
        <v>0.28840426609350212</v>
      </c>
      <c r="F162" s="9">
        <f t="shared" si="41"/>
        <v>0.49508869444553194</v>
      </c>
      <c r="G162" s="9">
        <f t="shared" si="42"/>
        <v>1.0966022621959954</v>
      </c>
      <c r="H162" s="9">
        <f t="shared" si="43"/>
        <v>4.6187874652467844</v>
      </c>
      <c r="I162" s="9">
        <f t="shared" si="44"/>
        <v>3.4673550899409893</v>
      </c>
      <c r="J162" s="9">
        <f t="shared" si="45"/>
        <v>2.019840103842276</v>
      </c>
      <c r="K162" s="11">
        <f t="shared" si="46"/>
        <v>0.23255813953488372</v>
      </c>
      <c r="L162" s="11">
        <f t="shared" si="47"/>
        <v>0.30769230769230771</v>
      </c>
      <c r="M162" s="11">
        <f t="shared" si="48"/>
        <v>0.5181347150259068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-0.25601787054974179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0.24025137412292494</v>
      </c>
      <c r="Q162" s="11">
        <f>2*'OddsRatio_working_3-way'!K162*'OddsRatio_working_3-way'!L162*'OddsRatio_working_3-way'!M162</f>
        <v>7.4151658679915106E-2</v>
      </c>
      <c r="R162" s="11">
        <f t="shared" si="49"/>
        <v>0</v>
      </c>
      <c r="S162" s="11">
        <f t="shared" si="50"/>
        <v>-0.93841642228739042</v>
      </c>
      <c r="T162" s="11">
        <f t="shared" si="51"/>
        <v>-0.2896346982368489</v>
      </c>
      <c r="U162" s="11">
        <f>'OddsRatio_working_3-way'!S162-'OddsRatio_working_3-way'!R162^2/3</f>
        <v>-0.93841642228739042</v>
      </c>
      <c r="V162" s="11">
        <f>'OddsRatio_working_3-way'!S162*'OddsRatio_working_3-way'!R162/3-2*'OddsRatio_working_3-way'!R162^3/27-'OddsRatio_working_3-way'!T162</f>
        <v>0.2896346982368489</v>
      </c>
      <c r="W162" s="11">
        <f>'OddsRatio_working_3-way'!V162^2+4*'OddsRatio_working_3-way'!U162^3/27</f>
        <v>-3.8540381576368923E-2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0.17494902114553218</v>
      </c>
      <c r="Y162" s="11">
        <f>IF('OddsRatio_working_3-way'!W162&gt;=0,IF('OddsRatio_working_3-way'!V162+SQRT('OddsRatio_working_3-way'!W162)&gt;0,0,PI()),ACOS('OddsRatio_working_3-way'!V162/(2*'OddsRatio_working_3-way'!X162)))</f>
        <v>0.59567699989335798</v>
      </c>
      <c r="Z162" s="11">
        <f>'OddsRatio_working_3-way'!X162^(1/3)*COS('OddsRatio_working_3-way'!Y162/3)</f>
        <v>0.54830113109799772</v>
      </c>
      <c r="AA162" s="11">
        <f>'OddsRatio_working_3-way'!X162^(1/3)*COS(('OddsRatio_working_3-way'!Y162+2*PI())/3)</f>
        <v>-0.36969379031841859</v>
      </c>
      <c r="AB162" s="11">
        <f>'OddsRatio_working_3-way'!X162^(1/3)*COS(('OddsRatio_working_3-way'!Y162+4*PI())/3)</f>
        <v>-0.17860734077957927</v>
      </c>
      <c r="AC162" s="11">
        <f>'OddsRatio_working_3-way'!X162^(1/3)*SIN('OddsRatio_working_3-way'!Y162/3)</f>
        <v>0.11032381307973886</v>
      </c>
      <c r="AD162" s="11">
        <f>'OddsRatio_working_3-way'!X162^(1/3)*SIN(('OddsRatio_working_3-way'!Y162+2*PI())/3)</f>
        <v>0.41968080191473855</v>
      </c>
      <c r="AE162" s="11">
        <f>'OddsRatio_working_3-way'!X162^(1/3)*SIN(('OddsRatio_working_3-way'!Y162+4*PI())/3)</f>
        <v>-0.53000461499447726</v>
      </c>
      <c r="AF162" s="11">
        <f>-'OddsRatio_working_3-way'!U162/(3*'OddsRatio_working_3-way'!X162^(1/3))*COS(('OddsRatio_working_3-way'!Y162)/3)</f>
        <v>0.54830113109799761</v>
      </c>
      <c r="AG162" s="11">
        <f>-'OddsRatio_working_3-way'!U162/(3*'OddsRatio_working_3-way'!X162^(1/3))*COS(('OddsRatio_working_3-way'!Y162+2*PI())/3)</f>
        <v>-0.36969379031841854</v>
      </c>
      <c r="AH162" s="11">
        <f>-'OddsRatio_working_3-way'!U162/(3*'OddsRatio_working_3-way'!X162^(1/3))*COS(('OddsRatio_working_3-way'!Y162+4*PI())/3)</f>
        <v>-0.17860734077957924</v>
      </c>
      <c r="AI162" s="11">
        <f>'OddsRatio_working_3-way'!U162/(3*'OddsRatio_working_3-way'!X162^(1/3))*SIN(('OddsRatio_working_3-way'!Y162)/3)</f>
        <v>-0.11032381307973883</v>
      </c>
      <c r="AJ162" s="11">
        <f>'OddsRatio_working_3-way'!U162/(3*'OddsRatio_working_3-way'!X162^(1/3))*SIN(('OddsRatio_working_3-way'!Y162+2*PI())/3)</f>
        <v>-0.41968080191473844</v>
      </c>
      <c r="AK162" s="11">
        <f>'OddsRatio_working_3-way'!U162/(3*'OddsRatio_working_3-way'!X162^(1/3))*SIN(('OddsRatio_working_3-way'!Y162+4*PI())/3)</f>
        <v>0.53000461499447715</v>
      </c>
      <c r="AL162" s="11">
        <f>'OddsRatio_working_3-way'!Z162+'OddsRatio_working_3-way'!AF162</f>
        <v>1.0966022621959954</v>
      </c>
      <c r="AM162" s="11">
        <f>'OddsRatio_working_3-way'!AA162+'OddsRatio_working_3-way'!AG162</f>
        <v>-0.73938758063683707</v>
      </c>
      <c r="AN162" s="11">
        <f>'OddsRatio_working_3-way'!AB162+'OddsRatio_working_3-way'!AH162</f>
        <v>-0.35721468155915848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1.0966022621959954</v>
      </c>
      <c r="AS162" s="11">
        <f>IF(('OddsRatio_working_3-way'!X162=0),IF(Q162&gt;0,-Q162^(1/3),(-Q162)^(1/3)),'OddsRatio_working_3-way'!AM162-'OddsRatio_working_3-way'!R162/3)</f>
        <v>-0.73938758063683707</v>
      </c>
      <c r="AT162" s="11">
        <f>IF(('OddsRatio_working_3-way'!X162=0),IF(Q162&gt;0,-Q162^(1/3),(-Q162)^(1/3)),'OddsRatio_working_3-way'!AN162-'OddsRatio_working_3-way'!R162/3)</f>
        <v>-0.35721468155915848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4.29</v>
      </c>
      <c r="B163" s="4">
        <f>IF('True_Odds_Calculator_3-way'!B164="","",'True_Odds_Calculator_3-way'!B164)</f>
        <v>3.41</v>
      </c>
      <c r="C163" s="4">
        <f>IF('True_Odds_Calculator_3-way'!C164="","",'True_Odds_Calculator_3-way'!C164)</f>
        <v>1.88</v>
      </c>
      <c r="D163" s="9">
        <f t="shared" si="39"/>
        <v>0.216901850827144</v>
      </c>
      <c r="E163" s="9">
        <f t="shared" si="40"/>
        <v>0.27437207303698802</v>
      </c>
      <c r="F163" s="9">
        <f t="shared" si="41"/>
        <v>0.50872607613586818</v>
      </c>
      <c r="G163" s="9">
        <f t="shared" si="42"/>
        <v>1.0973800022465885</v>
      </c>
      <c r="H163" s="9">
        <f t="shared" si="43"/>
        <v>4.6103802073912767</v>
      </c>
      <c r="I163" s="9">
        <f t="shared" si="44"/>
        <v>3.6446858054142788</v>
      </c>
      <c r="J163" s="9">
        <f t="shared" si="45"/>
        <v>1.9656944019769977</v>
      </c>
      <c r="K163" s="11">
        <f t="shared" si="46"/>
        <v>0.23310023310023309</v>
      </c>
      <c r="L163" s="11">
        <f t="shared" si="47"/>
        <v>0.29325513196480935</v>
      </c>
      <c r="M163" s="11">
        <f t="shared" si="48"/>
        <v>0.53191489361702127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-0.25370328596135061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0.23925243866592838</v>
      </c>
      <c r="Q163" s="11">
        <f>2*'OddsRatio_working_3-way'!K163*'OddsRatio_working_3-way'!L163*'OddsRatio_working_3-way'!M163</f>
        <v>7.2721105977485823E-2</v>
      </c>
      <c r="R163" s="11">
        <f t="shared" si="49"/>
        <v>0</v>
      </c>
      <c r="S163" s="11">
        <f t="shared" si="50"/>
        <v>-0.94304036212749842</v>
      </c>
      <c r="T163" s="11">
        <f t="shared" si="51"/>
        <v>-0.28663840794148887</v>
      </c>
      <c r="U163" s="11">
        <f>'OddsRatio_working_3-way'!S163-'OddsRatio_working_3-way'!R163^2/3</f>
        <v>-0.94304036212749842</v>
      </c>
      <c r="V163" s="11">
        <f>'OddsRatio_working_3-way'!S163*'OddsRatio_working_3-way'!R163/3-2*'OddsRatio_working_3-way'!R163^3/27-'OddsRatio_working_3-way'!T163</f>
        <v>0.28663840794148887</v>
      </c>
      <c r="W163" s="11">
        <f>'OddsRatio_working_3-way'!V163^2+4*'OddsRatio_working_3-way'!U163^3/27</f>
        <v>-4.2085754582152454E-2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0.17624367470166399</v>
      </c>
      <c r="Y163" s="11">
        <f>IF('OddsRatio_working_3-way'!W163&gt;=0,IF('OddsRatio_working_3-way'!V163+SQRT('OddsRatio_working_3-way'!W163)&gt;0,0,PI()),ACOS('OddsRatio_working_3-way'!V163/(2*'OddsRatio_working_3-way'!X163)))</f>
        <v>0.62118769892427694</v>
      </c>
      <c r="Z163" s="11">
        <f>'OddsRatio_working_3-way'!X163^(1/3)*COS('OddsRatio_working_3-way'!Y163/3)</f>
        <v>0.54869000112329425</v>
      </c>
      <c r="AA163" s="11">
        <f>'OddsRatio_working_3-way'!X163^(1/3)*COS(('OddsRatio_working_3-way'!Y163+2*PI())/3)</f>
        <v>-0.37416760587910058</v>
      </c>
      <c r="AB163" s="11">
        <f>'OddsRatio_working_3-way'!X163^(1/3)*COS(('OddsRatio_working_3-way'!Y163+4*PI())/3)</f>
        <v>-0.17452239524419383</v>
      </c>
      <c r="AC163" s="11">
        <f>'OddsRatio_working_3-way'!X163^(1/3)*SIN('OddsRatio_working_3-way'!Y163/3)</f>
        <v>0.11526521610248301</v>
      </c>
      <c r="AD163" s="11">
        <f>'OddsRatio_working_3-way'!X163^(1/3)*SIN(('OddsRatio_working_3-way'!Y163+2*PI())/3)</f>
        <v>0.41754687172404353</v>
      </c>
      <c r="AE163" s="11">
        <f>'OddsRatio_working_3-way'!X163^(1/3)*SIN(('OddsRatio_working_3-way'!Y163+4*PI())/3)</f>
        <v>-0.53281208782652645</v>
      </c>
      <c r="AF163" s="11">
        <f>-'OddsRatio_working_3-way'!U163/(3*'OddsRatio_working_3-way'!X163^(1/3))*COS(('OddsRatio_working_3-way'!Y163)/3)</f>
        <v>0.54869000112329436</v>
      </c>
      <c r="AG163" s="11">
        <f>-'OddsRatio_working_3-way'!U163/(3*'OddsRatio_working_3-way'!X163^(1/3))*COS(('OddsRatio_working_3-way'!Y163+2*PI())/3)</f>
        <v>-0.37416760587910064</v>
      </c>
      <c r="AH163" s="11">
        <f>-'OddsRatio_working_3-way'!U163/(3*'OddsRatio_working_3-way'!X163^(1/3))*COS(('OddsRatio_working_3-way'!Y163+4*PI())/3)</f>
        <v>-0.17452239524419386</v>
      </c>
      <c r="AI163" s="11">
        <f>'OddsRatio_working_3-way'!U163/(3*'OddsRatio_working_3-way'!X163^(1/3))*SIN(('OddsRatio_working_3-way'!Y163)/3)</f>
        <v>-0.11526521610248304</v>
      </c>
      <c r="AJ163" s="11">
        <f>'OddsRatio_working_3-way'!U163/(3*'OddsRatio_working_3-way'!X163^(1/3))*SIN(('OddsRatio_working_3-way'!Y163+2*PI())/3)</f>
        <v>-0.41754687172404359</v>
      </c>
      <c r="AK163" s="11">
        <f>'OddsRatio_working_3-way'!U163/(3*'OddsRatio_working_3-way'!X163^(1/3))*SIN(('OddsRatio_working_3-way'!Y163+4*PI())/3)</f>
        <v>0.53281208782652656</v>
      </c>
      <c r="AL163" s="11">
        <f>'OddsRatio_working_3-way'!Z163+'OddsRatio_working_3-way'!AF163</f>
        <v>1.0973800022465885</v>
      </c>
      <c r="AM163" s="11">
        <f>'OddsRatio_working_3-way'!AA163+'OddsRatio_working_3-way'!AG163</f>
        <v>-0.74833521175820117</v>
      </c>
      <c r="AN163" s="11">
        <f>'OddsRatio_working_3-way'!AB163+'OddsRatio_working_3-way'!AH163</f>
        <v>-0.34904479048838766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1.0973800022465885</v>
      </c>
      <c r="AS163" s="11">
        <f>IF(('OddsRatio_working_3-way'!X163=0),IF(Q163&gt;0,-Q163^(1/3),(-Q163)^(1/3)),'OddsRatio_working_3-way'!AM163-'OddsRatio_working_3-way'!R163/3)</f>
        <v>-0.74833521175820117</v>
      </c>
      <c r="AT163" s="11">
        <f>IF(('OddsRatio_working_3-way'!X163=0),IF(Q163&gt;0,-Q163^(1/3),(-Q163)^(1/3)),'OddsRatio_working_3-way'!AN163-'OddsRatio_working_3-way'!R163/3)</f>
        <v>-0.34904479048838766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1.45</v>
      </c>
      <c r="B164" s="4">
        <f>IF('True_Odds_Calculator_3-way'!B165="","",'True_Odds_Calculator_3-way'!B165)</f>
        <v>4.3099999999999996</v>
      </c>
      <c r="C164" s="4">
        <f>IF('True_Odds_Calculator_3-way'!C165="","",'True_Odds_Calculator_3-way'!C165)</f>
        <v>7.04</v>
      </c>
      <c r="D164" s="9">
        <f t="shared" si="39"/>
        <v>0.66216986576685066</v>
      </c>
      <c r="E164" s="9">
        <f t="shared" si="40"/>
        <v>0.2104064844928718</v>
      </c>
      <c r="F164" s="9">
        <f t="shared" si="41"/>
        <v>0.12742364974027753</v>
      </c>
      <c r="G164" s="9">
        <f t="shared" si="42"/>
        <v>1.1337478046661116</v>
      </c>
      <c r="H164" s="9">
        <f t="shared" si="43"/>
        <v>1.5101865120997502</v>
      </c>
      <c r="I164" s="9">
        <f t="shared" si="44"/>
        <v>4.7527052334448285</v>
      </c>
      <c r="J164" s="9">
        <f t="shared" si="45"/>
        <v>7.8478367401833138</v>
      </c>
      <c r="K164" s="11">
        <f t="shared" si="46"/>
        <v>0.68965517241379315</v>
      </c>
      <c r="L164" s="11">
        <f t="shared" si="47"/>
        <v>0.23201856148491881</v>
      </c>
      <c r="M164" s="11">
        <f t="shared" si="48"/>
        <v>0.14204545454545456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-0.20448408599960721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0.2227450923346595</v>
      </c>
      <c r="Q164" s="11">
        <f>2*'OddsRatio_working_3-way'!K164*'OddsRatio_working_3-way'!L164*'OddsRatio_working_3-way'!M164</f>
        <v>4.545818210911419E-2</v>
      </c>
      <c r="R164" s="11">
        <f t="shared" si="49"/>
        <v>0</v>
      </c>
      <c r="S164" s="11">
        <f t="shared" si="50"/>
        <v>-1.0893028239619946</v>
      </c>
      <c r="T164" s="11">
        <f t="shared" si="51"/>
        <v>-0.22230669876775402</v>
      </c>
      <c r="U164" s="11">
        <f>'OddsRatio_working_3-way'!S164-'OddsRatio_working_3-way'!R164^2/3</f>
        <v>-1.0893028239619946</v>
      </c>
      <c r="V164" s="11">
        <f>'OddsRatio_working_3-way'!S164*'OddsRatio_working_3-way'!R164/3-2*'OddsRatio_working_3-way'!R164^3/27-'OddsRatio_working_3-way'!T164</f>
        <v>0.22230669876775402</v>
      </c>
      <c r="W164" s="11">
        <f>'OddsRatio_working_3-way'!V164^2+4*'OddsRatio_working_3-way'!U164^3/27</f>
        <v>-0.14206797531362775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0.21879684848658393</v>
      </c>
      <c r="Y164" s="11">
        <f>IF('OddsRatio_working_3-way'!W164&gt;=0,IF('OddsRatio_working_3-way'!V164+SQRT('OddsRatio_working_3-way'!W164)&gt;0,0,PI()),ACOS('OddsRatio_working_3-way'!V164/(2*'OddsRatio_working_3-way'!X164)))</f>
        <v>1.0379109032242155</v>
      </c>
      <c r="Z164" s="11">
        <f>'OddsRatio_working_3-way'!X164^(1/3)*COS('OddsRatio_working_3-way'!Y164/3)</f>
        <v>0.5668739023330559</v>
      </c>
      <c r="AA164" s="11">
        <f>'OddsRatio_working_3-way'!X164^(1/3)*COS(('OddsRatio_working_3-way'!Y164+2*PI())/3)</f>
        <v>-0.46040076139553632</v>
      </c>
      <c r="AB164" s="11">
        <f>'OddsRatio_working_3-way'!X164^(1/3)*COS(('OddsRatio_working_3-way'!Y164+4*PI())/3)</f>
        <v>-0.10647314093751965</v>
      </c>
      <c r="AC164" s="11">
        <f>'OddsRatio_working_3-way'!X164^(1/3)*SIN('OddsRatio_working_3-way'!Y164/3)</f>
        <v>0.20434020694507968</v>
      </c>
      <c r="AD164" s="11">
        <f>'OddsRatio_working_3-way'!X164^(1/3)*SIN(('OddsRatio_working_3-way'!Y164+2*PI())/3)</f>
        <v>0.38875709669030528</v>
      </c>
      <c r="AE164" s="11">
        <f>'OddsRatio_working_3-way'!X164^(1/3)*SIN(('OddsRatio_working_3-way'!Y164+4*PI())/3)</f>
        <v>-0.59309730363538493</v>
      </c>
      <c r="AF164" s="11">
        <f>-'OddsRatio_working_3-way'!U164/(3*'OddsRatio_working_3-way'!X164^(1/3))*COS(('OddsRatio_working_3-way'!Y164)/3)</f>
        <v>0.56687390233305579</v>
      </c>
      <c r="AG164" s="11">
        <f>-'OddsRatio_working_3-way'!U164/(3*'OddsRatio_working_3-way'!X164^(1/3))*COS(('OddsRatio_working_3-way'!Y164+2*PI())/3)</f>
        <v>-0.46040076139553621</v>
      </c>
      <c r="AH164" s="11">
        <f>-'OddsRatio_working_3-way'!U164/(3*'OddsRatio_working_3-way'!X164^(1/3))*COS(('OddsRatio_working_3-way'!Y164+4*PI())/3)</f>
        <v>-0.10647314093751963</v>
      </c>
      <c r="AI164" s="11">
        <f>'OddsRatio_working_3-way'!U164/(3*'OddsRatio_working_3-way'!X164^(1/3))*SIN(('OddsRatio_working_3-way'!Y164)/3)</f>
        <v>-0.20434020694507965</v>
      </c>
      <c r="AJ164" s="11">
        <f>'OddsRatio_working_3-way'!U164/(3*'OddsRatio_working_3-way'!X164^(1/3))*SIN(('OddsRatio_working_3-way'!Y164+2*PI())/3)</f>
        <v>-0.38875709669030523</v>
      </c>
      <c r="AK164" s="11">
        <f>'OddsRatio_working_3-way'!U164/(3*'OddsRatio_working_3-way'!X164^(1/3))*SIN(('OddsRatio_working_3-way'!Y164+4*PI())/3)</f>
        <v>0.59309730363538482</v>
      </c>
      <c r="AL164" s="11">
        <f>'OddsRatio_working_3-way'!Z164+'OddsRatio_working_3-way'!AF164</f>
        <v>1.1337478046661116</v>
      </c>
      <c r="AM164" s="11">
        <f>'OddsRatio_working_3-way'!AA164+'OddsRatio_working_3-way'!AG164</f>
        <v>-0.92080152279107252</v>
      </c>
      <c r="AN164" s="11">
        <f>'OddsRatio_working_3-way'!AB164+'OddsRatio_working_3-way'!AH164</f>
        <v>-0.21294628187503928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1.1337478046661116</v>
      </c>
      <c r="AS164" s="11">
        <f>IF(('OddsRatio_working_3-way'!X164=0),IF(Q164&gt;0,-Q164^(1/3),(-Q164)^(1/3)),'OddsRatio_working_3-way'!AM164-'OddsRatio_working_3-way'!R164/3)</f>
        <v>-0.92080152279107252</v>
      </c>
      <c r="AT164" s="11">
        <f>IF(('OddsRatio_working_3-way'!X164=0),IF(Q164&gt;0,-Q164^(1/3),(-Q164)^(1/3)),'OddsRatio_working_3-way'!AN164-'OddsRatio_working_3-way'!R164/3)</f>
        <v>-0.21294628187503928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2.5299999999999998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3.18</v>
      </c>
      <c r="D165" s="9">
        <f t="shared" si="39"/>
        <v>0.38765306396790405</v>
      </c>
      <c r="E165" s="9">
        <f t="shared" si="40"/>
        <v>0.30472175924868516</v>
      </c>
      <c r="F165" s="9">
        <f t="shared" si="41"/>
        <v>0.30762517678341073</v>
      </c>
      <c r="G165" s="9">
        <f t="shared" si="42"/>
        <v>1.0324354242938998</v>
      </c>
      <c r="H165" s="9">
        <f t="shared" si="43"/>
        <v>2.5796261991696667</v>
      </c>
      <c r="I165" s="9">
        <f t="shared" si="44"/>
        <v>3.2816822876895189</v>
      </c>
      <c r="J165" s="9">
        <f t="shared" si="45"/>
        <v>3.2507092249607021</v>
      </c>
      <c r="K165" s="11">
        <f t="shared" si="46"/>
        <v>0.39525691699604748</v>
      </c>
      <c r="L165" s="11">
        <f t="shared" si="47"/>
        <v>0.3115264797507788</v>
      </c>
      <c r="M165" s="11">
        <f t="shared" si="48"/>
        <v>0.31446540880503143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-0.28542205228319939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0.22922872201812344</v>
      </c>
      <c r="Q165" s="11">
        <f>2*'OddsRatio_working_3-way'!K165*'OddsRatio_working_3-way'!L165*'OddsRatio_working_3-way'!M165</f>
        <v>7.7442135816933599E-2</v>
      </c>
      <c r="R165" s="11">
        <f t="shared" si="49"/>
        <v>0</v>
      </c>
      <c r="S165" s="11">
        <f t="shared" si="50"/>
        <v>-0.80312197387845763</v>
      </c>
      <c r="T165" s="11">
        <f t="shared" si="51"/>
        <v>-0.27132499117515463</v>
      </c>
      <c r="U165" s="11">
        <f>'OddsRatio_working_3-way'!S165-'OddsRatio_working_3-way'!R165^2/3</f>
        <v>-0.80312197387845763</v>
      </c>
      <c r="V165" s="11">
        <f>'OddsRatio_working_3-way'!S165*'OddsRatio_working_3-way'!R165/3-2*'OddsRatio_working_3-way'!R165^3/27-'OddsRatio_working_3-way'!T165</f>
        <v>0.27132499117515463</v>
      </c>
      <c r="W165" s="11">
        <f>'OddsRatio_working_3-way'!V165^2+4*'OddsRatio_working_3-way'!U165^3/27</f>
        <v>-3.1260991498469198E-3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0.13851295064545829</v>
      </c>
      <c r="Y165" s="11">
        <f>IF('OddsRatio_working_3-way'!W165&gt;=0,IF('OddsRatio_working_3-way'!V165+SQRT('OddsRatio_working_3-way'!W165)&gt;0,0,PI()),ACOS('OddsRatio_working_3-way'!V165/(2*'OddsRatio_working_3-way'!X165)))</f>
        <v>0.20322377316292384</v>
      </c>
      <c r="Z165" s="11">
        <f>'OddsRatio_working_3-way'!X165^(1/3)*COS('OddsRatio_working_3-way'!Y165/3)</f>
        <v>0.51621771214694989</v>
      </c>
      <c r="AA165" s="11">
        <f>'OddsRatio_working_3-way'!X165^(1/3)*COS(('OddsRatio_working_3-way'!Y165+2*PI())/3)</f>
        <v>-0.28843951249467698</v>
      </c>
      <c r="AB165" s="11">
        <f>'OddsRatio_working_3-way'!X165^(1/3)*COS(('OddsRatio_working_3-way'!Y165+4*PI())/3)</f>
        <v>-0.22777819965227281</v>
      </c>
      <c r="AC165" s="11">
        <f>'OddsRatio_working_3-way'!X165^(1/3)*SIN('OddsRatio_working_3-way'!Y165/3)</f>
        <v>3.5022825298958241E-2</v>
      </c>
      <c r="AD165" s="11">
        <f>'OddsRatio_working_3-way'!X165^(1/3)*SIN(('OddsRatio_working_3-way'!Y165+2*PI())/3)</f>
        <v>0.4295462399532623</v>
      </c>
      <c r="AE165" s="11">
        <f>'OddsRatio_working_3-way'!X165^(1/3)*SIN(('OddsRatio_working_3-way'!Y165+4*PI())/3)</f>
        <v>-0.46456906525222053</v>
      </c>
      <c r="AF165" s="11">
        <f>-'OddsRatio_working_3-way'!U165/(3*'OddsRatio_working_3-way'!X165^(1/3))*COS(('OddsRatio_working_3-way'!Y165)/3)</f>
        <v>0.51621771214694989</v>
      </c>
      <c r="AG165" s="11">
        <f>-'OddsRatio_working_3-way'!U165/(3*'OddsRatio_working_3-way'!X165^(1/3))*COS(('OddsRatio_working_3-way'!Y165+2*PI())/3)</f>
        <v>-0.28843951249467698</v>
      </c>
      <c r="AH165" s="11">
        <f>-'OddsRatio_working_3-way'!U165/(3*'OddsRatio_working_3-way'!X165^(1/3))*COS(('OddsRatio_working_3-way'!Y165+4*PI())/3)</f>
        <v>-0.22777819965227281</v>
      </c>
      <c r="AI165" s="11">
        <f>'OddsRatio_working_3-way'!U165/(3*'OddsRatio_working_3-way'!X165^(1/3))*SIN(('OddsRatio_working_3-way'!Y165)/3)</f>
        <v>-3.5022825298958241E-2</v>
      </c>
      <c r="AJ165" s="11">
        <f>'OddsRatio_working_3-way'!U165/(3*'OddsRatio_working_3-way'!X165^(1/3))*SIN(('OddsRatio_working_3-way'!Y165+2*PI())/3)</f>
        <v>-0.4295462399532623</v>
      </c>
      <c r="AK165" s="11">
        <f>'OddsRatio_working_3-way'!U165/(3*'OddsRatio_working_3-way'!X165^(1/3))*SIN(('OddsRatio_working_3-way'!Y165+4*PI())/3)</f>
        <v>0.46456906525222053</v>
      </c>
      <c r="AL165" s="11">
        <f>'OddsRatio_working_3-way'!Z165+'OddsRatio_working_3-way'!AF165</f>
        <v>1.0324354242938998</v>
      </c>
      <c r="AM165" s="11">
        <f>'OddsRatio_working_3-way'!AA165+'OddsRatio_working_3-way'!AG165</f>
        <v>-0.57687902498935395</v>
      </c>
      <c r="AN165" s="11">
        <f>'OddsRatio_working_3-way'!AB165+'OddsRatio_working_3-way'!AH165</f>
        <v>-0.45555639930454561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1.0324354242938998</v>
      </c>
      <c r="AS165" s="11">
        <f>IF(('OddsRatio_working_3-way'!X165=0),IF(Q165&gt;0,-Q165^(1/3),(-Q165)^(1/3)),'OddsRatio_working_3-way'!AM165-'OddsRatio_working_3-way'!R165/3)</f>
        <v>-0.57687902498935395</v>
      </c>
      <c r="AT165" s="11">
        <f>IF(('OddsRatio_working_3-way'!X165=0),IF(Q165&gt;0,-Q165^(1/3),(-Q165)^(1/3)),'OddsRatio_working_3-way'!AN165-'OddsRatio_working_3-way'!R165/3)</f>
        <v>-0.45555639930454561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4.49</v>
      </c>
      <c r="B166" s="4">
        <f>IF('True_Odds_Calculator_3-way'!B167="","",'True_Odds_Calculator_3-way'!B167)</f>
        <v>4.08</v>
      </c>
      <c r="C166" s="4">
        <f>IF('True_Odds_Calculator_3-way'!C167="","",'True_Odds_Calculator_3-way'!C167)</f>
        <v>1.8</v>
      </c>
      <c r="D166" s="9">
        <f t="shared" si="39"/>
        <v>0.21606734089562399</v>
      </c>
      <c r="E166" s="9">
        <f t="shared" si="40"/>
        <v>0.2379845889068313</v>
      </c>
      <c r="F166" s="9">
        <f t="shared" si="41"/>
        <v>0.54594807019754488</v>
      </c>
      <c r="G166" s="9">
        <f t="shared" si="42"/>
        <v>1.0395950516826669</v>
      </c>
      <c r="H166" s="9">
        <f t="shared" si="43"/>
        <v>4.6281867303725077</v>
      </c>
      <c r="I166" s="9">
        <f t="shared" si="44"/>
        <v>4.201952759182614</v>
      </c>
      <c r="J166" s="9">
        <f t="shared" si="45"/>
        <v>1.8316760413461335</v>
      </c>
      <c r="K166" s="11">
        <f t="shared" si="46"/>
        <v>0.22271714922048996</v>
      </c>
      <c r="L166" s="11">
        <f t="shared" si="47"/>
        <v>0.24509803921568626</v>
      </c>
      <c r="M166" s="11">
        <f t="shared" si="48"/>
        <v>0.55555555555555558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-0.26078771028332159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0.22350563585988711</v>
      </c>
      <c r="Q166" s="11">
        <f>2*'OddsRatio_working_3-way'!K166*'OddsRatio_working_3-way'!L166*'OddsRatio_working_3-way'!M166</f>
        <v>6.0652818415166107E-2</v>
      </c>
      <c r="R166" s="11">
        <f t="shared" si="49"/>
        <v>0</v>
      </c>
      <c r="S166" s="11">
        <f t="shared" si="50"/>
        <v>-0.85704052394596753</v>
      </c>
      <c r="T166" s="11">
        <f t="shared" si="51"/>
        <v>-0.23257544747516076</v>
      </c>
      <c r="U166" s="11">
        <f>'OddsRatio_working_3-way'!S166-'OddsRatio_working_3-way'!R166^2/3</f>
        <v>-0.85704052394596753</v>
      </c>
      <c r="V166" s="11">
        <f>'OddsRatio_working_3-way'!S166*'OddsRatio_working_3-way'!R166/3-2*'OddsRatio_working_3-way'!R166^3/27-'OddsRatio_working_3-way'!T166</f>
        <v>0.23257544747516076</v>
      </c>
      <c r="W166" s="11">
        <f>'OddsRatio_working_3-way'!V166^2+4*'OddsRatio_working_3-way'!U166^3/27</f>
        <v>-3.9169710940901055E-2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0.15269336078328055</v>
      </c>
      <c r="Y166" s="11">
        <f>IF('OddsRatio_working_3-way'!W166&gt;=0,IF('OddsRatio_working_3-way'!V166+SQRT('OddsRatio_working_3-way'!W166)&gt;0,0,PI()),ACOS('OddsRatio_working_3-way'!V166/(2*'OddsRatio_working_3-way'!X166)))</f>
        <v>0.70505359798349709</v>
      </c>
      <c r="Z166" s="11">
        <f>'OddsRatio_working_3-way'!X166^(1/3)*COS('OddsRatio_working_3-way'!Y166/3)</f>
        <v>0.51979752584133343</v>
      </c>
      <c r="AA166" s="11">
        <f>'OddsRatio_working_3-way'!X166^(1/3)*COS(('OddsRatio_working_3-way'!Y166+2*PI())/3)</f>
        <v>-0.3676857291244387</v>
      </c>
      <c r="AB166" s="11">
        <f>'OddsRatio_working_3-way'!X166^(1/3)*COS(('OddsRatio_working_3-way'!Y166+4*PI())/3)</f>
        <v>-0.15211179671689487</v>
      </c>
      <c r="AC166" s="11">
        <f>'OddsRatio_working_3-way'!X166^(1/3)*SIN('OddsRatio_working_3-way'!Y166/3)</f>
        <v>0.12446166790576169</v>
      </c>
      <c r="AD166" s="11">
        <f>'OddsRatio_working_3-way'!X166^(1/3)*SIN(('OddsRatio_working_3-way'!Y166+2*PI())/3)</f>
        <v>0.38792702825001213</v>
      </c>
      <c r="AE166" s="11">
        <f>'OddsRatio_working_3-way'!X166^(1/3)*SIN(('OddsRatio_working_3-way'!Y166+4*PI())/3)</f>
        <v>-0.51238869615577376</v>
      </c>
      <c r="AF166" s="11">
        <f>-'OddsRatio_working_3-way'!U166/(3*'OddsRatio_working_3-way'!X166^(1/3))*COS(('OddsRatio_working_3-way'!Y166)/3)</f>
        <v>0.51979752584133354</v>
      </c>
      <c r="AG166" s="11">
        <f>-'OddsRatio_working_3-way'!U166/(3*'OddsRatio_working_3-way'!X166^(1/3))*COS(('OddsRatio_working_3-way'!Y166+2*PI())/3)</f>
        <v>-0.36768572912443875</v>
      </c>
      <c r="AH166" s="11">
        <f>-'OddsRatio_working_3-way'!U166/(3*'OddsRatio_working_3-way'!X166^(1/3))*COS(('OddsRatio_working_3-way'!Y166+4*PI())/3)</f>
        <v>-0.1521117967168949</v>
      </c>
      <c r="AI166" s="11">
        <f>'OddsRatio_working_3-way'!U166/(3*'OddsRatio_working_3-way'!X166^(1/3))*SIN(('OddsRatio_working_3-way'!Y166)/3)</f>
        <v>-0.12446166790576171</v>
      </c>
      <c r="AJ166" s="11">
        <f>'OddsRatio_working_3-way'!U166/(3*'OddsRatio_working_3-way'!X166^(1/3))*SIN(('OddsRatio_working_3-way'!Y166+2*PI())/3)</f>
        <v>-0.38792702825001218</v>
      </c>
      <c r="AK166" s="11">
        <f>'OddsRatio_working_3-way'!U166/(3*'OddsRatio_working_3-way'!X166^(1/3))*SIN(('OddsRatio_working_3-way'!Y166+4*PI())/3)</f>
        <v>0.51238869615577387</v>
      </c>
      <c r="AL166" s="11">
        <f>'OddsRatio_working_3-way'!Z166+'OddsRatio_working_3-way'!AF166</f>
        <v>1.0395950516826669</v>
      </c>
      <c r="AM166" s="11">
        <f>'OddsRatio_working_3-way'!AA166+'OddsRatio_working_3-way'!AG166</f>
        <v>-0.73537145824887751</v>
      </c>
      <c r="AN166" s="11">
        <f>'OddsRatio_working_3-way'!AB166+'OddsRatio_working_3-way'!AH166</f>
        <v>-0.3042235934337898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1.0395950516826669</v>
      </c>
      <c r="AS166" s="11">
        <f>IF(('OddsRatio_working_3-way'!X166=0),IF(Q166&gt;0,-Q166^(1/3),(-Q166)^(1/3)),'OddsRatio_working_3-way'!AM166-'OddsRatio_working_3-way'!R166/3)</f>
        <v>-0.73537145824887751</v>
      </c>
      <c r="AT166" s="11">
        <f>IF(('OddsRatio_working_3-way'!X166=0),IF(Q166&gt;0,-Q166^(1/3),(-Q166)^(1/3)),'OddsRatio_working_3-way'!AN166-'OddsRatio_working_3-way'!R166/3)</f>
        <v>-0.3042235934337898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3.45</v>
      </c>
      <c r="B167" s="4">
        <f>IF('True_Odds_Calculator_3-way'!B168="","",'True_Odds_Calculator_3-way'!B168)</f>
        <v>3.71</v>
      </c>
      <c r="C167" s="4">
        <f>IF('True_Odds_Calculator_3-way'!C168="","",'True_Odds_Calculator_3-way'!C168)</f>
        <v>2.16</v>
      </c>
      <c r="D167" s="9">
        <f t="shared" si="39"/>
        <v>0.28280358565597374</v>
      </c>
      <c r="E167" s="9">
        <f t="shared" si="40"/>
        <v>0.26280158858478975</v>
      </c>
      <c r="F167" s="9">
        <f t="shared" si="41"/>
        <v>0.4543948257592364</v>
      </c>
      <c r="G167" s="9">
        <f t="shared" si="42"/>
        <v>1.0351114525846434</v>
      </c>
      <c r="H167" s="9">
        <f t="shared" si="43"/>
        <v>3.5360230588323756</v>
      </c>
      <c r="I167" s="9">
        <f t="shared" si="44"/>
        <v>3.805152036504384</v>
      </c>
      <c r="J167" s="9">
        <f t="shared" si="45"/>
        <v>2.2007292849981868</v>
      </c>
      <c r="K167" s="11">
        <f t="shared" si="46"/>
        <v>0.28985507246376813</v>
      </c>
      <c r="L167" s="11">
        <f t="shared" si="47"/>
        <v>0.26954177897574122</v>
      </c>
      <c r="M167" s="11">
        <f t="shared" si="48"/>
        <v>0.46296296296296291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-0.27857786690162945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0.22859689252907733</v>
      </c>
      <c r="Q167" s="11">
        <f>2*'OddsRatio_working_3-way'!K167*'OddsRatio_working_3-way'!L167*'OddsRatio_working_3-way'!M167</f>
        <v>7.2340788775024478E-2</v>
      </c>
      <c r="R167" s="11">
        <f t="shared" si="49"/>
        <v>0</v>
      </c>
      <c r="S167" s="11">
        <f t="shared" si="50"/>
        <v>-0.82058526426221345</v>
      </c>
      <c r="T167" s="11">
        <f t="shared" si="51"/>
        <v>-0.25967888109563719</v>
      </c>
      <c r="U167" s="11">
        <f>'OddsRatio_working_3-way'!S167-'OddsRatio_working_3-way'!R167^2/3</f>
        <v>-0.82058526426221345</v>
      </c>
      <c r="V167" s="11">
        <f>'OddsRatio_working_3-way'!S167*'OddsRatio_working_3-way'!R167/3-2*'OddsRatio_working_3-way'!R167^3/27-'OddsRatio_working_3-way'!T167</f>
        <v>0.25967888109563719</v>
      </c>
      <c r="W167" s="11">
        <f>'OddsRatio_working_3-way'!V167^2+4*'OddsRatio_working_3-way'!U167^3/27</f>
        <v>-1.4426054698766996E-2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0.14305521310480884</v>
      </c>
      <c r="Y167" s="11">
        <f>IF('OddsRatio_working_3-way'!W167&gt;=0,IF('OddsRatio_working_3-way'!V167+SQRT('OddsRatio_working_3-way'!W167)&gt;0,0,PI()),ACOS('OddsRatio_working_3-way'!V167/(2*'OddsRatio_working_3-way'!X167)))</f>
        <v>0.43322246864689307</v>
      </c>
      <c r="Z167" s="11">
        <f>'OddsRatio_working_3-way'!X167^(1/3)*COS('OddsRatio_working_3-way'!Y167/3)</f>
        <v>0.51755572629232172</v>
      </c>
      <c r="AA167" s="11">
        <f>'OddsRatio_working_3-way'!X167^(1/3)*COS(('OddsRatio_working_3-way'!Y167+2*PI())/3)</f>
        <v>-0.323957374513414</v>
      </c>
      <c r="AB167" s="11">
        <f>'OddsRatio_working_3-way'!X167^(1/3)*COS(('OddsRatio_working_3-way'!Y167+4*PI())/3)</f>
        <v>-0.19359835177890783</v>
      </c>
      <c r="AC167" s="11">
        <f>'OddsRatio_working_3-way'!X167^(1/3)*SIN('OddsRatio_working_3-way'!Y167/3)</f>
        <v>7.5262816867063917E-2</v>
      </c>
      <c r="AD167" s="11">
        <f>'OddsRatio_working_3-way'!X167^(1/3)*SIN(('OddsRatio_working_3-way'!Y167+2*PI())/3)</f>
        <v>0.41058499840972446</v>
      </c>
      <c r="AE167" s="11">
        <f>'OddsRatio_working_3-way'!X167^(1/3)*SIN(('OddsRatio_working_3-way'!Y167+4*PI())/3)</f>
        <v>-0.48584781527678816</v>
      </c>
      <c r="AF167" s="11">
        <f>-'OddsRatio_working_3-way'!U167/(3*'OddsRatio_working_3-way'!X167^(1/3))*COS(('OddsRatio_working_3-way'!Y167)/3)</f>
        <v>0.51755572629232172</v>
      </c>
      <c r="AG167" s="11">
        <f>-'OddsRatio_working_3-way'!U167/(3*'OddsRatio_working_3-way'!X167^(1/3))*COS(('OddsRatio_working_3-way'!Y167+2*PI())/3)</f>
        <v>-0.323957374513414</v>
      </c>
      <c r="AH167" s="11">
        <f>-'OddsRatio_working_3-way'!U167/(3*'OddsRatio_working_3-way'!X167^(1/3))*COS(('OddsRatio_working_3-way'!Y167+4*PI())/3)</f>
        <v>-0.19359835177890783</v>
      </c>
      <c r="AI167" s="11">
        <f>'OddsRatio_working_3-way'!U167/(3*'OddsRatio_working_3-way'!X167^(1/3))*SIN(('OddsRatio_working_3-way'!Y167)/3)</f>
        <v>-7.5262816867063917E-2</v>
      </c>
      <c r="AJ167" s="11">
        <f>'OddsRatio_working_3-way'!U167/(3*'OddsRatio_working_3-way'!X167^(1/3))*SIN(('OddsRatio_working_3-way'!Y167+2*PI())/3)</f>
        <v>-0.41058499840972446</v>
      </c>
      <c r="AK167" s="11">
        <f>'OddsRatio_working_3-way'!U167/(3*'OddsRatio_working_3-way'!X167^(1/3))*SIN(('OddsRatio_working_3-way'!Y167+4*PI())/3)</f>
        <v>0.48584781527678816</v>
      </c>
      <c r="AL167" s="11">
        <f>'OddsRatio_working_3-way'!Z167+'OddsRatio_working_3-way'!AF167</f>
        <v>1.0351114525846434</v>
      </c>
      <c r="AM167" s="11">
        <f>'OddsRatio_working_3-way'!AA167+'OddsRatio_working_3-way'!AG167</f>
        <v>-0.647914749026828</v>
      </c>
      <c r="AN167" s="11">
        <f>'OddsRatio_working_3-way'!AB167+'OddsRatio_working_3-way'!AH167</f>
        <v>-0.38719670355781566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1.0351114525846434</v>
      </c>
      <c r="AS167" s="11">
        <f>IF(('OddsRatio_working_3-way'!X167=0),IF(Q167&gt;0,-Q167^(1/3),(-Q167)^(1/3)),'OddsRatio_working_3-way'!AM167-'OddsRatio_working_3-way'!R167/3)</f>
        <v>-0.647914749026828</v>
      </c>
      <c r="AT167" s="11">
        <f>IF(('OddsRatio_working_3-way'!X167=0),IF(Q167&gt;0,-Q167^(1/3),(-Q167)^(1/3)),'OddsRatio_working_3-way'!AN167-'OddsRatio_working_3-way'!R167/3)</f>
        <v>-0.38719670355781566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2.4500000000000002</v>
      </c>
      <c r="B168" s="4">
        <f>IF('True_Odds_Calculator_3-way'!B169="","",'True_Odds_Calculator_3-way'!B169)</f>
        <v>3.42</v>
      </c>
      <c r="C168" s="4">
        <f>IF('True_Odds_Calculator_3-way'!C169="","",'True_Odds_Calculator_3-way'!C169)</f>
        <v>3.12</v>
      </c>
      <c r="D168" s="9">
        <f t="shared" si="39"/>
        <v>0.40050683131010872</v>
      </c>
      <c r="E168" s="9">
        <f t="shared" si="40"/>
        <v>0.28586389942474233</v>
      </c>
      <c r="F168" s="9">
        <f t="shared" si="41"/>
        <v>0.313629269265149</v>
      </c>
      <c r="G168" s="9">
        <f t="shared" si="42"/>
        <v>1.0323009054834134</v>
      </c>
      <c r="H168" s="9">
        <f t="shared" si="43"/>
        <v>2.4968363129509501</v>
      </c>
      <c r="I168" s="9">
        <f t="shared" si="44"/>
        <v>3.4981681912698597</v>
      </c>
      <c r="J168" s="9">
        <f t="shared" si="45"/>
        <v>3.1884779196248365</v>
      </c>
      <c r="K168" s="11">
        <f t="shared" si="46"/>
        <v>0.4081632653061224</v>
      </c>
      <c r="L168" s="11">
        <f t="shared" si="47"/>
        <v>0.29239766081871343</v>
      </c>
      <c r="M168" s="11">
        <f t="shared" si="48"/>
        <v>0.32051282051282048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-0.28455907779216061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0.22912898852748476</v>
      </c>
      <c r="Q168" s="11">
        <f>2*'OddsRatio_working_3-way'!K168*'OddsRatio_working_3-way'!L168*'OddsRatio_working_3-way'!M168</f>
        <v>7.6503835902332132E-2</v>
      </c>
      <c r="R168" s="11">
        <f t="shared" si="49"/>
        <v>0</v>
      </c>
      <c r="S168" s="11">
        <f t="shared" si="50"/>
        <v>-0.80520709550105618</v>
      </c>
      <c r="T168" s="11">
        <f t="shared" si="51"/>
        <v>-0.26885044924910056</v>
      </c>
      <c r="U168" s="11">
        <f>'OddsRatio_working_3-way'!S168-'OddsRatio_working_3-way'!R168^2/3</f>
        <v>-0.80520709550105618</v>
      </c>
      <c r="V168" s="11">
        <f>'OddsRatio_working_3-way'!S168*'OddsRatio_working_3-way'!R168/3-2*'OddsRatio_working_3-way'!R168^3/27-'OddsRatio_working_3-way'!T168</f>
        <v>0.26885044924910056</v>
      </c>
      <c r="W168" s="11">
        <f>'OddsRatio_working_3-way'!V168^2+4*'OddsRatio_working_3-way'!U168^3/27</f>
        <v>-5.0620785712883198E-3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0.13905272618033376</v>
      </c>
      <c r="Y168" s="11">
        <f>IF('OddsRatio_working_3-way'!W168&gt;=0,IF('OddsRatio_working_3-way'!V168+SQRT('OddsRatio_working_3-way'!W168)&gt;0,0,PI()),ACOS('OddsRatio_working_3-way'!V168/(2*'OddsRatio_working_3-way'!X168)))</f>
        <v>0.25870828991515604</v>
      </c>
      <c r="Z168" s="11">
        <f>'OddsRatio_working_3-way'!X168^(1/3)*COS('OddsRatio_working_3-way'!Y168/3)</f>
        <v>0.51615045274170668</v>
      </c>
      <c r="AA168" s="11">
        <f>'OddsRatio_working_3-way'!X168^(1/3)*COS(('OddsRatio_working_3-way'!Y168+2*PI())/3)</f>
        <v>-0.29671855019480065</v>
      </c>
      <c r="AB168" s="11">
        <f>'OddsRatio_working_3-way'!X168^(1/3)*COS(('OddsRatio_working_3-way'!Y168+4*PI())/3)</f>
        <v>-0.21943190254690614</v>
      </c>
      <c r="AC168" s="11">
        <f>'OddsRatio_working_3-way'!X168^(1/3)*SIN('OddsRatio_working_3-way'!Y168/3)</f>
        <v>4.4621466824275639E-2</v>
      </c>
      <c r="AD168" s="11">
        <f>'OddsRatio_working_3-way'!X168^(1/3)*SIN(('OddsRatio_working_3-way'!Y168+2*PI())/3)</f>
        <v>0.4246886708370195</v>
      </c>
      <c r="AE168" s="11">
        <f>'OddsRatio_working_3-way'!X168^(1/3)*SIN(('OddsRatio_working_3-way'!Y168+4*PI())/3)</f>
        <v>-0.4693101376612952</v>
      </c>
      <c r="AF168" s="11">
        <f>-'OddsRatio_working_3-way'!U168/(3*'OddsRatio_working_3-way'!X168^(1/3))*COS(('OddsRatio_working_3-way'!Y168)/3)</f>
        <v>0.51615045274170668</v>
      </c>
      <c r="AG168" s="11">
        <f>-'OddsRatio_working_3-way'!U168/(3*'OddsRatio_working_3-way'!X168^(1/3))*COS(('OddsRatio_working_3-way'!Y168+2*PI())/3)</f>
        <v>-0.29671855019480065</v>
      </c>
      <c r="AH168" s="11">
        <f>-'OddsRatio_working_3-way'!U168/(3*'OddsRatio_working_3-way'!X168^(1/3))*COS(('OddsRatio_working_3-way'!Y168+4*PI())/3)</f>
        <v>-0.21943190254690614</v>
      </c>
      <c r="AI168" s="11">
        <f>'OddsRatio_working_3-way'!U168/(3*'OddsRatio_working_3-way'!X168^(1/3))*SIN(('OddsRatio_working_3-way'!Y168)/3)</f>
        <v>-4.4621466824275639E-2</v>
      </c>
      <c r="AJ168" s="11">
        <f>'OddsRatio_working_3-way'!U168/(3*'OddsRatio_working_3-way'!X168^(1/3))*SIN(('OddsRatio_working_3-way'!Y168+2*PI())/3)</f>
        <v>-0.4246886708370195</v>
      </c>
      <c r="AK168" s="11">
        <f>'OddsRatio_working_3-way'!U168/(3*'OddsRatio_working_3-way'!X168^(1/3))*SIN(('OddsRatio_working_3-way'!Y168+4*PI())/3)</f>
        <v>0.4693101376612952</v>
      </c>
      <c r="AL168" s="11">
        <f>'OddsRatio_working_3-way'!Z168+'OddsRatio_working_3-way'!AF168</f>
        <v>1.0323009054834134</v>
      </c>
      <c r="AM168" s="11">
        <f>'OddsRatio_working_3-way'!AA168+'OddsRatio_working_3-way'!AG168</f>
        <v>-0.59343710038960129</v>
      </c>
      <c r="AN168" s="11">
        <f>'OddsRatio_working_3-way'!AB168+'OddsRatio_working_3-way'!AH168</f>
        <v>-0.43886380509381229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1.0323009054834134</v>
      </c>
      <c r="AS168" s="11">
        <f>IF(('OddsRatio_working_3-way'!X168=0),IF(Q168&gt;0,-Q168^(1/3),(-Q168)^(1/3)),'OddsRatio_working_3-way'!AM168-'OddsRatio_working_3-way'!R168/3)</f>
        <v>-0.59343710038960129</v>
      </c>
      <c r="AT168" s="11">
        <f>IF(('OddsRatio_working_3-way'!X168=0),IF(Q168&gt;0,-Q168^(1/3),(-Q168)^(1/3)),'OddsRatio_working_3-way'!AN168-'OddsRatio_working_3-way'!R168/3)</f>
        <v>-0.43886380509381229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2.27</v>
      </c>
      <c r="B169" s="4">
        <f>IF('True_Odds_Calculator_3-way'!B170="","",'True_Odds_Calculator_3-way'!B170)</f>
        <v>3.3</v>
      </c>
      <c r="C169" s="4">
        <f>IF('True_Odds_Calculator_3-way'!C170="","",'True_Odds_Calculator_3-way'!C170)</f>
        <v>3.51</v>
      </c>
      <c r="D169" s="9">
        <f t="shared" si="39"/>
        <v>0.42988162424302834</v>
      </c>
      <c r="E169" s="9">
        <f t="shared" si="40"/>
        <v>0.29396037966329752</v>
      </c>
      <c r="F169" s="9">
        <f t="shared" si="41"/>
        <v>0.2761579960936742</v>
      </c>
      <c r="G169" s="9">
        <f t="shared" si="42"/>
        <v>1.0442691233563086</v>
      </c>
      <c r="H169" s="9">
        <f t="shared" si="43"/>
        <v>2.3262217866625119</v>
      </c>
      <c r="I169" s="9">
        <f t="shared" si="44"/>
        <v>3.4018189837195099</v>
      </c>
      <c r="J169" s="9">
        <f t="shared" si="45"/>
        <v>3.6211154996243344</v>
      </c>
      <c r="K169" s="11">
        <f t="shared" si="46"/>
        <v>0.44052863436123346</v>
      </c>
      <c r="L169" s="11">
        <f t="shared" si="47"/>
        <v>0.30303030303030304</v>
      </c>
      <c r="M169" s="11">
        <f t="shared" si="48"/>
        <v>0.28490028490028491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-0.27884211290966066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0.23123664827042217</v>
      </c>
      <c r="Q169" s="11">
        <f>2*'OddsRatio_working_3-way'!K169*'OddsRatio_working_3-way'!L169*'OddsRatio_working_3-way'!M169</f>
        <v>7.6064686931059916E-2</v>
      </c>
      <c r="R169" s="11">
        <f t="shared" si="49"/>
        <v>0</v>
      </c>
      <c r="S169" s="11">
        <f t="shared" si="50"/>
        <v>-0.82927448030541318</v>
      </c>
      <c r="T169" s="11">
        <f t="shared" si="51"/>
        <v>-0.27278765799520166</v>
      </c>
      <c r="U169" s="11">
        <f>'OddsRatio_working_3-way'!S169-'OddsRatio_working_3-way'!R169^2/3</f>
        <v>-0.82927448030541318</v>
      </c>
      <c r="V169" s="11">
        <f>'OddsRatio_working_3-way'!S169*'OddsRatio_working_3-way'!R169/3-2*'OddsRatio_working_3-way'!R169^3/27-'OddsRatio_working_3-way'!T169</f>
        <v>0.27278765799520166</v>
      </c>
      <c r="W169" s="11">
        <f>'OddsRatio_working_3-way'!V169^2+4*'OddsRatio_working_3-way'!U169^3/27</f>
        <v>-1.0074134941578675E-2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0.145333445304312</v>
      </c>
      <c r="Y169" s="11">
        <f>IF('OddsRatio_working_3-way'!W169&gt;=0,IF('OddsRatio_working_3-way'!V169+SQRT('OddsRatio_working_3-way'!W169)&gt;0,0,PI()),ACOS('OddsRatio_working_3-way'!V169/(2*'OddsRatio_working_3-way'!X169)))</f>
        <v>0.35256837308061129</v>
      </c>
      <c r="Z169" s="11">
        <f>'OddsRatio_working_3-way'!X169^(1/3)*COS('OddsRatio_working_3-way'!Y169/3)</f>
        <v>0.52213456167815431</v>
      </c>
      <c r="AA169" s="11">
        <f>'OddsRatio_working_3-way'!X169^(1/3)*COS(('OddsRatio_working_3-way'!Y169+2*PI())/3)</f>
        <v>-0.31445496389635663</v>
      </c>
      <c r="AB169" s="11">
        <f>'OddsRatio_working_3-way'!X169^(1/3)*COS(('OddsRatio_working_3-way'!Y169+4*PI())/3)</f>
        <v>-0.20767959778179784</v>
      </c>
      <c r="AC169" s="11">
        <f>'OddsRatio_working_3-way'!X169^(1/3)*SIN('OddsRatio_working_3-way'!Y169/3)</f>
        <v>6.1646786369061346E-2</v>
      </c>
      <c r="AD169" s="11">
        <f>'OddsRatio_working_3-way'!X169^(1/3)*SIN(('OddsRatio_working_3-way'!Y169+2*PI())/3)</f>
        <v>0.42135840142260378</v>
      </c>
      <c r="AE169" s="11">
        <f>'OddsRatio_working_3-way'!X169^(1/3)*SIN(('OddsRatio_working_3-way'!Y169+4*PI())/3)</f>
        <v>-0.48300518779166518</v>
      </c>
      <c r="AF169" s="11">
        <f>-'OddsRatio_working_3-way'!U169/(3*'OddsRatio_working_3-way'!X169^(1/3))*COS(('OddsRatio_working_3-way'!Y169)/3)</f>
        <v>0.52213456167815431</v>
      </c>
      <c r="AG169" s="11">
        <f>-'OddsRatio_working_3-way'!U169/(3*'OddsRatio_working_3-way'!X169^(1/3))*COS(('OddsRatio_working_3-way'!Y169+2*PI())/3)</f>
        <v>-0.31445496389635663</v>
      </c>
      <c r="AH169" s="11">
        <f>-'OddsRatio_working_3-way'!U169/(3*'OddsRatio_working_3-way'!X169^(1/3))*COS(('OddsRatio_working_3-way'!Y169+4*PI())/3)</f>
        <v>-0.20767959778179784</v>
      </c>
      <c r="AI169" s="11">
        <f>'OddsRatio_working_3-way'!U169/(3*'OddsRatio_working_3-way'!X169^(1/3))*SIN(('OddsRatio_working_3-way'!Y169)/3)</f>
        <v>-6.1646786369061346E-2</v>
      </c>
      <c r="AJ169" s="11">
        <f>'OddsRatio_working_3-way'!U169/(3*'OddsRatio_working_3-way'!X169^(1/3))*SIN(('OddsRatio_working_3-way'!Y169+2*PI())/3)</f>
        <v>-0.42135840142260378</v>
      </c>
      <c r="AK169" s="11">
        <f>'OddsRatio_working_3-way'!U169/(3*'OddsRatio_working_3-way'!X169^(1/3))*SIN(('OddsRatio_working_3-way'!Y169+4*PI())/3)</f>
        <v>0.48300518779166518</v>
      </c>
      <c r="AL169" s="11">
        <f>'OddsRatio_working_3-way'!Z169+'OddsRatio_working_3-way'!AF169</f>
        <v>1.0442691233563086</v>
      </c>
      <c r="AM169" s="11">
        <f>'OddsRatio_working_3-way'!AA169+'OddsRatio_working_3-way'!AG169</f>
        <v>-0.62890992779271326</v>
      </c>
      <c r="AN169" s="11">
        <f>'OddsRatio_working_3-way'!AB169+'OddsRatio_working_3-way'!AH169</f>
        <v>-0.41535919556359568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1.0442691233563086</v>
      </c>
      <c r="AS169" s="11">
        <f>IF(('OddsRatio_working_3-way'!X169=0),IF(Q169&gt;0,-Q169^(1/3),(-Q169)^(1/3)),'OddsRatio_working_3-way'!AM169-'OddsRatio_working_3-way'!R169/3)</f>
        <v>-0.62890992779271326</v>
      </c>
      <c r="AT169" s="11">
        <f>IF(('OddsRatio_working_3-way'!X169=0),IF(Q169&gt;0,-Q169^(1/3),(-Q169)^(1/3)),'OddsRatio_working_3-way'!AN169-'OddsRatio_working_3-way'!R169/3)</f>
        <v>-0.41535919556359568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3.2</v>
      </c>
      <c r="C170" s="4">
        <f>IF('True_Odds_Calculator_3-way'!C171="","",'True_Odds_Calculator_3-way'!C171)</f>
        <v>3.47</v>
      </c>
      <c r="D170" s="9">
        <f t="shared" si="39"/>
        <v>0.41699394971668297</v>
      </c>
      <c r="E170" s="9">
        <f t="shared" si="40"/>
        <v>0.30345192936060439</v>
      </c>
      <c r="F170" s="9">
        <f t="shared" si="41"/>
        <v>0.27955412092271265</v>
      </c>
      <c r="G170" s="9">
        <f t="shared" si="42"/>
        <v>1.0433703949375766</v>
      </c>
      <c r="H170" s="9">
        <f t="shared" si="43"/>
        <v>2.3981163292163523</v>
      </c>
      <c r="I170" s="9">
        <f t="shared" si="44"/>
        <v>3.295414868862669</v>
      </c>
      <c r="J170" s="9">
        <f t="shared" si="45"/>
        <v>3.5771248754958131</v>
      </c>
      <c r="K170" s="11">
        <f t="shared" si="46"/>
        <v>0.42735042735042739</v>
      </c>
      <c r="L170" s="11">
        <f t="shared" si="47"/>
        <v>0.3125</v>
      </c>
      <c r="M170" s="11">
        <f t="shared" si="48"/>
        <v>0.28818443804034583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-0.2802393531860391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0.23130187935663438</v>
      </c>
      <c r="Q170" s="11">
        <f>2*'OddsRatio_working_3-way'!K170*'OddsRatio_working_3-way'!L170*'OddsRatio_working_3-way'!M170</f>
        <v>7.6972339220177849E-2</v>
      </c>
      <c r="R170" s="11">
        <f t="shared" si="49"/>
        <v>0</v>
      </c>
      <c r="S170" s="11">
        <f t="shared" si="50"/>
        <v>-0.8253725849955228</v>
      </c>
      <c r="T170" s="11">
        <f t="shared" si="51"/>
        <v>-0.27466641763578137</v>
      </c>
      <c r="U170" s="11">
        <f>'OddsRatio_working_3-way'!S170-'OddsRatio_working_3-way'!R170^2/3</f>
        <v>-0.8253725849955228</v>
      </c>
      <c r="V170" s="11">
        <f>'OddsRatio_working_3-way'!S170*'OddsRatio_working_3-way'!R170/3-2*'OddsRatio_working_3-way'!R170^3/27-'OddsRatio_working_3-way'!T170</f>
        <v>0.27466641763578137</v>
      </c>
      <c r="W170" s="11">
        <f>'OddsRatio_working_3-way'!V170^2+4*'OddsRatio_working_3-way'!U170^3/27</f>
        <v>-7.8586168924469485E-3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0.14430892026250527</v>
      </c>
      <c r="Y170" s="11">
        <f>IF('OddsRatio_working_3-way'!W170&gt;=0,IF('OddsRatio_working_3-way'!V170+SQRT('OddsRatio_working_3-way'!W170)&gt;0,0,PI()),ACOS('OddsRatio_working_3-way'!V170/(2*'OddsRatio_working_3-way'!X170)))</f>
        <v>0.31219634464939827</v>
      </c>
      <c r="Z170" s="11">
        <f>'OddsRatio_working_3-way'!X170^(1/3)*COS('OddsRatio_working_3-way'!Y170/3)</f>
        <v>0.52168519746878828</v>
      </c>
      <c r="AA170" s="11">
        <f>'OddsRatio_working_3-way'!X170^(1/3)*COS(('OddsRatio_working_3-way'!Y170+2*PI())/3)</f>
        <v>-0.30802906189221368</v>
      </c>
      <c r="AB170" s="11">
        <f>'OddsRatio_working_3-way'!X170^(1/3)*COS(('OddsRatio_working_3-way'!Y170+4*PI())/3)</f>
        <v>-0.21365613557657426</v>
      </c>
      <c r="AC170" s="11">
        <f>'OddsRatio_working_3-way'!X170^(1/3)*SIN('OddsRatio_working_3-way'!Y170/3)</f>
        <v>5.4486234412547109E-2</v>
      </c>
      <c r="AD170" s="11">
        <f>'OddsRatio_working_3-way'!X170^(1/3)*SIN(('OddsRatio_working_3-way'!Y170+2*PI())/3)</f>
        <v>0.42454951657999845</v>
      </c>
      <c r="AE170" s="11">
        <f>'OddsRatio_working_3-way'!X170^(1/3)*SIN(('OddsRatio_working_3-way'!Y170+4*PI())/3)</f>
        <v>-0.47903575099254558</v>
      </c>
      <c r="AF170" s="11">
        <f>-'OddsRatio_working_3-way'!U170/(3*'OddsRatio_working_3-way'!X170^(1/3))*COS(('OddsRatio_working_3-way'!Y170)/3)</f>
        <v>0.52168519746878828</v>
      </c>
      <c r="AG170" s="11">
        <f>-'OddsRatio_working_3-way'!U170/(3*'OddsRatio_working_3-way'!X170^(1/3))*COS(('OddsRatio_working_3-way'!Y170+2*PI())/3)</f>
        <v>-0.30802906189221368</v>
      </c>
      <c r="AH170" s="11">
        <f>-'OddsRatio_working_3-way'!U170/(3*'OddsRatio_working_3-way'!X170^(1/3))*COS(('OddsRatio_working_3-way'!Y170+4*PI())/3)</f>
        <v>-0.21365613557657426</v>
      </c>
      <c r="AI170" s="11">
        <f>'OddsRatio_working_3-way'!U170/(3*'OddsRatio_working_3-way'!X170^(1/3))*SIN(('OddsRatio_working_3-way'!Y170)/3)</f>
        <v>-5.4486234412547109E-2</v>
      </c>
      <c r="AJ170" s="11">
        <f>'OddsRatio_working_3-way'!U170/(3*'OddsRatio_working_3-way'!X170^(1/3))*SIN(('OddsRatio_working_3-way'!Y170+2*PI())/3)</f>
        <v>-0.42454951657999845</v>
      </c>
      <c r="AK170" s="11">
        <f>'OddsRatio_working_3-way'!U170/(3*'OddsRatio_working_3-way'!X170^(1/3))*SIN(('OddsRatio_working_3-way'!Y170+4*PI())/3)</f>
        <v>0.47903575099254558</v>
      </c>
      <c r="AL170" s="11">
        <f>'OddsRatio_working_3-way'!Z170+'OddsRatio_working_3-way'!AF170</f>
        <v>1.0433703949375766</v>
      </c>
      <c r="AM170" s="11">
        <f>'OddsRatio_working_3-way'!AA170+'OddsRatio_working_3-way'!AG170</f>
        <v>-0.61605812378442737</v>
      </c>
      <c r="AN170" s="11">
        <f>'OddsRatio_working_3-way'!AB170+'OddsRatio_working_3-way'!AH170</f>
        <v>-0.42731227115314852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1.0433703949375766</v>
      </c>
      <c r="AS170" s="11">
        <f>IF(('OddsRatio_working_3-way'!X170=0),IF(Q170&gt;0,-Q170^(1/3),(-Q170)^(1/3)),'OddsRatio_working_3-way'!AM170-'OddsRatio_working_3-way'!R170/3)</f>
        <v>-0.61605812378442737</v>
      </c>
      <c r="AT170" s="11">
        <f>IF(('OddsRatio_working_3-way'!X170=0),IF(Q170&gt;0,-Q170^(1/3),(-Q170)^(1/3)),'OddsRatio_working_3-way'!AN170-'OddsRatio_working_3-way'!R170/3)</f>
        <v>-0.42731227115314852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1.57</v>
      </c>
      <c r="B171" s="4">
        <f>IF('True_Odds_Calculator_3-way'!B172="","",'True_Odds_Calculator_3-way'!B172)</f>
        <v>3.92</v>
      </c>
      <c r="C171" s="4">
        <f>IF('True_Odds_Calculator_3-way'!C172="","",'True_Odds_Calculator_3-way'!C172)</f>
        <v>7.15</v>
      </c>
      <c r="D171" s="9">
        <f t="shared" si="39"/>
        <v>0.62312279362101242</v>
      </c>
      <c r="E171" s="9">
        <f t="shared" si="40"/>
        <v>0.24399903976728315</v>
      </c>
      <c r="F171" s="9">
        <f t="shared" si="41"/>
        <v>0.13287816661170454</v>
      </c>
      <c r="G171" s="9">
        <f t="shared" si="42"/>
        <v>1.0610879398656445</v>
      </c>
      <c r="H171" s="9">
        <f t="shared" si="43"/>
        <v>1.6048201257234171</v>
      </c>
      <c r="I171" s="9">
        <f t="shared" si="44"/>
        <v>4.0983767844076819</v>
      </c>
      <c r="J171" s="9">
        <f t="shared" si="45"/>
        <v>7.5256908301737155</v>
      </c>
      <c r="K171" s="11">
        <f t="shared" si="46"/>
        <v>0.63694267515923564</v>
      </c>
      <c r="L171" s="11">
        <f t="shared" si="47"/>
        <v>0.25510204081632654</v>
      </c>
      <c r="M171" s="11">
        <f t="shared" si="48"/>
        <v>0.13986013986013984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-0.23261679176146877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0.21907119268356756</v>
      </c>
      <c r="Q171" s="11">
        <f>2*'OddsRatio_working_3-way'!K171*'OddsRatio_working_3-way'!L171*'OddsRatio_working_3-way'!M171</f>
        <v>4.5450454913603229E-2</v>
      </c>
      <c r="R171" s="11">
        <f t="shared" si="49"/>
        <v>0</v>
      </c>
      <c r="S171" s="11">
        <f t="shared" si="50"/>
        <v>-0.94176861018790414</v>
      </c>
      <c r="T171" s="11">
        <f t="shared" si="51"/>
        <v>-0.1953876784622208</v>
      </c>
      <c r="U171" s="11">
        <f>'OddsRatio_working_3-way'!S171-'OddsRatio_working_3-way'!R171^2/3</f>
        <v>-0.94176861018790414</v>
      </c>
      <c r="V171" s="11">
        <f>'OddsRatio_working_3-way'!S171*'OddsRatio_working_3-way'!R171/3-2*'OddsRatio_working_3-way'!R171^3/27-'OddsRatio_working_3-way'!T171</f>
        <v>0.1953876784622208</v>
      </c>
      <c r="W171" s="11">
        <f>'OddsRatio_working_3-way'!V171^2+4*'OddsRatio_working_3-way'!U171^3/27</f>
        <v>-8.5568997079589454E-2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0.17588728064761081</v>
      </c>
      <c r="Y171" s="11">
        <f>IF('OddsRatio_working_3-way'!W171&gt;=0,IF('OddsRatio_working_3-way'!V171+SQRT('OddsRatio_working_3-way'!W171)&gt;0,0,PI()),ACOS('OddsRatio_working_3-way'!V171/(2*'OddsRatio_working_3-way'!X171)))</f>
        <v>0.9819111079228191</v>
      </c>
      <c r="Z171" s="11">
        <f>'OddsRatio_working_3-way'!X171^(1/3)*COS('OddsRatio_working_3-way'!Y171/3)</f>
        <v>0.53054396993282227</v>
      </c>
      <c r="AA171" s="11">
        <f>'OddsRatio_working_3-way'!X171^(1/3)*COS(('OddsRatio_working_3-way'!Y171+2*PI())/3)</f>
        <v>-0.42126709554016112</v>
      </c>
      <c r="AB171" s="11">
        <f>'OddsRatio_working_3-way'!X171^(1/3)*COS(('OddsRatio_working_3-way'!Y171+4*PI())/3)</f>
        <v>-0.10927687439266126</v>
      </c>
      <c r="AC171" s="11">
        <f>'OddsRatio_working_3-way'!X171^(1/3)*SIN('OddsRatio_working_3-way'!Y171/3)</f>
        <v>0.18012763816404009</v>
      </c>
      <c r="AD171" s="11">
        <f>'OddsRatio_working_3-way'!X171^(1/3)*SIN(('OddsRatio_working_3-way'!Y171+2*PI())/3)</f>
        <v>0.3694007367044515</v>
      </c>
      <c r="AE171" s="11">
        <f>'OddsRatio_working_3-way'!X171^(1/3)*SIN(('OddsRatio_working_3-way'!Y171+4*PI())/3)</f>
        <v>-0.54952837486849138</v>
      </c>
      <c r="AF171" s="11">
        <f>-'OddsRatio_working_3-way'!U171/(3*'OddsRatio_working_3-way'!X171^(1/3))*COS(('OddsRatio_working_3-way'!Y171)/3)</f>
        <v>0.53054396993282227</v>
      </c>
      <c r="AG171" s="11">
        <f>-'OddsRatio_working_3-way'!U171/(3*'OddsRatio_working_3-way'!X171^(1/3))*COS(('OddsRatio_working_3-way'!Y171+2*PI())/3)</f>
        <v>-0.42126709554016112</v>
      </c>
      <c r="AH171" s="11">
        <f>-'OddsRatio_working_3-way'!U171/(3*'OddsRatio_working_3-way'!X171^(1/3))*COS(('OddsRatio_working_3-way'!Y171+4*PI())/3)</f>
        <v>-0.10927687439266126</v>
      </c>
      <c r="AI171" s="11">
        <f>'OddsRatio_working_3-way'!U171/(3*'OddsRatio_working_3-way'!X171^(1/3))*SIN(('OddsRatio_working_3-way'!Y171)/3)</f>
        <v>-0.18012763816404009</v>
      </c>
      <c r="AJ171" s="11">
        <f>'OddsRatio_working_3-way'!U171/(3*'OddsRatio_working_3-way'!X171^(1/3))*SIN(('OddsRatio_working_3-way'!Y171+2*PI())/3)</f>
        <v>-0.3694007367044515</v>
      </c>
      <c r="AK171" s="11">
        <f>'OddsRatio_working_3-way'!U171/(3*'OddsRatio_working_3-way'!X171^(1/3))*SIN(('OddsRatio_working_3-way'!Y171+4*PI())/3)</f>
        <v>0.54952837486849138</v>
      </c>
      <c r="AL171" s="11">
        <f>'OddsRatio_working_3-way'!Z171+'OddsRatio_working_3-way'!AF171</f>
        <v>1.0610879398656445</v>
      </c>
      <c r="AM171" s="11">
        <f>'OddsRatio_working_3-way'!AA171+'OddsRatio_working_3-way'!AG171</f>
        <v>-0.84253419108032224</v>
      </c>
      <c r="AN171" s="11">
        <f>'OddsRatio_working_3-way'!AB171+'OddsRatio_working_3-way'!AH171</f>
        <v>-0.21855374878532252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1.0610879398656445</v>
      </c>
      <c r="AS171" s="11">
        <f>IF(('OddsRatio_working_3-way'!X171=0),IF(Q171&gt;0,-Q171^(1/3),(-Q171)^(1/3)),'OddsRatio_working_3-way'!AM171-'OddsRatio_working_3-way'!R171/3)</f>
        <v>-0.84253419108032224</v>
      </c>
      <c r="AT171" s="11">
        <f>IF(('OddsRatio_working_3-way'!X171=0),IF(Q171&gt;0,-Q171^(1/3),(-Q171)^(1/3)),'OddsRatio_working_3-way'!AN171-'OddsRatio_working_3-way'!R171/3)</f>
        <v>-0.21855374878532252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2.4500000000000002</v>
      </c>
      <c r="B172" s="4">
        <f>IF('True_Odds_Calculator_3-way'!B173="","",'True_Odds_Calculator_3-way'!B173)</f>
        <v>3.18</v>
      </c>
      <c r="C172" s="4">
        <f>IF('True_Odds_Calculator_3-way'!C173="","",'True_Odds_Calculator_3-way'!C173)</f>
        <v>3.22</v>
      </c>
      <c r="D172" s="9">
        <f t="shared" si="39"/>
        <v>0.39618374203239254</v>
      </c>
      <c r="E172" s="9">
        <f t="shared" si="40"/>
        <v>0.30382415881841862</v>
      </c>
      <c r="F172" s="9">
        <f t="shared" si="41"/>
        <v>0.29999209914918895</v>
      </c>
      <c r="G172" s="9">
        <f t="shared" si="42"/>
        <v>1.0510905958903636</v>
      </c>
      <c r="H172" s="9">
        <f t="shared" si="43"/>
        <v>2.5240813640410278</v>
      </c>
      <c r="I172" s="9">
        <f t="shared" si="44"/>
        <v>3.2913774990409927</v>
      </c>
      <c r="J172" s="9">
        <f t="shared" si="45"/>
        <v>3.3334211228766075</v>
      </c>
      <c r="K172" s="11">
        <f t="shared" si="46"/>
        <v>0.4081632653061224</v>
      </c>
      <c r="L172" s="11">
        <f t="shared" si="47"/>
        <v>0.31446540880503143</v>
      </c>
      <c r="M172" s="11">
        <f t="shared" si="48"/>
        <v>0.3105590062111801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-0.27972313969534857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0.23318831810234933</v>
      </c>
      <c r="Q172" s="11">
        <f>2*'OddsRatio_working_3-way'!K172*'OddsRatio_working_3-way'!L172*'OddsRatio_working_3-way'!M172</f>
        <v>7.9722501915333102E-2</v>
      </c>
      <c r="R172" s="11">
        <f t="shared" si="49"/>
        <v>0</v>
      </c>
      <c r="S172" s="11">
        <f t="shared" si="50"/>
        <v>-0.83363971374094703</v>
      </c>
      <c r="T172" s="11">
        <f t="shared" si="51"/>
        <v>-0.28500503033878533</v>
      </c>
      <c r="U172" s="11">
        <f>'OddsRatio_working_3-way'!S172-'OddsRatio_working_3-way'!R172^2/3</f>
        <v>-0.83363971374094703</v>
      </c>
      <c r="V172" s="11">
        <f>'OddsRatio_working_3-way'!S172*'OddsRatio_working_3-way'!R172/3-2*'OddsRatio_working_3-way'!R172^3/27-'OddsRatio_working_3-way'!T172</f>
        <v>0.28500503033878533</v>
      </c>
      <c r="W172" s="11">
        <f>'OddsRatio_working_3-way'!V172^2+4*'OddsRatio_working_3-way'!U172^3/27</f>
        <v>-4.6006113365081452E-3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0.14648248927339411</v>
      </c>
      <c r="Y172" s="11">
        <f>IF('OddsRatio_working_3-way'!W172&gt;=0,IF('OddsRatio_working_3-way'!V172+SQRT('OddsRatio_working_3-way'!W172)&gt;0,0,PI()),ACOS('OddsRatio_working_3-way'!V172/(2*'OddsRatio_working_3-way'!X172)))</f>
        <v>0.23364179091167236</v>
      </c>
      <c r="Z172" s="11">
        <f>'OddsRatio_working_3-way'!X172^(1/3)*COS('OddsRatio_working_3-way'!Y172/3)</f>
        <v>0.52554529794518179</v>
      </c>
      <c r="AA172" s="11">
        <f>'OddsRatio_working_3-way'!X172^(1/3)*COS(('OddsRatio_working_3-way'!Y172+2*PI())/3)</f>
        <v>-0.29829071889508685</v>
      </c>
      <c r="AB172" s="11">
        <f>'OddsRatio_working_3-way'!X172^(1/3)*COS(('OddsRatio_working_3-way'!Y172+4*PI())/3)</f>
        <v>-0.22725457905009513</v>
      </c>
      <c r="AC172" s="11">
        <f>'OddsRatio_working_3-way'!X172^(1/3)*SIN('OddsRatio_working_3-way'!Y172/3)</f>
        <v>4.1012734461697849E-2</v>
      </c>
      <c r="AD172" s="11">
        <f>'OddsRatio_working_3-way'!X172^(1/3)*SIN(('OddsRatio_working_3-way'!Y172+2*PI())/3)</f>
        <v>0.43462921162914026</v>
      </c>
      <c r="AE172" s="11">
        <f>'OddsRatio_working_3-way'!X172^(1/3)*SIN(('OddsRatio_working_3-way'!Y172+4*PI())/3)</f>
        <v>-0.47564194609083815</v>
      </c>
      <c r="AF172" s="11">
        <f>-'OddsRatio_working_3-way'!U172/(3*'OddsRatio_working_3-way'!X172^(1/3))*COS(('OddsRatio_working_3-way'!Y172)/3)</f>
        <v>0.52554529794518168</v>
      </c>
      <c r="AG172" s="11">
        <f>-'OddsRatio_working_3-way'!U172/(3*'OddsRatio_working_3-way'!X172^(1/3))*COS(('OddsRatio_working_3-way'!Y172+2*PI())/3)</f>
        <v>-0.29829071889508679</v>
      </c>
      <c r="AH172" s="11">
        <f>-'OddsRatio_working_3-way'!U172/(3*'OddsRatio_working_3-way'!X172^(1/3))*COS(('OddsRatio_working_3-way'!Y172+4*PI())/3)</f>
        <v>-0.22725457905009508</v>
      </c>
      <c r="AI172" s="11">
        <f>'OddsRatio_working_3-way'!U172/(3*'OddsRatio_working_3-way'!X172^(1/3))*SIN(('OddsRatio_working_3-way'!Y172)/3)</f>
        <v>-4.1012734461697842E-2</v>
      </c>
      <c r="AJ172" s="11">
        <f>'OddsRatio_working_3-way'!U172/(3*'OddsRatio_working_3-way'!X172^(1/3))*SIN(('OddsRatio_working_3-way'!Y172+2*PI())/3)</f>
        <v>-0.4346292116291402</v>
      </c>
      <c r="AK172" s="11">
        <f>'OddsRatio_working_3-way'!U172/(3*'OddsRatio_working_3-way'!X172^(1/3))*SIN(('OddsRatio_working_3-way'!Y172+4*PI())/3)</f>
        <v>0.47564194609083804</v>
      </c>
      <c r="AL172" s="11">
        <f>'OddsRatio_working_3-way'!Z172+'OddsRatio_working_3-way'!AF172</f>
        <v>1.0510905958903636</v>
      </c>
      <c r="AM172" s="11">
        <f>'OddsRatio_working_3-way'!AA172+'OddsRatio_working_3-way'!AG172</f>
        <v>-0.5965814377901737</v>
      </c>
      <c r="AN172" s="11">
        <f>'OddsRatio_working_3-way'!AB172+'OddsRatio_working_3-way'!AH172</f>
        <v>-0.45450915810019021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1.0510905958903636</v>
      </c>
      <c r="AS172" s="11">
        <f>IF(('OddsRatio_working_3-way'!X172=0),IF(Q172&gt;0,-Q172^(1/3),(-Q172)^(1/3)),'OddsRatio_working_3-way'!AM172-'OddsRatio_working_3-way'!R172/3)</f>
        <v>-0.5965814377901737</v>
      </c>
      <c r="AT172" s="11">
        <f>IF(('OddsRatio_working_3-way'!X172=0),IF(Q172&gt;0,-Q172^(1/3),(-Q172)^(1/3)),'OddsRatio_working_3-way'!AN172-'OddsRatio_working_3-way'!R172/3)</f>
        <v>-0.45450915810019021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3.67</v>
      </c>
      <c r="B173" s="4">
        <f>IF('True_Odds_Calculator_3-way'!B174="","",'True_Odds_Calculator_3-way'!B174)</f>
        <v>3.32</v>
      </c>
      <c r="C173" s="4">
        <f>IF('True_Odds_Calculator_3-way'!C174="","",'True_Odds_Calculator_3-way'!C174)</f>
        <v>2.2000000000000002</v>
      </c>
      <c r="D173" s="9">
        <f t="shared" si="39"/>
        <v>0.26398588158230674</v>
      </c>
      <c r="E173" s="9">
        <f t="shared" si="40"/>
        <v>0.29217532233186577</v>
      </c>
      <c r="F173" s="9">
        <f t="shared" si="41"/>
        <v>0.44383879608582755</v>
      </c>
      <c r="G173" s="9">
        <f t="shared" si="42"/>
        <v>1.0442252322594481</v>
      </c>
      <c r="H173" s="9">
        <f t="shared" si="43"/>
        <v>3.7880813701327258</v>
      </c>
      <c r="I173" s="9">
        <f t="shared" si="44"/>
        <v>3.4226025388419195</v>
      </c>
      <c r="J173" s="9">
        <f t="shared" si="45"/>
        <v>2.2530702787113377</v>
      </c>
      <c r="K173" s="11">
        <f t="shared" si="46"/>
        <v>0.27247956403269757</v>
      </c>
      <c r="L173" s="11">
        <f t="shared" si="47"/>
        <v>0.30120481927710846</v>
      </c>
      <c r="M173" s="11">
        <f t="shared" si="48"/>
        <v>0.45454545454545453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-0.27730242247165526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0.23092120774403035</v>
      </c>
      <c r="Q173" s="11">
        <f>2*'OddsRatio_working_3-way'!K173*'OddsRatio_working_3-way'!L173*'OddsRatio_working_3-way'!M173</f>
        <v>7.4611052582885432E-2</v>
      </c>
      <c r="R173" s="11">
        <f t="shared" si="49"/>
        <v>0</v>
      </c>
      <c r="S173" s="11">
        <f t="shared" si="50"/>
        <v>-0.8327414008351629</v>
      </c>
      <c r="T173" s="11">
        <f t="shared" si="51"/>
        <v>-0.26906022644108663</v>
      </c>
      <c r="U173" s="11">
        <f>'OddsRatio_working_3-way'!S173-'OddsRatio_working_3-way'!R173^2/3</f>
        <v>-0.8327414008351629</v>
      </c>
      <c r="V173" s="11">
        <f>'OddsRatio_working_3-way'!S173*'OddsRatio_working_3-way'!R173/3-2*'OddsRatio_working_3-way'!R173^3/27-'OddsRatio_working_3-way'!T173</f>
        <v>0.26906022644108663</v>
      </c>
      <c r="W173" s="11">
        <f>'OddsRatio_working_3-way'!V173^2+4*'OddsRatio_working_3-way'!U173^3/27</f>
        <v>-1.3157911103320707E-2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0.14624578332028032</v>
      </c>
      <c r="Y173" s="11">
        <f>IF('OddsRatio_working_3-way'!W173&gt;=0,IF('OddsRatio_working_3-way'!V173+SQRT('OddsRatio_working_3-way'!W173)&gt;0,0,PI()),ACOS('OddsRatio_working_3-way'!V173/(2*'OddsRatio_working_3-way'!X173)))</f>
        <v>0.40299503197831732</v>
      </c>
      <c r="Z173" s="11">
        <f>'OddsRatio_working_3-way'!X173^(1/3)*COS('OddsRatio_working_3-way'!Y173/3)</f>
        <v>0.52211261612972404</v>
      </c>
      <c r="AA173" s="11">
        <f>'OddsRatio_working_3-way'!X173^(1/3)*COS(('OddsRatio_working_3-way'!Y173+2*PI())/3)</f>
        <v>-0.32216410026374848</v>
      </c>
      <c r="AB173" s="11">
        <f>'OddsRatio_working_3-way'!X173^(1/3)*COS(('OddsRatio_working_3-way'!Y173+4*PI())/3)</f>
        <v>-0.19994851586597567</v>
      </c>
      <c r="AC173" s="11">
        <f>'OddsRatio_working_3-way'!X173^(1/3)*SIN('OddsRatio_working_3-way'!Y173/3)</f>
        <v>7.0561200551221712E-2</v>
      </c>
      <c r="AD173" s="11">
        <f>'OddsRatio_working_3-way'!X173^(1/3)*SIN(('OddsRatio_working_3-way'!Y173+2*PI())/3)</f>
        <v>0.41688218892908313</v>
      </c>
      <c r="AE173" s="11">
        <f>'OddsRatio_working_3-way'!X173^(1/3)*SIN(('OddsRatio_working_3-way'!Y173+4*PI())/3)</f>
        <v>-0.48744338948030463</v>
      </c>
      <c r="AF173" s="11">
        <f>-'OddsRatio_working_3-way'!U173/(3*'OddsRatio_working_3-way'!X173^(1/3))*COS(('OddsRatio_working_3-way'!Y173)/3)</f>
        <v>0.52211261612972404</v>
      </c>
      <c r="AG173" s="11">
        <f>-'OddsRatio_working_3-way'!U173/(3*'OddsRatio_working_3-way'!X173^(1/3))*COS(('OddsRatio_working_3-way'!Y173+2*PI())/3)</f>
        <v>-0.32216410026374848</v>
      </c>
      <c r="AH173" s="11">
        <f>-'OddsRatio_working_3-way'!U173/(3*'OddsRatio_working_3-way'!X173^(1/3))*COS(('OddsRatio_working_3-way'!Y173+4*PI())/3)</f>
        <v>-0.19994851586597567</v>
      </c>
      <c r="AI173" s="11">
        <f>'OddsRatio_working_3-way'!U173/(3*'OddsRatio_working_3-way'!X173^(1/3))*SIN(('OddsRatio_working_3-way'!Y173)/3)</f>
        <v>-7.0561200551221712E-2</v>
      </c>
      <c r="AJ173" s="11">
        <f>'OddsRatio_working_3-way'!U173/(3*'OddsRatio_working_3-way'!X173^(1/3))*SIN(('OddsRatio_working_3-way'!Y173+2*PI())/3)</f>
        <v>-0.41688218892908313</v>
      </c>
      <c r="AK173" s="11">
        <f>'OddsRatio_working_3-way'!U173/(3*'OddsRatio_working_3-way'!X173^(1/3))*SIN(('OddsRatio_working_3-way'!Y173+4*PI())/3)</f>
        <v>0.48744338948030463</v>
      </c>
      <c r="AL173" s="11">
        <f>'OddsRatio_working_3-way'!Z173+'OddsRatio_working_3-way'!AF173</f>
        <v>1.0442252322594481</v>
      </c>
      <c r="AM173" s="11">
        <f>'OddsRatio_working_3-way'!AA173+'OddsRatio_working_3-way'!AG173</f>
        <v>-0.64432820052749695</v>
      </c>
      <c r="AN173" s="11">
        <f>'OddsRatio_working_3-way'!AB173+'OddsRatio_working_3-way'!AH173</f>
        <v>-0.39989703173195135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1.0442252322594481</v>
      </c>
      <c r="AS173" s="11">
        <f>IF(('OddsRatio_working_3-way'!X173=0),IF(Q173&gt;0,-Q173^(1/3),(-Q173)^(1/3)),'OddsRatio_working_3-way'!AM173-'OddsRatio_working_3-way'!R173/3)</f>
        <v>-0.64432820052749695</v>
      </c>
      <c r="AT173" s="11">
        <f>IF(('OddsRatio_working_3-way'!X173=0),IF(Q173&gt;0,-Q173^(1/3),(-Q173)^(1/3)),'OddsRatio_working_3-way'!AN173-'OddsRatio_working_3-way'!R173/3)</f>
        <v>-0.39989703173195135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2.08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4.1100000000000003</v>
      </c>
      <c r="D174" s="9">
        <f t="shared" si="39"/>
        <v>0.46951095248816216</v>
      </c>
      <c r="E174" s="9">
        <f t="shared" si="40"/>
        <v>0.29539538102325053</v>
      </c>
      <c r="F174" s="9">
        <f t="shared" si="41"/>
        <v>0.23509366648858754</v>
      </c>
      <c r="G174" s="9">
        <f t="shared" si="42"/>
        <v>1.046181265650763</v>
      </c>
      <c r="H174" s="9">
        <f t="shared" si="43"/>
        <v>2.1298757669028245</v>
      </c>
      <c r="I174" s="9">
        <f t="shared" si="44"/>
        <v>3.3852932856837397</v>
      </c>
      <c r="J174" s="9">
        <f t="shared" si="45"/>
        <v>4.2536237361738722</v>
      </c>
      <c r="K174" s="11">
        <f t="shared" si="46"/>
        <v>0.48076923076923073</v>
      </c>
      <c r="L174" s="11">
        <f t="shared" si="47"/>
        <v>0.3048780487804878</v>
      </c>
      <c r="M174" s="11">
        <f t="shared" si="48"/>
        <v>0.24330900243309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-0.27311150217060864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0.23074127077598677</v>
      </c>
      <c r="Q174" s="11">
        <f>2*'OddsRatio_working_3-way'!K174*'OddsRatio_working_3-way'!L174*'OddsRatio_working_3-way'!M174</f>
        <v>7.132651337743022E-2</v>
      </c>
      <c r="R174" s="11">
        <f t="shared" si="49"/>
        <v>0</v>
      </c>
      <c r="S174" s="11">
        <f t="shared" si="50"/>
        <v>-0.84486105104370957</v>
      </c>
      <c r="T174" s="11">
        <f t="shared" si="51"/>
        <v>-0.26116261237827187</v>
      </c>
      <c r="U174" s="11">
        <f>'OddsRatio_working_3-way'!S174-'OddsRatio_working_3-way'!R174^2/3</f>
        <v>-0.84486105104370957</v>
      </c>
      <c r="V174" s="11">
        <f>'OddsRatio_working_3-way'!S174*'OddsRatio_working_3-way'!R174/3-2*'OddsRatio_working_3-way'!R174^3/27-'OddsRatio_working_3-way'!T174</f>
        <v>0.26116261237827187</v>
      </c>
      <c r="W174" s="11">
        <f>'OddsRatio_working_3-way'!V174^2+4*'OddsRatio_working_3-way'!U174^3/27</f>
        <v>-2.1135354318651489E-2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0.14945004551930971</v>
      </c>
      <c r="Y174" s="11">
        <f>IF('OddsRatio_working_3-way'!W174&gt;=0,IF('OddsRatio_working_3-way'!V174+SQRT('OddsRatio_working_3-way'!W174)&gt;0,0,PI()),ACOS('OddsRatio_working_3-way'!V174/(2*'OddsRatio_working_3-way'!X174)))</f>
        <v>0.50794573753402794</v>
      </c>
      <c r="Z174" s="11">
        <f>'OddsRatio_working_3-way'!X174^(1/3)*COS('OddsRatio_working_3-way'!Y174/3)</f>
        <v>0.5230906328253816</v>
      </c>
      <c r="AA174" s="11">
        <f>'OddsRatio_working_3-way'!X174^(1/3)*COS(('OddsRatio_working_3-way'!Y174+2*PI())/3)</f>
        <v>-0.33898823183226795</v>
      </c>
      <c r="AB174" s="11">
        <f>'OddsRatio_working_3-way'!X174^(1/3)*COS(('OddsRatio_working_3-way'!Y174+4*PI())/3)</f>
        <v>-0.1841024009931137</v>
      </c>
      <c r="AC174" s="11">
        <f>'OddsRatio_working_3-way'!X174^(1/3)*SIN('OddsRatio_working_3-way'!Y174/3)</f>
        <v>8.942337612864458E-2</v>
      </c>
      <c r="AD174" s="11">
        <f>'OddsRatio_working_3-way'!X174^(1/3)*SIN(('OddsRatio_working_3-way'!Y174+2*PI())/3)</f>
        <v>0.40829808844413634</v>
      </c>
      <c r="AE174" s="11">
        <f>'OddsRatio_working_3-way'!X174^(1/3)*SIN(('OddsRatio_working_3-way'!Y174+4*PI())/3)</f>
        <v>-0.49772146457278094</v>
      </c>
      <c r="AF174" s="11">
        <f>-'OddsRatio_working_3-way'!U174/(3*'OddsRatio_working_3-way'!X174^(1/3))*COS(('OddsRatio_working_3-way'!Y174)/3)</f>
        <v>0.52309063282538149</v>
      </c>
      <c r="AG174" s="11">
        <f>-'OddsRatio_working_3-way'!U174/(3*'OddsRatio_working_3-way'!X174^(1/3))*COS(('OddsRatio_working_3-way'!Y174+2*PI())/3)</f>
        <v>-0.33898823183226789</v>
      </c>
      <c r="AH174" s="11">
        <f>-'OddsRatio_working_3-way'!U174/(3*'OddsRatio_working_3-way'!X174^(1/3))*COS(('OddsRatio_working_3-way'!Y174+4*PI())/3)</f>
        <v>-0.18410240099311367</v>
      </c>
      <c r="AI174" s="11">
        <f>'OddsRatio_working_3-way'!U174/(3*'OddsRatio_working_3-way'!X174^(1/3))*SIN(('OddsRatio_working_3-way'!Y174)/3)</f>
        <v>-8.9423376128644552E-2</v>
      </c>
      <c r="AJ174" s="11">
        <f>'OddsRatio_working_3-way'!U174/(3*'OddsRatio_working_3-way'!X174^(1/3))*SIN(('OddsRatio_working_3-way'!Y174+2*PI())/3)</f>
        <v>-0.40829808844413623</v>
      </c>
      <c r="AK174" s="11">
        <f>'OddsRatio_working_3-way'!U174/(3*'OddsRatio_working_3-way'!X174^(1/3))*SIN(('OddsRatio_working_3-way'!Y174+4*PI())/3)</f>
        <v>0.49772146457278083</v>
      </c>
      <c r="AL174" s="11">
        <f>'OddsRatio_working_3-way'!Z174+'OddsRatio_working_3-way'!AF174</f>
        <v>1.046181265650763</v>
      </c>
      <c r="AM174" s="11">
        <f>'OddsRatio_working_3-way'!AA174+'OddsRatio_working_3-way'!AG174</f>
        <v>-0.67797646366453579</v>
      </c>
      <c r="AN174" s="11">
        <f>'OddsRatio_working_3-way'!AB174+'OddsRatio_working_3-way'!AH174</f>
        <v>-0.3682048019862274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1.046181265650763</v>
      </c>
      <c r="AS174" s="11">
        <f>IF(('OddsRatio_working_3-way'!X174=0),IF(Q174&gt;0,-Q174^(1/3),(-Q174)^(1/3)),'OddsRatio_working_3-way'!AM174-'OddsRatio_working_3-way'!R174/3)</f>
        <v>-0.67797646366453579</v>
      </c>
      <c r="AT174" s="11">
        <f>IF(('OddsRatio_working_3-way'!X174=0),IF(Q174&gt;0,-Q174^(1/3),(-Q174)^(1/3)),'OddsRatio_working_3-way'!AN174-'OddsRatio_working_3-way'!R174/3)</f>
        <v>-0.3682048019862274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6</v>
      </c>
      <c r="B175" s="4">
        <f>IF('True_Odds_Calculator_3-way'!B176="","",'True_Odds_Calculator_3-way'!B176)</f>
        <v>5.36</v>
      </c>
      <c r="C175" s="4">
        <f>IF('True_Odds_Calculator_3-way'!C176="","",'True_Odds_Calculator_3-way'!C176)</f>
        <v>1.47</v>
      </c>
      <c r="D175" s="9">
        <f t="shared" si="39"/>
        <v>0.15764549351932078</v>
      </c>
      <c r="E175" s="9">
        <f t="shared" si="40"/>
        <v>0.17669723239849322</v>
      </c>
      <c r="F175" s="9">
        <f t="shared" si="41"/>
        <v>0.66565727408218633</v>
      </c>
      <c r="G175" s="9">
        <f t="shared" si="42"/>
        <v>1.0686693132492766</v>
      </c>
      <c r="H175" s="9">
        <f t="shared" si="43"/>
        <v>6.3433465662463835</v>
      </c>
      <c r="I175" s="9">
        <f t="shared" si="44"/>
        <v>5.6593982057668466</v>
      </c>
      <c r="J175" s="9">
        <f t="shared" si="45"/>
        <v>1.5022745772271597</v>
      </c>
      <c r="K175" s="11">
        <f t="shared" si="46"/>
        <v>0.16666666666666666</v>
      </c>
      <c r="L175" s="11">
        <f t="shared" si="47"/>
        <v>0.18656716417910446</v>
      </c>
      <c r="M175" s="11">
        <f t="shared" si="48"/>
        <v>0.68027210884353739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-0.21673097099536354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0.20793143127897923</v>
      </c>
      <c r="Q175" s="11">
        <f>2*'OddsRatio_working_3-way'!K175*'OddsRatio_working_3-way'!L175*'OddsRatio_working_3-way'!M175</f>
        <v>4.2305479405692618E-2</v>
      </c>
      <c r="R175" s="11">
        <f t="shared" si="49"/>
        <v>0</v>
      </c>
      <c r="S175" s="11">
        <f t="shared" si="50"/>
        <v>-0.95939878977161708</v>
      </c>
      <c r="T175" s="11">
        <f t="shared" si="51"/>
        <v>-0.19519812609798923</v>
      </c>
      <c r="U175" s="11">
        <f>'OddsRatio_working_3-way'!S175-'OddsRatio_working_3-way'!R175^2/3</f>
        <v>-0.95939878977161708</v>
      </c>
      <c r="V175" s="11">
        <f>'OddsRatio_working_3-way'!S175*'OddsRatio_working_3-way'!R175/3-2*'OddsRatio_working_3-way'!R175^3/27-'OddsRatio_working_3-way'!T175</f>
        <v>0.19519812609798923</v>
      </c>
      <c r="W175" s="11">
        <f>'OddsRatio_working_3-way'!V175^2+4*'OddsRatio_working_3-way'!U175^3/27</f>
        <v>-9.2723590046355692E-2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0.18084931467835466</v>
      </c>
      <c r="Y175" s="11">
        <f>IF('OddsRatio_working_3-way'!W175&gt;=0,IF('OddsRatio_working_3-way'!V175+SQRT('OddsRatio_working_3-way'!W175)&gt;0,0,PI()),ACOS('OddsRatio_working_3-way'!V175/(2*'OddsRatio_working_3-way'!X175)))</f>
        <v>1.0007505032884569</v>
      </c>
      <c r="Z175" s="11">
        <f>'OddsRatio_working_3-way'!X175^(1/3)*COS('OddsRatio_working_3-way'!Y175/3)</f>
        <v>0.5343346566246383</v>
      </c>
      <c r="AA175" s="11">
        <f>'OddsRatio_working_3-way'!X175^(1/3)*COS(('OddsRatio_working_3-way'!Y175+2*PI())/3)</f>
        <v>-0.42752490839594576</v>
      </c>
      <c r="AB175" s="11">
        <f>'OddsRatio_working_3-way'!X175^(1/3)*COS(('OddsRatio_working_3-way'!Y175+4*PI())/3)</f>
        <v>-0.10680974822869282</v>
      </c>
      <c r="AC175" s="11">
        <f>'OddsRatio_working_3-way'!X175^(1/3)*SIN('OddsRatio_working_3-way'!Y175/3)</f>
        <v>0.18516498405575768</v>
      </c>
      <c r="AD175" s="11">
        <f>'OddsRatio_working_3-way'!X175^(1/3)*SIN(('OddsRatio_working_3-way'!Y175+2*PI())/3)</f>
        <v>0.37016489473149289</v>
      </c>
      <c r="AE175" s="11">
        <f>'OddsRatio_working_3-way'!X175^(1/3)*SIN(('OddsRatio_working_3-way'!Y175+4*PI())/3)</f>
        <v>-0.55532987878725049</v>
      </c>
      <c r="AF175" s="11">
        <f>-'OddsRatio_working_3-way'!U175/(3*'OddsRatio_working_3-way'!X175^(1/3))*COS(('OddsRatio_working_3-way'!Y175)/3)</f>
        <v>0.5343346566246383</v>
      </c>
      <c r="AG175" s="11">
        <f>-'OddsRatio_working_3-way'!U175/(3*'OddsRatio_working_3-way'!X175^(1/3))*COS(('OddsRatio_working_3-way'!Y175+2*PI())/3)</f>
        <v>-0.42752490839594576</v>
      </c>
      <c r="AH175" s="11">
        <f>-'OddsRatio_working_3-way'!U175/(3*'OddsRatio_working_3-way'!X175^(1/3))*COS(('OddsRatio_working_3-way'!Y175+4*PI())/3)</f>
        <v>-0.10680974822869282</v>
      </c>
      <c r="AI175" s="11">
        <f>'OddsRatio_working_3-way'!U175/(3*'OddsRatio_working_3-way'!X175^(1/3))*SIN(('OddsRatio_working_3-way'!Y175)/3)</f>
        <v>-0.18516498405575768</v>
      </c>
      <c r="AJ175" s="11">
        <f>'OddsRatio_working_3-way'!U175/(3*'OddsRatio_working_3-way'!X175^(1/3))*SIN(('OddsRatio_working_3-way'!Y175+2*PI())/3)</f>
        <v>-0.37016489473149289</v>
      </c>
      <c r="AK175" s="11">
        <f>'OddsRatio_working_3-way'!U175/(3*'OddsRatio_working_3-way'!X175^(1/3))*SIN(('OddsRatio_working_3-way'!Y175+4*PI())/3)</f>
        <v>0.55532987878725049</v>
      </c>
      <c r="AL175" s="11">
        <f>'OddsRatio_working_3-way'!Z175+'OddsRatio_working_3-way'!AF175</f>
        <v>1.0686693132492766</v>
      </c>
      <c r="AM175" s="11">
        <f>'OddsRatio_working_3-way'!AA175+'OddsRatio_working_3-way'!AG175</f>
        <v>-0.85504981679189151</v>
      </c>
      <c r="AN175" s="11">
        <f>'OddsRatio_working_3-way'!AB175+'OddsRatio_working_3-way'!AH175</f>
        <v>-0.21361949645738565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1.0686693132492766</v>
      </c>
      <c r="AS175" s="11">
        <f>IF(('OddsRatio_working_3-way'!X175=0),IF(Q175&gt;0,-Q175^(1/3),(-Q175)^(1/3)),'OddsRatio_working_3-way'!AM175-'OddsRatio_working_3-way'!R175/3)</f>
        <v>-0.85504981679189151</v>
      </c>
      <c r="AT175" s="11">
        <f>IF(('OddsRatio_working_3-way'!X175=0),IF(Q175&gt;0,-Q175^(1/3),(-Q175)^(1/3)),'OddsRatio_working_3-way'!AN175-'OddsRatio_working_3-way'!R175/3)</f>
        <v>-0.21361949645738565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9.2799999999999994</v>
      </c>
      <c r="B176" s="4">
        <f>IF('True_Odds_Calculator_3-way'!B177="","",'True_Odds_Calculator_3-way'!B177)</f>
        <v>6.37</v>
      </c>
      <c r="C176" s="4">
        <f>IF('True_Odds_Calculator_3-way'!C177="","",'True_Odds_Calculator_3-way'!C177)</f>
        <v>1.29</v>
      </c>
      <c r="D176" s="9">
        <f t="shared" si="39"/>
        <v>9.8513281109489523E-2</v>
      </c>
      <c r="E176" s="9">
        <f t="shared" si="40"/>
        <v>0.14419958059112115</v>
      </c>
      <c r="F176" s="9">
        <f t="shared" si="41"/>
        <v>0.75728713829938943</v>
      </c>
      <c r="G176" s="9">
        <f t="shared" si="42"/>
        <v>1.1051830409999877</v>
      </c>
      <c r="H176" s="9">
        <f t="shared" si="43"/>
        <v>10.150915579479898</v>
      </c>
      <c r="I176" s="9">
        <f t="shared" si="44"/>
        <v>6.9348329301699323</v>
      </c>
      <c r="J176" s="9">
        <f t="shared" si="45"/>
        <v>1.3205030818899968</v>
      </c>
      <c r="K176" s="11">
        <f t="shared" si="46"/>
        <v>0.10775862068965518</v>
      </c>
      <c r="L176" s="11">
        <f t="shared" si="47"/>
        <v>0.15698587127158556</v>
      </c>
      <c r="M176" s="11">
        <f t="shared" si="48"/>
        <v>0.77519379844961234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-0.16909295023912996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0.18280398335387452</v>
      </c>
      <c r="Q176" s="11">
        <f>2*'OddsRatio_working_3-way'!K176*'OddsRatio_working_3-way'!L176*'OddsRatio_working_3-way'!M176</f>
        <v>2.6227257296108249E-2</v>
      </c>
      <c r="R176" s="11">
        <f t="shared" si="49"/>
        <v>0</v>
      </c>
      <c r="S176" s="11">
        <f t="shared" si="50"/>
        <v>-1.0810857761684003</v>
      </c>
      <c r="T176" s="11">
        <f t="shared" si="51"/>
        <v>-0.15510556329532285</v>
      </c>
      <c r="U176" s="11">
        <f>'OddsRatio_working_3-way'!S176-'OddsRatio_working_3-way'!R176^2/3</f>
        <v>-1.0810857761684003</v>
      </c>
      <c r="V176" s="11">
        <f>'OddsRatio_working_3-way'!S176*'OddsRatio_working_3-way'!R176/3-2*'OddsRatio_working_3-way'!R176^3/27-'OddsRatio_working_3-way'!T176</f>
        <v>0.15510556329532285</v>
      </c>
      <c r="W176" s="11">
        <f>'OddsRatio_working_3-way'!V176^2+4*'OddsRatio_working_3-way'!U176^3/27</f>
        <v>-0.16312969666691987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0.21632581470554968</v>
      </c>
      <c r="Y176" s="11">
        <f>IF('OddsRatio_working_3-way'!W176&gt;=0,IF('OddsRatio_working_3-way'!V176+SQRT('OddsRatio_working_3-way'!W176)&gt;0,0,PI()),ACOS('OddsRatio_working_3-way'!V176/(2*'OddsRatio_working_3-way'!X176)))</f>
        <v>1.2041358483685578</v>
      </c>
      <c r="Z176" s="11">
        <f>'OddsRatio_working_3-way'!X176^(1/3)*COS('OddsRatio_working_3-way'!Y176/3)</f>
        <v>0.55259152049999383</v>
      </c>
      <c r="AA176" s="11">
        <f>'OddsRatio_working_3-way'!X176^(1/3)*COS(('OddsRatio_working_3-way'!Y176+2*PI())/3)</f>
        <v>-0.47940509692787775</v>
      </c>
      <c r="AB176" s="11">
        <f>'OddsRatio_working_3-way'!X176^(1/3)*COS(('OddsRatio_working_3-way'!Y176+4*PI())/3)</f>
        <v>-7.318642357211573E-2</v>
      </c>
      <c r="AC176" s="11">
        <f>'OddsRatio_working_3-way'!X176^(1/3)*SIN('OddsRatio_working_3-way'!Y176/3)</f>
        <v>0.23453046041180181</v>
      </c>
      <c r="AD176" s="11">
        <f>'OddsRatio_working_3-way'!X176^(1/3)*SIN(('OddsRatio_working_3-way'!Y176+2*PI())/3)</f>
        <v>0.36129306446296328</v>
      </c>
      <c r="AE176" s="11">
        <f>'OddsRatio_working_3-way'!X176^(1/3)*SIN(('OddsRatio_working_3-way'!Y176+4*PI())/3)</f>
        <v>-0.59582352487476498</v>
      </c>
      <c r="AF176" s="11">
        <f>-'OddsRatio_working_3-way'!U176/(3*'OddsRatio_working_3-way'!X176^(1/3))*COS(('OddsRatio_working_3-way'!Y176)/3)</f>
        <v>0.55259152049999372</v>
      </c>
      <c r="AG176" s="11">
        <f>-'OddsRatio_working_3-way'!U176/(3*'OddsRatio_working_3-way'!X176^(1/3))*COS(('OddsRatio_working_3-way'!Y176+2*PI())/3)</f>
        <v>-0.47940509692787769</v>
      </c>
      <c r="AH176" s="11">
        <f>-'OddsRatio_working_3-way'!U176/(3*'OddsRatio_working_3-way'!X176^(1/3))*COS(('OddsRatio_working_3-way'!Y176+4*PI())/3)</f>
        <v>-7.3186423572115716E-2</v>
      </c>
      <c r="AI176" s="11">
        <f>'OddsRatio_working_3-way'!U176/(3*'OddsRatio_working_3-way'!X176^(1/3))*SIN(('OddsRatio_working_3-way'!Y176)/3)</f>
        <v>-0.23453046041180176</v>
      </c>
      <c r="AJ176" s="11">
        <f>'OddsRatio_working_3-way'!U176/(3*'OddsRatio_working_3-way'!X176^(1/3))*SIN(('OddsRatio_working_3-way'!Y176+2*PI())/3)</f>
        <v>-0.36129306446296322</v>
      </c>
      <c r="AK176" s="11">
        <f>'OddsRatio_working_3-way'!U176/(3*'OddsRatio_working_3-way'!X176^(1/3))*SIN(('OddsRatio_working_3-way'!Y176+4*PI())/3)</f>
        <v>0.59582352487476486</v>
      </c>
      <c r="AL176" s="11">
        <f>'OddsRatio_working_3-way'!Z176+'OddsRatio_working_3-way'!AF176</f>
        <v>1.1051830409999877</v>
      </c>
      <c r="AM176" s="11">
        <f>'OddsRatio_working_3-way'!AA176+'OddsRatio_working_3-way'!AG176</f>
        <v>-0.95881019385575539</v>
      </c>
      <c r="AN176" s="11">
        <f>'OddsRatio_working_3-way'!AB176+'OddsRatio_working_3-way'!AH176</f>
        <v>-0.14637284714423143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1.1051830409999877</v>
      </c>
      <c r="AS176" s="11">
        <f>IF(('OddsRatio_working_3-way'!X176=0),IF(Q176&gt;0,-Q176^(1/3),(-Q176)^(1/3)),'OddsRatio_working_3-way'!AM176-'OddsRatio_working_3-way'!R176/3)</f>
        <v>-0.95881019385575539</v>
      </c>
      <c r="AT176" s="11">
        <f>IF(('OddsRatio_working_3-way'!X176=0),IF(Q176&gt;0,-Q176^(1/3),(-Q176)^(1/3)),'OddsRatio_working_3-way'!AN176-'OddsRatio_working_3-way'!R176/3)</f>
        <v>-0.14637284714423143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4.72</v>
      </c>
      <c r="B177" s="4">
        <f>IF('True_Odds_Calculator_3-way'!B178="","",'True_Odds_Calculator_3-way'!B178)</f>
        <v>4.2300000000000004</v>
      </c>
      <c r="C177" s="4">
        <f>IF('True_Odds_Calculator_3-way'!C178="","",'True_Odds_Calculator_3-way'!C178)</f>
        <v>1.72</v>
      </c>
      <c r="D177" s="9">
        <f t="shared" si="39"/>
        <v>0.20354813943738542</v>
      </c>
      <c r="E177" s="9">
        <f t="shared" si="40"/>
        <v>0.22740496246827951</v>
      </c>
      <c r="F177" s="9">
        <f t="shared" si="41"/>
        <v>0.56904689809433529</v>
      </c>
      <c r="G177" s="9">
        <f t="shared" si="42"/>
        <v>1.0518394474575503</v>
      </c>
      <c r="H177" s="9">
        <f t="shared" si="43"/>
        <v>4.912842744542087</v>
      </c>
      <c r="I177" s="9">
        <f t="shared" si="44"/>
        <v>4.3974414152878873</v>
      </c>
      <c r="J177" s="9">
        <f t="shared" si="45"/>
        <v>1.7573244021694365</v>
      </c>
      <c r="K177" s="11">
        <f t="shared" si="46"/>
        <v>0.21186440677966104</v>
      </c>
      <c r="L177" s="11">
        <f t="shared" si="47"/>
        <v>0.23640661938534277</v>
      </c>
      <c r="M177" s="11">
        <f t="shared" si="48"/>
        <v>0.58139534883720934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-0.25192260921342868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0.22334927703557095</v>
      </c>
      <c r="Q177" s="11">
        <f>2*'OddsRatio_working_3-way'!K177*'OddsRatio_working_3-way'!L177*'OddsRatio_working_3-way'!M177</f>
        <v>5.8239707180070655E-2</v>
      </c>
      <c r="R177" s="11">
        <f t="shared" si="49"/>
        <v>0</v>
      </c>
      <c r="S177" s="11">
        <f t="shared" si="50"/>
        <v>-0.88657892887394463</v>
      </c>
      <c r="T177" s="11">
        <f t="shared" si="51"/>
        <v>-0.23118094625135455</v>
      </c>
      <c r="U177" s="11">
        <f>'OddsRatio_working_3-way'!S177-'OddsRatio_working_3-way'!R177^2/3</f>
        <v>-0.88657892887394463</v>
      </c>
      <c r="V177" s="11">
        <f>'OddsRatio_working_3-way'!S177*'OddsRatio_working_3-way'!R177/3-2*'OddsRatio_working_3-way'!R177^3/27-'OddsRatio_working_3-way'!T177</f>
        <v>0.23118094625135455</v>
      </c>
      <c r="W177" s="11">
        <f>'OddsRatio_working_3-way'!V177^2+4*'OddsRatio_working_3-way'!U177^3/27</f>
        <v>-4.9795476400949668E-2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0.16065499238322889</v>
      </c>
      <c r="Y177" s="11">
        <f>IF('OddsRatio_working_3-way'!W177&gt;=0,IF('OddsRatio_working_3-way'!V177+SQRT('OddsRatio_working_3-way'!W177)&gt;0,0,PI()),ACOS('OddsRatio_working_3-way'!V177/(2*'OddsRatio_working_3-way'!X177)))</f>
        <v>0.76772134225999777</v>
      </c>
      <c r="Z177" s="11">
        <f>'OddsRatio_working_3-way'!X177^(1/3)*COS('OddsRatio_working_3-way'!Y177/3)</f>
        <v>0.52591972372877516</v>
      </c>
      <c r="AA177" s="11">
        <f>'OddsRatio_working_3-way'!X177^(1/3)*COS(('OddsRatio_working_3-way'!Y177+2*PI())/3)</f>
        <v>-0.38212808482366761</v>
      </c>
      <c r="AB177" s="11">
        <f>'OddsRatio_working_3-way'!X177^(1/3)*COS(('OddsRatio_working_3-way'!Y177+4*PI())/3)</f>
        <v>-0.14379163890510765</v>
      </c>
      <c r="AC177" s="11">
        <f>'OddsRatio_working_3-way'!X177^(1/3)*SIN('OddsRatio_working_3-way'!Y177/3)</f>
        <v>0.13760361120877942</v>
      </c>
      <c r="AD177" s="11">
        <f>'OddsRatio_working_3-way'!X177^(1/3)*SIN(('OddsRatio_working_3-way'!Y177+2*PI())/3)</f>
        <v>0.38665803549602329</v>
      </c>
      <c r="AE177" s="11">
        <f>'OddsRatio_working_3-way'!X177^(1/3)*SIN(('OddsRatio_working_3-way'!Y177+4*PI())/3)</f>
        <v>-0.52426164670480258</v>
      </c>
      <c r="AF177" s="11">
        <f>-'OddsRatio_working_3-way'!U177/(3*'OddsRatio_working_3-way'!X177^(1/3))*COS(('OddsRatio_working_3-way'!Y177)/3)</f>
        <v>0.52591972372877527</v>
      </c>
      <c r="AG177" s="11">
        <f>-'OddsRatio_working_3-way'!U177/(3*'OddsRatio_working_3-way'!X177^(1/3))*COS(('OddsRatio_working_3-way'!Y177+2*PI())/3)</f>
        <v>-0.38212808482366772</v>
      </c>
      <c r="AH177" s="11">
        <f>-'OddsRatio_working_3-way'!U177/(3*'OddsRatio_working_3-way'!X177^(1/3))*COS(('OddsRatio_working_3-way'!Y177+4*PI())/3)</f>
        <v>-0.14379163890510768</v>
      </c>
      <c r="AI177" s="11">
        <f>'OddsRatio_working_3-way'!U177/(3*'OddsRatio_working_3-way'!X177^(1/3))*SIN(('OddsRatio_working_3-way'!Y177)/3)</f>
        <v>-0.13760361120877945</v>
      </c>
      <c r="AJ177" s="11">
        <f>'OddsRatio_working_3-way'!U177/(3*'OddsRatio_working_3-way'!X177^(1/3))*SIN(('OddsRatio_working_3-way'!Y177+2*PI())/3)</f>
        <v>-0.38665803549602334</v>
      </c>
      <c r="AK177" s="11">
        <f>'OddsRatio_working_3-way'!U177/(3*'OddsRatio_working_3-way'!X177^(1/3))*SIN(('OddsRatio_working_3-way'!Y177+4*PI())/3)</f>
        <v>0.52426164670480269</v>
      </c>
      <c r="AL177" s="11">
        <f>'OddsRatio_working_3-way'!Z177+'OddsRatio_working_3-way'!AF177</f>
        <v>1.0518394474575503</v>
      </c>
      <c r="AM177" s="11">
        <f>'OddsRatio_working_3-way'!AA177+'OddsRatio_working_3-way'!AG177</f>
        <v>-0.76425616964733534</v>
      </c>
      <c r="AN177" s="11">
        <f>'OddsRatio_working_3-way'!AB177+'OddsRatio_working_3-way'!AH177</f>
        <v>-0.28758327781021531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1.0518394474575503</v>
      </c>
      <c r="AS177" s="11">
        <f>IF(('OddsRatio_working_3-way'!X177=0),IF(Q177&gt;0,-Q177^(1/3),(-Q177)^(1/3)),'OddsRatio_working_3-way'!AM177-'OddsRatio_working_3-way'!R177/3)</f>
        <v>-0.76425616964733534</v>
      </c>
      <c r="AT177" s="11">
        <f>IF(('OddsRatio_working_3-way'!X177=0),IF(Q177&gt;0,-Q177^(1/3),(-Q177)^(1/3)),'OddsRatio_working_3-way'!AN177-'OddsRatio_working_3-way'!R177/3)</f>
        <v>-0.28758327781021531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4.67</v>
      </c>
      <c r="B178" s="4">
        <f>IF('True_Odds_Calculator_3-way'!B179="","",'True_Odds_Calculator_3-way'!B179)</f>
        <v>4.04</v>
      </c>
      <c r="C178" s="4">
        <f>IF('True_Odds_Calculator_3-way'!C179="","",'True_Odds_Calculator_3-way'!C179)</f>
        <v>1.76</v>
      </c>
      <c r="D178" s="9">
        <f t="shared" si="39"/>
        <v>0.20582693328537258</v>
      </c>
      <c r="E178" s="9">
        <f t="shared" si="40"/>
        <v>0.23831648546194406</v>
      </c>
      <c r="F178" s="9">
        <f t="shared" si="41"/>
        <v>0.55585658125268311</v>
      </c>
      <c r="G178" s="9">
        <f t="shared" si="42"/>
        <v>1.0513489538557423</v>
      </c>
      <c r="H178" s="9">
        <f t="shared" si="43"/>
        <v>4.8584506606505737</v>
      </c>
      <c r="I178" s="9">
        <f t="shared" si="44"/>
        <v>4.1961008197214564</v>
      </c>
      <c r="J178" s="9">
        <f t="shared" si="45"/>
        <v>1.7990252049303643</v>
      </c>
      <c r="K178" s="11">
        <f t="shared" si="46"/>
        <v>0.21413276231263384</v>
      </c>
      <c r="L178" s="11">
        <f t="shared" si="47"/>
        <v>0.24752475247524752</v>
      </c>
      <c r="M178" s="11">
        <f t="shared" si="48"/>
        <v>0.56818181818181823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-0.2553538009047156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0.22496227138773833</v>
      </c>
      <c r="Q178" s="11">
        <f>2*'OddsRatio_working_3-way'!K178*'OddsRatio_working_3-way'!L178*'OddsRatio_working_3-way'!M178</f>
        <v>6.0230862486676938E-2</v>
      </c>
      <c r="R178" s="11">
        <f t="shared" si="49"/>
        <v>0</v>
      </c>
      <c r="S178" s="11">
        <f t="shared" si="50"/>
        <v>-0.8809826624499012</v>
      </c>
      <c r="T178" s="11">
        <f t="shared" si="51"/>
        <v>-0.23587219878176741</v>
      </c>
      <c r="U178" s="11">
        <f>'OddsRatio_working_3-way'!S178-'OddsRatio_working_3-way'!R178^2/3</f>
        <v>-0.8809826624499012</v>
      </c>
      <c r="V178" s="11">
        <f>'OddsRatio_working_3-way'!S178*'OddsRatio_working_3-way'!R178/3-2*'OddsRatio_working_3-way'!R178^3/27-'OddsRatio_working_3-way'!T178</f>
        <v>0.23587219878176741</v>
      </c>
      <c r="W178" s="11">
        <f>'OddsRatio_working_3-way'!V178^2+4*'OddsRatio_working_3-way'!U178^3/27</f>
        <v>-4.5661709042415739E-2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0.15913626488057439</v>
      </c>
      <c r="Y178" s="11">
        <f>IF('OddsRatio_working_3-way'!W178&gt;=0,IF('OddsRatio_working_3-way'!V178+SQRT('OddsRatio_working_3-way'!W178)&gt;0,0,PI()),ACOS('OddsRatio_working_3-way'!V178/(2*'OddsRatio_working_3-way'!X178)))</f>
        <v>0.73608706777580757</v>
      </c>
      <c r="Z178" s="11">
        <f>'OddsRatio_working_3-way'!X178^(1/3)*COS('OddsRatio_working_3-way'!Y178/3)</f>
        <v>0.52567447692787117</v>
      </c>
      <c r="AA178" s="11">
        <f>'OddsRatio_working_3-way'!X178^(1/3)*COS(('OddsRatio_working_3-way'!Y178+2*PI())/3)</f>
        <v>-0.37683471142905056</v>
      </c>
      <c r="AB178" s="11">
        <f>'OddsRatio_working_3-way'!X178^(1/3)*COS(('OddsRatio_working_3-way'!Y178+4*PI())/3)</f>
        <v>-0.1488397654988205</v>
      </c>
      <c r="AC178" s="11">
        <f>'OddsRatio_working_3-way'!X178^(1/3)*SIN('OddsRatio_working_3-way'!Y178/3)</f>
        <v>0.13163294340669246</v>
      </c>
      <c r="AD178" s="11">
        <f>'OddsRatio_working_3-way'!X178^(1/3)*SIN(('OddsRatio_working_3-way'!Y178+2*PI())/3)</f>
        <v>0.38943097943728699</v>
      </c>
      <c r="AE178" s="11">
        <f>'OddsRatio_working_3-way'!X178^(1/3)*SIN(('OddsRatio_working_3-way'!Y178+4*PI())/3)</f>
        <v>-0.52106392284397951</v>
      </c>
      <c r="AF178" s="11">
        <f>-'OddsRatio_working_3-way'!U178/(3*'OddsRatio_working_3-way'!X178^(1/3))*COS(('OddsRatio_working_3-way'!Y178)/3)</f>
        <v>0.52567447692787106</v>
      </c>
      <c r="AG178" s="11">
        <f>-'OddsRatio_working_3-way'!U178/(3*'OddsRatio_working_3-way'!X178^(1/3))*COS(('OddsRatio_working_3-way'!Y178+2*PI())/3)</f>
        <v>-0.37683471142905051</v>
      </c>
      <c r="AH178" s="11">
        <f>-'OddsRatio_working_3-way'!U178/(3*'OddsRatio_working_3-way'!X178^(1/3))*COS(('OddsRatio_working_3-way'!Y178+4*PI())/3)</f>
        <v>-0.14883976549882047</v>
      </c>
      <c r="AI178" s="11">
        <f>'OddsRatio_working_3-way'!U178/(3*'OddsRatio_working_3-way'!X178^(1/3))*SIN(('OddsRatio_working_3-way'!Y178)/3)</f>
        <v>-0.13163294340669243</v>
      </c>
      <c r="AJ178" s="11">
        <f>'OddsRatio_working_3-way'!U178/(3*'OddsRatio_working_3-way'!X178^(1/3))*SIN(('OddsRatio_working_3-way'!Y178+2*PI())/3)</f>
        <v>-0.38943097943728694</v>
      </c>
      <c r="AK178" s="11">
        <f>'OddsRatio_working_3-way'!U178/(3*'OddsRatio_working_3-way'!X178^(1/3))*SIN(('OddsRatio_working_3-way'!Y178+4*PI())/3)</f>
        <v>0.5210639228439794</v>
      </c>
      <c r="AL178" s="11">
        <f>'OddsRatio_working_3-way'!Z178+'OddsRatio_working_3-way'!AF178</f>
        <v>1.0513489538557423</v>
      </c>
      <c r="AM178" s="11">
        <f>'OddsRatio_working_3-way'!AA178+'OddsRatio_working_3-way'!AG178</f>
        <v>-0.75366942285810112</v>
      </c>
      <c r="AN178" s="11">
        <f>'OddsRatio_working_3-way'!AB178+'OddsRatio_working_3-way'!AH178</f>
        <v>-0.297679530997641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1.0513489538557423</v>
      </c>
      <c r="AS178" s="11">
        <f>IF(('OddsRatio_working_3-way'!X178=0),IF(Q178&gt;0,-Q178^(1/3),(-Q178)^(1/3)),'OddsRatio_working_3-way'!AM178-'OddsRatio_working_3-way'!R178/3)</f>
        <v>-0.75366942285810112</v>
      </c>
      <c r="AT178" s="11">
        <f>IF(('OddsRatio_working_3-way'!X178=0),IF(Q178&gt;0,-Q178^(1/3),(-Q178)^(1/3)),'OddsRatio_working_3-way'!AN178-'OddsRatio_working_3-way'!R178/3)</f>
        <v>-0.297679530997641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2.19</v>
      </c>
      <c r="B179" s="4">
        <f>IF('True_Odds_Calculator_3-way'!B180="","",'True_Odds_Calculator_3-way'!B180)</f>
        <v>3.51</v>
      </c>
      <c r="C179" s="4">
        <f>IF('True_Odds_Calculator_3-way'!C180="","",'True_Odds_Calculator_3-way'!C180)</f>
        <v>3.5</v>
      </c>
      <c r="D179" s="9">
        <f t="shared" si="39"/>
        <v>0.44627300969594824</v>
      </c>
      <c r="E179" s="9">
        <f t="shared" si="40"/>
        <v>0.27646387387477761</v>
      </c>
      <c r="F179" s="9">
        <f t="shared" si="41"/>
        <v>0.2772631164292742</v>
      </c>
      <c r="G179" s="9">
        <f t="shared" si="42"/>
        <v>1.0426729568338895</v>
      </c>
      <c r="H179" s="9">
        <f t="shared" si="43"/>
        <v>2.2407808186323286</v>
      </c>
      <c r="I179" s="9">
        <f t="shared" si="44"/>
        <v>3.6171091216530629</v>
      </c>
      <c r="J179" s="9">
        <f t="shared" si="45"/>
        <v>3.606682392084724</v>
      </c>
      <c r="K179" s="11">
        <f t="shared" si="46"/>
        <v>0.45662100456621008</v>
      </c>
      <c r="L179" s="11">
        <f t="shared" si="47"/>
        <v>0.28490028490028491</v>
      </c>
      <c r="M179" s="11">
        <f t="shared" si="48"/>
        <v>0.2857142857142857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-0.27755011773276617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0.23044771903219391</v>
      </c>
      <c r="Q179" s="11">
        <f>2*'OddsRatio_working_3-way'!K179*'OddsRatio_working_3-way'!L179*'OddsRatio_working_3-way'!M179</f>
        <v>7.4337973881352881E-2</v>
      </c>
      <c r="R179" s="11">
        <f t="shared" si="49"/>
        <v>0</v>
      </c>
      <c r="S179" s="11">
        <f t="shared" si="50"/>
        <v>-0.8302922762730589</v>
      </c>
      <c r="T179" s="11">
        <f t="shared" si="51"/>
        <v>-0.26783621815259967</v>
      </c>
      <c r="U179" s="11">
        <f>'OddsRatio_working_3-way'!S179-'OddsRatio_working_3-way'!R179^2/3</f>
        <v>-0.8302922762730589</v>
      </c>
      <c r="V179" s="11">
        <f>'OddsRatio_working_3-way'!S179*'OddsRatio_working_3-way'!R179/3-2*'OddsRatio_working_3-way'!R179^3/27-'OddsRatio_working_3-way'!T179</f>
        <v>0.26783621815259967</v>
      </c>
      <c r="W179" s="11">
        <f>'OddsRatio_working_3-way'!V179^2+4*'OddsRatio_working_3-way'!U179^3/27</f>
        <v>-1.3062465446867705E-2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0.14560108619199469</v>
      </c>
      <c r="Y179" s="11">
        <f>IF('OddsRatio_working_3-way'!W179&gt;=0,IF('OddsRatio_working_3-way'!V179+SQRT('OddsRatio_working_3-way'!W179)&gt;0,0,PI()),ACOS('OddsRatio_working_3-way'!V179/(2*'OddsRatio_working_3-way'!X179)))</f>
        <v>0.40332682888322124</v>
      </c>
      <c r="Z179" s="11">
        <f>'OddsRatio_working_3-way'!X179^(1/3)*COS('OddsRatio_working_3-way'!Y179/3)</f>
        <v>0.52133647841694486</v>
      </c>
      <c r="AA179" s="11">
        <f>'OddsRatio_working_3-way'!X179^(1/3)*COS(('OddsRatio_working_3-way'!Y179+2*PI())/3)</f>
        <v>-0.32173603982490667</v>
      </c>
      <c r="AB179" s="11">
        <f>'OddsRatio_working_3-way'!X179^(1/3)*COS(('OddsRatio_working_3-way'!Y179+4*PI())/3)</f>
        <v>-0.1996004385920381</v>
      </c>
      <c r="AC179" s="11">
        <f>'OddsRatio_working_3-way'!X179^(1/3)*SIN('OddsRatio_working_3-way'!Y179/3)</f>
        <v>7.0515022249433387E-2</v>
      </c>
      <c r="AD179" s="11">
        <f>'OddsRatio_working_3-way'!X179^(1/3)*SIN(('OddsRatio_working_3-way'!Y179+2*PI())/3)</f>
        <v>0.41623312310387522</v>
      </c>
      <c r="AE179" s="11">
        <f>'OddsRatio_working_3-way'!X179^(1/3)*SIN(('OddsRatio_working_3-way'!Y179+4*PI())/3)</f>
        <v>-0.48674814535330868</v>
      </c>
      <c r="AF179" s="11">
        <f>-'OddsRatio_working_3-way'!U179/(3*'OddsRatio_working_3-way'!X179^(1/3))*COS(('OddsRatio_working_3-way'!Y179)/3)</f>
        <v>0.52133647841694475</v>
      </c>
      <c r="AG179" s="11">
        <f>-'OddsRatio_working_3-way'!U179/(3*'OddsRatio_working_3-way'!X179^(1/3))*COS(('OddsRatio_working_3-way'!Y179+2*PI())/3)</f>
        <v>-0.32173603982490662</v>
      </c>
      <c r="AH179" s="11">
        <f>-'OddsRatio_working_3-way'!U179/(3*'OddsRatio_working_3-way'!X179^(1/3))*COS(('OddsRatio_working_3-way'!Y179+4*PI())/3)</f>
        <v>-0.19960043859203805</v>
      </c>
      <c r="AI179" s="11">
        <f>'OddsRatio_working_3-way'!U179/(3*'OddsRatio_working_3-way'!X179^(1/3))*SIN(('OddsRatio_working_3-way'!Y179)/3)</f>
        <v>-7.0515022249433373E-2</v>
      </c>
      <c r="AJ179" s="11">
        <f>'OddsRatio_working_3-way'!U179/(3*'OddsRatio_working_3-way'!X179^(1/3))*SIN(('OddsRatio_working_3-way'!Y179+2*PI())/3)</f>
        <v>-0.41623312310387517</v>
      </c>
      <c r="AK179" s="11">
        <f>'OddsRatio_working_3-way'!U179/(3*'OddsRatio_working_3-way'!X179^(1/3))*SIN(('OddsRatio_working_3-way'!Y179+4*PI())/3)</f>
        <v>0.48674814535330863</v>
      </c>
      <c r="AL179" s="11">
        <f>'OddsRatio_working_3-way'!Z179+'OddsRatio_working_3-way'!AF179</f>
        <v>1.0426729568338895</v>
      </c>
      <c r="AM179" s="11">
        <f>'OddsRatio_working_3-way'!AA179+'OddsRatio_working_3-way'!AG179</f>
        <v>-0.64347207964981323</v>
      </c>
      <c r="AN179" s="11">
        <f>'OddsRatio_working_3-way'!AB179+'OddsRatio_working_3-way'!AH179</f>
        <v>-0.39920087718407615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1.0426729568338895</v>
      </c>
      <c r="AS179" s="11">
        <f>IF(('OddsRatio_working_3-way'!X179=0),IF(Q179&gt;0,-Q179^(1/3),(-Q179)^(1/3)),'OddsRatio_working_3-way'!AM179-'OddsRatio_working_3-way'!R179/3)</f>
        <v>-0.64347207964981323</v>
      </c>
      <c r="AT179" s="11">
        <f>IF(('OddsRatio_working_3-way'!X179=0),IF(Q179&gt;0,-Q179^(1/3),(-Q179)^(1/3)),'OddsRatio_working_3-way'!AN179-'OddsRatio_working_3-way'!R179/3)</f>
        <v>-0.39920087718407615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5.18</v>
      </c>
      <c r="B180" s="4">
        <f>IF('True_Odds_Calculator_3-way'!B181="","",'True_Odds_Calculator_3-way'!B181)</f>
        <v>4.12</v>
      </c>
      <c r="C180" s="4">
        <f>IF('True_Odds_Calculator_3-way'!C181="","",'True_Odds_Calculator_3-way'!C181)</f>
        <v>1.68</v>
      </c>
      <c r="D180" s="9">
        <f t="shared" si="39"/>
        <v>0.18481073615176616</v>
      </c>
      <c r="E180" s="9">
        <f t="shared" si="40"/>
        <v>0.23297114553567322</v>
      </c>
      <c r="F180" s="9">
        <f t="shared" si="41"/>
        <v>0.58221811831256043</v>
      </c>
      <c r="G180" s="9">
        <f t="shared" si="42"/>
        <v>1.0552490566752826</v>
      </c>
      <c r="H180" s="9">
        <f t="shared" si="43"/>
        <v>5.4109410569026801</v>
      </c>
      <c r="I180" s="9">
        <f t="shared" si="44"/>
        <v>4.2923770568268811</v>
      </c>
      <c r="J180" s="9">
        <f t="shared" si="45"/>
        <v>1.7175693585391922</v>
      </c>
      <c r="K180" s="11">
        <f t="shared" si="46"/>
        <v>0.19305019305019305</v>
      </c>
      <c r="L180" s="11">
        <f t="shared" si="47"/>
        <v>0.24271844660194175</v>
      </c>
      <c r="M180" s="11">
        <f t="shared" si="48"/>
        <v>0.59523809523809523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-0.24734522515382418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0.22257000412340214</v>
      </c>
      <c r="Q180" s="11">
        <f>2*'OddsRatio_working_3-way'!K180*'OddsRatio_working_3-way'!L180*'OddsRatio_working_3-way'!M180</f>
        <v>5.5781955920652174E-2</v>
      </c>
      <c r="R180" s="11">
        <f t="shared" si="49"/>
        <v>0</v>
      </c>
      <c r="S180" s="11">
        <f t="shared" si="50"/>
        <v>-0.8998354586589884</v>
      </c>
      <c r="T180" s="11">
        <f t="shared" si="51"/>
        <v>-0.22552267134310491</v>
      </c>
      <c r="U180" s="11">
        <f>'OddsRatio_working_3-way'!S180-'OddsRatio_working_3-way'!R180^2/3</f>
        <v>-0.8998354586589884</v>
      </c>
      <c r="V180" s="11">
        <f>'OddsRatio_working_3-way'!S180*'OddsRatio_working_3-way'!R180/3-2*'OddsRatio_working_3-way'!R180^3/27-'OddsRatio_working_3-way'!T180</f>
        <v>0.22552267134310491</v>
      </c>
      <c r="W180" s="11">
        <f>'OddsRatio_working_3-way'!V180^2+4*'OddsRatio_working_3-way'!U180^3/27</f>
        <v>-5.708030065638689E-2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0.16427170780913325</v>
      </c>
      <c r="Y180" s="11">
        <f>IF('OddsRatio_working_3-way'!W180&gt;=0,IF('OddsRatio_working_3-way'!V180+SQRT('OddsRatio_working_3-way'!W180)&gt;0,0,PI()),ACOS('OddsRatio_working_3-way'!V180/(2*'OddsRatio_working_3-way'!X180)))</f>
        <v>0.81422541832591999</v>
      </c>
      <c r="Z180" s="11">
        <f>'OddsRatio_working_3-way'!X180^(1/3)*COS('OddsRatio_working_3-way'!Y180/3)</f>
        <v>0.52762452833764129</v>
      </c>
      <c r="AA180" s="11">
        <f>'OddsRatio_working_3-way'!X180^(1/3)*COS(('OddsRatio_working_3-way'!Y180+2*PI())/3)</f>
        <v>-0.39096623574308309</v>
      </c>
      <c r="AB180" s="11">
        <f>'OddsRatio_working_3-way'!X180^(1/3)*COS(('OddsRatio_working_3-way'!Y180+4*PI())/3)</f>
        <v>-0.13665829259455831</v>
      </c>
      <c r="AC180" s="11">
        <f>'OddsRatio_working_3-way'!X180^(1/3)*SIN('OddsRatio_working_3-way'!Y180/3)</f>
        <v>0.14682475943386081</v>
      </c>
      <c r="AD180" s="11">
        <f>'OddsRatio_working_3-way'!X180^(1/3)*SIN(('OddsRatio_working_3-way'!Y180+2*PI())/3)</f>
        <v>0.38352386548324929</v>
      </c>
      <c r="AE180" s="11">
        <f>'OddsRatio_working_3-way'!X180^(1/3)*SIN(('OddsRatio_working_3-way'!Y180+4*PI())/3)</f>
        <v>-0.5303486249171101</v>
      </c>
      <c r="AF180" s="11">
        <f>-'OddsRatio_working_3-way'!U180/(3*'OddsRatio_working_3-way'!X180^(1/3))*COS(('OddsRatio_working_3-way'!Y180)/3)</f>
        <v>0.52762452833764117</v>
      </c>
      <c r="AG180" s="11">
        <f>-'OddsRatio_working_3-way'!U180/(3*'OddsRatio_working_3-way'!X180^(1/3))*COS(('OddsRatio_working_3-way'!Y180+2*PI())/3)</f>
        <v>-0.39096623574308298</v>
      </c>
      <c r="AH180" s="11">
        <f>-'OddsRatio_working_3-way'!U180/(3*'OddsRatio_working_3-way'!X180^(1/3))*COS(('OddsRatio_working_3-way'!Y180+4*PI())/3)</f>
        <v>-0.13665829259455828</v>
      </c>
      <c r="AI180" s="11">
        <f>'OddsRatio_working_3-way'!U180/(3*'OddsRatio_working_3-way'!X180^(1/3))*SIN(('OddsRatio_working_3-way'!Y180)/3)</f>
        <v>-0.14682475943386078</v>
      </c>
      <c r="AJ180" s="11">
        <f>'OddsRatio_working_3-way'!U180/(3*'OddsRatio_working_3-way'!X180^(1/3))*SIN(('OddsRatio_working_3-way'!Y180+2*PI())/3)</f>
        <v>-0.38352386548324924</v>
      </c>
      <c r="AK180" s="11">
        <f>'OddsRatio_working_3-way'!U180/(3*'OddsRatio_working_3-way'!X180^(1/3))*SIN(('OddsRatio_working_3-way'!Y180+4*PI())/3)</f>
        <v>0.53034862491710999</v>
      </c>
      <c r="AL180" s="11">
        <f>'OddsRatio_working_3-way'!Z180+'OddsRatio_working_3-way'!AF180</f>
        <v>1.0552490566752826</v>
      </c>
      <c r="AM180" s="11">
        <f>'OddsRatio_working_3-way'!AA180+'OddsRatio_working_3-way'!AG180</f>
        <v>-0.78193247148616607</v>
      </c>
      <c r="AN180" s="11">
        <f>'OddsRatio_working_3-way'!AB180+'OddsRatio_working_3-way'!AH180</f>
        <v>-0.27331658518911661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1.0552490566752826</v>
      </c>
      <c r="AS180" s="11">
        <f>IF(('OddsRatio_working_3-way'!X180=0),IF(Q180&gt;0,-Q180^(1/3),(-Q180)^(1/3)),'OddsRatio_working_3-way'!AM180-'OddsRatio_working_3-way'!R180/3)</f>
        <v>-0.78193247148616607</v>
      </c>
      <c r="AT180" s="11">
        <f>IF(('OddsRatio_working_3-way'!X180=0),IF(Q180&gt;0,-Q180^(1/3),(-Q180)^(1/3)),'OddsRatio_working_3-way'!AN180-'OddsRatio_working_3-way'!R180/3)</f>
        <v>-0.27331658518911661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10.53</v>
      </c>
      <c r="B181" s="4">
        <f>IF('True_Odds_Calculator_3-way'!B182="","",'True_Odds_Calculator_3-way'!B182)</f>
        <v>5.66</v>
      </c>
      <c r="C181" s="4">
        <f>IF('True_Odds_Calculator_3-way'!C182="","",'True_Odds_Calculator_3-way'!C182)</f>
        <v>1.32</v>
      </c>
      <c r="D181" s="9">
        <f t="shared" si="39"/>
        <v>8.9052681139021386E-2</v>
      </c>
      <c r="E181" s="9">
        <f t="shared" si="40"/>
        <v>0.16661253921564692</v>
      </c>
      <c r="F181" s="9">
        <f t="shared" si="41"/>
        <v>0.74433477964533179</v>
      </c>
      <c r="G181" s="9">
        <f t="shared" si="42"/>
        <v>1.0733796612178081</v>
      </c>
      <c r="H181" s="9">
        <f t="shared" si="43"/>
        <v>11.229308171405711</v>
      </c>
      <c r="I181" s="9">
        <f t="shared" si="44"/>
        <v>6.0019492212749856</v>
      </c>
      <c r="J181" s="9">
        <f t="shared" si="45"/>
        <v>1.3434814915896987</v>
      </c>
      <c r="K181" s="11">
        <f t="shared" si="46"/>
        <v>9.4966761633428307E-2</v>
      </c>
      <c r="L181" s="11">
        <f t="shared" si="47"/>
        <v>0.17667844522968199</v>
      </c>
      <c r="M181" s="11">
        <f t="shared" si="48"/>
        <v>0.75757575757575757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-0.18063839343776533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0.18443726727982718</v>
      </c>
      <c r="Q181" s="11">
        <f>2*'OddsRatio_working_3-way'!K181*'OddsRatio_working_3-way'!L181*'OddsRatio_working_3-way'!M181</f>
        <v>2.542209059680595E-2</v>
      </c>
      <c r="R181" s="11">
        <f t="shared" si="49"/>
        <v>0</v>
      </c>
      <c r="S181" s="11">
        <f t="shared" si="50"/>
        <v>-1.0210302680939789</v>
      </c>
      <c r="T181" s="11">
        <f t="shared" si="51"/>
        <v>-0.14073470270075519</v>
      </c>
      <c r="U181" s="11">
        <f>'OddsRatio_working_3-way'!S181-'OddsRatio_working_3-way'!R181^2/3</f>
        <v>-1.0210302680939789</v>
      </c>
      <c r="V181" s="11">
        <f>'OddsRatio_working_3-way'!S181*'OddsRatio_working_3-way'!R181/3-2*'OddsRatio_working_3-way'!R181^3/27-'OddsRatio_working_3-way'!T181</f>
        <v>0.14073470270075519</v>
      </c>
      <c r="W181" s="11">
        <f>'OddsRatio_working_3-way'!V181^2+4*'OddsRatio_working_3-way'!U181^3/27</f>
        <v>-0.13788662077612776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0.1985528124457053</v>
      </c>
      <c r="Y181" s="11">
        <f>IF('OddsRatio_working_3-way'!W181&gt;=0,IF('OddsRatio_working_3-way'!V181+SQRT('OddsRatio_working_3-way'!W181)&gt;0,0,PI()),ACOS('OddsRatio_working_3-way'!V181/(2*'OddsRatio_working_3-way'!X181)))</f>
        <v>1.2085227207143383</v>
      </c>
      <c r="Z181" s="11">
        <f>'OddsRatio_working_3-way'!X181^(1/3)*COS('OddsRatio_working_3-way'!Y181/3)</f>
        <v>0.53668983060890407</v>
      </c>
      <c r="AA181" s="11">
        <f>'OddsRatio_working_3-way'!X181^(1/3)*COS(('OddsRatio_working_3-way'!Y181+2*PI())/3)</f>
        <v>-0.46641204108314877</v>
      </c>
      <c r="AB181" s="11">
        <f>'OddsRatio_working_3-way'!X181^(1/3)*COS(('OddsRatio_working_3-way'!Y181+4*PI())/3)</f>
        <v>-7.0277789525755197E-2</v>
      </c>
      <c r="AC181" s="11">
        <f>'OddsRatio_working_3-way'!X181^(1/3)*SIN('OddsRatio_working_3-way'!Y181/3)</f>
        <v>0.2287082167718921</v>
      </c>
      <c r="AD181" s="11">
        <f>'OddsRatio_working_3-way'!X181^(1/3)*SIN(('OddsRatio_working_3-way'!Y181+2*PI())/3)</f>
        <v>0.35043291887413214</v>
      </c>
      <c r="AE181" s="11">
        <f>'OddsRatio_working_3-way'!X181^(1/3)*SIN(('OddsRatio_working_3-way'!Y181+4*PI())/3)</f>
        <v>-0.57914113564602421</v>
      </c>
      <c r="AF181" s="11">
        <f>-'OddsRatio_working_3-way'!U181/(3*'OddsRatio_working_3-way'!X181^(1/3))*COS(('OddsRatio_working_3-way'!Y181)/3)</f>
        <v>0.53668983060890407</v>
      </c>
      <c r="AG181" s="11">
        <f>-'OddsRatio_working_3-way'!U181/(3*'OddsRatio_working_3-way'!X181^(1/3))*COS(('OddsRatio_working_3-way'!Y181+2*PI())/3)</f>
        <v>-0.46641204108314877</v>
      </c>
      <c r="AH181" s="11">
        <f>-'OddsRatio_working_3-way'!U181/(3*'OddsRatio_working_3-way'!X181^(1/3))*COS(('OddsRatio_working_3-way'!Y181+4*PI())/3)</f>
        <v>-7.0277789525755197E-2</v>
      </c>
      <c r="AI181" s="11">
        <f>'OddsRatio_working_3-way'!U181/(3*'OddsRatio_working_3-way'!X181^(1/3))*SIN(('OddsRatio_working_3-way'!Y181)/3)</f>
        <v>-0.2287082167718921</v>
      </c>
      <c r="AJ181" s="11">
        <f>'OddsRatio_working_3-way'!U181/(3*'OddsRatio_working_3-way'!X181^(1/3))*SIN(('OddsRatio_working_3-way'!Y181+2*PI())/3)</f>
        <v>-0.35043291887413214</v>
      </c>
      <c r="AK181" s="11">
        <f>'OddsRatio_working_3-way'!U181/(3*'OddsRatio_working_3-way'!X181^(1/3))*SIN(('OddsRatio_working_3-way'!Y181+4*PI())/3)</f>
        <v>0.57914113564602421</v>
      </c>
      <c r="AL181" s="11">
        <f>'OddsRatio_working_3-way'!Z181+'OddsRatio_working_3-way'!AF181</f>
        <v>1.0733796612178081</v>
      </c>
      <c r="AM181" s="11">
        <f>'OddsRatio_working_3-way'!AA181+'OddsRatio_working_3-way'!AG181</f>
        <v>-0.93282408216629753</v>
      </c>
      <c r="AN181" s="11">
        <f>'OddsRatio_working_3-way'!AB181+'OddsRatio_working_3-way'!AH181</f>
        <v>-0.14055557905151039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1.0733796612178081</v>
      </c>
      <c r="AS181" s="11">
        <f>IF(('OddsRatio_working_3-way'!X181=0),IF(Q181&gt;0,-Q181^(1/3),(-Q181)^(1/3)),'OddsRatio_working_3-way'!AM181-'OddsRatio_working_3-way'!R181/3)</f>
        <v>-0.93282408216629753</v>
      </c>
      <c r="AT181" s="11">
        <f>IF(('OddsRatio_working_3-way'!X181=0),IF(Q181&gt;0,-Q181^(1/3),(-Q181)^(1/3)),'OddsRatio_working_3-way'!AN181-'OddsRatio_working_3-way'!R181/3)</f>
        <v>-0.14055557905151039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19.21</v>
      </c>
      <c r="B182" s="4">
        <f>IF('True_Odds_Calculator_3-way'!B183="","",'True_Odds_Calculator_3-way'!B183)</f>
        <v>8.01</v>
      </c>
      <c r="C182" s="4">
        <f>IF('True_Odds_Calculator_3-way'!C183="","",'True_Odds_Calculator_3-way'!C183)</f>
        <v>1.17</v>
      </c>
      <c r="D182" s="9">
        <f t="shared" si="39"/>
        <v>4.677582076772472E-2</v>
      </c>
      <c r="E182" s="9">
        <f t="shared" si="40"/>
        <v>0.11306082083302803</v>
      </c>
      <c r="F182" s="9">
        <f t="shared" si="41"/>
        <v>0.84016335839924738</v>
      </c>
      <c r="G182" s="9">
        <f t="shared" si="42"/>
        <v>1.1190865793282612</v>
      </c>
      <c r="H182" s="9">
        <f t="shared" si="43"/>
        <v>21.378566609567635</v>
      </c>
      <c r="I182" s="9">
        <f t="shared" si="44"/>
        <v>8.8447969210911115</v>
      </c>
      <c r="J182" s="9">
        <f t="shared" si="45"/>
        <v>1.1902447184858043</v>
      </c>
      <c r="K182" s="11">
        <f t="shared" si="46"/>
        <v>5.2056220718375845E-2</v>
      </c>
      <c r="L182" s="11">
        <f t="shared" si="47"/>
        <v>0.12484394506866417</v>
      </c>
      <c r="M182" s="11">
        <f t="shared" si="48"/>
        <v>0.85470085470085477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-0.1205399875977583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0.14103177054745275</v>
      </c>
      <c r="Q182" s="11">
        <f>2*'OddsRatio_working_3-way'!K182*'OddsRatio_working_3-way'!L182*'OddsRatio_working_3-way'!M182</f>
        <v>1.1109237538200294E-2</v>
      </c>
      <c r="R182" s="11">
        <f t="shared" si="49"/>
        <v>0</v>
      </c>
      <c r="S182" s="11">
        <f t="shared" si="50"/>
        <v>-1.169999876041762</v>
      </c>
      <c r="T182" s="11">
        <f t="shared" si="51"/>
        <v>-9.2162258845353437E-2</v>
      </c>
      <c r="U182" s="11">
        <f>'OddsRatio_working_3-way'!S182-'OddsRatio_working_3-way'!R182^2/3</f>
        <v>-1.169999876041762</v>
      </c>
      <c r="V182" s="11">
        <f>'OddsRatio_working_3-way'!S182*'OddsRatio_working_3-way'!R182/3-2*'OddsRatio_working_3-way'!R182^3/27-'OddsRatio_working_3-way'!T182</f>
        <v>9.2162258845353437E-2</v>
      </c>
      <c r="W182" s="11">
        <f>'OddsRatio_working_3-way'!V182^2+4*'OddsRatio_working_3-way'!U182^3/27</f>
        <v>-0.22878204262833809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0.24355488323159116</v>
      </c>
      <c r="Y182" s="11">
        <f>IF('OddsRatio_working_3-way'!W182&gt;=0,IF('OddsRatio_working_3-way'!V182+SQRT('OddsRatio_working_3-way'!W182)&gt;0,0,PI()),ACOS('OddsRatio_working_3-way'!V182/(2*'OddsRatio_working_3-way'!X182)))</f>
        <v>1.3804466782222691</v>
      </c>
      <c r="Z182" s="11">
        <f>'OddsRatio_working_3-way'!X182^(1/3)*COS('OddsRatio_working_3-way'!Y182/3)</f>
        <v>0.55954328966413058</v>
      </c>
      <c r="AA182" s="11">
        <f>'OddsRatio_working_3-way'!X182^(1/3)*COS(('OddsRatio_working_3-way'!Y182+2*PI())/3)</f>
        <v>-0.51994543452261965</v>
      </c>
      <c r="AB182" s="11">
        <f>'OddsRatio_working_3-way'!X182^(1/3)*COS(('OddsRatio_working_3-way'!Y182+4*PI())/3)</f>
        <v>-3.9597855141511235E-2</v>
      </c>
      <c r="AC182" s="11">
        <f>'OddsRatio_working_3-way'!X182^(1/3)*SIN('OddsRatio_working_3-way'!Y182/3)</f>
        <v>0.2773288042602684</v>
      </c>
      <c r="AD182" s="11">
        <f>'OddsRatio_working_3-way'!X182^(1/3)*SIN(('OddsRatio_working_3-way'!Y182+2*PI())/3)</f>
        <v>0.34591430123611788</v>
      </c>
      <c r="AE182" s="11">
        <f>'OddsRatio_working_3-way'!X182^(1/3)*SIN(('OddsRatio_working_3-way'!Y182+4*PI())/3)</f>
        <v>-0.62324310549638606</v>
      </c>
      <c r="AF182" s="11">
        <f>-'OddsRatio_working_3-way'!U182/(3*'OddsRatio_working_3-way'!X182^(1/3))*COS(('OddsRatio_working_3-way'!Y182)/3)</f>
        <v>0.55954328966413047</v>
      </c>
      <c r="AG182" s="11">
        <f>-'OddsRatio_working_3-way'!U182/(3*'OddsRatio_working_3-way'!X182^(1/3))*COS(('OddsRatio_working_3-way'!Y182+2*PI())/3)</f>
        <v>-0.51994543452261954</v>
      </c>
      <c r="AH182" s="11">
        <f>-'OddsRatio_working_3-way'!U182/(3*'OddsRatio_working_3-way'!X182^(1/3))*COS(('OddsRatio_working_3-way'!Y182+4*PI())/3)</f>
        <v>-3.9597855141511228E-2</v>
      </c>
      <c r="AI182" s="11">
        <f>'OddsRatio_working_3-way'!U182/(3*'OddsRatio_working_3-way'!X182^(1/3))*SIN(('OddsRatio_working_3-way'!Y182)/3)</f>
        <v>-0.27732880426026835</v>
      </c>
      <c r="AJ182" s="11">
        <f>'OddsRatio_working_3-way'!U182/(3*'OddsRatio_working_3-way'!X182^(1/3))*SIN(('OddsRatio_working_3-way'!Y182+2*PI())/3)</f>
        <v>-0.34591430123611783</v>
      </c>
      <c r="AK182" s="11">
        <f>'OddsRatio_working_3-way'!U182/(3*'OddsRatio_working_3-way'!X182^(1/3))*SIN(('OddsRatio_working_3-way'!Y182+4*PI())/3)</f>
        <v>0.62324310549638595</v>
      </c>
      <c r="AL182" s="11">
        <f>'OddsRatio_working_3-way'!Z182+'OddsRatio_working_3-way'!AF182</f>
        <v>1.1190865793282612</v>
      </c>
      <c r="AM182" s="11">
        <f>'OddsRatio_working_3-way'!AA182+'OddsRatio_working_3-way'!AG182</f>
        <v>-1.0398908690452391</v>
      </c>
      <c r="AN182" s="11">
        <f>'OddsRatio_working_3-way'!AB182+'OddsRatio_working_3-way'!AH182</f>
        <v>-7.9195710283022469E-2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1.1190865793282612</v>
      </c>
      <c r="AS182" s="11">
        <f>IF(('OddsRatio_working_3-way'!X182=0),IF(Q182&gt;0,-Q182^(1/3),(-Q182)^(1/3)),'OddsRatio_working_3-way'!AM182-'OddsRatio_working_3-way'!R182/3)</f>
        <v>-1.0398908690452391</v>
      </c>
      <c r="AT182" s="11">
        <f>IF(('OddsRatio_working_3-way'!X182=0),IF(Q182&gt;0,-Q182^(1/3),(-Q182)^(1/3)),'OddsRatio_working_3-way'!AN182-'OddsRatio_working_3-way'!R182/3)</f>
        <v>-7.9195710283022469E-2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1.65</v>
      </c>
      <c r="B183" s="4">
        <f>IF('True_Odds_Calculator_3-way'!B184="","",'True_Odds_Calculator_3-way'!B184)</f>
        <v>3.8</v>
      </c>
      <c r="C183" s="4">
        <f>IF('True_Odds_Calculator_3-way'!C184="","",'True_Odds_Calculator_3-way'!C184)</f>
        <v>6.16</v>
      </c>
      <c r="D183" s="9">
        <f t="shared" si="39"/>
        <v>0.59264687487243972</v>
      </c>
      <c r="E183" s="9">
        <f t="shared" si="40"/>
        <v>0.25246961668866552</v>
      </c>
      <c r="F183" s="9">
        <f t="shared" si="41"/>
        <v>0.15488350843889481</v>
      </c>
      <c r="G183" s="9">
        <f t="shared" si="42"/>
        <v>1.057454518284183</v>
      </c>
      <c r="H183" s="9">
        <f t="shared" si="43"/>
        <v>1.6873454368847187</v>
      </c>
      <c r="I183" s="9">
        <f t="shared" si="44"/>
        <v>3.9608726511957131</v>
      </c>
      <c r="J183" s="9">
        <f t="shared" si="45"/>
        <v>6.456465314346385</v>
      </c>
      <c r="K183" s="11">
        <f t="shared" si="46"/>
        <v>0.60606060606060608</v>
      </c>
      <c r="L183" s="11">
        <f t="shared" si="47"/>
        <v>0.26315789473684209</v>
      </c>
      <c r="M183" s="11">
        <f t="shared" si="48"/>
        <v>0.16233766233766234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-0.24314919530230539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0.22292301000434972</v>
      </c>
      <c r="Q183" s="11">
        <f>2*'OddsRatio_working_3-way'!K183*'OddsRatio_working_3-way'!L183*'OddsRatio_working_3-way'!M183</f>
        <v>5.1782348433066137E-2</v>
      </c>
      <c r="R183" s="11">
        <f t="shared" si="49"/>
        <v>0</v>
      </c>
      <c r="S183" s="11">
        <f t="shared" si="50"/>
        <v>-0.91681574239713759</v>
      </c>
      <c r="T183" s="11">
        <f t="shared" si="51"/>
        <v>-0.21296532924439898</v>
      </c>
      <c r="U183" s="11">
        <f>'OddsRatio_working_3-way'!S183-'OddsRatio_working_3-way'!R183^2/3</f>
        <v>-0.91681574239713759</v>
      </c>
      <c r="V183" s="11">
        <f>'OddsRatio_working_3-way'!S183*'OddsRatio_working_3-way'!R183/3-2*'OddsRatio_working_3-way'!R183^3/27-'OddsRatio_working_3-way'!T183</f>
        <v>0.21296532924439898</v>
      </c>
      <c r="W183" s="11">
        <f>'OddsRatio_working_3-way'!V183^2+4*'OddsRatio_working_3-way'!U183^3/27</f>
        <v>-6.8813247920318316E-2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0.16894339242812484</v>
      </c>
      <c r="Y183" s="11">
        <f>IF('OddsRatio_working_3-way'!W183&gt;=0,IF('OddsRatio_working_3-way'!V183+SQRT('OddsRatio_working_3-way'!W183)&gt;0,0,PI()),ACOS('OddsRatio_working_3-way'!V183/(2*'OddsRatio_working_3-way'!X183)))</f>
        <v>0.88887471287509412</v>
      </c>
      <c r="Z183" s="11">
        <f>'OddsRatio_working_3-way'!X183^(1/3)*COS('OddsRatio_working_3-way'!Y183/3)</f>
        <v>0.5287272591420914</v>
      </c>
      <c r="AA183" s="11">
        <f>'OddsRatio_working_3-way'!X183^(1/3)*COS(('OddsRatio_working_3-way'!Y183+2*PI())/3)</f>
        <v>-0.40414756884646158</v>
      </c>
      <c r="AB183" s="11">
        <f>'OddsRatio_working_3-way'!X183^(1/3)*COS(('OddsRatio_working_3-way'!Y183+4*PI())/3)</f>
        <v>-0.12457969029562996</v>
      </c>
      <c r="AC183" s="11">
        <f>'OddsRatio_working_3-way'!X183^(1/3)*SIN('OddsRatio_working_3-way'!Y183/3)</f>
        <v>0.16140858993809523</v>
      </c>
      <c r="AD183" s="11">
        <f>'OddsRatio_working_3-way'!X183^(1/3)*SIN(('OddsRatio_working_3-way'!Y183+2*PI())/3)</f>
        <v>0.37718694312132162</v>
      </c>
      <c r="AE183" s="11">
        <f>'OddsRatio_working_3-way'!X183^(1/3)*SIN(('OddsRatio_working_3-way'!Y183+4*PI())/3)</f>
        <v>-0.53859553305941688</v>
      </c>
      <c r="AF183" s="11">
        <f>-'OddsRatio_working_3-way'!U183/(3*'OddsRatio_working_3-way'!X183^(1/3))*COS(('OddsRatio_working_3-way'!Y183)/3)</f>
        <v>0.52872725914209151</v>
      </c>
      <c r="AG183" s="11">
        <f>-'OddsRatio_working_3-way'!U183/(3*'OddsRatio_working_3-way'!X183^(1/3))*COS(('OddsRatio_working_3-way'!Y183+2*PI())/3)</f>
        <v>-0.40414756884646164</v>
      </c>
      <c r="AH183" s="11">
        <f>-'OddsRatio_working_3-way'!U183/(3*'OddsRatio_working_3-way'!X183^(1/3))*COS(('OddsRatio_working_3-way'!Y183+4*PI())/3)</f>
        <v>-0.12457969029562999</v>
      </c>
      <c r="AI183" s="11">
        <f>'OddsRatio_working_3-way'!U183/(3*'OddsRatio_working_3-way'!X183^(1/3))*SIN(('OddsRatio_working_3-way'!Y183)/3)</f>
        <v>-0.16140858993809529</v>
      </c>
      <c r="AJ183" s="11">
        <f>'OddsRatio_working_3-way'!U183/(3*'OddsRatio_working_3-way'!X183^(1/3))*SIN(('OddsRatio_working_3-way'!Y183+2*PI())/3)</f>
        <v>-0.37718694312132167</v>
      </c>
      <c r="AK183" s="11">
        <f>'OddsRatio_working_3-way'!U183/(3*'OddsRatio_working_3-way'!X183^(1/3))*SIN(('OddsRatio_working_3-way'!Y183+4*PI())/3)</f>
        <v>0.53859553305941699</v>
      </c>
      <c r="AL183" s="11">
        <f>'OddsRatio_working_3-way'!Z183+'OddsRatio_working_3-way'!AF183</f>
        <v>1.057454518284183</v>
      </c>
      <c r="AM183" s="11">
        <f>'OddsRatio_working_3-way'!AA183+'OddsRatio_working_3-way'!AG183</f>
        <v>-0.80829513769292327</v>
      </c>
      <c r="AN183" s="11">
        <f>'OddsRatio_working_3-way'!AB183+'OddsRatio_working_3-way'!AH183</f>
        <v>-0.24915938059125994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1.057454518284183</v>
      </c>
      <c r="AS183" s="11">
        <f>IF(('OddsRatio_working_3-way'!X183=0),IF(Q183&gt;0,-Q183^(1/3),(-Q183)^(1/3)),'OddsRatio_working_3-way'!AM183-'OddsRatio_working_3-way'!R183/3)</f>
        <v>-0.80829513769292327</v>
      </c>
      <c r="AT183" s="11">
        <f>IF(('OddsRatio_working_3-way'!X183=0),IF(Q183&gt;0,-Q183^(1/3),(-Q183)^(1/3)),'OddsRatio_working_3-way'!AN183-'OddsRatio_working_3-way'!R183/3)</f>
        <v>-0.24915938059125994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4.6399999999999997</v>
      </c>
      <c r="B184" s="4">
        <f>IF('True_Odds_Calculator_3-way'!B185="","",'True_Odds_Calculator_3-way'!B185)</f>
        <v>3.43</v>
      </c>
      <c r="C184" s="4">
        <f>IF('True_Odds_Calculator_3-way'!C185="","",'True_Odds_Calculator_3-way'!C185)</f>
        <v>1.93</v>
      </c>
      <c r="D184" s="9">
        <f t="shared" si="39"/>
        <v>0.20874428248414334</v>
      </c>
      <c r="E184" s="9">
        <f t="shared" si="40"/>
        <v>0.28324561558213945</v>
      </c>
      <c r="F184" s="9">
        <f t="shared" si="41"/>
        <v>0.50801010193371754</v>
      </c>
      <c r="G184" s="9">
        <f t="shared" si="42"/>
        <v>1.0413599921664951</v>
      </c>
      <c r="H184" s="9">
        <f t="shared" si="43"/>
        <v>4.7905503714860416</v>
      </c>
      <c r="I184" s="9">
        <f t="shared" si="44"/>
        <v>3.5305047809645838</v>
      </c>
      <c r="J184" s="9">
        <f t="shared" si="45"/>
        <v>1.96846479271484</v>
      </c>
      <c r="K184" s="11">
        <f t="shared" si="46"/>
        <v>0.21551724137931036</v>
      </c>
      <c r="L184" s="11">
        <f t="shared" si="47"/>
        <v>0.29154518950437314</v>
      </c>
      <c r="M184" s="11">
        <f t="shared" si="48"/>
        <v>0.5181347150259068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-0.26780655088549632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0.22789176417395615</v>
      </c>
      <c r="Q184" s="11">
        <f>2*'OddsRatio_working_3-way'!K184*'OddsRatio_working_3-way'!L184*'OddsRatio_working_3-way'!M184</f>
        <v>6.5111932621130339E-2</v>
      </c>
      <c r="R184" s="11">
        <f t="shared" si="49"/>
        <v>0</v>
      </c>
      <c r="S184" s="11">
        <f t="shared" si="50"/>
        <v>-0.85095664546082672</v>
      </c>
      <c r="T184" s="11">
        <f t="shared" si="51"/>
        <v>-0.24313047013166483</v>
      </c>
      <c r="U184" s="11">
        <f>'OddsRatio_working_3-way'!S184-'OddsRatio_working_3-way'!R184^2/3</f>
        <v>-0.85095664546082672</v>
      </c>
      <c r="V184" s="11">
        <f>'OddsRatio_working_3-way'!S184*'OddsRatio_working_3-way'!R184/3-2*'OddsRatio_working_3-way'!R184^3/27-'OddsRatio_working_3-way'!T184</f>
        <v>0.24313047013166483</v>
      </c>
      <c r="W184" s="11">
        <f>'OddsRatio_working_3-way'!V184^2+4*'OddsRatio_working_3-way'!U184^3/27</f>
        <v>-3.2176591322697387E-2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0.15107036177650943</v>
      </c>
      <c r="Y184" s="11">
        <f>IF('OddsRatio_working_3-way'!W184&gt;=0,IF('OddsRatio_working_3-way'!V184+SQRT('OddsRatio_working_3-way'!W184)&gt;0,0,PI()),ACOS('OddsRatio_working_3-way'!V184/(2*'OddsRatio_working_3-way'!X184)))</f>
        <v>0.63563845115685758</v>
      </c>
      <c r="Z184" s="11">
        <f>'OddsRatio_working_3-way'!X184^(1/3)*COS('OddsRatio_working_3-way'!Y184/3)</f>
        <v>0.52067999608324766</v>
      </c>
      <c r="AA184" s="11">
        <f>'OddsRatio_working_3-way'!X184^(1/3)*COS(('OddsRatio_working_3-way'!Y184+2*PI())/3)</f>
        <v>-0.35733699605841085</v>
      </c>
      <c r="AB184" s="11">
        <f>'OddsRatio_working_3-way'!X184^(1/3)*COS(('OddsRatio_working_3-way'!Y184+4*PI())/3)</f>
        <v>-0.16334300002483701</v>
      </c>
      <c r="AC184" s="11">
        <f>'OddsRatio_working_3-way'!X184^(1/3)*SIN('OddsRatio_working_3-way'!Y184/3)</f>
        <v>0.11200248583115517</v>
      </c>
      <c r="AD184" s="11">
        <f>'OddsRatio_working_3-way'!X184^(1/3)*SIN(('OddsRatio_working_3-way'!Y184+2*PI())/3)</f>
        <v>0.39492086093489698</v>
      </c>
      <c r="AE184" s="11">
        <f>'OddsRatio_working_3-way'!X184^(1/3)*SIN(('OddsRatio_working_3-way'!Y184+4*PI())/3)</f>
        <v>-0.50692334676605211</v>
      </c>
      <c r="AF184" s="11">
        <f>-'OddsRatio_working_3-way'!U184/(3*'OddsRatio_working_3-way'!X184^(1/3))*COS(('OddsRatio_working_3-way'!Y184)/3)</f>
        <v>0.52067999608324755</v>
      </c>
      <c r="AG184" s="11">
        <f>-'OddsRatio_working_3-way'!U184/(3*'OddsRatio_working_3-way'!X184^(1/3))*COS(('OddsRatio_working_3-way'!Y184+2*PI())/3)</f>
        <v>-0.35733699605841074</v>
      </c>
      <c r="AH184" s="11">
        <f>-'OddsRatio_working_3-way'!U184/(3*'OddsRatio_working_3-way'!X184^(1/3))*COS(('OddsRatio_working_3-way'!Y184+4*PI())/3)</f>
        <v>-0.16334300002483698</v>
      </c>
      <c r="AI184" s="11">
        <f>'OddsRatio_working_3-way'!U184/(3*'OddsRatio_working_3-way'!X184^(1/3))*SIN(('OddsRatio_working_3-way'!Y184)/3)</f>
        <v>-0.11200248583115514</v>
      </c>
      <c r="AJ184" s="11">
        <f>'OddsRatio_working_3-way'!U184/(3*'OddsRatio_working_3-way'!X184^(1/3))*SIN(('OddsRatio_working_3-way'!Y184+2*PI())/3)</f>
        <v>-0.39492086093489692</v>
      </c>
      <c r="AK184" s="11">
        <f>'OddsRatio_working_3-way'!U184/(3*'OddsRatio_working_3-way'!X184^(1/3))*SIN(('OddsRatio_working_3-way'!Y184+4*PI())/3)</f>
        <v>0.506923346766052</v>
      </c>
      <c r="AL184" s="11">
        <f>'OddsRatio_working_3-way'!Z184+'OddsRatio_working_3-way'!AF184</f>
        <v>1.0413599921664951</v>
      </c>
      <c r="AM184" s="11">
        <f>'OddsRatio_working_3-way'!AA184+'OddsRatio_working_3-way'!AG184</f>
        <v>-0.71467399211682159</v>
      </c>
      <c r="AN184" s="11">
        <f>'OddsRatio_working_3-way'!AB184+'OddsRatio_working_3-way'!AH184</f>
        <v>-0.32668600004967396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1.0413599921664951</v>
      </c>
      <c r="AS184" s="11">
        <f>IF(('OddsRatio_working_3-way'!X184=0),IF(Q184&gt;0,-Q184^(1/3),(-Q184)^(1/3)),'OddsRatio_working_3-way'!AM184-'OddsRatio_working_3-way'!R184/3)</f>
        <v>-0.71467399211682159</v>
      </c>
      <c r="AT184" s="11">
        <f>IF(('OddsRatio_working_3-way'!X184=0),IF(Q184&gt;0,-Q184^(1/3),(-Q184)^(1/3)),'OddsRatio_working_3-way'!AN184-'OddsRatio_working_3-way'!R184/3)</f>
        <v>-0.32668600004967396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1.17</v>
      </c>
      <c r="B185" s="4">
        <f>IF('True_Odds_Calculator_3-way'!B186="","",'True_Odds_Calculator_3-way'!B186)</f>
        <v>8.8000000000000007</v>
      </c>
      <c r="C185" s="4">
        <f>IF('True_Odds_Calculator_3-way'!C186="","",'True_Odds_Calculator_3-way'!C186)</f>
        <v>17.21</v>
      </c>
      <c r="D185" s="9">
        <f t="shared" si="39"/>
        <v>0.842484922396325</v>
      </c>
      <c r="E185" s="9">
        <f t="shared" si="40"/>
        <v>0.10440170312163871</v>
      </c>
      <c r="F185" s="9">
        <f t="shared" si="41"/>
        <v>5.3113374482036201E-2</v>
      </c>
      <c r="G185" s="9">
        <f t="shared" si="42"/>
        <v>1.0997933083314488</v>
      </c>
      <c r="H185" s="9">
        <f t="shared" si="43"/>
        <v>1.1869648624163462</v>
      </c>
      <c r="I185" s="9">
        <f t="shared" si="44"/>
        <v>9.5783878049853008</v>
      </c>
      <c r="J185" s="9">
        <f t="shared" si="45"/>
        <v>18.827649528052792</v>
      </c>
      <c r="K185" s="11">
        <f t="shared" si="46"/>
        <v>0.85470085470085477</v>
      </c>
      <c r="L185" s="11">
        <f t="shared" si="47"/>
        <v>0.11363636363636363</v>
      </c>
      <c r="M185" s="11">
        <f t="shared" si="48"/>
        <v>5.8105752469494475E-2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-0.12130456218195895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0.13646047928441887</v>
      </c>
      <c r="Q185" s="11">
        <f>2*'OddsRatio_working_3-way'!K185*'OddsRatio_working_3-way'!L185*'OddsRatio_working_3-way'!M185</f>
        <v>1.1287053704253007E-2</v>
      </c>
      <c r="R185" s="11">
        <f t="shared" si="49"/>
        <v>0</v>
      </c>
      <c r="S185" s="11">
        <f t="shared" si="50"/>
        <v>-1.1249410313169077</v>
      </c>
      <c r="T185" s="11">
        <f t="shared" si="51"/>
        <v>-9.304723170528599E-2</v>
      </c>
      <c r="U185" s="11">
        <f>'OddsRatio_working_3-way'!S185-'OddsRatio_working_3-way'!R185^2/3</f>
        <v>-1.1249410313169077</v>
      </c>
      <c r="V185" s="11">
        <f>'OddsRatio_working_3-way'!S185*'OddsRatio_working_3-way'!R185/3-2*'OddsRatio_working_3-way'!R185^3/27-'OddsRatio_working_3-way'!T185</f>
        <v>9.304723170528599E-2</v>
      </c>
      <c r="W185" s="11">
        <f>'OddsRatio_working_3-way'!V185^2+4*'OddsRatio_working_3-way'!U185^3/27</f>
        <v>-0.20224654452636581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0.22962160822447819</v>
      </c>
      <c r="Y185" s="11">
        <f>IF('OddsRatio_working_3-way'!W185&gt;=0,IF('OddsRatio_working_3-way'!V185+SQRT('OddsRatio_working_3-way'!W185)&gt;0,0,PI()),ACOS('OddsRatio_working_3-way'!V185/(2*'OddsRatio_working_3-way'!X185)))</f>
        <v>1.3667739390287175</v>
      </c>
      <c r="Z185" s="11">
        <f>'OddsRatio_working_3-way'!X185^(1/3)*COS('OddsRatio_working_3-way'!Y185/3)</f>
        <v>0.54989665416572442</v>
      </c>
      <c r="AA185" s="11">
        <f>'OddsRatio_working_3-way'!X185^(1/3)*COS(('OddsRatio_working_3-way'!Y185+2*PI())/3)</f>
        <v>-0.50828394402171106</v>
      </c>
      <c r="AB185" s="11">
        <f>'OddsRatio_working_3-way'!X185^(1/3)*COS(('OddsRatio_working_3-way'!Y185+4*PI())/3)</f>
        <v>-4.1612710144013153E-2</v>
      </c>
      <c r="AC185" s="11">
        <f>'OddsRatio_working_3-way'!X185^(1/3)*SIN('OddsRatio_working_3-way'!Y185/3)</f>
        <v>0.26943276250234371</v>
      </c>
      <c r="AD185" s="11">
        <f>'OddsRatio_working_3-way'!X185^(1/3)*SIN(('OddsRatio_working_3-way'!Y185+2*PI())/3)</f>
        <v>0.34150809071241151</v>
      </c>
      <c r="AE185" s="11">
        <f>'OddsRatio_working_3-way'!X185^(1/3)*SIN(('OddsRatio_working_3-way'!Y185+4*PI())/3)</f>
        <v>-0.61094085321475511</v>
      </c>
      <c r="AF185" s="11">
        <f>-'OddsRatio_working_3-way'!U185/(3*'OddsRatio_working_3-way'!X185^(1/3))*COS(('OddsRatio_working_3-way'!Y185)/3)</f>
        <v>0.54989665416572442</v>
      </c>
      <c r="AG185" s="11">
        <f>-'OddsRatio_working_3-way'!U185/(3*'OddsRatio_working_3-way'!X185^(1/3))*COS(('OddsRatio_working_3-way'!Y185+2*PI())/3)</f>
        <v>-0.50828394402171106</v>
      </c>
      <c r="AH185" s="11">
        <f>-'OddsRatio_working_3-way'!U185/(3*'OddsRatio_working_3-way'!X185^(1/3))*COS(('OddsRatio_working_3-way'!Y185+4*PI())/3)</f>
        <v>-4.1612710144013153E-2</v>
      </c>
      <c r="AI185" s="11">
        <f>'OddsRatio_working_3-way'!U185/(3*'OddsRatio_working_3-way'!X185^(1/3))*SIN(('OddsRatio_working_3-way'!Y185)/3)</f>
        <v>-0.26943276250234371</v>
      </c>
      <c r="AJ185" s="11">
        <f>'OddsRatio_working_3-way'!U185/(3*'OddsRatio_working_3-way'!X185^(1/3))*SIN(('OddsRatio_working_3-way'!Y185+2*PI())/3)</f>
        <v>-0.34150809071241151</v>
      </c>
      <c r="AK185" s="11">
        <f>'OddsRatio_working_3-way'!U185/(3*'OddsRatio_working_3-way'!X185^(1/3))*SIN(('OddsRatio_working_3-way'!Y185+4*PI())/3)</f>
        <v>0.61094085321475511</v>
      </c>
      <c r="AL185" s="11">
        <f>'OddsRatio_working_3-way'!Z185+'OddsRatio_working_3-way'!AF185</f>
        <v>1.0997933083314488</v>
      </c>
      <c r="AM185" s="11">
        <f>'OddsRatio_working_3-way'!AA185+'OddsRatio_working_3-way'!AG185</f>
        <v>-1.0165678880434221</v>
      </c>
      <c r="AN185" s="11">
        <f>'OddsRatio_working_3-way'!AB185+'OddsRatio_working_3-way'!AH185</f>
        <v>-8.3225420288026306E-2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1.0997933083314488</v>
      </c>
      <c r="AS185" s="11">
        <f>IF(('OddsRatio_working_3-way'!X185=0),IF(Q185&gt;0,-Q185^(1/3),(-Q185)^(1/3)),'OddsRatio_working_3-way'!AM185-'OddsRatio_working_3-way'!R185/3)</f>
        <v>-1.0165678880434221</v>
      </c>
      <c r="AT185" s="11">
        <f>IF(('OddsRatio_working_3-way'!X185=0),IF(Q185&gt;0,-Q185^(1/3),(-Q185)^(1/3)),'OddsRatio_working_3-way'!AN185-'OddsRatio_working_3-way'!R185/3)</f>
        <v>-8.3225420288026306E-2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6.72</v>
      </c>
      <c r="B186" s="4">
        <f>IF('True_Odds_Calculator_3-way'!B187="","",'True_Odds_Calculator_3-way'!B187)</f>
        <v>5.12</v>
      </c>
      <c r="C186" s="4">
        <f>IF('True_Odds_Calculator_3-way'!C187="","",'True_Odds_Calculator_3-way'!C187)</f>
        <v>1.47</v>
      </c>
      <c r="D186" s="9">
        <f t="shared" si="39"/>
        <v>0.14271973076402794</v>
      </c>
      <c r="E186" s="9">
        <f t="shared" si="40"/>
        <v>0.18773938743785096</v>
      </c>
      <c r="F186" s="9">
        <f t="shared" si="41"/>
        <v>0.66954088179812088</v>
      </c>
      <c r="G186" s="9">
        <f t="shared" si="42"/>
        <v>1.0501293138728867</v>
      </c>
      <c r="H186" s="9">
        <f t="shared" si="43"/>
        <v>7.006739675352911</v>
      </c>
      <c r="I186" s="9">
        <f t="shared" si="44"/>
        <v>5.326532773156293</v>
      </c>
      <c r="J186" s="9">
        <f t="shared" si="45"/>
        <v>1.4935607775202571</v>
      </c>
      <c r="K186" s="11">
        <f t="shared" si="46"/>
        <v>0.14880952380952381</v>
      </c>
      <c r="L186" s="11">
        <f t="shared" si="47"/>
        <v>0.1953125</v>
      </c>
      <c r="M186" s="11">
        <f t="shared" si="48"/>
        <v>0.68027210884353739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-0.21899516875202463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0.2038459543043408</v>
      </c>
      <c r="Q186" s="11">
        <f>2*'OddsRatio_working_3-way'!K186*'OddsRatio_working_3-way'!L186*'OddsRatio_working_3-way'!M186</f>
        <v>3.9543347100745058E-2</v>
      </c>
      <c r="R186" s="11">
        <f t="shared" si="49"/>
        <v>0</v>
      </c>
      <c r="S186" s="11">
        <f t="shared" si="50"/>
        <v>-0.93082397874796141</v>
      </c>
      <c r="T186" s="11">
        <f t="shared" si="51"/>
        <v>-0.18056721217225244</v>
      </c>
      <c r="U186" s="11">
        <f>'OddsRatio_working_3-way'!S186-'OddsRatio_working_3-way'!R186^2/3</f>
        <v>-0.93082397874796141</v>
      </c>
      <c r="V186" s="11">
        <f>'OddsRatio_working_3-way'!S186*'OddsRatio_working_3-way'!R186/3-2*'OddsRatio_working_3-way'!R186^3/27-'OddsRatio_working_3-way'!T186</f>
        <v>0.18056721217225244</v>
      </c>
      <c r="W186" s="11">
        <f>'OddsRatio_working_3-way'!V186^2+4*'OddsRatio_working_3-way'!U186^3/27</f>
        <v>-8.6876500030873272E-2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0.1728301320245782</v>
      </c>
      <c r="Y186" s="11">
        <f>IF('OddsRatio_working_3-way'!W186&gt;=0,IF('OddsRatio_working_3-way'!V186+SQRT('OddsRatio_working_3-way'!W186)&gt;0,0,PI()),ACOS('OddsRatio_working_3-way'!V186/(2*'OddsRatio_working_3-way'!X186)))</f>
        <v>1.0211525795439464</v>
      </c>
      <c r="Z186" s="11">
        <f>'OddsRatio_working_3-way'!X186^(1/3)*COS('OddsRatio_working_3-way'!Y186/3)</f>
        <v>0.52506465693644333</v>
      </c>
      <c r="AA186" s="11">
        <f>'OddsRatio_working_3-way'!X186^(1/3)*COS(('OddsRatio_working_3-way'!Y186+2*PI())/3)</f>
        <v>-0.42357991216369872</v>
      </c>
      <c r="AB186" s="11">
        <f>'OddsRatio_working_3-way'!X186^(1/3)*COS(('OddsRatio_working_3-way'!Y186+4*PI())/3)</f>
        <v>-0.10148474477274473</v>
      </c>
      <c r="AC186" s="11">
        <f>'OddsRatio_working_3-way'!X186^(1/3)*SIN('OddsRatio_working_3-way'!Y186/3)</f>
        <v>0.18596173159784496</v>
      </c>
      <c r="AD186" s="11">
        <f>'OddsRatio_working_3-way'!X186^(1/3)*SIN(('OddsRatio_working_3-way'!Y186+2*PI())/3)</f>
        <v>0.3617384657373986</v>
      </c>
      <c r="AE186" s="11">
        <f>'OddsRatio_working_3-way'!X186^(1/3)*SIN(('OddsRatio_working_3-way'!Y186+4*PI())/3)</f>
        <v>-0.54770019733524355</v>
      </c>
      <c r="AF186" s="11">
        <f>-'OddsRatio_working_3-way'!U186/(3*'OddsRatio_working_3-way'!X186^(1/3))*COS(('OddsRatio_working_3-way'!Y186)/3)</f>
        <v>0.52506465693644333</v>
      </c>
      <c r="AG186" s="11">
        <f>-'OddsRatio_working_3-way'!U186/(3*'OddsRatio_working_3-way'!X186^(1/3))*COS(('OddsRatio_working_3-way'!Y186+2*PI())/3)</f>
        <v>-0.42357991216369872</v>
      </c>
      <c r="AH186" s="11">
        <f>-'OddsRatio_working_3-way'!U186/(3*'OddsRatio_working_3-way'!X186^(1/3))*COS(('OddsRatio_working_3-way'!Y186+4*PI())/3)</f>
        <v>-0.10148474477274473</v>
      </c>
      <c r="AI186" s="11">
        <f>'OddsRatio_working_3-way'!U186/(3*'OddsRatio_working_3-way'!X186^(1/3))*SIN(('OddsRatio_working_3-way'!Y186)/3)</f>
        <v>-0.18596173159784496</v>
      </c>
      <c r="AJ186" s="11">
        <f>'OddsRatio_working_3-way'!U186/(3*'OddsRatio_working_3-way'!X186^(1/3))*SIN(('OddsRatio_working_3-way'!Y186+2*PI())/3)</f>
        <v>-0.3617384657373986</v>
      </c>
      <c r="AK186" s="11">
        <f>'OddsRatio_working_3-way'!U186/(3*'OddsRatio_working_3-way'!X186^(1/3))*SIN(('OddsRatio_working_3-way'!Y186+4*PI())/3)</f>
        <v>0.54770019733524355</v>
      </c>
      <c r="AL186" s="11">
        <f>'OddsRatio_working_3-way'!Z186+'OddsRatio_working_3-way'!AF186</f>
        <v>1.0501293138728867</v>
      </c>
      <c r="AM186" s="11">
        <f>'OddsRatio_working_3-way'!AA186+'OddsRatio_working_3-way'!AG186</f>
        <v>-0.84715982432739745</v>
      </c>
      <c r="AN186" s="11">
        <f>'OddsRatio_working_3-way'!AB186+'OddsRatio_working_3-way'!AH186</f>
        <v>-0.20296948954548946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1.0501293138728867</v>
      </c>
      <c r="AS186" s="11">
        <f>IF(('OddsRatio_working_3-way'!X186=0),IF(Q186&gt;0,-Q186^(1/3),(-Q186)^(1/3)),'OddsRatio_working_3-way'!AM186-'OddsRatio_working_3-way'!R186/3)</f>
        <v>-0.84715982432739745</v>
      </c>
      <c r="AT186" s="11">
        <f>IF(('OddsRatio_working_3-way'!X186=0),IF(Q186&gt;0,-Q186^(1/3),(-Q186)^(1/3)),'OddsRatio_working_3-way'!AN186-'OddsRatio_working_3-way'!R186/3)</f>
        <v>-0.20296948954548946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3.05</v>
      </c>
      <c r="B187" s="4">
        <f>IF('True_Odds_Calculator_3-way'!B188="","",'True_Odds_Calculator_3-way'!B188)</f>
        <v>2.98</v>
      </c>
      <c r="C187" s="4">
        <f>IF('True_Odds_Calculator_3-way'!C188="","",'True_Odds_Calculator_3-way'!C188)</f>
        <v>2.67</v>
      </c>
      <c r="D187" s="9">
        <f t="shared" si="39"/>
        <v>0.31553253855132474</v>
      </c>
      <c r="E187" s="9">
        <f t="shared" si="40"/>
        <v>0.32308366934620503</v>
      </c>
      <c r="F187" s="9">
        <f t="shared" si="41"/>
        <v>0.36138379210247012</v>
      </c>
      <c r="G187" s="9">
        <f t="shared" si="42"/>
        <v>1.0581684161426639</v>
      </c>
      <c r="H187" s="9">
        <f t="shared" si="43"/>
        <v>3.1692452530924613</v>
      </c>
      <c r="I187" s="9">
        <f t="shared" si="44"/>
        <v>3.0951734639624742</v>
      </c>
      <c r="J187" s="9">
        <f t="shared" si="45"/>
        <v>2.7671412549582488</v>
      </c>
      <c r="K187" s="11">
        <f t="shared" si="46"/>
        <v>0.32786885245901642</v>
      </c>
      <c r="L187" s="11">
        <f t="shared" si="47"/>
        <v>0.33557046979865773</v>
      </c>
      <c r="M187" s="11">
        <f t="shared" si="48"/>
        <v>0.37453183520599254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-0.27932393892605079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0.2348807856391415</v>
      </c>
      <c r="Q187" s="11">
        <f>2*'OddsRatio_working_3-way'!K187*'OddsRatio_working_3-way'!L187*'OddsRatio_working_3-way'!M187</f>
        <v>8.2414310750575995E-2</v>
      </c>
      <c r="R187" s="11">
        <f t="shared" si="49"/>
        <v>0</v>
      </c>
      <c r="S187" s="11">
        <f t="shared" si="50"/>
        <v>-0.84089028152121492</v>
      </c>
      <c r="T187" s="11">
        <f t="shared" si="51"/>
        <v>-0.2950492215863913</v>
      </c>
      <c r="U187" s="11">
        <f>'OddsRatio_working_3-way'!S187-'OddsRatio_working_3-way'!R187^2/3</f>
        <v>-0.84089028152121492</v>
      </c>
      <c r="V187" s="11">
        <f>'OddsRatio_working_3-way'!S187*'OddsRatio_working_3-way'!R187/3-2*'OddsRatio_working_3-way'!R187^3/27-'OddsRatio_working_3-way'!T187</f>
        <v>0.2950492215863913</v>
      </c>
      <c r="W187" s="11">
        <f>'OddsRatio_working_3-way'!V187^2+4*'OddsRatio_working_3-way'!U187^3/27</f>
        <v>-1.0334451352997098E-3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0.14839768217027105</v>
      </c>
      <c r="Y187" s="11">
        <f>IF('OddsRatio_working_3-way'!W187&gt;=0,IF('OddsRatio_working_3-way'!V187+SQRT('OddsRatio_working_3-way'!W187)&gt;0,0,PI()),ACOS('OddsRatio_working_3-way'!V187/(2*'OddsRatio_working_3-way'!X187)))</f>
        <v>0.10852741750752415</v>
      </c>
      <c r="Z187" s="11">
        <f>'OddsRatio_working_3-way'!X187^(1/3)*COS('OddsRatio_working_3-way'!Y187/3)</f>
        <v>0.52908420807133194</v>
      </c>
      <c r="AA187" s="11">
        <f>'OddsRatio_working_3-way'!X187^(1/3)*COS(('OddsRatio_working_3-way'!Y187+2*PI())/3)</f>
        <v>-0.28112510609959895</v>
      </c>
      <c r="AB187" s="11">
        <f>'OddsRatio_working_3-way'!X187^(1/3)*COS(('OddsRatio_working_3-way'!Y187+4*PI())/3)</f>
        <v>-0.24795910197173304</v>
      </c>
      <c r="AC187" s="11">
        <f>'OddsRatio_working_3-way'!X187^(1/3)*SIN('OddsRatio_working_3-way'!Y187/3)</f>
        <v>1.9148401411167658E-2</v>
      </c>
      <c r="AD187" s="11">
        <f>'OddsRatio_working_3-way'!X187^(1/3)*SIN(('OddsRatio_working_3-way'!Y187+2*PI())/3)</f>
        <v>0.44862616422536133</v>
      </c>
      <c r="AE187" s="11">
        <f>'OddsRatio_working_3-way'!X187^(1/3)*SIN(('OddsRatio_working_3-way'!Y187+4*PI())/3)</f>
        <v>-0.46777456563652897</v>
      </c>
      <c r="AF187" s="11">
        <f>-'OddsRatio_working_3-way'!U187/(3*'OddsRatio_working_3-way'!X187^(1/3))*COS(('OddsRatio_working_3-way'!Y187)/3)</f>
        <v>0.52908420807133194</v>
      </c>
      <c r="AG187" s="11">
        <f>-'OddsRatio_working_3-way'!U187/(3*'OddsRatio_working_3-way'!X187^(1/3))*COS(('OddsRatio_working_3-way'!Y187+2*PI())/3)</f>
        <v>-0.28112510609959895</v>
      </c>
      <c r="AH187" s="11">
        <f>-'OddsRatio_working_3-way'!U187/(3*'OddsRatio_working_3-way'!X187^(1/3))*COS(('OddsRatio_working_3-way'!Y187+4*PI())/3)</f>
        <v>-0.24795910197173304</v>
      </c>
      <c r="AI187" s="11">
        <f>'OddsRatio_working_3-way'!U187/(3*'OddsRatio_working_3-way'!X187^(1/3))*SIN(('OddsRatio_working_3-way'!Y187)/3)</f>
        <v>-1.9148401411167658E-2</v>
      </c>
      <c r="AJ187" s="11">
        <f>'OddsRatio_working_3-way'!U187/(3*'OddsRatio_working_3-way'!X187^(1/3))*SIN(('OddsRatio_working_3-way'!Y187+2*PI())/3)</f>
        <v>-0.44862616422536133</v>
      </c>
      <c r="AK187" s="11">
        <f>'OddsRatio_working_3-way'!U187/(3*'OddsRatio_working_3-way'!X187^(1/3))*SIN(('OddsRatio_working_3-way'!Y187+4*PI())/3)</f>
        <v>0.46777456563652897</v>
      </c>
      <c r="AL187" s="11">
        <f>'OddsRatio_working_3-way'!Z187+'OddsRatio_working_3-way'!AF187</f>
        <v>1.0581684161426639</v>
      </c>
      <c r="AM187" s="11">
        <f>'OddsRatio_working_3-way'!AA187+'OddsRatio_working_3-way'!AG187</f>
        <v>-0.56225021219919791</v>
      </c>
      <c r="AN187" s="11">
        <f>'OddsRatio_working_3-way'!AB187+'OddsRatio_working_3-way'!AH187</f>
        <v>-0.49591820394346608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1.0581684161426639</v>
      </c>
      <c r="AS187" s="11">
        <f>IF(('OddsRatio_working_3-way'!X187=0),IF(Q187&gt;0,-Q187^(1/3),(-Q187)^(1/3)),'OddsRatio_working_3-way'!AM187-'OddsRatio_working_3-way'!R187/3)</f>
        <v>-0.56225021219919791</v>
      </c>
      <c r="AT187" s="11">
        <f>IF(('OddsRatio_working_3-way'!X187=0),IF(Q187&gt;0,-Q187^(1/3),(-Q187)^(1/3)),'OddsRatio_working_3-way'!AN187-'OddsRatio_working_3-way'!R187/3)</f>
        <v>-0.49591820394346608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1.66</v>
      </c>
      <c r="B188" s="4">
        <f>IF('True_Odds_Calculator_3-way'!B189="","",'True_Odds_Calculator_3-way'!B189)</f>
        <v>3.78</v>
      </c>
      <c r="C188" s="4">
        <f>IF('True_Odds_Calculator_3-way'!C189="","",'True_Odds_Calculator_3-way'!C189)</f>
        <v>5.67</v>
      </c>
      <c r="D188" s="9">
        <f t="shared" si="39"/>
        <v>0.58420092040080263</v>
      </c>
      <c r="E188" s="9">
        <f t="shared" si="40"/>
        <v>0.25012915734388746</v>
      </c>
      <c r="F188" s="9">
        <f t="shared" si="41"/>
        <v>0.16566992225531027</v>
      </c>
      <c r="G188" s="9">
        <f t="shared" si="42"/>
        <v>1.0783937228669664</v>
      </c>
      <c r="H188" s="9">
        <f t="shared" si="43"/>
        <v>1.7117398570921973</v>
      </c>
      <c r="I188" s="9">
        <f t="shared" si="44"/>
        <v>3.9979345495701661</v>
      </c>
      <c r="J188" s="9">
        <f t="shared" si="45"/>
        <v>6.0360986857887333</v>
      </c>
      <c r="K188" s="11">
        <f t="shared" si="46"/>
        <v>0.60240963855421692</v>
      </c>
      <c r="L188" s="11">
        <f t="shared" si="47"/>
        <v>0.26455026455026459</v>
      </c>
      <c r="M188" s="11">
        <f t="shared" si="48"/>
        <v>0.17636684303350969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-0.24083669860427692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0.22794911343815955</v>
      </c>
      <c r="Q188" s="11">
        <f>2*'OddsRatio_working_3-way'!K188*'OddsRatio_working_3-way'!L188*'OddsRatio_working_3-way'!M188</f>
        <v>5.6214331304108418E-2</v>
      </c>
      <c r="R188" s="11">
        <f t="shared" si="49"/>
        <v>0</v>
      </c>
      <c r="S188" s="11">
        <f t="shared" si="50"/>
        <v>-0.94648828338536062</v>
      </c>
      <c r="T188" s="11">
        <f t="shared" si="51"/>
        <v>-0.23341264695076722</v>
      </c>
      <c r="U188" s="11">
        <f>'OddsRatio_working_3-way'!S188-'OddsRatio_working_3-way'!R188^2/3</f>
        <v>-0.94648828338536062</v>
      </c>
      <c r="V188" s="11">
        <f>'OddsRatio_working_3-way'!S188*'OddsRatio_working_3-way'!R188/3-2*'OddsRatio_working_3-way'!R188^3/27-'OddsRatio_working_3-way'!T188</f>
        <v>0.23341264695076722</v>
      </c>
      <c r="W188" s="11">
        <f>'OddsRatio_working_3-way'!V188^2+4*'OddsRatio_working_3-way'!U188^3/27</f>
        <v>-7.1133666702183559E-2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0.17721112441008541</v>
      </c>
      <c r="Y188" s="11">
        <f>IF('OddsRatio_working_3-way'!W188&gt;=0,IF('OddsRatio_working_3-way'!V188+SQRT('OddsRatio_working_3-way'!W188)&gt;0,0,PI()),ACOS('OddsRatio_working_3-way'!V188/(2*'OddsRatio_working_3-way'!X188)))</f>
        <v>0.85187648380990721</v>
      </c>
      <c r="Z188" s="11">
        <f>'OddsRatio_working_3-way'!X188^(1/3)*COS('OddsRatio_working_3-way'!Y188/3)</f>
        <v>0.53919686143348333</v>
      </c>
      <c r="AA188" s="11">
        <f>'OddsRatio_working_3-way'!X188^(1/3)*COS(('OddsRatio_working_3-way'!Y188+2*PI())/3)</f>
        <v>-0.40587803047969562</v>
      </c>
      <c r="AB188" s="11">
        <f>'OddsRatio_working_3-way'!X188^(1/3)*COS(('OddsRatio_working_3-way'!Y188+4*PI())/3)</f>
        <v>-0.13331883095378788</v>
      </c>
      <c r="AC188" s="11">
        <f>'OddsRatio_working_3-way'!X188^(1/3)*SIN('OddsRatio_working_3-way'!Y188/3)</f>
        <v>0.15736212721639187</v>
      </c>
      <c r="AD188" s="11">
        <f>'OddsRatio_working_3-way'!X188^(1/3)*SIN(('OddsRatio_working_3-way'!Y188+2*PI())/3)</f>
        <v>0.38827711603403853</v>
      </c>
      <c r="AE188" s="11">
        <f>'OddsRatio_working_3-way'!X188^(1/3)*SIN(('OddsRatio_working_3-way'!Y188+4*PI())/3)</f>
        <v>-0.54563924325043034</v>
      </c>
      <c r="AF188" s="11">
        <f>-'OddsRatio_working_3-way'!U188/(3*'OddsRatio_working_3-way'!X188^(1/3))*COS(('OddsRatio_working_3-way'!Y188)/3)</f>
        <v>0.53919686143348322</v>
      </c>
      <c r="AG188" s="11">
        <f>-'OddsRatio_working_3-way'!U188/(3*'OddsRatio_working_3-way'!X188^(1/3))*COS(('OddsRatio_working_3-way'!Y188+2*PI())/3)</f>
        <v>-0.40587803047969556</v>
      </c>
      <c r="AH188" s="11">
        <f>-'OddsRatio_working_3-way'!U188/(3*'OddsRatio_working_3-way'!X188^(1/3))*COS(('OddsRatio_working_3-way'!Y188+4*PI())/3)</f>
        <v>-0.13331883095378785</v>
      </c>
      <c r="AI188" s="11">
        <f>'OddsRatio_working_3-way'!U188/(3*'OddsRatio_working_3-way'!X188^(1/3))*SIN(('OddsRatio_working_3-way'!Y188)/3)</f>
        <v>-0.15736212721639184</v>
      </c>
      <c r="AJ188" s="11">
        <f>'OddsRatio_working_3-way'!U188/(3*'OddsRatio_working_3-way'!X188^(1/3))*SIN(('OddsRatio_working_3-way'!Y188+2*PI())/3)</f>
        <v>-0.38827711603403847</v>
      </c>
      <c r="AK188" s="11">
        <f>'OddsRatio_working_3-way'!U188/(3*'OddsRatio_working_3-way'!X188^(1/3))*SIN(('OddsRatio_working_3-way'!Y188+4*PI())/3)</f>
        <v>0.54563924325043023</v>
      </c>
      <c r="AL188" s="11">
        <f>'OddsRatio_working_3-way'!Z188+'OddsRatio_working_3-way'!AF188</f>
        <v>1.0783937228669664</v>
      </c>
      <c r="AM188" s="11">
        <f>'OddsRatio_working_3-way'!AA188+'OddsRatio_working_3-way'!AG188</f>
        <v>-0.81175606095939123</v>
      </c>
      <c r="AN188" s="11">
        <f>'OddsRatio_working_3-way'!AB188+'OddsRatio_working_3-way'!AH188</f>
        <v>-0.26663766190757576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1.0783937228669664</v>
      </c>
      <c r="AS188" s="11">
        <f>IF(('OddsRatio_working_3-way'!X188=0),IF(Q188&gt;0,-Q188^(1/3),(-Q188)^(1/3)),'OddsRatio_working_3-way'!AM188-'OddsRatio_working_3-way'!R188/3)</f>
        <v>-0.81175606095939123</v>
      </c>
      <c r="AT188" s="11">
        <f>IF(('OddsRatio_working_3-way'!X188=0),IF(Q188&gt;0,-Q188^(1/3),(-Q188)^(1/3)),'OddsRatio_working_3-way'!AN188-'OddsRatio_working_3-way'!R188/3)</f>
        <v>-0.26663766190757576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3.25</v>
      </c>
      <c r="B189" s="4">
        <f>IF('True_Odds_Calculator_3-way'!B190="","",'True_Odds_Calculator_3-way'!B190)</f>
        <v>3.24</v>
      </c>
      <c r="C189" s="4">
        <f>IF('True_Odds_Calculator_3-way'!C190="","",'True_Odds_Calculator_3-way'!C190)</f>
        <v>2.36</v>
      </c>
      <c r="D189" s="9">
        <f t="shared" si="39"/>
        <v>0.29499824870377594</v>
      </c>
      <c r="E189" s="9">
        <f t="shared" si="40"/>
        <v>0.29592548419092163</v>
      </c>
      <c r="F189" s="9">
        <f t="shared" si="41"/>
        <v>0.40907626710530237</v>
      </c>
      <c r="G189" s="9">
        <f t="shared" si="42"/>
        <v>1.0621558367346338</v>
      </c>
      <c r="H189" s="9">
        <f t="shared" si="43"/>
        <v>3.3898506326529256</v>
      </c>
      <c r="I189" s="9">
        <f t="shared" si="44"/>
        <v>3.3792290742855795</v>
      </c>
      <c r="J189" s="9">
        <f t="shared" si="45"/>
        <v>2.444531937959102</v>
      </c>
      <c r="K189" s="11">
        <f t="shared" si="46"/>
        <v>0.30769230769230771</v>
      </c>
      <c r="L189" s="11">
        <f t="shared" si="47"/>
        <v>0.30864197530864196</v>
      </c>
      <c r="M189" s="11">
        <f t="shared" si="48"/>
        <v>0.42372881355932207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-0.27582210633058091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0.23540489642184556</v>
      </c>
      <c r="Q189" s="11">
        <f>2*'OddsRatio_working_3-way'!K189*'OddsRatio_working_3-way'!L189*'OddsRatio_working_3-way'!M189</f>
        <v>8.0480306469007043E-2</v>
      </c>
      <c r="R189" s="11">
        <f t="shared" si="49"/>
        <v>0</v>
      </c>
      <c r="S189" s="11">
        <f t="shared" si="50"/>
        <v>-0.85346638655462181</v>
      </c>
      <c r="T189" s="11">
        <f t="shared" si="51"/>
        <v>-0.29178338001867415</v>
      </c>
      <c r="U189" s="11">
        <f>'OddsRatio_working_3-way'!S189-'OddsRatio_working_3-way'!R189^2/3</f>
        <v>-0.85346638655462181</v>
      </c>
      <c r="V189" s="11">
        <f>'OddsRatio_working_3-way'!S189*'OddsRatio_working_3-way'!R189/3-2*'OddsRatio_working_3-way'!R189^3/27-'OddsRatio_working_3-way'!T189</f>
        <v>0.29178338001867415</v>
      </c>
      <c r="W189" s="11">
        <f>'OddsRatio_working_3-way'!V189^2+4*'OddsRatio_working_3-way'!U189^3/27</f>
        <v>-6.9615813507782343E-3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0.15173918594573738</v>
      </c>
      <c r="Y189" s="11">
        <f>IF('OddsRatio_working_3-way'!W189&gt;=0,IF('OddsRatio_working_3-way'!V189+SQRT('OddsRatio_working_3-way'!W189)&gt;0,0,PI()),ACOS('OddsRatio_working_3-way'!V189/(2*'OddsRatio_working_3-way'!X189)))</f>
        <v>0.27851957824914342</v>
      </c>
      <c r="Z189" s="11">
        <f>'OddsRatio_working_3-way'!X189^(1/3)*COS('OddsRatio_working_3-way'!Y189/3)</f>
        <v>0.53107791836731677</v>
      </c>
      <c r="AA189" s="11">
        <f>'OddsRatio_working_3-way'!X189^(1/3)*COS(('OddsRatio_working_3-way'!Y189+2*PI())/3)</f>
        <v>-0.30836161797119332</v>
      </c>
      <c r="AB189" s="11">
        <f>'OddsRatio_working_3-way'!X189^(1/3)*COS(('OddsRatio_working_3-way'!Y189+4*PI())/3)</f>
        <v>-0.22271630039612353</v>
      </c>
      <c r="AC189" s="11">
        <f>'OddsRatio_working_3-way'!X189^(1/3)*SIN('OddsRatio_working_3-way'!Y189/3)</f>
        <v>4.9447347156797647E-2</v>
      </c>
      <c r="AD189" s="11">
        <f>'OddsRatio_working_3-way'!X189^(1/3)*SIN(('OddsRatio_working_3-way'!Y189+2*PI())/3)</f>
        <v>0.4352032951166559</v>
      </c>
      <c r="AE189" s="11">
        <f>'OddsRatio_working_3-way'!X189^(1/3)*SIN(('OddsRatio_working_3-way'!Y189+4*PI())/3)</f>
        <v>-0.48465064227345339</v>
      </c>
      <c r="AF189" s="11">
        <f>-'OddsRatio_working_3-way'!U189/(3*'OddsRatio_working_3-way'!X189^(1/3))*COS(('OddsRatio_working_3-way'!Y189)/3)</f>
        <v>0.53107791836731688</v>
      </c>
      <c r="AG189" s="11">
        <f>-'OddsRatio_working_3-way'!U189/(3*'OddsRatio_working_3-way'!X189^(1/3))*COS(('OddsRatio_working_3-way'!Y189+2*PI())/3)</f>
        <v>-0.30836161797119338</v>
      </c>
      <c r="AH189" s="11">
        <f>-'OddsRatio_working_3-way'!U189/(3*'OddsRatio_working_3-way'!X189^(1/3))*COS(('OddsRatio_working_3-way'!Y189+4*PI())/3)</f>
        <v>-0.22271630039612358</v>
      </c>
      <c r="AI189" s="11">
        <f>'OddsRatio_working_3-way'!U189/(3*'OddsRatio_working_3-way'!X189^(1/3))*SIN(('OddsRatio_working_3-way'!Y189)/3)</f>
        <v>-4.9447347156797661E-2</v>
      </c>
      <c r="AJ189" s="11">
        <f>'OddsRatio_working_3-way'!U189/(3*'OddsRatio_working_3-way'!X189^(1/3))*SIN(('OddsRatio_working_3-way'!Y189+2*PI())/3)</f>
        <v>-0.43520329511665595</v>
      </c>
      <c r="AK189" s="11">
        <f>'OddsRatio_working_3-way'!U189/(3*'OddsRatio_working_3-way'!X189^(1/3))*SIN(('OddsRatio_working_3-way'!Y189+4*PI())/3)</f>
        <v>0.4846506422734535</v>
      </c>
      <c r="AL189" s="11">
        <f>'OddsRatio_working_3-way'!Z189+'OddsRatio_working_3-way'!AF189</f>
        <v>1.0621558367346338</v>
      </c>
      <c r="AM189" s="11">
        <f>'OddsRatio_working_3-way'!AA189+'OddsRatio_working_3-way'!AG189</f>
        <v>-0.61672323594238665</v>
      </c>
      <c r="AN189" s="11">
        <f>'OddsRatio_working_3-way'!AB189+'OddsRatio_working_3-way'!AH189</f>
        <v>-0.44543260079224711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1.0621558367346338</v>
      </c>
      <c r="AS189" s="11">
        <f>IF(('OddsRatio_working_3-way'!X189=0),IF(Q189&gt;0,-Q189^(1/3),(-Q189)^(1/3)),'OddsRatio_working_3-way'!AM189-'OddsRatio_working_3-way'!R189/3)</f>
        <v>-0.61672323594238665</v>
      </c>
      <c r="AT189" s="11">
        <f>IF(('OddsRatio_working_3-way'!X189=0),IF(Q189&gt;0,-Q189^(1/3),(-Q189)^(1/3)),'OddsRatio_working_3-way'!AN189-'OddsRatio_working_3-way'!R189/3)</f>
        <v>-0.44543260079224711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2.0499999999999998</v>
      </c>
      <c r="B190" s="4">
        <f>IF('True_Odds_Calculator_3-way'!B191="","",'True_Odds_Calculator_3-way'!B191)</f>
        <v>3.75</v>
      </c>
      <c r="C190" s="4">
        <f>IF('True_Odds_Calculator_3-way'!C191="","",'True_Odds_Calculator_3-way'!C191)</f>
        <v>3.64</v>
      </c>
      <c r="D190" s="9">
        <f t="shared" si="39"/>
        <v>0.47642073457512285</v>
      </c>
      <c r="E190" s="9">
        <f t="shared" si="40"/>
        <v>0.25784531886491907</v>
      </c>
      <c r="F190" s="9">
        <f t="shared" si="41"/>
        <v>0.26573394655995791</v>
      </c>
      <c r="G190" s="9">
        <f t="shared" si="42"/>
        <v>1.0466524298044309</v>
      </c>
      <c r="H190" s="9">
        <f t="shared" si="43"/>
        <v>2.098985051294652</v>
      </c>
      <c r="I190" s="9">
        <f t="shared" si="44"/>
        <v>3.8782941819621848</v>
      </c>
      <c r="J190" s="9">
        <f t="shared" si="45"/>
        <v>3.7631624146836979</v>
      </c>
      <c r="K190" s="11">
        <f t="shared" si="46"/>
        <v>0.48780487804878053</v>
      </c>
      <c r="L190" s="11">
        <f t="shared" si="47"/>
        <v>0.26666666666666666</v>
      </c>
      <c r="M190" s="11">
        <f t="shared" si="48"/>
        <v>0.27472527472527469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-0.27242026266416497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0.23014383989993742</v>
      </c>
      <c r="Q190" s="11">
        <f>2*'OddsRatio_working_3-way'!K190*'OddsRatio_working_3-way'!L190*'OddsRatio_working_3-way'!M190</f>
        <v>7.1473242204949522E-2</v>
      </c>
      <c r="R190" s="11">
        <f t="shared" si="49"/>
        <v>0</v>
      </c>
      <c r="S190" s="11">
        <f t="shared" si="50"/>
        <v>-0.84481175390266328</v>
      </c>
      <c r="T190" s="11">
        <f t="shared" si="51"/>
        <v>-0.26236389872753524</v>
      </c>
      <c r="U190" s="11">
        <f>'OddsRatio_working_3-way'!S190-'OddsRatio_working_3-way'!R190^2/3</f>
        <v>-0.84481175390266328</v>
      </c>
      <c r="V190" s="11">
        <f>'OddsRatio_working_3-way'!S190*'OddsRatio_working_3-way'!R190/3-2*'OddsRatio_working_3-way'!R190^3/27-'OddsRatio_working_3-way'!T190</f>
        <v>0.26236389872753524</v>
      </c>
      <c r="W190" s="11">
        <f>'OddsRatio_working_3-way'!V190^2+4*'OddsRatio_working_3-way'!U190^3/27</f>
        <v>-2.0490810950582486E-2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0.14943696522789704</v>
      </c>
      <c r="Y190" s="11">
        <f>IF('OddsRatio_working_3-way'!W190&gt;=0,IF('OddsRatio_working_3-way'!V190+SQRT('OddsRatio_working_3-way'!W190)&gt;0,0,PI()),ACOS('OddsRatio_working_3-way'!V190/(2*'OddsRatio_working_3-way'!X190)))</f>
        <v>0.49945991622764896</v>
      </c>
      <c r="Z190" s="11">
        <f>'OddsRatio_working_3-way'!X190^(1/3)*COS('OddsRatio_working_3-way'!Y190/3)</f>
        <v>0.52332621490221543</v>
      </c>
      <c r="AA190" s="11">
        <f>'OddsRatio_working_3-way'!X190^(1/3)*COS(('OddsRatio_working_3-way'!Y190+2*PI())/3)</f>
        <v>-0.33782210608394203</v>
      </c>
      <c r="AB190" s="11">
        <f>'OddsRatio_working_3-way'!X190^(1/3)*COS(('OddsRatio_working_3-way'!Y190+4*PI())/3)</f>
        <v>-0.18550410881827364</v>
      </c>
      <c r="AC190" s="11">
        <f>'OddsRatio_working_3-way'!X190^(1/3)*SIN('OddsRatio_working_3-way'!Y190/3)</f>
        <v>8.794083672375852E-2</v>
      </c>
      <c r="AD190" s="11">
        <f>'OddsRatio_working_3-way'!X190^(1/3)*SIN(('OddsRatio_working_3-way'!Y190+2*PI())/3)</f>
        <v>0.40924337820979373</v>
      </c>
      <c r="AE190" s="11">
        <f>'OddsRatio_working_3-way'!X190^(1/3)*SIN(('OddsRatio_working_3-way'!Y190+4*PI())/3)</f>
        <v>-0.49718421493355208</v>
      </c>
      <c r="AF190" s="11">
        <f>-'OddsRatio_working_3-way'!U190/(3*'OddsRatio_working_3-way'!X190^(1/3))*COS(('OddsRatio_working_3-way'!Y190)/3)</f>
        <v>0.52332621490221543</v>
      </c>
      <c r="AG190" s="11">
        <f>-'OddsRatio_working_3-way'!U190/(3*'OddsRatio_working_3-way'!X190^(1/3))*COS(('OddsRatio_working_3-way'!Y190+2*PI())/3)</f>
        <v>-0.33782210608394203</v>
      </c>
      <c r="AH190" s="11">
        <f>-'OddsRatio_working_3-way'!U190/(3*'OddsRatio_working_3-way'!X190^(1/3))*COS(('OddsRatio_working_3-way'!Y190+4*PI())/3)</f>
        <v>-0.18550410881827364</v>
      </c>
      <c r="AI190" s="11">
        <f>'OddsRatio_working_3-way'!U190/(3*'OddsRatio_working_3-way'!X190^(1/3))*SIN(('OddsRatio_working_3-way'!Y190)/3)</f>
        <v>-8.794083672375852E-2</v>
      </c>
      <c r="AJ190" s="11">
        <f>'OddsRatio_working_3-way'!U190/(3*'OddsRatio_working_3-way'!X190^(1/3))*SIN(('OddsRatio_working_3-way'!Y190+2*PI())/3)</f>
        <v>-0.40924337820979373</v>
      </c>
      <c r="AK190" s="11">
        <f>'OddsRatio_working_3-way'!U190/(3*'OddsRatio_working_3-way'!X190^(1/3))*SIN(('OddsRatio_working_3-way'!Y190+4*PI())/3)</f>
        <v>0.49718421493355208</v>
      </c>
      <c r="AL190" s="11">
        <f>'OddsRatio_working_3-way'!Z190+'OddsRatio_working_3-way'!AF190</f>
        <v>1.0466524298044309</v>
      </c>
      <c r="AM190" s="11">
        <f>'OddsRatio_working_3-way'!AA190+'OddsRatio_working_3-way'!AG190</f>
        <v>-0.67564421216788406</v>
      </c>
      <c r="AN190" s="11">
        <f>'OddsRatio_working_3-way'!AB190+'OddsRatio_working_3-way'!AH190</f>
        <v>-0.37100821763654729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1.0466524298044309</v>
      </c>
      <c r="AS190" s="11">
        <f>IF(('OddsRatio_working_3-way'!X190=0),IF(Q190&gt;0,-Q190^(1/3),(-Q190)^(1/3)),'OddsRatio_working_3-way'!AM190-'OddsRatio_working_3-way'!R190/3)</f>
        <v>-0.67564421216788406</v>
      </c>
      <c r="AT190" s="11">
        <f>IF(('OddsRatio_working_3-way'!X190=0),IF(Q190&gt;0,-Q190^(1/3),(-Q190)^(1/3)),'OddsRatio_working_3-way'!AN190-'OddsRatio_working_3-way'!R190/3)</f>
        <v>-0.37100821763654729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2.2000000000000002</v>
      </c>
      <c r="B191" s="4">
        <f>IF('True_Odds_Calculator_3-way'!B192="","",'True_Odds_Calculator_3-way'!B192)</f>
        <v>3.48</v>
      </c>
      <c r="C191" s="4">
        <f>IF('True_Odds_Calculator_3-way'!C192="","",'True_Odds_Calculator_3-way'!C192)</f>
        <v>3.49</v>
      </c>
      <c r="D191" s="9">
        <f t="shared" si="39"/>
        <v>0.44376885329494276</v>
      </c>
      <c r="E191" s="9">
        <f t="shared" si="40"/>
        <v>0.27851953203340157</v>
      </c>
      <c r="F191" s="9">
        <f t="shared" si="41"/>
        <v>0.27771161467165539</v>
      </c>
      <c r="G191" s="9">
        <f t="shared" si="42"/>
        <v>1.0445211558808378</v>
      </c>
      <c r="H191" s="9">
        <f t="shared" si="43"/>
        <v>2.253425387057006</v>
      </c>
      <c r="I191" s="9">
        <f t="shared" si="44"/>
        <v>3.5904124665844783</v>
      </c>
      <c r="J191" s="9">
        <f t="shared" si="45"/>
        <v>3.6008576781432859</v>
      </c>
      <c r="K191" s="11">
        <f t="shared" si="46"/>
        <v>0.45454545454545453</v>
      </c>
      <c r="L191" s="11">
        <f t="shared" si="47"/>
        <v>0.28735632183908044</v>
      </c>
      <c r="M191" s="11">
        <f t="shared" si="48"/>
        <v>0.28653295128939826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-0.27733515373076667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0.23091801325177472</v>
      </c>
      <c r="Q191" s="11">
        <f>2*'OddsRatio_working_3-way'!K191*'OddsRatio_working_3-way'!L191*'OddsRatio_working_3-way'!M191</f>
        <v>7.4851868152925355E-2</v>
      </c>
      <c r="R191" s="11">
        <f t="shared" si="49"/>
        <v>0</v>
      </c>
      <c r="S191" s="11">
        <f t="shared" si="50"/>
        <v>-0.83263160167551964</v>
      </c>
      <c r="T191" s="11">
        <f t="shared" si="51"/>
        <v>-0.26989679146694318</v>
      </c>
      <c r="U191" s="11">
        <f>'OddsRatio_working_3-way'!S191-'OddsRatio_working_3-way'!R191^2/3</f>
        <v>-0.83263160167551964</v>
      </c>
      <c r="V191" s="11">
        <f>'OddsRatio_working_3-way'!S191*'OddsRatio_working_3-way'!R191/3-2*'OddsRatio_working_3-way'!R191^3/27-'OddsRatio_working_3-way'!T191</f>
        <v>0.26989679146694318</v>
      </c>
      <c r="W191" s="11">
        <f>'OddsRatio_working_3-way'!V191^2+4*'OddsRatio_working_3-way'!U191^3/27</f>
        <v>-1.2673202470319347E-2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0.14621685993283226</v>
      </c>
      <c r="Y191" s="11">
        <f>IF('OddsRatio_working_3-way'!W191&gt;=0,IF('OddsRatio_working_3-way'!V191+SQRT('OddsRatio_working_3-way'!W191)&gt;0,0,PI()),ACOS('OddsRatio_working_3-way'!V191/(2*'OddsRatio_working_3-way'!X191)))</f>
        <v>0.395164609168414</v>
      </c>
      <c r="Z191" s="11">
        <f>'OddsRatio_working_3-way'!X191^(1/3)*COS('OddsRatio_working_3-way'!Y191/3)</f>
        <v>0.52226057794041891</v>
      </c>
      <c r="AA191" s="11">
        <f>'OddsRatio_working_3-way'!X191^(1/3)*COS(('OddsRatio_working_3-way'!Y191+2*PI())/3)</f>
        <v>-0.32105371482258055</v>
      </c>
      <c r="AB191" s="11">
        <f>'OddsRatio_working_3-way'!X191^(1/3)*COS(('OddsRatio_working_3-way'!Y191+4*PI())/3)</f>
        <v>-0.20120686311783806</v>
      </c>
      <c r="AC191" s="11">
        <f>'OddsRatio_working_3-way'!X191^(1/3)*SIN('OddsRatio_working_3-way'!Y191/3)</f>
        <v>6.9193612093262205E-2</v>
      </c>
      <c r="AD191" s="11">
        <f>'OddsRatio_working_3-way'!X191^(1/3)*SIN(('OddsRatio_working_3-way'!Y191+2*PI())/3)</f>
        <v>0.41769412184491456</v>
      </c>
      <c r="AE191" s="11">
        <f>'OddsRatio_working_3-way'!X191^(1/3)*SIN(('OddsRatio_working_3-way'!Y191+4*PI())/3)</f>
        <v>-0.48688773393817675</v>
      </c>
      <c r="AF191" s="11">
        <f>-'OddsRatio_working_3-way'!U191/(3*'OddsRatio_working_3-way'!X191^(1/3))*COS(('OddsRatio_working_3-way'!Y191)/3)</f>
        <v>0.52226057794041891</v>
      </c>
      <c r="AG191" s="11">
        <f>-'OddsRatio_working_3-way'!U191/(3*'OddsRatio_working_3-way'!X191^(1/3))*COS(('OddsRatio_working_3-way'!Y191+2*PI())/3)</f>
        <v>-0.32105371482258055</v>
      </c>
      <c r="AH191" s="11">
        <f>-'OddsRatio_working_3-way'!U191/(3*'OddsRatio_working_3-way'!X191^(1/3))*COS(('OddsRatio_working_3-way'!Y191+4*PI())/3)</f>
        <v>-0.20120686311783806</v>
      </c>
      <c r="AI191" s="11">
        <f>'OddsRatio_working_3-way'!U191/(3*'OddsRatio_working_3-way'!X191^(1/3))*SIN(('OddsRatio_working_3-way'!Y191)/3)</f>
        <v>-6.9193612093262205E-2</v>
      </c>
      <c r="AJ191" s="11">
        <f>'OddsRatio_working_3-way'!U191/(3*'OddsRatio_working_3-way'!X191^(1/3))*SIN(('OddsRatio_working_3-way'!Y191+2*PI())/3)</f>
        <v>-0.41769412184491456</v>
      </c>
      <c r="AK191" s="11">
        <f>'OddsRatio_working_3-way'!U191/(3*'OddsRatio_working_3-way'!X191^(1/3))*SIN(('OddsRatio_working_3-way'!Y191+4*PI())/3)</f>
        <v>0.48688773393817675</v>
      </c>
      <c r="AL191" s="11">
        <f>'OddsRatio_working_3-way'!Z191+'OddsRatio_working_3-way'!AF191</f>
        <v>1.0445211558808378</v>
      </c>
      <c r="AM191" s="11">
        <f>'OddsRatio_working_3-way'!AA191+'OddsRatio_working_3-way'!AG191</f>
        <v>-0.6421074296451611</v>
      </c>
      <c r="AN191" s="11">
        <f>'OddsRatio_working_3-way'!AB191+'OddsRatio_working_3-way'!AH191</f>
        <v>-0.40241372623567612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1.0445211558808378</v>
      </c>
      <c r="AS191" s="11">
        <f>IF(('OddsRatio_working_3-way'!X191=0),IF(Q191&gt;0,-Q191^(1/3),(-Q191)^(1/3)),'OddsRatio_working_3-way'!AM191-'OddsRatio_working_3-way'!R191/3)</f>
        <v>-0.6421074296451611</v>
      </c>
      <c r="AT191" s="11">
        <f>IF(('OddsRatio_working_3-way'!X191=0),IF(Q191&gt;0,-Q191^(1/3),(-Q191)^(1/3)),'OddsRatio_working_3-way'!AN191-'OddsRatio_working_3-way'!R191/3)</f>
        <v>-0.40241372623567612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2.4700000000000002</v>
      </c>
      <c r="B192" s="4">
        <f>IF('True_Odds_Calculator_3-way'!B193="","",'True_Odds_Calculator_3-way'!B193)</f>
        <v>3.32</v>
      </c>
      <c r="C192" s="4">
        <f>IF('True_Odds_Calculator_3-way'!C193="","",'True_Odds_Calculator_3-way'!C193)</f>
        <v>3.11</v>
      </c>
      <c r="D192" s="9">
        <f t="shared" si="39"/>
        <v>0.39489964131952082</v>
      </c>
      <c r="E192" s="9">
        <f t="shared" si="40"/>
        <v>0.29254253115013079</v>
      </c>
      <c r="F192" s="9">
        <f t="shared" si="41"/>
        <v>0.3125578275303485</v>
      </c>
      <c r="G192" s="9">
        <f t="shared" si="42"/>
        <v>1.0423734386947454</v>
      </c>
      <c r="H192" s="9">
        <f t="shared" si="43"/>
        <v>2.5322889548812757</v>
      </c>
      <c r="I192" s="9">
        <f t="shared" si="44"/>
        <v>3.4183063777718083</v>
      </c>
      <c r="J192" s="9">
        <f t="shared" si="45"/>
        <v>3.1994079556459125</v>
      </c>
      <c r="K192" s="11">
        <f t="shared" si="46"/>
        <v>0.40485829959514169</v>
      </c>
      <c r="L192" s="11">
        <f t="shared" si="47"/>
        <v>0.30120481927710846</v>
      </c>
      <c r="M192" s="11">
        <f t="shared" si="48"/>
        <v>0.32154340836012862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-0.28215798743093234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0.23134311854601711</v>
      </c>
      <c r="Q192" s="11">
        <f>2*'OddsRatio_working_3-way'!K192*'OddsRatio_working_3-way'!L192*'OddsRatio_working_3-way'!M192</f>
        <v>7.8421396117293957E-2</v>
      </c>
      <c r="R192" s="11">
        <f t="shared" si="49"/>
        <v>0</v>
      </c>
      <c r="S192" s="11">
        <f t="shared" si="50"/>
        <v>-0.81990632500753191</v>
      </c>
      <c r="T192" s="11">
        <f t="shared" si="51"/>
        <v>-0.27793434746018036</v>
      </c>
      <c r="U192" s="11">
        <f>'OddsRatio_working_3-way'!S192-'OddsRatio_working_3-way'!R192^2/3</f>
        <v>-0.81990632500753191</v>
      </c>
      <c r="V192" s="11">
        <f>'OddsRatio_working_3-way'!S192*'OddsRatio_working_3-way'!R192/3-2*'OddsRatio_working_3-way'!R192^3/27-'OddsRatio_working_3-way'!T192</f>
        <v>0.27793434746018036</v>
      </c>
      <c r="W192" s="11">
        <f>'OddsRatio_working_3-way'!V192^2+4*'OddsRatio_working_3-way'!U192^3/27</f>
        <v>-4.4086555968291669E-3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0.14287770740649627</v>
      </c>
      <c r="Y192" s="11">
        <f>IF('OddsRatio_working_3-way'!W192&gt;=0,IF('OddsRatio_working_3-way'!V192+SQRT('OddsRatio_working_3-way'!W192)&gt;0,0,PI()),ACOS('OddsRatio_working_3-way'!V192/(2*'OddsRatio_working_3-way'!X192)))</f>
        <v>0.23450188097337232</v>
      </c>
      <c r="Z192" s="11">
        <f>'OddsRatio_working_3-way'!X192^(1/3)*COS('OddsRatio_working_3-way'!Y192/3)</f>
        <v>0.5211867193473726</v>
      </c>
      <c r="AA192" s="11">
        <f>'OddsRatio_working_3-way'!X192^(1/3)*COS(('OddsRatio_working_3-way'!Y192+2*PI())/3)</f>
        <v>-0.29594705727132414</v>
      </c>
      <c r="AB192" s="11">
        <f>'OddsRatio_working_3-way'!X192^(1/3)*COS(('OddsRatio_working_3-way'!Y192+4*PI())/3)</f>
        <v>-0.22523966207604859</v>
      </c>
      <c r="AC192" s="11">
        <f>'OddsRatio_working_3-way'!X192^(1/3)*SIN('OddsRatio_working_3-way'!Y192/3)</f>
        <v>4.0822933649689606E-2</v>
      </c>
      <c r="AD192" s="11">
        <f>'OddsRatio_working_3-way'!X192^(1/3)*SIN(('OddsRatio_working_3-way'!Y192+2*PI())/3)</f>
        <v>0.43094947224505042</v>
      </c>
      <c r="AE192" s="11">
        <f>'OddsRatio_working_3-way'!X192^(1/3)*SIN(('OddsRatio_working_3-way'!Y192+4*PI())/3)</f>
        <v>-0.47177240589474007</v>
      </c>
      <c r="AF192" s="11">
        <f>-'OddsRatio_working_3-way'!U192/(3*'OddsRatio_working_3-way'!X192^(1/3))*COS(('OddsRatio_working_3-way'!Y192)/3)</f>
        <v>0.52118671934737271</v>
      </c>
      <c r="AG192" s="11">
        <f>-'OddsRatio_working_3-way'!U192/(3*'OddsRatio_working_3-way'!X192^(1/3))*COS(('OddsRatio_working_3-way'!Y192+2*PI())/3)</f>
        <v>-0.2959470572713242</v>
      </c>
      <c r="AH192" s="11">
        <f>-'OddsRatio_working_3-way'!U192/(3*'OddsRatio_working_3-way'!X192^(1/3))*COS(('OddsRatio_working_3-way'!Y192+4*PI())/3)</f>
        <v>-0.22523966207604865</v>
      </c>
      <c r="AI192" s="11">
        <f>'OddsRatio_working_3-way'!U192/(3*'OddsRatio_working_3-way'!X192^(1/3))*SIN(('OddsRatio_working_3-way'!Y192)/3)</f>
        <v>-4.082293364968962E-2</v>
      </c>
      <c r="AJ192" s="11">
        <f>'OddsRatio_working_3-way'!U192/(3*'OddsRatio_working_3-way'!X192^(1/3))*SIN(('OddsRatio_working_3-way'!Y192+2*PI())/3)</f>
        <v>-0.43094947224505054</v>
      </c>
      <c r="AK192" s="11">
        <f>'OddsRatio_working_3-way'!U192/(3*'OddsRatio_working_3-way'!X192^(1/3))*SIN(('OddsRatio_working_3-way'!Y192+4*PI())/3)</f>
        <v>0.47177240589474018</v>
      </c>
      <c r="AL192" s="11">
        <f>'OddsRatio_working_3-way'!Z192+'OddsRatio_working_3-way'!AF192</f>
        <v>1.0423734386947454</v>
      </c>
      <c r="AM192" s="11">
        <f>'OddsRatio_working_3-way'!AA192+'OddsRatio_working_3-way'!AG192</f>
        <v>-0.5918941145426484</v>
      </c>
      <c r="AN192" s="11">
        <f>'OddsRatio_working_3-way'!AB192+'OddsRatio_working_3-way'!AH192</f>
        <v>-0.45047932415209724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1.0423734386947454</v>
      </c>
      <c r="AS192" s="11">
        <f>IF(('OddsRatio_working_3-way'!X192=0),IF(Q192&gt;0,-Q192^(1/3),(-Q192)^(1/3)),'OddsRatio_working_3-way'!AM192-'OddsRatio_working_3-way'!R192/3)</f>
        <v>-0.5918941145426484</v>
      </c>
      <c r="AT192" s="11">
        <f>IF(('OddsRatio_working_3-way'!X192=0),IF(Q192&gt;0,-Q192^(1/3),(-Q192)^(1/3)),'OddsRatio_working_3-way'!AN192-'OddsRatio_working_3-way'!R192/3)</f>
        <v>-0.45047932415209724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4.26</v>
      </c>
      <c r="B193" s="4">
        <f>IF('True_Odds_Calculator_3-way'!B194="","",'True_Odds_Calculator_3-way'!B194)</f>
        <v>3.56</v>
      </c>
      <c r="C193" s="4">
        <f>IF('True_Odds_Calculator_3-way'!C194="","",'True_Odds_Calculator_3-way'!C194)</f>
        <v>1.84</v>
      </c>
      <c r="D193" s="9">
        <f t="shared" si="39"/>
        <v>0.21809386704437186</v>
      </c>
      <c r="E193" s="9">
        <f t="shared" si="40"/>
        <v>0.26209864516222209</v>
      </c>
      <c r="F193" s="9">
        <f t="shared" si="41"/>
        <v>0.51980748779340591</v>
      </c>
      <c r="G193" s="9">
        <f t="shared" si="42"/>
        <v>1.0997489764020087</v>
      </c>
      <c r="H193" s="9">
        <f t="shared" si="43"/>
        <v>4.5851816630705482</v>
      </c>
      <c r="I193" s="9">
        <f t="shared" si="44"/>
        <v>3.815357379589142</v>
      </c>
      <c r="J193" s="9">
        <f t="shared" si="45"/>
        <v>1.9237891401776872</v>
      </c>
      <c r="K193" s="11">
        <f t="shared" si="46"/>
        <v>0.23474178403755869</v>
      </c>
      <c r="L193" s="11">
        <f t="shared" si="47"/>
        <v>0.2808988764044944</v>
      </c>
      <c r="M193" s="11">
        <f t="shared" si="48"/>
        <v>0.54347826086956519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-0.25122301960271631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0.2386694372389688</v>
      </c>
      <c r="Q193" s="11">
        <f>2*'OddsRatio_working_3-way'!K193*'OddsRatio_working_3-way'!L193*'OddsRatio_working_3-way'!M193</f>
        <v>7.1672503675365984E-2</v>
      </c>
      <c r="R193" s="11">
        <f t="shared" si="49"/>
        <v>0</v>
      </c>
      <c r="S193" s="11">
        <f t="shared" si="50"/>
        <v>-0.95003012708150814</v>
      </c>
      <c r="T193" s="11">
        <f t="shared" si="51"/>
        <v>-0.28529433245690927</v>
      </c>
      <c r="U193" s="11">
        <f>'OddsRatio_working_3-way'!S193-'OddsRatio_working_3-way'!R193^2/3</f>
        <v>-0.95003012708150814</v>
      </c>
      <c r="V193" s="11">
        <f>'OddsRatio_working_3-way'!S193*'OddsRatio_working_3-way'!R193/3-2*'OddsRatio_working_3-way'!R193^3/27-'OddsRatio_working_3-way'!T193</f>
        <v>0.28529433245690927</v>
      </c>
      <c r="W193" s="11">
        <f>'OddsRatio_working_3-way'!V193^2+4*'OddsRatio_working_3-way'!U193^3/27</f>
        <v>-4.5637747076853558E-2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0.17820676418761933</v>
      </c>
      <c r="Y193" s="11">
        <f>IF('OddsRatio_working_3-way'!W193&gt;=0,IF('OddsRatio_working_3-way'!V193+SQRT('OddsRatio_working_3-way'!W193)&gt;0,0,PI()),ACOS('OddsRatio_working_3-way'!V193/(2*'OddsRatio_working_3-way'!X193)))</f>
        <v>0.64273611162065292</v>
      </c>
      <c r="Z193" s="11">
        <f>'OddsRatio_working_3-way'!X193^(1/3)*COS('OddsRatio_working_3-way'!Y193/3)</f>
        <v>0.54987448820100437</v>
      </c>
      <c r="AA193" s="11">
        <f>'OddsRatio_working_3-way'!X193^(1/3)*COS(('OddsRatio_working_3-way'!Y193+2*PI())/3)</f>
        <v>-0.37855223910431285</v>
      </c>
      <c r="AB193" s="11">
        <f>'OddsRatio_working_3-way'!X193^(1/3)*COS(('OddsRatio_working_3-way'!Y193+4*PI())/3)</f>
        <v>-0.17132224909669164</v>
      </c>
      <c r="AC193" s="11">
        <f>'OddsRatio_working_3-way'!X193^(1/3)*SIN('OddsRatio_working_3-way'!Y193/3)</f>
        <v>0.11964429051506349</v>
      </c>
      <c r="AD193" s="11">
        <f>'OddsRatio_working_3-way'!X193^(1/3)*SIN(('OddsRatio_working_3-way'!Y193+2*PI())/3)</f>
        <v>0.41638313041750452</v>
      </c>
      <c r="AE193" s="11">
        <f>'OddsRatio_working_3-way'!X193^(1/3)*SIN(('OddsRatio_working_3-way'!Y193+4*PI())/3)</f>
        <v>-0.53602742093256806</v>
      </c>
      <c r="AF193" s="11">
        <f>-'OddsRatio_working_3-way'!U193/(3*'OddsRatio_working_3-way'!X193^(1/3))*COS(('OddsRatio_working_3-way'!Y193)/3)</f>
        <v>0.54987448820100437</v>
      </c>
      <c r="AG193" s="11">
        <f>-'OddsRatio_working_3-way'!U193/(3*'OddsRatio_working_3-way'!X193^(1/3))*COS(('OddsRatio_working_3-way'!Y193+2*PI())/3)</f>
        <v>-0.37855223910431285</v>
      </c>
      <c r="AH193" s="11">
        <f>-'OddsRatio_working_3-way'!U193/(3*'OddsRatio_working_3-way'!X193^(1/3))*COS(('OddsRatio_working_3-way'!Y193+4*PI())/3)</f>
        <v>-0.17132224909669164</v>
      </c>
      <c r="AI193" s="11">
        <f>'OddsRatio_working_3-way'!U193/(3*'OddsRatio_working_3-way'!X193^(1/3))*SIN(('OddsRatio_working_3-way'!Y193)/3)</f>
        <v>-0.11964429051506349</v>
      </c>
      <c r="AJ193" s="11">
        <f>'OddsRatio_working_3-way'!U193/(3*'OddsRatio_working_3-way'!X193^(1/3))*SIN(('OddsRatio_working_3-way'!Y193+2*PI())/3)</f>
        <v>-0.41638313041750452</v>
      </c>
      <c r="AK193" s="11">
        <f>'OddsRatio_working_3-way'!U193/(3*'OddsRatio_working_3-way'!X193^(1/3))*SIN(('OddsRatio_working_3-way'!Y193+4*PI())/3)</f>
        <v>0.53602742093256806</v>
      </c>
      <c r="AL193" s="11">
        <f>'OddsRatio_working_3-way'!Z193+'OddsRatio_working_3-way'!AF193</f>
        <v>1.0997489764020087</v>
      </c>
      <c r="AM193" s="11">
        <f>'OddsRatio_working_3-way'!AA193+'OddsRatio_working_3-way'!AG193</f>
        <v>-0.7571044782086257</v>
      </c>
      <c r="AN193" s="11">
        <f>'OddsRatio_working_3-way'!AB193+'OddsRatio_working_3-way'!AH193</f>
        <v>-0.34264449819338327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1.0997489764020087</v>
      </c>
      <c r="AS193" s="11">
        <f>IF(('OddsRatio_working_3-way'!X193=0),IF(Q193&gt;0,-Q193^(1/3),(-Q193)^(1/3)),'OddsRatio_working_3-way'!AM193-'OddsRatio_working_3-way'!R193/3)</f>
        <v>-0.7571044782086257</v>
      </c>
      <c r="AT193" s="11">
        <f>IF(('OddsRatio_working_3-way'!X193=0),IF(Q193&gt;0,-Q193^(1/3),(-Q193)^(1/3)),'OddsRatio_working_3-way'!AN193-'OddsRatio_working_3-way'!R193/3)</f>
        <v>-0.34264449819338327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2.89</v>
      </c>
      <c r="B194" s="4">
        <f>IF('True_Odds_Calculator_3-way'!B195="","",'True_Odds_Calculator_3-way'!B195)</f>
        <v>3.33</v>
      </c>
      <c r="C194" s="4">
        <f>IF('True_Odds_Calculator_3-way'!C195="","",'True_Odds_Calculator_3-way'!C195)</f>
        <v>2.59</v>
      </c>
      <c r="D194" s="9">
        <f t="shared" si="39"/>
        <v>0.33512635804363655</v>
      </c>
      <c r="E194" s="9">
        <f t="shared" si="40"/>
        <v>0.29020661205716264</v>
      </c>
      <c r="F194" s="9">
        <f t="shared" si="41"/>
        <v>0.37466702989920087</v>
      </c>
      <c r="G194" s="9">
        <f t="shared" si="42"/>
        <v>1.0497085272484057</v>
      </c>
      <c r="H194" s="9">
        <f t="shared" si="43"/>
        <v>2.9839491164994869</v>
      </c>
      <c r="I194" s="9">
        <f t="shared" si="44"/>
        <v>3.4458208684887848</v>
      </c>
      <c r="J194" s="9">
        <f t="shared" si="45"/>
        <v>2.6690365583249656</v>
      </c>
      <c r="K194" s="11">
        <f t="shared" si="46"/>
        <v>0.34602076124567471</v>
      </c>
      <c r="L194" s="11">
        <f t="shared" si="47"/>
        <v>0.3003003003003003</v>
      </c>
      <c r="M194" s="11">
        <f t="shared" si="48"/>
        <v>0.38610038610038611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-0.28091375767425519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0.23309571612199498</v>
      </c>
      <c r="Q194" s="11">
        <f>2*'OddsRatio_working_3-way'!K194*'OddsRatio_working_3-way'!L194*'OddsRatio_working_3-way'!M194</f>
        <v>8.0239489198621339E-2</v>
      </c>
      <c r="R194" s="11">
        <f t="shared" si="49"/>
        <v>0</v>
      </c>
      <c r="S194" s="11">
        <f t="shared" si="50"/>
        <v>-0.82977679004347826</v>
      </c>
      <c r="T194" s="11">
        <f t="shared" si="51"/>
        <v>-0.28563744924044004</v>
      </c>
      <c r="U194" s="11">
        <f>'OddsRatio_working_3-way'!S194-'OddsRatio_working_3-way'!R194^2/3</f>
        <v>-0.82977679004347826</v>
      </c>
      <c r="V194" s="11">
        <f>'OddsRatio_working_3-way'!S194*'OddsRatio_working_3-way'!R194/3-2*'OddsRatio_working_3-way'!R194^3/27-'OddsRatio_working_3-way'!T194</f>
        <v>0.28563744924044004</v>
      </c>
      <c r="W194" s="11">
        <f>'OddsRatio_working_3-way'!V194^2+4*'OddsRatio_working_3-way'!U194^3/27</f>
        <v>-3.0521092255217791E-3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0.14546551278061301</v>
      </c>
      <c r="Y194" s="11">
        <f>IF('OddsRatio_working_3-way'!W194&gt;=0,IF('OddsRatio_working_3-way'!V194+SQRT('OddsRatio_working_3-way'!W194)&gt;0,0,PI()),ACOS('OddsRatio_working_3-way'!V194/(2*'OddsRatio_working_3-way'!X194)))</f>
        <v>0.19105362656686697</v>
      </c>
      <c r="Z194" s="11">
        <f>'OddsRatio_working_3-way'!X194^(1/3)*COS('OddsRatio_working_3-way'!Y194/3)</f>
        <v>0.52485426362420284</v>
      </c>
      <c r="AA194" s="11">
        <f>'OddsRatio_working_3-way'!X194^(1/3)*COS(('OddsRatio_working_3-way'!Y194+2*PI())/3)</f>
        <v>-0.29141331778906904</v>
      </c>
      <c r="AB194" s="11">
        <f>'OddsRatio_working_3-way'!X194^(1/3)*COS(('OddsRatio_working_3-way'!Y194+4*PI())/3)</f>
        <v>-0.23344094583513417</v>
      </c>
      <c r="AC194" s="11">
        <f>'OddsRatio_working_3-way'!X194^(1/3)*SIN('OddsRatio_working_3-way'!Y194/3)</f>
        <v>3.3470364553165648E-2</v>
      </c>
      <c r="AD194" s="11">
        <f>'OddsRatio_working_3-way'!X194^(1/3)*SIN(('OddsRatio_working_3-way'!Y194+2*PI())/3)</f>
        <v>0.4378019433065517</v>
      </c>
      <c r="AE194" s="11">
        <f>'OddsRatio_working_3-way'!X194^(1/3)*SIN(('OddsRatio_working_3-way'!Y194+4*PI())/3)</f>
        <v>-0.47127230785971713</v>
      </c>
      <c r="AF194" s="11">
        <f>-'OddsRatio_working_3-way'!U194/(3*'OddsRatio_working_3-way'!X194^(1/3))*COS(('OddsRatio_working_3-way'!Y194)/3)</f>
        <v>0.52485426362420284</v>
      </c>
      <c r="AG194" s="11">
        <f>-'OddsRatio_working_3-way'!U194/(3*'OddsRatio_working_3-way'!X194^(1/3))*COS(('OddsRatio_working_3-way'!Y194+2*PI())/3)</f>
        <v>-0.29141331778906904</v>
      </c>
      <c r="AH194" s="11">
        <f>-'OddsRatio_working_3-way'!U194/(3*'OddsRatio_working_3-way'!X194^(1/3))*COS(('OddsRatio_working_3-way'!Y194+4*PI())/3)</f>
        <v>-0.23344094583513417</v>
      </c>
      <c r="AI194" s="11">
        <f>'OddsRatio_working_3-way'!U194/(3*'OddsRatio_working_3-way'!X194^(1/3))*SIN(('OddsRatio_working_3-way'!Y194)/3)</f>
        <v>-3.3470364553165648E-2</v>
      </c>
      <c r="AJ194" s="11">
        <f>'OddsRatio_working_3-way'!U194/(3*'OddsRatio_working_3-way'!X194^(1/3))*SIN(('OddsRatio_working_3-way'!Y194+2*PI())/3)</f>
        <v>-0.4378019433065517</v>
      </c>
      <c r="AK194" s="11">
        <f>'OddsRatio_working_3-way'!U194/(3*'OddsRatio_working_3-way'!X194^(1/3))*SIN(('OddsRatio_working_3-way'!Y194+4*PI())/3)</f>
        <v>0.47127230785971713</v>
      </c>
      <c r="AL194" s="11">
        <f>'OddsRatio_working_3-way'!Z194+'OddsRatio_working_3-way'!AF194</f>
        <v>1.0497085272484057</v>
      </c>
      <c r="AM194" s="11">
        <f>'OddsRatio_working_3-way'!AA194+'OddsRatio_working_3-way'!AG194</f>
        <v>-0.58282663557813807</v>
      </c>
      <c r="AN194" s="11">
        <f>'OddsRatio_working_3-way'!AB194+'OddsRatio_working_3-way'!AH194</f>
        <v>-0.46688189167026833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1.0497085272484057</v>
      </c>
      <c r="AS194" s="11">
        <f>IF(('OddsRatio_working_3-way'!X194=0),IF(Q194&gt;0,-Q194^(1/3),(-Q194)^(1/3)),'OddsRatio_working_3-way'!AM194-'OddsRatio_working_3-way'!R194/3)</f>
        <v>-0.58282663557813807</v>
      </c>
      <c r="AT194" s="11">
        <f>IF(('OddsRatio_working_3-way'!X194=0),IF(Q194&gt;0,-Q194^(1/3),(-Q194)^(1/3)),'OddsRatio_working_3-way'!AN194-'OddsRatio_working_3-way'!R194/3)</f>
        <v>-0.46688189167026833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2.08</v>
      </c>
      <c r="B195" s="4">
        <f>IF('True_Odds_Calculator_3-way'!B196="","",'True_Odds_Calculator_3-way'!B196)</f>
        <v>3.37</v>
      </c>
      <c r="C195" s="4">
        <f>IF('True_Odds_Calculator_3-way'!C196="","",'True_Odds_Calculator_3-way'!C196)</f>
        <v>3.89</v>
      </c>
      <c r="D195" s="9">
        <f t="shared" si="39"/>
        <v>0.46738800742720482</v>
      </c>
      <c r="E195" s="9">
        <f t="shared" si="40"/>
        <v>0.28565885861958623</v>
      </c>
      <c r="F195" s="9">
        <f t="shared" si="41"/>
        <v>0.24695313395320875</v>
      </c>
      <c r="G195" s="9">
        <f t="shared" si="42"/>
        <v>1.0551388665209314</v>
      </c>
      <c r="H195" s="9">
        <f t="shared" si="43"/>
        <v>2.1395499758426064</v>
      </c>
      <c r="I195" s="9">
        <f t="shared" si="44"/>
        <v>3.5006791136546078</v>
      </c>
      <c r="J195" s="9">
        <f t="shared" si="45"/>
        <v>4.0493513242454906</v>
      </c>
      <c r="K195" s="11">
        <f t="shared" si="46"/>
        <v>0.48076923076923073</v>
      </c>
      <c r="L195" s="11">
        <f t="shared" si="47"/>
        <v>0.29673590504451036</v>
      </c>
      <c r="M195" s="11">
        <f t="shared" si="48"/>
        <v>0.25706940874035988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-0.2712858282053433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0.23251256154614836</v>
      </c>
      <c r="Q195" s="11">
        <f>2*'OddsRatio_working_3-way'!K195*'OddsRatio_working_3-way'!L195*'OddsRatio_working_3-way'!M195</f>
        <v>7.3347811213296005E-2</v>
      </c>
      <c r="R195" s="11">
        <f t="shared" si="49"/>
        <v>0</v>
      </c>
      <c r="S195" s="11">
        <f t="shared" si="50"/>
        <v>-0.85707595964118533</v>
      </c>
      <c r="T195" s="11">
        <f t="shared" si="51"/>
        <v>-0.27037096518649378</v>
      </c>
      <c r="U195" s="11">
        <f>'OddsRatio_working_3-way'!S195-'OddsRatio_working_3-way'!R195^2/3</f>
        <v>-0.85707595964118533</v>
      </c>
      <c r="V195" s="11">
        <f>'OddsRatio_working_3-way'!S195*'OddsRatio_working_3-way'!R195/3-2*'OddsRatio_working_3-way'!R195^3/27-'OddsRatio_working_3-way'!T195</f>
        <v>0.27037096518649378</v>
      </c>
      <c r="W195" s="11">
        <f>'OddsRatio_working_3-way'!V195^2+4*'OddsRatio_working_3-way'!U195^3/27</f>
        <v>-2.0172159448167207E-2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0.15270283090372247</v>
      </c>
      <c r="Y195" s="11">
        <f>IF('OddsRatio_working_3-way'!W195&gt;=0,IF('OddsRatio_working_3-way'!V195+SQRT('OddsRatio_working_3-way'!W195)&gt;0,0,PI()),ACOS('OddsRatio_working_3-way'!V195/(2*'OddsRatio_working_3-way'!X195)))</f>
        <v>0.48369044037718245</v>
      </c>
      <c r="Z195" s="11">
        <f>'OddsRatio_working_3-way'!X195^(1/3)*COS('OddsRatio_working_3-way'!Y195/3)</f>
        <v>0.52756943326046557</v>
      </c>
      <c r="AA195" s="11">
        <f>'OddsRatio_working_3-way'!X195^(1/3)*COS(('OddsRatio_working_3-way'!Y195+2*PI())/3)</f>
        <v>-0.33809393360376622</v>
      </c>
      <c r="AB195" s="11">
        <f>'OddsRatio_working_3-way'!X195^(1/3)*COS(('OddsRatio_working_3-way'!Y195+4*PI())/3)</f>
        <v>-0.18947549965669924</v>
      </c>
      <c r="AC195" s="11">
        <f>'OddsRatio_working_3-way'!X195^(1/3)*SIN('OddsRatio_working_3-way'!Y195/3)</f>
        <v>8.5804892845879638E-2</v>
      </c>
      <c r="AD195" s="11">
        <f>'OddsRatio_working_3-way'!X195^(1/3)*SIN(('OddsRatio_working_3-way'!Y195+2*PI())/3)</f>
        <v>0.41398608504078233</v>
      </c>
      <c r="AE195" s="11">
        <f>'OddsRatio_working_3-way'!X195^(1/3)*SIN(('OddsRatio_working_3-way'!Y195+4*PI())/3)</f>
        <v>-0.49979097788666205</v>
      </c>
      <c r="AF195" s="11">
        <f>-'OddsRatio_working_3-way'!U195/(3*'OddsRatio_working_3-way'!X195^(1/3))*COS(('OddsRatio_working_3-way'!Y195)/3)</f>
        <v>0.52756943326046568</v>
      </c>
      <c r="AG195" s="11">
        <f>-'OddsRatio_working_3-way'!U195/(3*'OddsRatio_working_3-way'!X195^(1/3))*COS(('OddsRatio_working_3-way'!Y195+2*PI())/3)</f>
        <v>-0.33809393360376633</v>
      </c>
      <c r="AH195" s="11">
        <f>-'OddsRatio_working_3-way'!U195/(3*'OddsRatio_working_3-way'!X195^(1/3))*COS(('OddsRatio_working_3-way'!Y195+4*PI())/3)</f>
        <v>-0.1894754996566993</v>
      </c>
      <c r="AI195" s="11">
        <f>'OddsRatio_working_3-way'!U195/(3*'OddsRatio_working_3-way'!X195^(1/3))*SIN(('OddsRatio_working_3-way'!Y195)/3)</f>
        <v>-8.5804892845879666E-2</v>
      </c>
      <c r="AJ195" s="11">
        <f>'OddsRatio_working_3-way'!U195/(3*'OddsRatio_working_3-way'!X195^(1/3))*SIN(('OddsRatio_working_3-way'!Y195+2*PI())/3)</f>
        <v>-0.41398608504078238</v>
      </c>
      <c r="AK195" s="11">
        <f>'OddsRatio_working_3-way'!U195/(3*'OddsRatio_working_3-way'!X195^(1/3))*SIN(('OddsRatio_working_3-way'!Y195+4*PI())/3)</f>
        <v>0.49979097788666216</v>
      </c>
      <c r="AL195" s="11">
        <f>'OddsRatio_working_3-way'!Z195+'OddsRatio_working_3-way'!AF195</f>
        <v>1.0551388665209314</v>
      </c>
      <c r="AM195" s="11">
        <f>'OddsRatio_working_3-way'!AA195+'OddsRatio_working_3-way'!AG195</f>
        <v>-0.67618786720753254</v>
      </c>
      <c r="AN195" s="11">
        <f>'OddsRatio_working_3-way'!AB195+'OddsRatio_working_3-way'!AH195</f>
        <v>-0.37895099931339854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1.0551388665209314</v>
      </c>
      <c r="AS195" s="11">
        <f>IF(('OddsRatio_working_3-way'!X195=0),IF(Q195&gt;0,-Q195^(1/3),(-Q195)^(1/3)),'OddsRatio_working_3-way'!AM195-'OddsRatio_working_3-way'!R195/3)</f>
        <v>-0.67618786720753254</v>
      </c>
      <c r="AT195" s="11">
        <f>IF(('OddsRatio_working_3-way'!X195=0),IF(Q195&gt;0,-Q195^(1/3),(-Q195)^(1/3)),'OddsRatio_working_3-way'!AN195-'OddsRatio_working_3-way'!R195/3)</f>
        <v>-0.37895099931339854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2.46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3.12</v>
      </c>
      <c r="D196" s="9">
        <f t="shared" ref="D196:D259" si="52">(K196/(AR196+K196-(AR196*K196)))</f>
        <v>0.39467234832168779</v>
      </c>
      <c r="E196" s="9">
        <f t="shared" ref="E196:E259" si="53">(L196/(AR196+L196-(AR196*L196)))</f>
        <v>0.29545048415353525</v>
      </c>
      <c r="F196" s="9">
        <f t="shared" ref="F196:F259" si="54">(M196/(AR196+M196-(AR196*M196)))</f>
        <v>0.30987716752477679</v>
      </c>
      <c r="G196" s="9">
        <f t="shared" ref="G196:G259" si="55">AR196</f>
        <v>1.050511854617306</v>
      </c>
      <c r="H196" s="9">
        <f t="shared" ref="H196:H259" si="56">IF(A196="","",1/D196)</f>
        <v>2.5337473077412671</v>
      </c>
      <c r="I196" s="9">
        <f t="shared" ref="I196:I259" si="57">IF(B196="","",1/E196)</f>
        <v>3.3846619099812849</v>
      </c>
      <c r="J196" s="9">
        <f t="shared" ref="J196:J259" si="58">IF(C196="","",1/F196)</f>
        <v>3.2270851317886891</v>
      </c>
      <c r="K196" s="11">
        <f t="shared" ref="K196:K259" si="59">1/A196</f>
        <v>0.4065040650406504</v>
      </c>
      <c r="L196" s="11">
        <f t="shared" ref="L196:L259" si="60">1/B196</f>
        <v>0.3058103975535168</v>
      </c>
      <c r="M196" s="11">
        <f t="shared" ref="M196:M259" si="61">1/C196</f>
        <v>0.32051282051282048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-0.27994783946898505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0.23308719325725363</v>
      </c>
      <c r="Q196" s="11">
        <f>2*'OddsRatio_working_3-way'!K196*'OddsRatio_working_3-way'!L196*'OddsRatio_working_3-way'!M196</f>
        <v>7.9687929318719194E-2</v>
      </c>
      <c r="R196" s="11">
        <f t="shared" ref="R196:R259" si="62">O196/N196</f>
        <v>0</v>
      </c>
      <c r="S196" s="11">
        <f t="shared" ref="S196:S259" si="63">P196/N196</f>
        <v>-0.83260936644262606</v>
      </c>
      <c r="T196" s="11">
        <f t="shared" ref="T196:T259" si="64">Q196/N196</f>
        <v>-0.28465277485217988</v>
      </c>
      <c r="U196" s="11">
        <f>'OddsRatio_working_3-way'!S196-'OddsRatio_working_3-way'!R196^2/3</f>
        <v>-0.83260936644262606</v>
      </c>
      <c r="V196" s="11">
        <f>'OddsRatio_working_3-way'!S196*'OddsRatio_working_3-way'!R196/3-2*'OddsRatio_working_3-way'!R196^3/27-'OddsRatio_working_3-way'!T196</f>
        <v>0.28465277485217988</v>
      </c>
      <c r="W196" s="11">
        <f>'OddsRatio_working_3-way'!V196^2+4*'OddsRatio_working_3-way'!U196^3/27</f>
        <v>-4.4834272932148256E-3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0.146211002941178</v>
      </c>
      <c r="Y196" s="11">
        <f>IF('OddsRatio_working_3-way'!W196&gt;=0,IF('OddsRatio_working_3-way'!V196+SQRT('OddsRatio_working_3-way'!W196)&gt;0,0,PI()),ACOS('OddsRatio_working_3-way'!V196/(2*'OddsRatio_working_3-way'!X196)))</f>
        <v>0.23102833931965994</v>
      </c>
      <c r="Z196" s="11">
        <f>'OddsRatio_working_3-way'!X196^(1/3)*COS('OddsRatio_working_3-way'!Y196/3)</f>
        <v>0.525255927308653</v>
      </c>
      <c r="AA196" s="11">
        <f>'OddsRatio_working_3-way'!X196^(1/3)*COS(('OddsRatio_working_3-way'!Y196+2*PI())/3)</f>
        <v>-0.29772781737199605</v>
      </c>
      <c r="AB196" s="11">
        <f>'OddsRatio_working_3-way'!X196^(1/3)*COS(('OddsRatio_working_3-way'!Y196+4*PI())/3)</f>
        <v>-0.22752810993665687</v>
      </c>
      <c r="AC196" s="11">
        <f>'OddsRatio_working_3-way'!X196^(1/3)*SIN('OddsRatio_working_3-way'!Y196/3)</f>
        <v>4.052981998482607E-2</v>
      </c>
      <c r="AD196" s="11">
        <f>'OddsRatio_working_3-way'!X196^(1/3)*SIN(('OddsRatio_working_3-way'!Y196+2*PI())/3)</f>
        <v>0.434620066545233</v>
      </c>
      <c r="AE196" s="11">
        <f>'OddsRatio_working_3-way'!X196^(1/3)*SIN(('OddsRatio_working_3-way'!Y196+4*PI())/3)</f>
        <v>-0.47514988653005902</v>
      </c>
      <c r="AF196" s="11">
        <f>-'OddsRatio_working_3-way'!U196/(3*'OddsRatio_working_3-way'!X196^(1/3))*COS(('OddsRatio_working_3-way'!Y196)/3)</f>
        <v>0.525255927308653</v>
      </c>
      <c r="AG196" s="11">
        <f>-'OddsRatio_working_3-way'!U196/(3*'OddsRatio_working_3-way'!X196^(1/3))*COS(('OddsRatio_working_3-way'!Y196+2*PI())/3)</f>
        <v>-0.29772781737199605</v>
      </c>
      <c r="AH196" s="11">
        <f>-'OddsRatio_working_3-way'!U196/(3*'OddsRatio_working_3-way'!X196^(1/3))*COS(('OddsRatio_working_3-way'!Y196+4*PI())/3)</f>
        <v>-0.22752810993665687</v>
      </c>
      <c r="AI196" s="11">
        <f>'OddsRatio_working_3-way'!U196/(3*'OddsRatio_working_3-way'!X196^(1/3))*SIN(('OddsRatio_working_3-way'!Y196)/3)</f>
        <v>-4.052981998482607E-2</v>
      </c>
      <c r="AJ196" s="11">
        <f>'OddsRatio_working_3-way'!U196/(3*'OddsRatio_working_3-way'!X196^(1/3))*SIN(('OddsRatio_working_3-way'!Y196+2*PI())/3)</f>
        <v>-0.434620066545233</v>
      </c>
      <c r="AK196" s="11">
        <f>'OddsRatio_working_3-way'!U196/(3*'OddsRatio_working_3-way'!X196^(1/3))*SIN(('OddsRatio_working_3-way'!Y196+4*PI())/3)</f>
        <v>0.47514988653005902</v>
      </c>
      <c r="AL196" s="11">
        <f>'OddsRatio_working_3-way'!Z196+'OddsRatio_working_3-way'!AF196</f>
        <v>1.050511854617306</v>
      </c>
      <c r="AM196" s="11">
        <f>'OddsRatio_working_3-way'!AA196+'OddsRatio_working_3-way'!AG196</f>
        <v>-0.5954556347439921</v>
      </c>
      <c r="AN196" s="11">
        <f>'OddsRatio_working_3-way'!AB196+'OddsRatio_working_3-way'!AH196</f>
        <v>-0.45505621987331374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1.050511854617306</v>
      </c>
      <c r="AS196" s="11">
        <f>IF(('OddsRatio_working_3-way'!X196=0),IF(Q196&gt;0,-Q196^(1/3),(-Q196)^(1/3)),'OddsRatio_working_3-way'!AM196-'OddsRatio_working_3-way'!R196/3)</f>
        <v>-0.5954556347439921</v>
      </c>
      <c r="AT196" s="11">
        <f>IF(('OddsRatio_working_3-way'!X196=0),IF(Q196&gt;0,-Q196^(1/3),(-Q196)^(1/3)),'OddsRatio_working_3-way'!AN196-'OddsRatio_working_3-way'!R196/3)</f>
        <v>-0.45505621987331374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3.99</v>
      </c>
      <c r="B197" s="4">
        <f>IF('True_Odds_Calculator_3-way'!B198="","",'True_Odds_Calculator_3-way'!B198)</f>
        <v>3.15</v>
      </c>
      <c r="C197" s="4">
        <f>IF('True_Odds_Calculator_3-way'!C198="","",'True_Odds_Calculator_3-way'!C198)</f>
        <v>2.2000000000000002</v>
      </c>
      <c r="D197" s="9">
        <f t="shared" si="52"/>
        <v>0.24413393967842453</v>
      </c>
      <c r="E197" s="9">
        <f t="shared" si="53"/>
        <v>0.30995244381931825</v>
      </c>
      <c r="F197" s="9">
        <f t="shared" si="54"/>
        <v>0.44591361650225714</v>
      </c>
      <c r="G197" s="9">
        <f t="shared" si="55"/>
        <v>1.0354890181122074</v>
      </c>
      <c r="H197" s="9">
        <f t="shared" si="56"/>
        <v>4.0961121641555005</v>
      </c>
      <c r="I197" s="9">
        <f t="shared" si="57"/>
        <v>3.2263013889412462</v>
      </c>
      <c r="J197" s="9">
        <f t="shared" si="58"/>
        <v>2.242586821734649</v>
      </c>
      <c r="K197" s="11">
        <f t="shared" si="59"/>
        <v>0.25062656641604009</v>
      </c>
      <c r="L197" s="11">
        <f t="shared" si="60"/>
        <v>0.31746031746031744</v>
      </c>
      <c r="M197" s="11">
        <f t="shared" si="61"/>
        <v>0.45454545454545453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-0.27898751207021888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0.22928895109346237</v>
      </c>
      <c r="Q197" s="11">
        <f>2*'OddsRatio_working_3-way'!K197*'OddsRatio_working_3-way'!L197*'OddsRatio_working_3-way'!M197</f>
        <v>7.2330899398568557E-2</v>
      </c>
      <c r="R197" s="11">
        <f t="shared" si="62"/>
        <v>0</v>
      </c>
      <c r="S197" s="11">
        <f t="shared" si="63"/>
        <v>-0.82186098364055882</v>
      </c>
      <c r="T197" s="11">
        <f t="shared" si="64"/>
        <v>-0.25926213994970304</v>
      </c>
      <c r="U197" s="11">
        <f>'OddsRatio_working_3-way'!S197-'OddsRatio_working_3-way'!R197^2/3</f>
        <v>-0.82186098364055882</v>
      </c>
      <c r="V197" s="11">
        <f>'OddsRatio_working_3-way'!S197*'OddsRatio_working_3-way'!R197/3-2*'OddsRatio_working_3-way'!R197^3/27-'OddsRatio_working_3-way'!T197</f>
        <v>0.25926213994970304</v>
      </c>
      <c r="W197" s="11">
        <f>'OddsRatio_working_3-way'!V197^2+4*'OddsRatio_working_3-way'!U197^3/27</f>
        <v>-1.5024698679763901E-2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0.14338894299340457</v>
      </c>
      <c r="Y197" s="11">
        <f>IF('OddsRatio_working_3-way'!W197&gt;=0,IF('OddsRatio_working_3-way'!V197+SQRT('OddsRatio_working_3-way'!W197)&gt;0,0,PI()),ACOS('OddsRatio_working_3-way'!V197/(2*'OddsRatio_working_3-way'!X197)))</f>
        <v>0.44163962883377517</v>
      </c>
      <c r="Z197" s="11">
        <f>'OddsRatio_working_3-way'!X197^(1/3)*COS('OddsRatio_working_3-way'!Y197/3)</f>
        <v>0.5177445090561037</v>
      </c>
      <c r="AA197" s="11">
        <f>'OddsRatio_working_3-way'!X197^(1/3)*COS(('OddsRatio_working_3-way'!Y197+2*PI())/3)</f>
        <v>-0.32536070026737063</v>
      </c>
      <c r="AB197" s="11">
        <f>'OddsRatio_working_3-way'!X197^(1/3)*COS(('OddsRatio_working_3-way'!Y197+4*PI())/3)</f>
        <v>-0.19238380878873293</v>
      </c>
      <c r="AC197" s="11">
        <f>'OddsRatio_working_3-way'!X197^(1/3)*SIN('OddsRatio_working_3-way'!Y197/3)</f>
        <v>7.6774244091191185E-2</v>
      </c>
      <c r="AD197" s="11">
        <f>'OddsRatio_working_3-way'!X197^(1/3)*SIN(('OddsRatio_working_3-way'!Y197+2*PI())/3)</f>
        <v>0.40999277546689261</v>
      </c>
      <c r="AE197" s="11">
        <f>'OddsRatio_working_3-way'!X197^(1/3)*SIN(('OddsRatio_working_3-way'!Y197+4*PI())/3)</f>
        <v>-0.48676701955808371</v>
      </c>
      <c r="AF197" s="11">
        <f>-'OddsRatio_working_3-way'!U197/(3*'OddsRatio_working_3-way'!X197^(1/3))*COS(('OddsRatio_working_3-way'!Y197)/3)</f>
        <v>0.5177445090561037</v>
      </c>
      <c r="AG197" s="11">
        <f>-'OddsRatio_working_3-way'!U197/(3*'OddsRatio_working_3-way'!X197^(1/3))*COS(('OddsRatio_working_3-way'!Y197+2*PI())/3)</f>
        <v>-0.32536070026737063</v>
      </c>
      <c r="AH197" s="11">
        <f>-'OddsRatio_working_3-way'!U197/(3*'OddsRatio_working_3-way'!X197^(1/3))*COS(('OddsRatio_working_3-way'!Y197+4*PI())/3)</f>
        <v>-0.19238380878873293</v>
      </c>
      <c r="AI197" s="11">
        <f>'OddsRatio_working_3-way'!U197/(3*'OddsRatio_working_3-way'!X197^(1/3))*SIN(('OddsRatio_working_3-way'!Y197)/3)</f>
        <v>-7.6774244091191185E-2</v>
      </c>
      <c r="AJ197" s="11">
        <f>'OddsRatio_working_3-way'!U197/(3*'OddsRatio_working_3-way'!X197^(1/3))*SIN(('OddsRatio_working_3-way'!Y197+2*PI())/3)</f>
        <v>-0.40999277546689261</v>
      </c>
      <c r="AK197" s="11">
        <f>'OddsRatio_working_3-way'!U197/(3*'OddsRatio_working_3-way'!X197^(1/3))*SIN(('OddsRatio_working_3-way'!Y197+4*PI())/3)</f>
        <v>0.48676701955808371</v>
      </c>
      <c r="AL197" s="11">
        <f>'OddsRatio_working_3-way'!Z197+'OddsRatio_working_3-way'!AF197</f>
        <v>1.0354890181122074</v>
      </c>
      <c r="AM197" s="11">
        <f>'OddsRatio_working_3-way'!AA197+'OddsRatio_working_3-way'!AG197</f>
        <v>-0.65072140053474126</v>
      </c>
      <c r="AN197" s="11">
        <f>'OddsRatio_working_3-way'!AB197+'OddsRatio_working_3-way'!AH197</f>
        <v>-0.38476761757746586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1.0354890181122074</v>
      </c>
      <c r="AS197" s="11">
        <f>IF(('OddsRatio_working_3-way'!X197=0),IF(Q197&gt;0,-Q197^(1/3),(-Q197)^(1/3)),'OddsRatio_working_3-way'!AM197-'OddsRatio_working_3-way'!R197/3)</f>
        <v>-0.65072140053474126</v>
      </c>
      <c r="AT197" s="11">
        <f>IF(('OddsRatio_working_3-way'!X197=0),IF(Q197&gt;0,-Q197^(1/3),(-Q197)^(1/3)),'OddsRatio_working_3-way'!AN197-'OddsRatio_working_3-way'!R197/3)</f>
        <v>-0.38476761757746586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4.13</v>
      </c>
      <c r="B198" s="4">
        <f>IF('True_Odds_Calculator_3-way'!B199="","",'True_Odds_Calculator_3-way'!B199)</f>
        <v>3.37</v>
      </c>
      <c r="C198" s="4">
        <f>IF('True_Odds_Calculator_3-way'!C199="","",'True_Odds_Calculator_3-way'!C199)</f>
        <v>2.06</v>
      </c>
      <c r="D198" s="9">
        <f t="shared" si="52"/>
        <v>0.23521332781647966</v>
      </c>
      <c r="E198" s="9">
        <f t="shared" si="53"/>
        <v>0.28885305052529303</v>
      </c>
      <c r="F198" s="9">
        <f t="shared" si="54"/>
        <v>0.47593362165822706</v>
      </c>
      <c r="G198" s="9">
        <f t="shared" si="55"/>
        <v>1.0388050375514111</v>
      </c>
      <c r="H198" s="9">
        <f t="shared" si="56"/>
        <v>4.2514597675359171</v>
      </c>
      <c r="I198" s="9">
        <f t="shared" si="57"/>
        <v>3.4619679389968443</v>
      </c>
      <c r="J198" s="9">
        <f t="shared" si="58"/>
        <v>2.101133339804496</v>
      </c>
      <c r="K198" s="11">
        <f t="shared" si="59"/>
        <v>0.24213075060532688</v>
      </c>
      <c r="L198" s="11">
        <f t="shared" si="60"/>
        <v>0.29673590504451036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-0.27425299304677142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0.22880034052187265</v>
      </c>
      <c r="Q198" s="11">
        <f>2*'OddsRatio_working_3-way'!K198*'OddsRatio_working_3-way'!L198*'OddsRatio_working_3-way'!M198</f>
        <v>6.9756201378619709E-2</v>
      </c>
      <c r="R198" s="11">
        <f t="shared" si="62"/>
        <v>0</v>
      </c>
      <c r="S198" s="11">
        <f t="shared" si="63"/>
        <v>-0.83426743307356643</v>
      </c>
      <c r="T198" s="11">
        <f t="shared" si="64"/>
        <v>-0.25434982715657511</v>
      </c>
      <c r="U198" s="11">
        <f>'OddsRatio_working_3-way'!S198-'OddsRatio_working_3-way'!R198^2/3</f>
        <v>-0.83426743307356643</v>
      </c>
      <c r="V198" s="11">
        <f>'OddsRatio_working_3-way'!S198*'OddsRatio_working_3-way'!R198/3-2*'OddsRatio_working_3-way'!R198^3/27-'OddsRatio_working_3-way'!T198</f>
        <v>0.25434982715657511</v>
      </c>
      <c r="W198" s="11">
        <f>'OddsRatio_working_3-way'!V198^2+4*'OddsRatio_working_3-way'!U198^3/27</f>
        <v>-2.1328673129130379E-2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0.14664796938903554</v>
      </c>
      <c r="Y198" s="11">
        <f>IF('OddsRatio_working_3-way'!W198&gt;=0,IF('OddsRatio_working_3-way'!V198+SQRT('OddsRatio_working_3-way'!W198)&gt;0,0,PI()),ACOS('OddsRatio_working_3-way'!V198/(2*'OddsRatio_working_3-way'!X198)))</f>
        <v>0.52122020740954889</v>
      </c>
      <c r="Z198" s="11">
        <f>'OddsRatio_working_3-way'!X198^(1/3)*COS('OddsRatio_working_3-way'!Y198/3)</f>
        <v>0.51940251877570554</v>
      </c>
      <c r="AA198" s="11">
        <f>'OddsRatio_working_3-way'!X198^(1/3)*COS(('OddsRatio_working_3-way'!Y198+2*PI())/3)</f>
        <v>-0.33864824087214551</v>
      </c>
      <c r="AB198" s="11">
        <f>'OddsRatio_working_3-way'!X198^(1/3)*COS(('OddsRatio_working_3-way'!Y198+4*PI())/3)</f>
        <v>-0.18075427790356016</v>
      </c>
      <c r="AC198" s="11">
        <f>'OddsRatio_working_3-way'!X198^(1/3)*SIN('OddsRatio_working_3-way'!Y198/3)</f>
        <v>9.1160122023329626E-2</v>
      </c>
      <c r="AD198" s="11">
        <f>'OddsRatio_working_3-way'!X198^(1/3)*SIN(('OddsRatio_working_3-way'!Y198+2*PI())/3)</f>
        <v>0.40423571503772004</v>
      </c>
      <c r="AE198" s="11">
        <f>'OddsRatio_working_3-way'!X198^(1/3)*SIN(('OddsRatio_working_3-way'!Y198+4*PI())/3)</f>
        <v>-0.49539583706104967</v>
      </c>
      <c r="AF198" s="11">
        <f>-'OddsRatio_working_3-way'!U198/(3*'OddsRatio_working_3-way'!X198^(1/3))*COS(('OddsRatio_working_3-way'!Y198)/3)</f>
        <v>0.51940251877570554</v>
      </c>
      <c r="AG198" s="11">
        <f>-'OddsRatio_working_3-way'!U198/(3*'OddsRatio_working_3-way'!X198^(1/3))*COS(('OddsRatio_working_3-way'!Y198+2*PI())/3)</f>
        <v>-0.33864824087214551</v>
      </c>
      <c r="AH198" s="11">
        <f>-'OddsRatio_working_3-way'!U198/(3*'OddsRatio_working_3-way'!X198^(1/3))*COS(('OddsRatio_working_3-way'!Y198+4*PI())/3)</f>
        <v>-0.18075427790356016</v>
      </c>
      <c r="AI198" s="11">
        <f>'OddsRatio_working_3-way'!U198/(3*'OddsRatio_working_3-way'!X198^(1/3))*SIN(('OddsRatio_working_3-way'!Y198)/3)</f>
        <v>-9.1160122023329626E-2</v>
      </c>
      <c r="AJ198" s="11">
        <f>'OddsRatio_working_3-way'!U198/(3*'OddsRatio_working_3-way'!X198^(1/3))*SIN(('OddsRatio_working_3-way'!Y198+2*PI())/3)</f>
        <v>-0.40423571503772004</v>
      </c>
      <c r="AK198" s="11">
        <f>'OddsRatio_working_3-way'!U198/(3*'OddsRatio_working_3-way'!X198^(1/3))*SIN(('OddsRatio_working_3-way'!Y198+4*PI())/3)</f>
        <v>0.49539583706104967</v>
      </c>
      <c r="AL198" s="11">
        <f>'OddsRatio_working_3-way'!Z198+'OddsRatio_working_3-way'!AF198</f>
        <v>1.0388050375514111</v>
      </c>
      <c r="AM198" s="11">
        <f>'OddsRatio_working_3-way'!AA198+'OddsRatio_working_3-way'!AG198</f>
        <v>-0.67729648174429102</v>
      </c>
      <c r="AN198" s="11">
        <f>'OddsRatio_working_3-way'!AB198+'OddsRatio_working_3-way'!AH198</f>
        <v>-0.36150855580712032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1.0388050375514111</v>
      </c>
      <c r="AS198" s="11">
        <f>IF(('OddsRatio_working_3-way'!X198=0),IF(Q198&gt;0,-Q198^(1/3),(-Q198)^(1/3)),'OddsRatio_working_3-way'!AM198-'OddsRatio_working_3-way'!R198/3)</f>
        <v>-0.67729648174429102</v>
      </c>
      <c r="AT198" s="11">
        <f>IF(('OddsRatio_working_3-way'!X198=0),IF(Q198&gt;0,-Q198^(1/3),(-Q198)^(1/3)),'OddsRatio_working_3-way'!AN198-'OddsRatio_working_3-way'!R198/3)</f>
        <v>-0.36150855580712032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6.13</v>
      </c>
      <c r="D199" s="9">
        <f t="shared" si="52"/>
        <v>0.59936757211496416</v>
      </c>
      <c r="E199" s="9">
        <f t="shared" si="53"/>
        <v>0.24750901678829693</v>
      </c>
      <c r="F199" s="9">
        <f t="shared" si="54"/>
        <v>0.15312341109673896</v>
      </c>
      <c r="G199" s="9">
        <f t="shared" si="55"/>
        <v>1.078105265218622</v>
      </c>
      <c r="H199" s="9">
        <f t="shared" si="56"/>
        <v>1.6684252644355455</v>
      </c>
      <c r="I199" s="9">
        <f t="shared" si="57"/>
        <v>4.0402568479165133</v>
      </c>
      <c r="J199" s="9">
        <f t="shared" si="58"/>
        <v>6.5306800105715306</v>
      </c>
      <c r="K199" s="11">
        <f t="shared" si="59"/>
        <v>0.61728395061728392</v>
      </c>
      <c r="L199" s="11">
        <f t="shared" si="60"/>
        <v>0.26178010471204188</v>
      </c>
      <c r="M199" s="11">
        <f t="shared" si="61"/>
        <v>0.16313213703099511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-0.23643910729994955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0.22591338865548899</v>
      </c>
      <c r="Q199" s="11">
        <f>2*'OddsRatio_working_3-way'!K199*'OddsRatio_working_3-way'!L199*'OddsRatio_working_3-way'!M199</f>
        <v>5.2721911004781553E-2</v>
      </c>
      <c r="R199" s="11">
        <f t="shared" si="62"/>
        <v>0</v>
      </c>
      <c r="S199" s="11">
        <f t="shared" si="63"/>
        <v>-0.9554823279251029</v>
      </c>
      <c r="T199" s="11">
        <f t="shared" si="64"/>
        <v>-0.22298304035591662</v>
      </c>
      <c r="U199" s="11">
        <f>'OddsRatio_working_3-way'!S199-'OddsRatio_working_3-way'!R199^2/3</f>
        <v>-0.9554823279251029</v>
      </c>
      <c r="V199" s="11">
        <f>'OddsRatio_working_3-way'!S199*'OddsRatio_working_3-way'!R199/3-2*'OddsRatio_working_3-way'!R199^3/27-'OddsRatio_working_3-way'!T199</f>
        <v>0.22298304035591662</v>
      </c>
      <c r="W199" s="11">
        <f>'OddsRatio_working_3-way'!V199^2+4*'OddsRatio_working_3-way'!U199^3/27</f>
        <v>-7.9508819566096275E-2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0.17974304983257672</v>
      </c>
      <c r="Y199" s="11">
        <f>IF('OddsRatio_working_3-way'!W199&gt;=0,IF('OddsRatio_working_3-way'!V199+SQRT('OddsRatio_working_3-way'!W199)&gt;0,0,PI()),ACOS('OddsRatio_working_3-way'!V199/(2*'OddsRatio_working_3-way'!X199)))</f>
        <v>0.90169314919115839</v>
      </c>
      <c r="Z199" s="11">
        <f>'OddsRatio_working_3-way'!X199^(1/3)*COS('OddsRatio_working_3-way'!Y199/3)</f>
        <v>0.53905263260931102</v>
      </c>
      <c r="AA199" s="11">
        <f>'OddsRatio_working_3-way'!X199^(1/3)*COS(('OddsRatio_working_3-way'!Y199+2*PI())/3)</f>
        <v>-0.414223505078329</v>
      </c>
      <c r="AB199" s="11">
        <f>'OddsRatio_working_3-way'!X199^(1/3)*COS(('OddsRatio_working_3-way'!Y199+4*PI())/3)</f>
        <v>-0.12482912753098209</v>
      </c>
      <c r="AC199" s="11">
        <f>'OddsRatio_working_3-way'!X199^(1/3)*SIN('OddsRatio_working_3-way'!Y199/3)</f>
        <v>0.16708192177892489</v>
      </c>
      <c r="AD199" s="11">
        <f>'OddsRatio_working_3-way'!X199^(1/3)*SIN(('OddsRatio_working_3-way'!Y199+2*PI())/3)</f>
        <v>0.38329231292708071</v>
      </c>
      <c r="AE199" s="11">
        <f>'OddsRatio_working_3-way'!X199^(1/3)*SIN(('OddsRatio_working_3-way'!Y199+4*PI())/3)</f>
        <v>-0.55037423470600577</v>
      </c>
      <c r="AF199" s="11">
        <f>-'OddsRatio_working_3-way'!U199/(3*'OddsRatio_working_3-way'!X199^(1/3))*COS(('OddsRatio_working_3-way'!Y199)/3)</f>
        <v>0.53905263260931102</v>
      </c>
      <c r="AG199" s="11">
        <f>-'OddsRatio_working_3-way'!U199/(3*'OddsRatio_working_3-way'!X199^(1/3))*COS(('OddsRatio_working_3-way'!Y199+2*PI())/3)</f>
        <v>-0.414223505078329</v>
      </c>
      <c r="AH199" s="11">
        <f>-'OddsRatio_working_3-way'!U199/(3*'OddsRatio_working_3-way'!X199^(1/3))*COS(('OddsRatio_working_3-way'!Y199+4*PI())/3)</f>
        <v>-0.12482912753098209</v>
      </c>
      <c r="AI199" s="11">
        <f>'OddsRatio_working_3-way'!U199/(3*'OddsRatio_working_3-way'!X199^(1/3))*SIN(('OddsRatio_working_3-way'!Y199)/3)</f>
        <v>-0.16708192177892489</v>
      </c>
      <c r="AJ199" s="11">
        <f>'OddsRatio_working_3-way'!U199/(3*'OddsRatio_working_3-way'!X199^(1/3))*SIN(('OddsRatio_working_3-way'!Y199+2*PI())/3)</f>
        <v>-0.38329231292708071</v>
      </c>
      <c r="AK199" s="11">
        <f>'OddsRatio_working_3-way'!U199/(3*'OddsRatio_working_3-way'!X199^(1/3))*SIN(('OddsRatio_working_3-way'!Y199+4*PI())/3)</f>
        <v>0.55037423470600577</v>
      </c>
      <c r="AL199" s="11">
        <f>'OddsRatio_working_3-way'!Z199+'OddsRatio_working_3-way'!AF199</f>
        <v>1.078105265218622</v>
      </c>
      <c r="AM199" s="11">
        <f>'OddsRatio_working_3-way'!AA199+'OddsRatio_working_3-way'!AG199</f>
        <v>-0.828447010156658</v>
      </c>
      <c r="AN199" s="11">
        <f>'OddsRatio_working_3-way'!AB199+'OddsRatio_working_3-way'!AH199</f>
        <v>-0.24965825506196418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1.078105265218622</v>
      </c>
      <c r="AS199" s="11">
        <f>IF(('OddsRatio_working_3-way'!X199=0),IF(Q199&gt;0,-Q199^(1/3),(-Q199)^(1/3)),'OddsRatio_working_3-way'!AM199-'OddsRatio_working_3-way'!R199/3)</f>
        <v>-0.828447010156658</v>
      </c>
      <c r="AT199" s="11">
        <f>IF(('OddsRatio_working_3-way'!X199=0),IF(Q199&gt;0,-Q199^(1/3),(-Q199)^(1/3)),'OddsRatio_working_3-way'!AN199-'OddsRatio_working_3-way'!R199/3)</f>
        <v>-0.24965825506196418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1.7</v>
      </c>
      <c r="B200" s="4">
        <f>IF('True_Odds_Calculator_3-way'!B201="","",'True_Odds_Calculator_3-way'!B201)</f>
        <v>3.62</v>
      </c>
      <c r="C200" s="4">
        <f>IF('True_Odds_Calculator_3-way'!C201="","",'True_Odds_Calculator_3-way'!C201)</f>
        <v>5.54</v>
      </c>
      <c r="D200" s="9">
        <f t="shared" si="52"/>
        <v>0.56947624854660872</v>
      </c>
      <c r="E200" s="9">
        <f t="shared" si="53"/>
        <v>0.26112400822711301</v>
      </c>
      <c r="F200" s="9">
        <f t="shared" si="54"/>
        <v>0.16939974322627843</v>
      </c>
      <c r="G200" s="9">
        <f t="shared" si="55"/>
        <v>1.079999266373906</v>
      </c>
      <c r="H200" s="9">
        <f t="shared" si="56"/>
        <v>1.7559994864617345</v>
      </c>
      <c r="I200" s="9">
        <f t="shared" si="57"/>
        <v>3.8295980778996332</v>
      </c>
      <c r="J200" s="9">
        <f t="shared" si="58"/>
        <v>5.9031966693375324</v>
      </c>
      <c r="K200" s="11">
        <f t="shared" si="59"/>
        <v>0.58823529411764708</v>
      </c>
      <c r="L200" s="11">
        <f t="shared" si="60"/>
        <v>0.27624309392265195</v>
      </c>
      <c r="M200" s="11">
        <f t="shared" si="61"/>
        <v>0.18050541516245489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-0.24422376805200818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0.23054477789679809</v>
      </c>
      <c r="Q200" s="11">
        <f>2*'OddsRatio_working_3-way'!K200*'OddsRatio_working_3-way'!L200*'OddsRatio_working_3-way'!M200</f>
        <v>5.8662793357963892E-2</v>
      </c>
      <c r="R200" s="11">
        <f t="shared" si="62"/>
        <v>0</v>
      </c>
      <c r="S200" s="11">
        <f t="shared" si="63"/>
        <v>-0.94398993077407145</v>
      </c>
      <c r="T200" s="11">
        <f t="shared" si="64"/>
        <v>-0.24020100019696475</v>
      </c>
      <c r="U200" s="11">
        <f>'OddsRatio_working_3-way'!S200-'OddsRatio_working_3-way'!R200^2/3</f>
        <v>-0.94398993077407145</v>
      </c>
      <c r="V200" s="11">
        <f>'OddsRatio_working_3-way'!S200*'OddsRatio_working_3-way'!R200/3-2*'OddsRatio_working_3-way'!R200^3/27-'OddsRatio_working_3-way'!T200</f>
        <v>0.24020100019696475</v>
      </c>
      <c r="W200" s="11">
        <f>'OddsRatio_working_3-way'!V200^2+4*'OddsRatio_working_3-way'!U200^3/27</f>
        <v>-6.692651137667141E-2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0.17650993730686501</v>
      </c>
      <c r="Y200" s="11">
        <f>IF('OddsRatio_working_3-way'!W200&gt;=0,IF('OddsRatio_working_3-way'!V200+SQRT('OddsRatio_working_3-way'!W200)&gt;0,0,PI()),ACOS('OddsRatio_working_3-way'!V200/(2*'OddsRatio_working_3-way'!X200)))</f>
        <v>0.82246374412846757</v>
      </c>
      <c r="Z200" s="11">
        <f>'OddsRatio_working_3-way'!X200^(1/3)*COS('OddsRatio_working_3-way'!Y200/3)</f>
        <v>0.5399996331869531</v>
      </c>
      <c r="AA200" s="11">
        <f>'OddsRatio_working_3-way'!X200^(1/3)*COS(('OddsRatio_working_3-way'!Y200+2*PI())/3)</f>
        <v>-0.40152084081388367</v>
      </c>
      <c r="AB200" s="11">
        <f>'OddsRatio_working_3-way'!X200^(1/3)*COS(('OddsRatio_working_3-way'!Y200+4*PI())/3)</f>
        <v>-0.13847879237306937</v>
      </c>
      <c r="AC200" s="11">
        <f>'OddsRatio_working_3-way'!X200^(1/3)*SIN('OddsRatio_working_3-way'!Y200/3)</f>
        <v>0.15186739747549471</v>
      </c>
      <c r="AD200" s="11">
        <f>'OddsRatio_working_3-way'!X200^(1/3)*SIN(('OddsRatio_working_3-way'!Y200+2*PI())/3)</f>
        <v>0.39171970163643255</v>
      </c>
      <c r="AE200" s="11">
        <f>'OddsRatio_working_3-way'!X200^(1/3)*SIN(('OddsRatio_working_3-way'!Y200+4*PI())/3)</f>
        <v>-0.54358709911192715</v>
      </c>
      <c r="AF200" s="11">
        <f>-'OddsRatio_working_3-way'!U200/(3*'OddsRatio_working_3-way'!X200^(1/3))*COS(('OddsRatio_working_3-way'!Y200)/3)</f>
        <v>0.53999963318695299</v>
      </c>
      <c r="AG200" s="11">
        <f>-'OddsRatio_working_3-way'!U200/(3*'OddsRatio_working_3-way'!X200^(1/3))*COS(('OddsRatio_working_3-way'!Y200+2*PI())/3)</f>
        <v>-0.40152084081388362</v>
      </c>
      <c r="AH200" s="11">
        <f>-'OddsRatio_working_3-way'!U200/(3*'OddsRatio_working_3-way'!X200^(1/3))*COS(('OddsRatio_working_3-way'!Y200+4*PI())/3)</f>
        <v>-0.13847879237306934</v>
      </c>
      <c r="AI200" s="11">
        <f>'OddsRatio_working_3-way'!U200/(3*'OddsRatio_working_3-way'!X200^(1/3))*SIN(('OddsRatio_working_3-way'!Y200)/3)</f>
        <v>-0.15186739747549469</v>
      </c>
      <c r="AJ200" s="11">
        <f>'OddsRatio_working_3-way'!U200/(3*'OddsRatio_working_3-way'!X200^(1/3))*SIN(('OddsRatio_working_3-way'!Y200+2*PI())/3)</f>
        <v>-0.39171970163643249</v>
      </c>
      <c r="AK200" s="11">
        <f>'OddsRatio_working_3-way'!U200/(3*'OddsRatio_working_3-way'!X200^(1/3))*SIN(('OddsRatio_working_3-way'!Y200+4*PI())/3)</f>
        <v>0.54358709911192715</v>
      </c>
      <c r="AL200" s="11">
        <f>'OddsRatio_working_3-way'!Z200+'OddsRatio_working_3-way'!AF200</f>
        <v>1.079999266373906</v>
      </c>
      <c r="AM200" s="11">
        <f>'OddsRatio_working_3-way'!AA200+'OddsRatio_working_3-way'!AG200</f>
        <v>-0.80304168162776723</v>
      </c>
      <c r="AN200" s="11">
        <f>'OddsRatio_working_3-way'!AB200+'OddsRatio_working_3-way'!AH200</f>
        <v>-0.27695758474613874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1.079999266373906</v>
      </c>
      <c r="AS200" s="11">
        <f>IF(('OddsRatio_working_3-way'!X200=0),IF(Q200&gt;0,-Q200^(1/3),(-Q200)^(1/3)),'OddsRatio_working_3-way'!AM200-'OddsRatio_working_3-way'!R200/3)</f>
        <v>-0.80304168162776723</v>
      </c>
      <c r="AT200" s="11">
        <f>IF(('OddsRatio_working_3-way'!X200=0),IF(Q200&gt;0,-Q200^(1/3),(-Q200)^(1/3)),'OddsRatio_working_3-way'!AN200-'OddsRatio_working_3-way'!R200/3)</f>
        <v>-0.27695758474613874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3.42</v>
      </c>
      <c r="B201" s="4">
        <f>IF('True_Odds_Calculator_3-way'!B202="","",'True_Odds_Calculator_3-way'!B202)</f>
        <v>3.75</v>
      </c>
      <c r="C201" s="4">
        <f>IF('True_Odds_Calculator_3-way'!C202="","",'True_Odds_Calculator_3-way'!C202)</f>
        <v>2.1</v>
      </c>
      <c r="D201" s="9">
        <f t="shared" si="52"/>
        <v>0.28124630795630629</v>
      </c>
      <c r="E201" s="9">
        <f t="shared" si="53"/>
        <v>0.25614141011054714</v>
      </c>
      <c r="F201" s="9">
        <f t="shared" si="54"/>
        <v>0.46261228193314652</v>
      </c>
      <c r="G201" s="9">
        <f t="shared" si="55"/>
        <v>1.0560339797080536</v>
      </c>
      <c r="H201" s="9">
        <f t="shared" si="56"/>
        <v>3.5556022308934896</v>
      </c>
      <c r="I201" s="9">
        <f t="shared" si="57"/>
        <v>3.9040934441971471</v>
      </c>
      <c r="J201" s="9">
        <f t="shared" si="58"/>
        <v>2.1616373776788596</v>
      </c>
      <c r="K201" s="11">
        <f t="shared" si="59"/>
        <v>0.29239766081871343</v>
      </c>
      <c r="L201" s="11">
        <f t="shared" si="60"/>
        <v>0.26666666666666666</v>
      </c>
      <c r="M201" s="11">
        <f t="shared" si="61"/>
        <v>0.47619047619047616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-0.27180915251090698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0.23280423280423279</v>
      </c>
      <c r="Q201" s="11">
        <f>2*'OddsRatio_working_3-way'!K201*'OddsRatio_working_3-way'!L201*'OddsRatio_working_3-way'!M201</f>
        <v>7.4259723382530396E-2</v>
      </c>
      <c r="R201" s="11">
        <f t="shared" si="62"/>
        <v>0</v>
      </c>
      <c r="S201" s="11">
        <f t="shared" si="63"/>
        <v>-0.85649887302779837</v>
      </c>
      <c r="T201" s="11">
        <f t="shared" si="64"/>
        <v>-0.27320538214602819</v>
      </c>
      <c r="U201" s="11">
        <f>'OddsRatio_working_3-way'!S201-'OddsRatio_working_3-way'!R201^2/3</f>
        <v>-0.85649887302779837</v>
      </c>
      <c r="V201" s="11">
        <f>'OddsRatio_working_3-way'!S201*'OddsRatio_working_3-way'!R201/3-2*'OddsRatio_working_3-way'!R201^3/27-'OddsRatio_working_3-way'!T201</f>
        <v>0.27320538214602819</v>
      </c>
      <c r="W201" s="11">
        <f>'OddsRatio_working_3-way'!V201^2+4*'OddsRatio_working_3-way'!U201^3/27</f>
        <v>-1.8443157227782586E-2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0.1525486300015014</v>
      </c>
      <c r="Y201" s="11">
        <f>IF('OddsRatio_working_3-way'!W201&gt;=0,IF('OddsRatio_working_3-way'!V201+SQRT('OddsRatio_working_3-way'!W201)&gt;0,0,PI()),ACOS('OddsRatio_working_3-way'!V201/(2*'OddsRatio_working_3-way'!X201)))</f>
        <v>0.46131080344612463</v>
      </c>
      <c r="Z201" s="11">
        <f>'OddsRatio_working_3-way'!X201^(1/3)*COS('OddsRatio_working_3-way'!Y201/3)</f>
        <v>0.52801698985402679</v>
      </c>
      <c r="AA201" s="11">
        <f>'OddsRatio_working_3-way'!X201^(1/3)*COS(('OddsRatio_working_3-way'!Y201+2*PI())/3)</f>
        <v>-0.33488346989045914</v>
      </c>
      <c r="AB201" s="11">
        <f>'OddsRatio_working_3-way'!X201^(1/3)*COS(('OddsRatio_working_3-way'!Y201+4*PI())/3)</f>
        <v>-0.19313351996356776</v>
      </c>
      <c r="AC201" s="11">
        <f>'OddsRatio_working_3-way'!X201^(1/3)*SIN('OddsRatio_working_3-way'!Y201/3)</f>
        <v>8.1839371747906842E-2</v>
      </c>
      <c r="AD201" s="11">
        <f>'OddsRatio_working_3-way'!X201^(1/3)*SIN(('OddsRatio_working_3-way'!Y201+2*PI())/3)</f>
        <v>0.41635644096942398</v>
      </c>
      <c r="AE201" s="11">
        <f>'OddsRatio_working_3-way'!X201^(1/3)*SIN(('OddsRatio_working_3-way'!Y201+4*PI())/3)</f>
        <v>-0.49819581271733077</v>
      </c>
      <c r="AF201" s="11">
        <f>-'OddsRatio_working_3-way'!U201/(3*'OddsRatio_working_3-way'!X201^(1/3))*COS(('OddsRatio_working_3-way'!Y201)/3)</f>
        <v>0.52801698985402679</v>
      </c>
      <c r="AG201" s="11">
        <f>-'OddsRatio_working_3-way'!U201/(3*'OddsRatio_working_3-way'!X201^(1/3))*COS(('OddsRatio_working_3-way'!Y201+2*PI())/3)</f>
        <v>-0.33488346989045914</v>
      </c>
      <c r="AH201" s="11">
        <f>-'OddsRatio_working_3-way'!U201/(3*'OddsRatio_working_3-way'!X201^(1/3))*COS(('OddsRatio_working_3-way'!Y201+4*PI())/3)</f>
        <v>-0.19313351996356776</v>
      </c>
      <c r="AI201" s="11">
        <f>'OddsRatio_working_3-way'!U201/(3*'OddsRatio_working_3-way'!X201^(1/3))*SIN(('OddsRatio_working_3-way'!Y201)/3)</f>
        <v>-8.1839371747906842E-2</v>
      </c>
      <c r="AJ201" s="11">
        <f>'OddsRatio_working_3-way'!U201/(3*'OddsRatio_working_3-way'!X201^(1/3))*SIN(('OddsRatio_working_3-way'!Y201+2*PI())/3)</f>
        <v>-0.41635644096942398</v>
      </c>
      <c r="AK201" s="11">
        <f>'OddsRatio_working_3-way'!U201/(3*'OddsRatio_working_3-way'!X201^(1/3))*SIN(('OddsRatio_working_3-way'!Y201+4*PI())/3)</f>
        <v>0.49819581271733077</v>
      </c>
      <c r="AL201" s="11">
        <f>'OddsRatio_working_3-way'!Z201+'OddsRatio_working_3-way'!AF201</f>
        <v>1.0560339797080536</v>
      </c>
      <c r="AM201" s="11">
        <f>'OddsRatio_working_3-way'!AA201+'OddsRatio_working_3-way'!AG201</f>
        <v>-0.66976693978091828</v>
      </c>
      <c r="AN201" s="11">
        <f>'OddsRatio_working_3-way'!AB201+'OddsRatio_working_3-way'!AH201</f>
        <v>-0.38626703992713551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1.0560339797080536</v>
      </c>
      <c r="AS201" s="11">
        <f>IF(('OddsRatio_working_3-way'!X201=0),IF(Q201&gt;0,-Q201^(1/3),(-Q201)^(1/3)),'OddsRatio_working_3-way'!AM201-'OddsRatio_working_3-way'!R201/3)</f>
        <v>-0.66976693978091828</v>
      </c>
      <c r="AT201" s="11">
        <f>IF(('OddsRatio_working_3-way'!X201=0),IF(Q201&gt;0,-Q201^(1/3),(-Q201)^(1/3)),'OddsRatio_working_3-way'!AN201-'OddsRatio_working_3-way'!R201/3)</f>
        <v>-0.38626703992713551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1.53</v>
      </c>
      <c r="B202" s="4">
        <f>IF('True_Odds_Calculator_3-way'!B203="","",'True_Odds_Calculator_3-way'!B203)</f>
        <v>4.51</v>
      </c>
      <c r="C202" s="4">
        <f>IF('True_Odds_Calculator_3-way'!C203="","",'True_Odds_Calculator_3-way'!C203)</f>
        <v>6.17</v>
      </c>
      <c r="D202" s="9">
        <f t="shared" si="52"/>
        <v>0.63746748471974146</v>
      </c>
      <c r="E202" s="9">
        <f t="shared" si="53"/>
        <v>0.20980433957317116</v>
      </c>
      <c r="F202" s="9">
        <f t="shared" si="54"/>
        <v>0.15272817570708747</v>
      </c>
      <c r="G202" s="9">
        <f t="shared" si="55"/>
        <v>1.0730329469856237</v>
      </c>
      <c r="H202" s="9">
        <f t="shared" si="56"/>
        <v>1.5687074619023802</v>
      </c>
      <c r="I202" s="9">
        <f t="shared" si="57"/>
        <v>4.7663456439195384</v>
      </c>
      <c r="J202" s="9">
        <f t="shared" si="58"/>
        <v>6.5475803359156748</v>
      </c>
      <c r="K202" s="11">
        <f t="shared" si="59"/>
        <v>0.65359477124183007</v>
      </c>
      <c r="L202" s="11">
        <f t="shared" si="60"/>
        <v>0.22172949002217296</v>
      </c>
      <c r="M202" s="11">
        <f t="shared" si="61"/>
        <v>0.16207455429497569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-0.22590216463705293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0.21632489095499124</v>
      </c>
      <c r="Q202" s="11">
        <f>2*'OddsRatio_working_3-way'!K202*'OddsRatio_working_3-way'!L202*'OddsRatio_working_3-way'!M202</f>
        <v>4.697608924104045E-2</v>
      </c>
      <c r="R202" s="11">
        <f t="shared" si="62"/>
        <v>0</v>
      </c>
      <c r="S202" s="11">
        <f t="shared" si="63"/>
        <v>-0.95760432974403298</v>
      </c>
      <c r="T202" s="11">
        <f t="shared" si="64"/>
        <v>-0.20794882296287362</v>
      </c>
      <c r="U202" s="11">
        <f>'OddsRatio_working_3-way'!S202-'OddsRatio_working_3-way'!R202^2/3</f>
        <v>-0.95760432974403298</v>
      </c>
      <c r="V202" s="11">
        <f>'OddsRatio_working_3-way'!S202*'OddsRatio_working_3-way'!R202/3-2*'OddsRatio_working_3-way'!R202^3/27-'OddsRatio_working_3-way'!T202</f>
        <v>0.20794882296287362</v>
      </c>
      <c r="W202" s="11">
        <f>'OddsRatio_working_3-way'!V202^2+4*'OddsRatio_working_3-way'!U202^3/27</f>
        <v>-8.6850467195258296E-2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0.18034216102100395</v>
      </c>
      <c r="Y202" s="11">
        <f>IF('OddsRatio_working_3-way'!W202&gt;=0,IF('OddsRatio_working_3-way'!V202+SQRT('OddsRatio_working_3-way'!W202)&gt;0,0,PI()),ACOS('OddsRatio_working_3-way'!V202/(2*'OddsRatio_working_3-way'!X202)))</f>
        <v>0.95630903722821792</v>
      </c>
      <c r="Z202" s="11">
        <f>'OddsRatio_working_3-way'!X202^(1/3)*COS('OddsRatio_working_3-way'!Y202/3)</f>
        <v>0.53651647349281184</v>
      </c>
      <c r="AA202" s="11">
        <f>'OddsRatio_working_3-way'!X202^(1/3)*COS(('OddsRatio_working_3-way'!Y202+2*PI())/3)</f>
        <v>-0.42159980869979335</v>
      </c>
      <c r="AB202" s="11">
        <f>'OddsRatio_working_3-way'!X202^(1/3)*COS(('OddsRatio_working_3-way'!Y202+4*PI())/3)</f>
        <v>-0.11491666479301839</v>
      </c>
      <c r="AC202" s="11">
        <f>'OddsRatio_working_3-way'!X202^(1/3)*SIN('OddsRatio_working_3-way'!Y202/3)</f>
        <v>0.17706359569049723</v>
      </c>
      <c r="AD202" s="11">
        <f>'OddsRatio_working_3-way'!X202^(1/3)*SIN(('OddsRatio_working_3-way'!Y202+2*PI())/3)</f>
        <v>0.37610509774836687</v>
      </c>
      <c r="AE202" s="11">
        <f>'OddsRatio_working_3-way'!X202^(1/3)*SIN(('OddsRatio_working_3-way'!Y202+4*PI())/3)</f>
        <v>-0.5531686934388641</v>
      </c>
      <c r="AF202" s="11">
        <f>-'OddsRatio_working_3-way'!U202/(3*'OddsRatio_working_3-way'!X202^(1/3))*COS(('OddsRatio_working_3-way'!Y202)/3)</f>
        <v>0.53651647349281184</v>
      </c>
      <c r="AG202" s="11">
        <f>-'OddsRatio_working_3-way'!U202/(3*'OddsRatio_working_3-way'!X202^(1/3))*COS(('OddsRatio_working_3-way'!Y202+2*PI())/3)</f>
        <v>-0.42159980869979335</v>
      </c>
      <c r="AH202" s="11">
        <f>-'OddsRatio_working_3-way'!U202/(3*'OddsRatio_working_3-way'!X202^(1/3))*COS(('OddsRatio_working_3-way'!Y202+4*PI())/3)</f>
        <v>-0.11491666479301839</v>
      </c>
      <c r="AI202" s="11">
        <f>'OddsRatio_working_3-way'!U202/(3*'OddsRatio_working_3-way'!X202^(1/3))*SIN(('OddsRatio_working_3-way'!Y202)/3)</f>
        <v>-0.17706359569049723</v>
      </c>
      <c r="AJ202" s="11">
        <f>'OddsRatio_working_3-way'!U202/(3*'OddsRatio_working_3-way'!X202^(1/3))*SIN(('OddsRatio_working_3-way'!Y202+2*PI())/3)</f>
        <v>-0.37610509774836687</v>
      </c>
      <c r="AK202" s="11">
        <f>'OddsRatio_working_3-way'!U202/(3*'OddsRatio_working_3-way'!X202^(1/3))*SIN(('OddsRatio_working_3-way'!Y202+4*PI())/3)</f>
        <v>0.5531686934388641</v>
      </c>
      <c r="AL202" s="11">
        <f>'OddsRatio_working_3-way'!Z202+'OddsRatio_working_3-way'!AF202</f>
        <v>1.0730329469856237</v>
      </c>
      <c r="AM202" s="11">
        <f>'OddsRatio_working_3-way'!AA202+'OddsRatio_working_3-way'!AG202</f>
        <v>-0.84319961739958671</v>
      </c>
      <c r="AN202" s="11">
        <f>'OddsRatio_working_3-way'!AB202+'OddsRatio_working_3-way'!AH202</f>
        <v>-0.22983332958603678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1.0730329469856237</v>
      </c>
      <c r="AS202" s="11">
        <f>IF(('OddsRatio_working_3-way'!X202=0),IF(Q202&gt;0,-Q202^(1/3),(-Q202)^(1/3)),'OddsRatio_working_3-way'!AM202-'OddsRatio_working_3-way'!R202/3)</f>
        <v>-0.84319961739958671</v>
      </c>
      <c r="AT202" s="11">
        <f>IF(('OddsRatio_working_3-way'!X202=0),IF(Q202&gt;0,-Q202^(1/3),(-Q202)^(1/3)),'OddsRatio_working_3-way'!AN202-'OddsRatio_working_3-way'!R202/3)</f>
        <v>-0.22983332958603678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1.67</v>
      </c>
      <c r="B2" s="4">
        <f>IF('True_Odds_Calculator_2-way'!B3="","",'True_Odds_Calculator_2-way'!B3)</f>
        <v>2.27</v>
      </c>
      <c r="C2" s="4">
        <f t="shared" ref="C2:C65" si="0">IF(A2="","",((1/A2)+(1/B2))-1)</f>
        <v>3.9331029570814469E-2</v>
      </c>
      <c r="D2" s="4">
        <f>IF(A2="","",(2*A2)/(2-($C2*A2)))</f>
        <v>1.7267075087111983</v>
      </c>
      <c r="E2" s="4">
        <f>IF(B2="","",(2*B2)/(2-($C2*B2)))</f>
        <v>2.3760694474913038</v>
      </c>
      <c r="G2" s="4">
        <f t="shared" ref="G2:G65" si="1">IF(A2="","",C2+1)</f>
        <v>1.0393310295708145</v>
      </c>
    </row>
    <row r="3" spans="1:7" x14ac:dyDescent="0.2">
      <c r="A3" s="4">
        <f>IF('True_Odds_Calculator_2-way'!A4="","",'True_Odds_Calculator_2-way'!A4)</f>
        <v>1.64</v>
      </c>
      <c r="B3" s="4">
        <f>IF('True_Odds_Calculator_2-way'!B4="","",'True_Odds_Calculator_2-way'!B4)</f>
        <v>2.38</v>
      </c>
      <c r="C3" s="4">
        <f t="shared" si="0"/>
        <v>2.9924164787866303E-2</v>
      </c>
      <c r="D3" s="4">
        <f t="shared" ref="D3:D66" si="2">IF(A3="","",(2*A3)/(2-($C3*A3)))</f>
        <v>1.6812543073742245</v>
      </c>
      <c r="E3" s="4">
        <f t="shared" ref="E3:E66" si="3">IF(B3="","",(2*B3)/(2-($C3*B3)))</f>
        <v>2.4678806272129488</v>
      </c>
      <c r="G3" s="4">
        <f t="shared" si="1"/>
        <v>1.0299241647878663</v>
      </c>
    </row>
    <row r="4" spans="1:7" x14ac:dyDescent="0.2">
      <c r="A4" s="4">
        <f>IF('True_Odds_Calculator_2-way'!A5="","",'True_Odds_Calculator_2-way'!A5)</f>
        <v>1.76</v>
      </c>
      <c r="B4" s="4">
        <f>IF('True_Odds_Calculator_2-way'!B5="","",'True_Odds_Calculator_2-way'!B5)</f>
        <v>2.15</v>
      </c>
      <c r="C4" s="4">
        <f t="shared" si="0"/>
        <v>3.3298097251585723E-2</v>
      </c>
      <c r="D4" s="4">
        <f t="shared" si="2"/>
        <v>1.8131288931480596</v>
      </c>
      <c r="E4" s="4">
        <f t="shared" si="3"/>
        <v>2.2298173246906305</v>
      </c>
      <c r="G4" s="4">
        <f t="shared" si="1"/>
        <v>1.0332980972515857</v>
      </c>
    </row>
    <row r="5" spans="1:7" x14ac:dyDescent="0.2">
      <c r="A5" s="4">
        <f>IF('True_Odds_Calculator_2-way'!A6="","",'True_Odds_Calculator_2-way'!A6)</f>
        <v>1.72</v>
      </c>
      <c r="B5" s="4">
        <f>IF('True_Odds_Calculator_2-way'!B6="","",'True_Odds_Calculator_2-way'!B6)</f>
        <v>2.21</v>
      </c>
      <c r="C5" s="4">
        <f t="shared" si="0"/>
        <v>3.3884036620014824E-2</v>
      </c>
      <c r="D5" s="4">
        <f t="shared" si="2"/>
        <v>1.7716256524981358</v>
      </c>
      <c r="E5" s="4">
        <f t="shared" si="3"/>
        <v>2.2959652089876781</v>
      </c>
      <c r="G5" s="4">
        <f t="shared" si="1"/>
        <v>1.0338840366200148</v>
      </c>
    </row>
    <row r="6" spans="1:7" x14ac:dyDescent="0.2">
      <c r="A6" s="4">
        <f>IF('True_Odds_Calculator_2-way'!A7="","",'True_Odds_Calculator_2-way'!A7)</f>
        <v>2.2599999999999998</v>
      </c>
      <c r="B6" s="4">
        <f>IF('True_Odds_Calculator_2-way'!B7="","",'True_Odds_Calculator_2-way'!B7)</f>
        <v>1.69</v>
      </c>
      <c r="C6" s="4">
        <f t="shared" si="0"/>
        <v>3.4193852437555794E-2</v>
      </c>
      <c r="D6" s="4">
        <f t="shared" si="2"/>
        <v>2.3508340001231001</v>
      </c>
      <c r="E6" s="4">
        <f t="shared" si="3"/>
        <v>1.740283410033262</v>
      </c>
      <c r="G6" s="4">
        <f t="shared" si="1"/>
        <v>1.0341938524375558</v>
      </c>
    </row>
    <row r="7" spans="1:7" x14ac:dyDescent="0.2">
      <c r="A7" s="4">
        <f>IF('True_Odds_Calculator_2-way'!A8="","",'True_Odds_Calculator_2-way'!A8)</f>
        <v>1.53</v>
      </c>
      <c r="B7" s="4">
        <f>IF('True_Odds_Calculator_2-way'!B8="","",'True_Odds_Calculator_2-way'!B8)</f>
        <v>2.42</v>
      </c>
      <c r="C7" s="4">
        <f t="shared" si="0"/>
        <v>6.681791173769791E-2</v>
      </c>
      <c r="D7" s="4">
        <f t="shared" si="2"/>
        <v>1.6124199799677745</v>
      </c>
      <c r="E7" s="4">
        <f t="shared" si="3"/>
        <v>2.6328663869729079</v>
      </c>
      <c r="G7" s="4">
        <f t="shared" si="1"/>
        <v>1.0668179117376979</v>
      </c>
    </row>
    <row r="8" spans="1:7" x14ac:dyDescent="0.2">
      <c r="A8" s="4">
        <f>IF('True_Odds_Calculator_2-way'!A9="","",'True_Odds_Calculator_2-way'!A9)</f>
        <v>1.72</v>
      </c>
      <c r="B8" s="4">
        <f>IF('True_Odds_Calculator_2-way'!B9="","",'True_Odds_Calculator_2-way'!B9)</f>
        <v>2.14</v>
      </c>
      <c r="C8" s="4">
        <f t="shared" si="0"/>
        <v>4.8685068463377501E-2</v>
      </c>
      <c r="D8" s="4">
        <f t="shared" si="2"/>
        <v>1.7951619196254389</v>
      </c>
      <c r="E8" s="4">
        <f t="shared" si="3"/>
        <v>2.2576054955839058</v>
      </c>
      <c r="G8" s="4">
        <f t="shared" si="1"/>
        <v>1.0486850684633775</v>
      </c>
    </row>
    <row r="9" spans="1:7" x14ac:dyDescent="0.2">
      <c r="A9" s="4">
        <f>IF('True_Odds_Calculator_2-way'!A10="","",'True_Odds_Calculator_2-way'!A10)</f>
        <v>2.4300000000000002</v>
      </c>
      <c r="B9" s="4">
        <f>IF('True_Odds_Calculator_2-way'!B10="","",'True_Odds_Calculator_2-way'!B10)</f>
        <v>1.62</v>
      </c>
      <c r="C9" s="4">
        <f t="shared" si="0"/>
        <v>2.8806584362139898E-2</v>
      </c>
      <c r="D9" s="4">
        <f t="shared" si="2"/>
        <v>2.5181347150259068</v>
      </c>
      <c r="E9" s="4">
        <f t="shared" si="3"/>
        <v>1.658703071672355</v>
      </c>
      <c r="G9" s="4">
        <f t="shared" si="1"/>
        <v>1.0288065843621399</v>
      </c>
    </row>
    <row r="10" spans="1:7" x14ac:dyDescent="0.2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1.67</v>
      </c>
      <c r="C10" s="4">
        <f t="shared" si="0"/>
        <v>4.5230966638152292E-2</v>
      </c>
      <c r="D10" s="4">
        <f t="shared" si="2"/>
        <v>2.3595307177999247</v>
      </c>
      <c r="E10" s="4">
        <f t="shared" si="3"/>
        <v>1.7355479261389997</v>
      </c>
      <c r="G10" s="4">
        <f t="shared" si="1"/>
        <v>1.0452309666381523</v>
      </c>
    </row>
    <row r="11" spans="1:7" x14ac:dyDescent="0.2">
      <c r="A11" s="4">
        <f>IF('True_Odds_Calculator_2-way'!A12="","",'True_Odds_Calculator_2-way'!A12)</f>
        <v>1.9</v>
      </c>
      <c r="B11" s="4">
        <f>IF('True_Odds_Calculator_2-way'!B12="","",'True_Odds_Calculator_2-way'!B12)</f>
        <v>2.0099999999999998</v>
      </c>
      <c r="C11" s="4">
        <f t="shared" si="0"/>
        <v>2.3828227284629522E-2</v>
      </c>
      <c r="D11" s="4">
        <f t="shared" si="2"/>
        <v>1.9440061084245355</v>
      </c>
      <c r="E11" s="4">
        <f t="shared" si="3"/>
        <v>2.05931517929361</v>
      </c>
      <c r="G11" s="4">
        <f t="shared" si="1"/>
        <v>1.0238282272846295</v>
      </c>
    </row>
    <row r="12" spans="1:7" x14ac:dyDescent="0.2">
      <c r="A12" s="4">
        <f>IF('True_Odds_Calculator_2-way'!A13="","",'True_Odds_Calculator_2-way'!A13)</f>
        <v>1.72</v>
      </c>
      <c r="B12" s="4">
        <f>IF('True_Odds_Calculator_2-way'!B13="","",'True_Odds_Calculator_2-way'!B13)</f>
        <v>2.2400000000000002</v>
      </c>
      <c r="C12" s="4">
        <f t="shared" si="0"/>
        <v>2.7823920265780622E-2</v>
      </c>
      <c r="D12" s="4">
        <f t="shared" si="2"/>
        <v>1.762166117819246</v>
      </c>
      <c r="E12" s="4">
        <f t="shared" si="3"/>
        <v>2.3120499279884781</v>
      </c>
      <c r="G12" s="4">
        <f t="shared" si="1"/>
        <v>1.0278239202657806</v>
      </c>
    </row>
    <row r="13" spans="1:7" x14ac:dyDescent="0.2">
      <c r="A13" s="4">
        <f>IF('True_Odds_Calculator_2-way'!A14="","",'True_Odds_Calculator_2-way'!A14)</f>
        <v>1.96</v>
      </c>
      <c r="B13" s="4">
        <f>IF('True_Odds_Calculator_2-way'!B14="","",'True_Odds_Calculator_2-way'!B14)</f>
        <v>1.93</v>
      </c>
      <c r="C13" s="4">
        <f t="shared" si="0"/>
        <v>2.8338796658559762E-2</v>
      </c>
      <c r="D13" s="4">
        <f t="shared" si="2"/>
        <v>2.0159880622468553</v>
      </c>
      <c r="E13" s="4">
        <f t="shared" si="3"/>
        <v>1.9842635333613092</v>
      </c>
      <c r="G13" s="4">
        <f t="shared" si="1"/>
        <v>1.0283387966585598</v>
      </c>
    </row>
    <row r="14" spans="1:7" x14ac:dyDescent="0.2">
      <c r="A14" s="4">
        <f>IF('True_Odds_Calculator_2-way'!A15="","",'True_Odds_Calculator_2-way'!A15)</f>
        <v>2.2999999999999998</v>
      </c>
      <c r="B14" s="4">
        <f>IF('True_Odds_Calculator_2-way'!B15="","",'True_Odds_Calculator_2-way'!B15)</f>
        <v>1.67</v>
      </c>
      <c r="C14" s="4">
        <f t="shared" si="0"/>
        <v>3.3585003905233002E-2</v>
      </c>
      <c r="D14" s="4">
        <f t="shared" si="2"/>
        <v>2.3924011211460603</v>
      </c>
      <c r="E14" s="4">
        <f t="shared" si="3"/>
        <v>1.7181838514873629</v>
      </c>
      <c r="G14" s="4">
        <f t="shared" si="1"/>
        <v>1.033585003905233</v>
      </c>
    </row>
    <row r="15" spans="1:7" x14ac:dyDescent="0.2">
      <c r="A15" s="4">
        <f>IF('True_Odds_Calculator_2-way'!A16="","",'True_Odds_Calculator_2-way'!A16)</f>
        <v>2.0099999999999998</v>
      </c>
      <c r="B15" s="4">
        <f>IF('True_Odds_Calculator_2-way'!B16="","",'True_Odds_Calculator_2-way'!B16)</f>
        <v>1.83</v>
      </c>
      <c r="C15" s="4">
        <f t="shared" si="0"/>
        <v>4.3960525242639381E-2</v>
      </c>
      <c r="D15" s="4">
        <f t="shared" si="2"/>
        <v>2.1029071263184975</v>
      </c>
      <c r="E15" s="4">
        <f t="shared" si="3"/>
        <v>1.9066946582691862</v>
      </c>
      <c r="G15" s="4">
        <f t="shared" si="1"/>
        <v>1.0439605252426394</v>
      </c>
    </row>
    <row r="16" spans="1:7" x14ac:dyDescent="0.2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1.71</v>
      </c>
      <c r="C16" s="4">
        <f t="shared" si="0"/>
        <v>2.727319774362158E-2</v>
      </c>
      <c r="D16" s="4">
        <f t="shared" si="2"/>
        <v>2.3318650817594881</v>
      </c>
      <c r="E16" s="4">
        <f t="shared" si="3"/>
        <v>1.7508268019752637</v>
      </c>
      <c r="G16" s="4">
        <f t="shared" si="1"/>
        <v>1.0272731977436216</v>
      </c>
    </row>
    <row r="17" spans="1:7" x14ac:dyDescent="0.2">
      <c r="A17" s="4">
        <f>IF('True_Odds_Calculator_2-way'!A18="","",'True_Odds_Calculator_2-way'!A18)</f>
        <v>1.96</v>
      </c>
      <c r="B17" s="4">
        <f>IF('True_Odds_Calculator_2-way'!B18="","",'True_Odds_Calculator_2-way'!B18)</f>
        <v>1.94</v>
      </c>
      <c r="C17" s="4">
        <f t="shared" si="0"/>
        <v>2.5667999158426325E-2</v>
      </c>
      <c r="D17" s="4">
        <f t="shared" si="2"/>
        <v>2.0105752961082914</v>
      </c>
      <c r="E17" s="4">
        <f t="shared" si="3"/>
        <v>1.9895353704478862</v>
      </c>
      <c r="G17" s="4">
        <f t="shared" si="1"/>
        <v>1.0256679991584263</v>
      </c>
    </row>
    <row r="18" spans="1:7" x14ac:dyDescent="0.2">
      <c r="A18" s="4">
        <f>IF('True_Odds_Calculator_2-way'!A19="","",'True_Odds_Calculator_2-way'!A19)</f>
        <v>2.39</v>
      </c>
      <c r="B18" s="4">
        <f>IF('True_Odds_Calculator_2-way'!B19="","",'True_Odds_Calculator_2-way'!B19)</f>
        <v>1.63</v>
      </c>
      <c r="C18" s="4">
        <f t="shared" si="0"/>
        <v>3.19069743563416E-2</v>
      </c>
      <c r="D18" s="4">
        <f t="shared" si="2"/>
        <v>2.4847402493861024</v>
      </c>
      <c r="E18" s="4">
        <f t="shared" si="3"/>
        <v>1.6735184827201064</v>
      </c>
      <c r="G18" s="4">
        <f t="shared" si="1"/>
        <v>1.0319069743563416</v>
      </c>
    </row>
    <row r="19" spans="1:7" x14ac:dyDescent="0.2">
      <c r="A19" s="4">
        <f>IF('True_Odds_Calculator_2-way'!A20="","",'True_Odds_Calculator_2-way'!A20)</f>
        <v>2.4300000000000002</v>
      </c>
      <c r="B19" s="4">
        <f>IF('True_Odds_Calculator_2-way'!B20="","",'True_Odds_Calculator_2-way'!B20)</f>
        <v>1.61</v>
      </c>
      <c r="C19" s="4">
        <f t="shared" si="0"/>
        <v>3.2640646167216181E-2</v>
      </c>
      <c r="D19" s="4">
        <f t="shared" si="2"/>
        <v>2.5303495779840248</v>
      </c>
      <c r="E19" s="4">
        <f t="shared" si="3"/>
        <v>1.6534454704900365</v>
      </c>
      <c r="G19" s="4">
        <f t="shared" si="1"/>
        <v>1.0326406461672162</v>
      </c>
    </row>
    <row r="20" spans="1:7" x14ac:dyDescent="0.2">
      <c r="A20" s="4">
        <f>IF('True_Odds_Calculator_2-way'!A21="","",'True_Odds_Calculator_2-way'!A21)</f>
        <v>2.08</v>
      </c>
      <c r="B20" s="4">
        <f>IF('True_Odds_Calculator_2-way'!B21="","",'True_Odds_Calculator_2-way'!B21)</f>
        <v>1.83</v>
      </c>
      <c r="C20" s="4">
        <f t="shared" si="0"/>
        <v>2.7217318200924545E-2</v>
      </c>
      <c r="D20" s="4">
        <f t="shared" si="2"/>
        <v>2.1405916094927453</v>
      </c>
      <c r="E20" s="4">
        <f t="shared" si="3"/>
        <v>1.8767379942806428</v>
      </c>
      <c r="G20" s="4">
        <f t="shared" si="1"/>
        <v>1.0272173182009245</v>
      </c>
    </row>
    <row r="21" spans="1:7" x14ac:dyDescent="0.2">
      <c r="A21" s="4">
        <f>IF('True_Odds_Calculator_2-way'!A22="","",'True_Odds_Calculator_2-way'!A22)</f>
        <v>1.58</v>
      </c>
      <c r="B21" s="4">
        <f>IF('True_Odds_Calculator_2-way'!B22="","",'True_Odds_Calculator_2-way'!B22)</f>
        <v>2.46</v>
      </c>
      <c r="C21" s="4">
        <f t="shared" si="0"/>
        <v>3.9415457445713731E-2</v>
      </c>
      <c r="D21" s="4">
        <f t="shared" si="2"/>
        <v>1.630779558613745</v>
      </c>
      <c r="E21" s="4">
        <f t="shared" si="3"/>
        <v>2.5853398962352006</v>
      </c>
      <c r="G21" s="4">
        <f t="shared" si="1"/>
        <v>1.0394154574457137</v>
      </c>
    </row>
    <row r="22" spans="1:7" x14ac:dyDescent="0.2">
      <c r="A22" s="4">
        <f>IF('True_Odds_Calculator_2-way'!A23="","",'True_Odds_Calculator_2-way'!A23)</f>
        <v>1.76</v>
      </c>
      <c r="B22" s="4">
        <f>IF('True_Odds_Calculator_2-way'!B23="","",'True_Odds_Calculator_2-way'!B23)</f>
        <v>2.13</v>
      </c>
      <c r="C22" s="4">
        <f t="shared" si="0"/>
        <v>3.7665386256935607E-2</v>
      </c>
      <c r="D22" s="4">
        <f t="shared" si="2"/>
        <v>1.8203360202000585</v>
      </c>
      <c r="E22" s="4">
        <f t="shared" si="3"/>
        <v>2.2190126672191313</v>
      </c>
      <c r="G22" s="4">
        <f t="shared" si="1"/>
        <v>1.0376653862569356</v>
      </c>
    </row>
    <row r="23" spans="1:7" x14ac:dyDescent="0.2">
      <c r="A23" s="4">
        <f>IF('True_Odds_Calculator_2-way'!A24="","",'True_Odds_Calculator_2-way'!A24)</f>
        <v>1.78</v>
      </c>
      <c r="B23" s="4">
        <f>IF('True_Odds_Calculator_2-way'!B24="","",'True_Odds_Calculator_2-way'!B24)</f>
        <v>2.11</v>
      </c>
      <c r="C23" s="4">
        <f t="shared" si="0"/>
        <v>3.5731402098088338E-2</v>
      </c>
      <c r="D23" s="4">
        <f t="shared" si="2"/>
        <v>1.8384649273092173</v>
      </c>
      <c r="E23" s="4">
        <f t="shared" si="3"/>
        <v>2.1926557300484557</v>
      </c>
      <c r="G23" s="4">
        <f t="shared" si="1"/>
        <v>1.0357314020980883</v>
      </c>
    </row>
    <row r="24" spans="1:7" x14ac:dyDescent="0.2">
      <c r="A24" s="4">
        <f>IF('True_Odds_Calculator_2-way'!A25="","",'True_Odds_Calculator_2-way'!A25)</f>
        <v>1.92</v>
      </c>
      <c r="B24" s="4">
        <f>IF('True_Odds_Calculator_2-way'!B25="","",'True_Odds_Calculator_2-way'!B25)</f>
        <v>1.95</v>
      </c>
      <c r="C24" s="4">
        <f t="shared" si="0"/>
        <v>3.3653846153846256E-2</v>
      </c>
      <c r="D24" s="4">
        <f t="shared" si="2"/>
        <v>1.9841017488076311</v>
      </c>
      <c r="E24" s="4">
        <f t="shared" si="3"/>
        <v>2.0161550888529889</v>
      </c>
      <c r="G24" s="4">
        <f t="shared" si="1"/>
        <v>1.0336538461538463</v>
      </c>
    </row>
    <row r="25" spans="1:7" x14ac:dyDescent="0.2">
      <c r="A25" s="4">
        <f>IF('True_Odds_Calculator_2-way'!A26="","",'True_Odds_Calculator_2-way'!A26)</f>
        <v>1.51</v>
      </c>
      <c r="B25" s="4">
        <f>IF('True_Odds_Calculator_2-way'!B26="","",'True_Odds_Calculator_2-way'!B26)</f>
        <v>2.68</v>
      </c>
      <c r="C25" s="4">
        <f t="shared" si="0"/>
        <v>3.5385983987348046E-2</v>
      </c>
      <c r="D25" s="4">
        <f t="shared" si="2"/>
        <v>1.5514491642386137</v>
      </c>
      <c r="E25" s="4">
        <f t="shared" si="3"/>
        <v>2.8134037819799778</v>
      </c>
      <c r="G25" s="4">
        <f t="shared" si="1"/>
        <v>1.035385983987348</v>
      </c>
    </row>
    <row r="26" spans="1:7" x14ac:dyDescent="0.2">
      <c r="A26" s="4">
        <f>IF('True_Odds_Calculator_2-way'!A27="","",'True_Odds_Calculator_2-way'!A27)</f>
        <v>1.49</v>
      </c>
      <c r="B26" s="4">
        <f>IF('True_Odds_Calculator_2-way'!B27="","",'True_Odds_Calculator_2-way'!B27)</f>
        <v>2.76</v>
      </c>
      <c r="C26" s="4">
        <f t="shared" si="0"/>
        <v>3.3459780177025777E-2</v>
      </c>
      <c r="D26" s="4">
        <f t="shared" si="2"/>
        <v>1.5280915576694414</v>
      </c>
      <c r="E26" s="4">
        <f t="shared" si="3"/>
        <v>2.8936110329299192</v>
      </c>
      <c r="G26" s="4">
        <f t="shared" si="1"/>
        <v>1.0334597801770258</v>
      </c>
    </row>
    <row r="27" spans="1:7" x14ac:dyDescent="0.2">
      <c r="A27" s="4">
        <f>IF('True_Odds_Calculator_2-way'!A28="","",'True_Odds_Calculator_2-way'!A28)</f>
        <v>1.65</v>
      </c>
      <c r="B27" s="4">
        <f>IF('True_Odds_Calculator_2-way'!B28="","",'True_Odds_Calculator_2-way'!B28)</f>
        <v>2.36</v>
      </c>
      <c r="C27" s="4">
        <f t="shared" si="0"/>
        <v>2.9789419619928204E-2</v>
      </c>
      <c r="D27" s="4">
        <f t="shared" si="2"/>
        <v>1.691572545612511</v>
      </c>
      <c r="E27" s="4">
        <f t="shared" si="3"/>
        <v>2.4459798994974875</v>
      </c>
      <c r="G27" s="4">
        <f t="shared" si="1"/>
        <v>1.0297894196199282</v>
      </c>
    </row>
    <row r="28" spans="1:7" x14ac:dyDescent="0.2">
      <c r="A28" s="4">
        <f>IF('True_Odds_Calculator_2-way'!A29="","",'True_Odds_Calculator_2-way'!A29)</f>
        <v>1.62</v>
      </c>
      <c r="B28" s="4">
        <f>IF('True_Odds_Calculator_2-way'!B29="","",'True_Odds_Calculator_2-way'!B29)</f>
        <v>2.4300000000000002</v>
      </c>
      <c r="C28" s="4">
        <f t="shared" si="0"/>
        <v>2.8806584362139898E-2</v>
      </c>
      <c r="D28" s="4">
        <f t="shared" si="2"/>
        <v>1.658703071672355</v>
      </c>
      <c r="E28" s="4">
        <f t="shared" si="3"/>
        <v>2.5181347150259068</v>
      </c>
      <c r="G28" s="4">
        <f t="shared" si="1"/>
        <v>1.0288065843621399</v>
      </c>
    </row>
    <row r="29" spans="1:7" x14ac:dyDescent="0.2">
      <c r="A29" s="4">
        <f>IF('True_Odds_Calculator_2-way'!A30="","",'True_Odds_Calculator_2-way'!A30)</f>
        <v>1.98</v>
      </c>
      <c r="B29" s="4">
        <f>IF('True_Odds_Calculator_2-way'!B30="","",'True_Odds_Calculator_2-way'!B30)</f>
        <v>1.93</v>
      </c>
      <c r="C29" s="4">
        <f t="shared" si="0"/>
        <v>2.3185220076411994E-2</v>
      </c>
      <c r="D29" s="4">
        <f t="shared" si="2"/>
        <v>2.0265153523890338</v>
      </c>
      <c r="E29" s="4">
        <f t="shared" si="3"/>
        <v>1.974169551066798</v>
      </c>
      <c r="G29" s="4">
        <f t="shared" si="1"/>
        <v>1.023185220076412</v>
      </c>
    </row>
    <row r="30" spans="1:7" x14ac:dyDescent="0.2">
      <c r="A30" s="4">
        <f>IF('True_Odds_Calculator_2-way'!A31="","",'True_Odds_Calculator_2-way'!A31)</f>
        <v>1.22</v>
      </c>
      <c r="B30" s="4">
        <f>IF('True_Odds_Calculator_2-way'!B31="","",'True_Odds_Calculator_2-way'!B31)</f>
        <v>5.25</v>
      </c>
      <c r="C30" s="4">
        <f t="shared" si="0"/>
        <v>1.0148321623731471E-2</v>
      </c>
      <c r="D30" s="4">
        <f t="shared" si="2"/>
        <v>1.2275994250119788</v>
      </c>
      <c r="E30" s="4">
        <f t="shared" si="3"/>
        <v>5.3936842105263159</v>
      </c>
      <c r="G30" s="4">
        <f t="shared" si="1"/>
        <v>1.0101483216237315</v>
      </c>
    </row>
    <row r="31" spans="1:7" x14ac:dyDescent="0.2">
      <c r="A31" s="4">
        <f>IF('True_Odds_Calculator_2-way'!A32="","",'True_Odds_Calculator_2-way'!A32)</f>
        <v>1.64</v>
      </c>
      <c r="B31" s="4">
        <f>IF('True_Odds_Calculator_2-way'!B32="","",'True_Odds_Calculator_2-way'!B32)</f>
        <v>2.36</v>
      </c>
      <c r="C31" s="4">
        <f t="shared" si="0"/>
        <v>3.3484911120297722E-2</v>
      </c>
      <c r="D31" s="4">
        <f t="shared" si="2"/>
        <v>1.6863018473335656</v>
      </c>
      <c r="E31" s="4">
        <f t="shared" si="3"/>
        <v>2.4570848146267141</v>
      </c>
      <c r="G31" s="4">
        <f t="shared" si="1"/>
        <v>1.0334849111202977</v>
      </c>
    </row>
    <row r="32" spans="1:7" x14ac:dyDescent="0.2">
      <c r="A32" s="4">
        <f>IF('True_Odds_Calculator_2-way'!A33="","",'True_Odds_Calculator_2-way'!A33)</f>
        <v>1.78</v>
      </c>
      <c r="B32" s="4">
        <f>IF('True_Odds_Calculator_2-way'!B33="","",'True_Odds_Calculator_2-way'!B33)</f>
        <v>2.12</v>
      </c>
      <c r="C32" s="4">
        <f t="shared" si="0"/>
        <v>3.3495866016535869E-2</v>
      </c>
      <c r="D32" s="4">
        <f t="shared" si="2"/>
        <v>1.8346946713341112</v>
      </c>
      <c r="E32" s="4">
        <f t="shared" si="3"/>
        <v>2.1980428704566637</v>
      </c>
      <c r="G32" s="4">
        <f t="shared" si="1"/>
        <v>1.0334958660165359</v>
      </c>
    </row>
    <row r="33" spans="1:7" x14ac:dyDescent="0.2">
      <c r="A33" s="4">
        <f>IF('True_Odds_Calculator_2-way'!A34="","",'True_Odds_Calculator_2-way'!A34)</f>
        <v>1.41</v>
      </c>
      <c r="B33" s="4">
        <f>IF('True_Odds_Calculator_2-way'!B34="","",'True_Odds_Calculator_2-way'!B34)</f>
        <v>3.04</v>
      </c>
      <c r="C33" s="4">
        <f t="shared" si="0"/>
        <v>3.8167226577081159E-2</v>
      </c>
      <c r="D33" s="4">
        <f t="shared" si="2"/>
        <v>1.4489892502197284</v>
      </c>
      <c r="E33" s="4">
        <f t="shared" si="3"/>
        <v>3.2272248155398291</v>
      </c>
      <c r="G33" s="4">
        <f t="shared" si="1"/>
        <v>1.0381672265770812</v>
      </c>
    </row>
    <row r="34" spans="1:7" x14ac:dyDescent="0.2">
      <c r="A34" s="4">
        <f>IF('True_Odds_Calculator_2-way'!A35="","",'True_Odds_Calculator_2-way'!A35)</f>
        <v>1.66</v>
      </c>
      <c r="B34" s="4">
        <f>IF('True_Odds_Calculator_2-way'!B35="","",'True_Odds_Calculator_2-way'!B35)</f>
        <v>2.33</v>
      </c>
      <c r="C34" s="4">
        <f t="shared" si="0"/>
        <v>3.1594187910440219E-2</v>
      </c>
      <c r="D34" s="4">
        <f t="shared" si="2"/>
        <v>1.7047027193794351</v>
      </c>
      <c r="E34" s="4">
        <f t="shared" si="3"/>
        <v>2.4190380886859724</v>
      </c>
      <c r="G34" s="4">
        <f t="shared" si="1"/>
        <v>1.0315941879104402</v>
      </c>
    </row>
    <row r="35" spans="1:7" x14ac:dyDescent="0.2">
      <c r="A35" s="4">
        <f>IF('True_Odds_Calculator_2-way'!A36="","",'True_Odds_Calculator_2-way'!A36)</f>
        <v>1.66</v>
      </c>
      <c r="B35" s="4">
        <f>IF('True_Odds_Calculator_2-way'!B36="","",'True_Odds_Calculator_2-way'!B36)</f>
        <v>2.34</v>
      </c>
      <c r="C35" s="4">
        <f t="shared" si="0"/>
        <v>2.9760065904644417E-2</v>
      </c>
      <c r="D35" s="4">
        <f t="shared" si="2"/>
        <v>1.7020418894049603</v>
      </c>
      <c r="E35" s="4">
        <f t="shared" si="3"/>
        <v>2.4244164274123086</v>
      </c>
      <c r="G35" s="4">
        <f t="shared" si="1"/>
        <v>1.0297600659046444</v>
      </c>
    </row>
    <row r="36" spans="1:7" x14ac:dyDescent="0.2">
      <c r="A36" s="4">
        <f>IF('True_Odds_Calculator_2-way'!A37="","",'True_Odds_Calculator_2-way'!A37)</f>
        <v>2.1</v>
      </c>
      <c r="B36" s="4">
        <f>IF('True_Odds_Calculator_2-way'!B37="","",'True_Odds_Calculator_2-way'!B37)</f>
        <v>1.81</v>
      </c>
      <c r="C36" s="4">
        <f t="shared" si="0"/>
        <v>2.8676664035780064E-2</v>
      </c>
      <c r="D36" s="4">
        <f t="shared" si="2"/>
        <v>2.1651951011107946</v>
      </c>
      <c r="E36" s="4">
        <f t="shared" si="3"/>
        <v>1.858225372769494</v>
      </c>
      <c r="G36" s="4">
        <f t="shared" si="1"/>
        <v>1.0286766640357801</v>
      </c>
    </row>
    <row r="37" spans="1:7" x14ac:dyDescent="0.2">
      <c r="A37" s="4">
        <f>IF('True_Odds_Calculator_2-way'!A38="","",'True_Odds_Calculator_2-way'!A38)</f>
        <v>1.9</v>
      </c>
      <c r="B37" s="4">
        <f>IF('True_Odds_Calculator_2-way'!B38="","",'True_Odds_Calculator_2-way'!B38)</f>
        <v>2.0099999999999998</v>
      </c>
      <c r="C37" s="4">
        <f t="shared" si="0"/>
        <v>2.3828227284629522E-2</v>
      </c>
      <c r="D37" s="4">
        <f t="shared" si="2"/>
        <v>1.9440061084245355</v>
      </c>
      <c r="E37" s="4">
        <f t="shared" si="3"/>
        <v>2.05931517929361</v>
      </c>
      <c r="G37" s="4">
        <f t="shared" si="1"/>
        <v>1.0238282272846295</v>
      </c>
    </row>
    <row r="38" spans="1:7" x14ac:dyDescent="0.2">
      <c r="A38" s="4">
        <f>IF('True_Odds_Calculator_2-way'!A39="","",'True_Odds_Calculator_2-way'!A39)</f>
        <v>1.71</v>
      </c>
      <c r="B38" s="4">
        <f>IF('True_Odds_Calculator_2-way'!B39="","",'True_Odds_Calculator_2-way'!B39)</f>
        <v>2.25</v>
      </c>
      <c r="C38" s="4">
        <f t="shared" si="0"/>
        <v>2.9239766081871288E-2</v>
      </c>
      <c r="D38" s="4">
        <f t="shared" si="2"/>
        <v>1.7538461538461536</v>
      </c>
      <c r="E38" s="4">
        <f t="shared" si="3"/>
        <v>2.3265306122448979</v>
      </c>
      <c r="G38" s="4">
        <f t="shared" si="1"/>
        <v>1.0292397660818713</v>
      </c>
    </row>
    <row r="39" spans="1:7" x14ac:dyDescent="0.2">
      <c r="A39" s="4">
        <f>IF('True_Odds_Calculator_2-way'!A40="","",'True_Odds_Calculator_2-way'!A40)</f>
        <v>1.36</v>
      </c>
      <c r="B39" s="4">
        <f>IF('True_Odds_Calculator_2-way'!B40="","",'True_Odds_Calculator_2-way'!B40)</f>
        <v>3.31</v>
      </c>
      <c r="C39" s="4">
        <f t="shared" si="0"/>
        <v>3.7408921272436446E-2</v>
      </c>
      <c r="D39" s="4">
        <f t="shared" si="2"/>
        <v>1.3954987909975822</v>
      </c>
      <c r="E39" s="4">
        <f t="shared" si="3"/>
        <v>3.5284527355384858</v>
      </c>
      <c r="G39" s="4">
        <f t="shared" si="1"/>
        <v>1.0374089212724364</v>
      </c>
    </row>
    <row r="40" spans="1:7" x14ac:dyDescent="0.2">
      <c r="A40" s="4">
        <f>IF('True_Odds_Calculator_2-way'!A41="","",'True_Odds_Calculator_2-way'!A41)</f>
        <v>1.5</v>
      </c>
      <c r="B40" s="4">
        <f>IF('True_Odds_Calculator_2-way'!B41="","",'True_Odds_Calculator_2-way'!B41)</f>
        <v>2.69</v>
      </c>
      <c r="C40" s="4">
        <f t="shared" si="0"/>
        <v>3.8413878562577386E-2</v>
      </c>
      <c r="D40" s="4">
        <f t="shared" si="2"/>
        <v>1.5444976076555021</v>
      </c>
      <c r="E40" s="4">
        <f t="shared" si="3"/>
        <v>2.8365553602811948</v>
      </c>
      <c r="G40" s="4">
        <f t="shared" si="1"/>
        <v>1.0384138785625774</v>
      </c>
    </row>
    <row r="41" spans="1:7" x14ac:dyDescent="0.2">
      <c r="A41" s="4">
        <f>IF('True_Odds_Calculator_2-way'!A42="","",'True_Odds_Calculator_2-way'!A42)</f>
        <v>1.52</v>
      </c>
      <c r="B41" s="4">
        <f>IF('True_Odds_Calculator_2-way'!B42="","",'True_Odds_Calculator_2-way'!B42)</f>
        <v>2.66</v>
      </c>
      <c r="C41" s="4">
        <f t="shared" si="0"/>
        <v>3.383458646616555E-2</v>
      </c>
      <c r="D41" s="4">
        <f t="shared" si="2"/>
        <v>1.5601173020527861</v>
      </c>
      <c r="E41" s="4">
        <f t="shared" si="3"/>
        <v>2.7853403141361261</v>
      </c>
      <c r="G41" s="4">
        <f t="shared" si="1"/>
        <v>1.0338345864661656</v>
      </c>
    </row>
    <row r="42" spans="1:7" x14ac:dyDescent="0.2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1.88</v>
      </c>
      <c r="C42" s="4">
        <f t="shared" si="0"/>
        <v>2.9427331427966497E-2</v>
      </c>
      <c r="D42" s="4">
        <f t="shared" si="2"/>
        <v>2.0712563034422273</v>
      </c>
      <c r="E42" s="4">
        <f t="shared" si="3"/>
        <v>1.9334834220221038</v>
      </c>
      <c r="G42" s="4">
        <f t="shared" si="1"/>
        <v>1.0294273314279665</v>
      </c>
    </row>
    <row r="43" spans="1:7" x14ac:dyDescent="0.2">
      <c r="A43" s="4">
        <f>IF('True_Odds_Calculator_2-way'!A44="","",'True_Odds_Calculator_2-way'!A44)</f>
        <v>2.2000000000000002</v>
      </c>
      <c r="B43" s="4">
        <f>IF('True_Odds_Calculator_2-way'!B44="","",'True_Odds_Calculator_2-way'!B44)</f>
        <v>1.72</v>
      </c>
      <c r="C43" s="4">
        <f t="shared" si="0"/>
        <v>3.5940803382663811E-2</v>
      </c>
      <c r="D43" s="4">
        <f t="shared" si="2"/>
        <v>2.2905569007263922</v>
      </c>
      <c r="E43" s="4">
        <f t="shared" si="3"/>
        <v>1.7748592870544089</v>
      </c>
      <c r="G43" s="4">
        <f t="shared" si="1"/>
        <v>1.0359408033826638</v>
      </c>
    </row>
    <row r="44" spans="1:7" x14ac:dyDescent="0.2">
      <c r="A44" s="4">
        <f>IF('True_Odds_Calculator_2-way'!A45="","",'True_Odds_Calculator_2-way'!A45)</f>
        <v>1.97</v>
      </c>
      <c r="B44" s="4">
        <f>IF('True_Odds_Calculator_2-way'!B45="","",'True_Odds_Calculator_2-way'!B45)</f>
        <v>1.92</v>
      </c>
      <c r="C44" s="4">
        <f t="shared" si="0"/>
        <v>2.844754653130277E-2</v>
      </c>
      <c r="D44" s="4">
        <f t="shared" si="2"/>
        <v>2.0267924123888115</v>
      </c>
      <c r="E44" s="4">
        <f t="shared" si="3"/>
        <v>1.9739066903246005</v>
      </c>
      <c r="G44" s="4">
        <f t="shared" si="1"/>
        <v>1.0284475465313028</v>
      </c>
    </row>
    <row r="45" spans="1:7" x14ac:dyDescent="0.2">
      <c r="A45" s="4">
        <f>IF('True_Odds_Calculator_2-way'!A46="","",'True_Odds_Calculator_2-way'!A46)</f>
        <v>2.59</v>
      </c>
      <c r="B45" s="4">
        <f>IF('True_Odds_Calculator_2-way'!B46="","",'True_Odds_Calculator_2-way'!B46)</f>
        <v>1.54</v>
      </c>
      <c r="C45" s="4">
        <f t="shared" si="0"/>
        <v>3.5451035451035562E-2</v>
      </c>
      <c r="D45" s="4">
        <f t="shared" si="2"/>
        <v>2.7146260123868511</v>
      </c>
      <c r="E45" s="4">
        <f t="shared" si="3"/>
        <v>1.583217560433454</v>
      </c>
      <c r="G45" s="4">
        <f t="shared" si="1"/>
        <v>1.0354510354510356</v>
      </c>
    </row>
    <row r="46" spans="1:7" x14ac:dyDescent="0.2">
      <c r="A46" s="4">
        <f>IF('True_Odds_Calculator_2-way'!A47="","",'True_Odds_Calculator_2-way'!A47)</f>
        <v>2.12</v>
      </c>
      <c r="B46" s="4">
        <f>IF('True_Odds_Calculator_2-way'!B47="","",'True_Odds_Calculator_2-way'!B47)</f>
        <v>1.78</v>
      </c>
      <c r="C46" s="4">
        <f t="shared" si="0"/>
        <v>3.3495866016535869E-2</v>
      </c>
      <c r="D46" s="4">
        <f t="shared" si="2"/>
        <v>2.1980428704566637</v>
      </c>
      <c r="E46" s="4">
        <f t="shared" si="3"/>
        <v>1.8346946713341112</v>
      </c>
      <c r="G46" s="4">
        <f t="shared" si="1"/>
        <v>1.0334958660165359</v>
      </c>
    </row>
    <row r="47" spans="1:7" x14ac:dyDescent="0.2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1.83</v>
      </c>
      <c r="C47" s="4">
        <f t="shared" si="0"/>
        <v>2.9539874871307603E-2</v>
      </c>
      <c r="D47" s="4">
        <f t="shared" si="2"/>
        <v>2.1352836729517204</v>
      </c>
      <c r="E47" s="4">
        <f t="shared" si="3"/>
        <v>1.8808371192373576</v>
      </c>
      <c r="G47" s="4">
        <f t="shared" si="1"/>
        <v>1.0295398748713076</v>
      </c>
    </row>
    <row r="48" spans="1:7" x14ac:dyDescent="0.2">
      <c r="A48" s="4">
        <f>IF('True_Odds_Calculator_2-way'!A49="","",'True_Odds_Calculator_2-way'!A49)</f>
        <v>2.0299999999999998</v>
      </c>
      <c r="B48" s="4">
        <f>IF('True_Odds_Calculator_2-way'!B49="","",'True_Odds_Calculator_2-way'!B49)</f>
        <v>1.87</v>
      </c>
      <c r="C48" s="4">
        <f t="shared" si="0"/>
        <v>2.737019572719368E-2</v>
      </c>
      <c r="D48" s="4">
        <f t="shared" si="2"/>
        <v>2.0880063804625832</v>
      </c>
      <c r="E48" s="4">
        <f t="shared" si="3"/>
        <v>1.9191122570208035</v>
      </c>
      <c r="G48" s="4">
        <f t="shared" si="1"/>
        <v>1.0273701957271937</v>
      </c>
    </row>
    <row r="49" spans="1:7" x14ac:dyDescent="0.2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1.74</v>
      </c>
      <c r="C49" s="4">
        <f t="shared" si="0"/>
        <v>3.3428240008436028E-2</v>
      </c>
      <c r="D49" s="4">
        <f t="shared" si="2"/>
        <v>2.2624358821424311</v>
      </c>
      <c r="E49" s="4">
        <f t="shared" si="3"/>
        <v>1.7921194368326561</v>
      </c>
      <c r="G49" s="4">
        <f t="shared" si="1"/>
        <v>1.033428240008436</v>
      </c>
    </row>
    <row r="50" spans="1:7" x14ac:dyDescent="0.2">
      <c r="A50" s="4">
        <f>IF('True_Odds_Calculator_2-way'!A51="","",'True_Odds_Calculator_2-way'!A51)</f>
        <v>2.2599999999999998</v>
      </c>
      <c r="B50" s="4">
        <f>IF('True_Odds_Calculator_2-way'!B51="","",'True_Odds_Calculator_2-way'!B51)</f>
        <v>1.69</v>
      </c>
      <c r="C50" s="4">
        <f t="shared" si="0"/>
        <v>3.4193852437555794E-2</v>
      </c>
      <c r="D50" s="4">
        <f t="shared" si="2"/>
        <v>2.3508340001231001</v>
      </c>
      <c r="E50" s="4">
        <f t="shared" si="3"/>
        <v>1.740283410033262</v>
      </c>
      <c r="G50" s="4">
        <f t="shared" si="1"/>
        <v>1.0341938524375558</v>
      </c>
    </row>
    <row r="51" spans="1:7" x14ac:dyDescent="0.2">
      <c r="A51" s="4">
        <f>IF('True_Odds_Calculator_2-way'!A52="","",'True_Odds_Calculator_2-way'!A52)</f>
        <v>2.2200000000000002</v>
      </c>
      <c r="B51" s="4">
        <f>IF('True_Odds_Calculator_2-way'!B52="","",'True_Odds_Calculator_2-way'!B52)</f>
        <v>1.71</v>
      </c>
      <c r="C51" s="4">
        <f t="shared" si="0"/>
        <v>3.5245772087877381E-2</v>
      </c>
      <c r="D51" s="4">
        <f t="shared" si="2"/>
        <v>2.3103888990323171</v>
      </c>
      <c r="E51" s="4">
        <f t="shared" si="3"/>
        <v>1.7631322279503969</v>
      </c>
      <c r="G51" s="4">
        <f t="shared" si="1"/>
        <v>1.0352457720878774</v>
      </c>
    </row>
    <row r="52" spans="1:7" x14ac:dyDescent="0.2">
      <c r="A52" s="4">
        <f>IF('True_Odds_Calculator_2-way'!A53="","",'True_Odds_Calculator_2-way'!A53)</f>
        <v>2.21</v>
      </c>
      <c r="B52" s="4">
        <f>IF('True_Odds_Calculator_2-way'!B53="","",'True_Odds_Calculator_2-way'!B53)</f>
        <v>1.72</v>
      </c>
      <c r="C52" s="4">
        <f t="shared" si="0"/>
        <v>3.3884036620014824E-2</v>
      </c>
      <c r="D52" s="4">
        <f t="shared" si="2"/>
        <v>2.2959652089876781</v>
      </c>
      <c r="E52" s="4">
        <f t="shared" si="3"/>
        <v>1.7716256524981358</v>
      </c>
      <c r="G52" s="4">
        <f t="shared" si="1"/>
        <v>1.0338840366200148</v>
      </c>
    </row>
    <row r="53" spans="1:7" x14ac:dyDescent="0.2">
      <c r="A53" s="4">
        <f>IF('True_Odds_Calculator_2-way'!A54="","",'True_Odds_Calculator_2-way'!A54)</f>
        <v>1.75</v>
      </c>
      <c r="B53" s="4">
        <f>IF('True_Odds_Calculator_2-way'!B54="","",'True_Odds_Calculator_2-way'!B54)</f>
        <v>2.14</v>
      </c>
      <c r="C53" s="4">
        <f t="shared" si="0"/>
        <v>3.8718291054739673E-2</v>
      </c>
      <c r="D53" s="4">
        <f t="shared" si="2"/>
        <v>1.81136638452237</v>
      </c>
      <c r="E53" s="4">
        <f t="shared" si="3"/>
        <v>2.2324888226527575</v>
      </c>
      <c r="G53" s="4">
        <f t="shared" si="1"/>
        <v>1.0387182910547397</v>
      </c>
    </row>
    <row r="54" spans="1:7" x14ac:dyDescent="0.2">
      <c r="A54" s="4">
        <f>IF('True_Odds_Calculator_2-way'!A55="","",'True_Odds_Calculator_2-way'!A55)</f>
        <v>2.14</v>
      </c>
      <c r="B54" s="4">
        <f>IF('True_Odds_Calculator_2-way'!B55="","",'True_Odds_Calculator_2-way'!B55)</f>
        <v>1.75</v>
      </c>
      <c r="C54" s="4">
        <f t="shared" si="0"/>
        <v>3.8718291054739673E-2</v>
      </c>
      <c r="D54" s="4">
        <f t="shared" si="2"/>
        <v>2.2324888226527575</v>
      </c>
      <c r="E54" s="4">
        <f t="shared" si="3"/>
        <v>1.81136638452237</v>
      </c>
      <c r="G54" s="4">
        <f t="shared" si="1"/>
        <v>1.0387182910547397</v>
      </c>
    </row>
    <row r="55" spans="1:7" x14ac:dyDescent="0.2">
      <c r="A55" s="4">
        <f>IF('True_Odds_Calculator_2-way'!A56="","",'True_Odds_Calculator_2-way'!A56)</f>
        <v>1.87</v>
      </c>
      <c r="B55" s="4">
        <f>IF('True_Odds_Calculator_2-way'!B56="","",'True_Odds_Calculator_2-way'!B56)</f>
        <v>2</v>
      </c>
      <c r="C55" s="4">
        <f t="shared" si="0"/>
        <v>3.475935828876997E-2</v>
      </c>
      <c r="D55" s="4">
        <f t="shared" si="2"/>
        <v>1.9328165374677002</v>
      </c>
      <c r="E55" s="4">
        <f t="shared" si="3"/>
        <v>2.0720221606648197</v>
      </c>
      <c r="G55" s="4">
        <f t="shared" si="1"/>
        <v>1.03475935828877</v>
      </c>
    </row>
    <row r="56" spans="1:7" x14ac:dyDescent="0.2">
      <c r="A56" s="4">
        <f>IF('True_Odds_Calculator_2-way'!A57="","",'True_Odds_Calculator_2-way'!A57)</f>
        <v>1.79</v>
      </c>
      <c r="B56" s="4">
        <f>IF('True_Odds_Calculator_2-way'!B57="","",'True_Odds_Calculator_2-way'!B57)</f>
        <v>2.08</v>
      </c>
      <c r="C56" s="4">
        <f t="shared" si="0"/>
        <v>3.9428448646325664E-2</v>
      </c>
      <c r="D56" s="4">
        <f t="shared" si="2"/>
        <v>1.8554769261437256</v>
      </c>
      <c r="E56" s="4">
        <f t="shared" si="3"/>
        <v>2.1689385995572641</v>
      </c>
      <c r="G56" s="4">
        <f t="shared" si="1"/>
        <v>1.0394284486463257</v>
      </c>
    </row>
    <row r="57" spans="1:7" x14ac:dyDescent="0.2">
      <c r="A57" s="4">
        <f>IF('True_Odds_Calculator_2-way'!A58="","",'True_Odds_Calculator_2-way'!A58)</f>
        <v>1.88</v>
      </c>
      <c r="B57" s="4">
        <f>IF('True_Odds_Calculator_2-way'!B58="","",'True_Odds_Calculator_2-way'!B58)</f>
        <v>1.98</v>
      </c>
      <c r="C57" s="4">
        <f t="shared" si="0"/>
        <v>3.6965398667526461E-2</v>
      </c>
      <c r="D57" s="4">
        <f t="shared" si="2"/>
        <v>1.9476768522394308</v>
      </c>
      <c r="E57" s="4">
        <f t="shared" si="3"/>
        <v>2.0552120141342756</v>
      </c>
      <c r="G57" s="4">
        <f t="shared" si="1"/>
        <v>1.0369653986675265</v>
      </c>
    </row>
    <row r="58" spans="1:7" x14ac:dyDescent="0.2">
      <c r="A58" s="4">
        <f>IF('True_Odds_Calculator_2-way'!A59="","",'True_Odds_Calculator_2-way'!A59)</f>
        <v>2.06</v>
      </c>
      <c r="B58" s="4">
        <f>IF('True_Odds_Calculator_2-way'!B59="","",'True_Odds_Calculator_2-way'!B59)</f>
        <v>1.81</v>
      </c>
      <c r="C58" s="4">
        <f t="shared" si="0"/>
        <v>3.7923081049187513E-2</v>
      </c>
      <c r="D58" s="4">
        <f t="shared" si="2"/>
        <v>2.1437359857413907</v>
      </c>
      <c r="E58" s="4">
        <f t="shared" si="3"/>
        <v>1.8743276529432467</v>
      </c>
      <c r="G58" s="4">
        <f t="shared" si="1"/>
        <v>1.0379230810491875</v>
      </c>
    </row>
    <row r="59" spans="1:7" x14ac:dyDescent="0.2">
      <c r="A59" s="4">
        <f>IF('True_Odds_Calculator_2-way'!A60="","",'True_Odds_Calculator_2-way'!A60)</f>
        <v>2</v>
      </c>
      <c r="B59" s="4">
        <f>IF('True_Odds_Calculator_2-way'!B60="","",'True_Odds_Calculator_2-way'!B60)</f>
        <v>1.87</v>
      </c>
      <c r="C59" s="4">
        <f t="shared" si="0"/>
        <v>3.475935828876997E-2</v>
      </c>
      <c r="D59" s="4">
        <f t="shared" si="2"/>
        <v>2.0720221606648197</v>
      </c>
      <c r="E59" s="4">
        <f t="shared" si="3"/>
        <v>1.9328165374677002</v>
      </c>
      <c r="G59" s="4">
        <f t="shared" si="1"/>
        <v>1.03475935828877</v>
      </c>
    </row>
    <row r="60" spans="1:7" x14ac:dyDescent="0.2">
      <c r="A60" s="4">
        <f>IF('True_Odds_Calculator_2-way'!A61="","",'True_Odds_Calculator_2-way'!A61)</f>
        <v>2.17</v>
      </c>
      <c r="B60" s="4">
        <f>IF('True_Odds_Calculator_2-way'!B61="","",'True_Odds_Calculator_2-way'!B61)</f>
        <v>1.73</v>
      </c>
      <c r="C60" s="4">
        <f t="shared" si="0"/>
        <v>3.8864175168482618E-2</v>
      </c>
      <c r="D60" s="4">
        <f t="shared" si="2"/>
        <v>2.2655321203343295</v>
      </c>
      <c r="E60" s="4">
        <f t="shared" si="3"/>
        <v>1.7901814453637255</v>
      </c>
      <c r="G60" s="4">
        <f t="shared" si="1"/>
        <v>1.0388641751684826</v>
      </c>
    </row>
    <row r="61" spans="1:7" x14ac:dyDescent="0.2">
      <c r="A61" s="4">
        <f>IF('True_Odds_Calculator_2-way'!A62="","",'True_Odds_Calculator_2-way'!A62)</f>
        <v>2.02</v>
      </c>
      <c r="B61" s="4">
        <f>IF('True_Odds_Calculator_2-way'!B62="","",'True_Odds_Calculator_2-way'!B62)</f>
        <v>1.85</v>
      </c>
      <c r="C61" s="4">
        <f t="shared" si="0"/>
        <v>3.5590045491035394E-2</v>
      </c>
      <c r="D61" s="4">
        <f t="shared" si="2"/>
        <v>2.0953181945612553</v>
      </c>
      <c r="E61" s="4">
        <f t="shared" si="3"/>
        <v>1.9129767084719731</v>
      </c>
      <c r="G61" s="4">
        <f t="shared" si="1"/>
        <v>1.0355900454910354</v>
      </c>
    </row>
    <row r="62" spans="1:7" x14ac:dyDescent="0.2">
      <c r="A62" s="4">
        <f>IF('True_Odds_Calculator_2-way'!A63="","",'True_Odds_Calculator_2-way'!A63)</f>
        <v>2.09</v>
      </c>
      <c r="B62" s="4">
        <f>IF('True_Odds_Calculator_2-way'!B63="","",'True_Odds_Calculator_2-way'!B63)</f>
        <v>1.79</v>
      </c>
      <c r="C62" s="4">
        <f t="shared" si="0"/>
        <v>3.7128117398625982E-2</v>
      </c>
      <c r="D62" s="4">
        <f t="shared" si="2"/>
        <v>2.1743628490889537</v>
      </c>
      <c r="E62" s="4">
        <f t="shared" si="3"/>
        <v>1.8515255747197545</v>
      </c>
      <c r="G62" s="4">
        <f t="shared" si="1"/>
        <v>1.037128117398626</v>
      </c>
    </row>
    <row r="63" spans="1:7" x14ac:dyDescent="0.2">
      <c r="A63" s="4">
        <f>IF('True_Odds_Calculator_2-way'!A64="","",'True_Odds_Calculator_2-way'!A64)</f>
        <v>1.93</v>
      </c>
      <c r="B63" s="4">
        <f>IF('True_Odds_Calculator_2-way'!B64="","",'True_Odds_Calculator_2-way'!B64)</f>
        <v>1.94</v>
      </c>
      <c r="C63" s="4">
        <f t="shared" si="0"/>
        <v>3.3598632551679941E-2</v>
      </c>
      <c r="D63" s="4">
        <f t="shared" si="2"/>
        <v>1.9946726333173512</v>
      </c>
      <c r="E63" s="4">
        <f t="shared" si="3"/>
        <v>2.0053558995233249</v>
      </c>
      <c r="G63" s="4">
        <f t="shared" si="1"/>
        <v>1.0335986325516799</v>
      </c>
    </row>
    <row r="64" spans="1:7" x14ac:dyDescent="0.2">
      <c r="A64" s="4">
        <f>IF('True_Odds_Calculator_2-way'!A65="","",'True_Odds_Calculator_2-way'!A65)</f>
        <v>2.0099999999999998</v>
      </c>
      <c r="B64" s="4">
        <f>IF('True_Odds_Calculator_2-way'!B65="","",'True_Odds_Calculator_2-way'!B65)</f>
        <v>1.87</v>
      </c>
      <c r="C64" s="4">
        <f t="shared" si="0"/>
        <v>3.22717960997152E-2</v>
      </c>
      <c r="D64" s="4">
        <f t="shared" si="2"/>
        <v>2.0773758532069522</v>
      </c>
      <c r="E64" s="4">
        <f t="shared" si="3"/>
        <v>1.9281811886013285</v>
      </c>
      <c r="G64" s="4">
        <f t="shared" si="1"/>
        <v>1.0322717960997152</v>
      </c>
    </row>
    <row r="65" spans="1:7" x14ac:dyDescent="0.2">
      <c r="A65" s="4">
        <f>IF('True_Odds_Calculator_2-way'!A66="","",'True_Odds_Calculator_2-way'!A66)</f>
        <v>2.29</v>
      </c>
      <c r="B65" s="4">
        <f>IF('True_Odds_Calculator_2-way'!B66="","",'True_Odds_Calculator_2-way'!B66)</f>
        <v>1.66</v>
      </c>
      <c r="C65" s="4">
        <f t="shared" si="0"/>
        <v>3.9090861261640519E-2</v>
      </c>
      <c r="D65" s="4">
        <f t="shared" si="2"/>
        <v>2.3973008765844739</v>
      </c>
      <c r="E65" s="4">
        <f t="shared" si="3"/>
        <v>1.7156654781784539</v>
      </c>
      <c r="G65" s="4">
        <f t="shared" si="1"/>
        <v>1.0390908612616405</v>
      </c>
    </row>
    <row r="66" spans="1:7" x14ac:dyDescent="0.2">
      <c r="A66" s="4">
        <f>IF('True_Odds_Calculator_2-way'!A67="","",'True_Odds_Calculator_2-way'!A67)</f>
        <v>2.02</v>
      </c>
      <c r="B66" s="4">
        <f>IF('True_Odds_Calculator_2-way'!B67="","",'True_Odds_Calculator_2-way'!B67)</f>
        <v>1.85</v>
      </c>
      <c r="C66" s="4">
        <f t="shared" ref="C66:C129" si="4">IF(A66="","",((1/A66)+(1/B66))-1)</f>
        <v>3.5590045491035394E-2</v>
      </c>
      <c r="D66" s="4">
        <f t="shared" si="2"/>
        <v>2.0953181945612553</v>
      </c>
      <c r="E66" s="4">
        <f t="shared" si="3"/>
        <v>1.9129767084719731</v>
      </c>
      <c r="G66" s="4">
        <f t="shared" ref="G66:G129" si="5">IF(A66="","",C66+1)</f>
        <v>1.0355900454910354</v>
      </c>
    </row>
    <row r="67" spans="1:7" x14ac:dyDescent="0.2">
      <c r="A67" s="4">
        <f>IF('True_Odds_Calculator_2-way'!A68="","",'True_Odds_Calculator_2-way'!A68)</f>
        <v>2.2799999999999998</v>
      </c>
      <c r="B67" s="4">
        <f>IF('True_Odds_Calculator_2-way'!B68="","",'True_Odds_Calculator_2-way'!B68)</f>
        <v>1.67</v>
      </c>
      <c r="C67" s="4">
        <f t="shared" si="4"/>
        <v>3.7398886437651102E-2</v>
      </c>
      <c r="D67" s="4">
        <f t="shared" ref="D67:D130" si="6">IF(A67="","",(2*A67)/(2-($C67*A67)))</f>
        <v>2.3815361521140859</v>
      </c>
      <c r="E67" s="4">
        <f t="shared" ref="E67:E130" si="7">IF(B67="","",(2*B67)/(2-($C67*B67)))</f>
        <v>1.723831944947483</v>
      </c>
      <c r="G67" s="4">
        <f t="shared" si="5"/>
        <v>1.0373988864376511</v>
      </c>
    </row>
    <row r="68" spans="1:7" x14ac:dyDescent="0.2">
      <c r="A68" s="4">
        <f>IF('True_Odds_Calculator_2-way'!A69="","",'True_Odds_Calculator_2-way'!A69)</f>
        <v>2.0699999999999998</v>
      </c>
      <c r="B68" s="4">
        <f>IF('True_Odds_Calculator_2-way'!B69="","",'True_Odds_Calculator_2-way'!B69)</f>
        <v>1.81</v>
      </c>
      <c r="C68" s="4">
        <f t="shared" si="4"/>
        <v>3.5577975284917462E-2</v>
      </c>
      <c r="D68" s="4">
        <f t="shared" si="6"/>
        <v>2.1491381535549374</v>
      </c>
      <c r="E68" s="4">
        <f t="shared" si="7"/>
        <v>1.8702173858786533</v>
      </c>
      <c r="G68" s="4">
        <f t="shared" si="5"/>
        <v>1.0355779752849175</v>
      </c>
    </row>
    <row r="69" spans="1:7" x14ac:dyDescent="0.2">
      <c r="A69" s="4">
        <f>IF('True_Odds_Calculator_2-way'!A70="","",'True_Odds_Calculator_2-way'!A70)</f>
        <v>2.12</v>
      </c>
      <c r="B69" s="4">
        <f>IF('True_Odds_Calculator_2-way'!B70="","",'True_Odds_Calculator_2-way'!B70)</f>
        <v>1.76</v>
      </c>
      <c r="C69" s="4">
        <f t="shared" si="4"/>
        <v>3.9879931389365408E-2</v>
      </c>
      <c r="D69" s="4">
        <f t="shared" si="6"/>
        <v>2.213573801613669</v>
      </c>
      <c r="E69" s="4">
        <f t="shared" si="7"/>
        <v>1.8240125146656239</v>
      </c>
      <c r="G69" s="4">
        <f t="shared" si="5"/>
        <v>1.0398799313893654</v>
      </c>
    </row>
    <row r="70" spans="1:7" x14ac:dyDescent="0.2">
      <c r="A70" s="4">
        <f>IF('True_Odds_Calculator_2-way'!A71="","",'True_Odds_Calculator_2-way'!A71)</f>
        <v>1.94</v>
      </c>
      <c r="B70" s="4">
        <f>IF('True_Odds_Calculator_2-way'!B71="","",'True_Odds_Calculator_2-way'!B71)</f>
        <v>1.93</v>
      </c>
      <c r="C70" s="4">
        <f t="shared" si="4"/>
        <v>3.3598632551679941E-2</v>
      </c>
      <c r="D70" s="4">
        <f t="shared" si="6"/>
        <v>2.0053558995233249</v>
      </c>
      <c r="E70" s="4">
        <f t="shared" si="7"/>
        <v>1.9946726333173512</v>
      </c>
      <c r="G70" s="4">
        <f t="shared" si="5"/>
        <v>1.0335986325516799</v>
      </c>
    </row>
    <row r="71" spans="1:7" x14ac:dyDescent="0.2">
      <c r="A71" s="4">
        <f>IF('True_Odds_Calculator_2-way'!A72="","",'True_Odds_Calculator_2-way'!A72)</f>
        <v>2.1</v>
      </c>
      <c r="B71" s="4">
        <f>IF('True_Odds_Calculator_2-way'!B72="","",'True_Odds_Calculator_2-way'!B72)</f>
        <v>1.78</v>
      </c>
      <c r="C71" s="4">
        <f t="shared" si="4"/>
        <v>3.7988228999465079E-2</v>
      </c>
      <c r="D71" s="4">
        <f t="shared" si="6"/>
        <v>2.1872440023405506</v>
      </c>
      <c r="E71" s="4">
        <f t="shared" si="7"/>
        <v>1.8422868408082802</v>
      </c>
      <c r="G71" s="4">
        <f t="shared" si="5"/>
        <v>1.0379882289994651</v>
      </c>
    </row>
    <row r="72" spans="1:7" x14ac:dyDescent="0.2">
      <c r="A72" s="4">
        <f>IF('True_Odds_Calculator_2-way'!A73="","",'True_Odds_Calculator_2-way'!A73)</f>
        <v>2.19</v>
      </c>
      <c r="B72" s="4">
        <f>IF('True_Odds_Calculator_2-way'!B73="","",'True_Odds_Calculator_2-way'!B73)</f>
        <v>1.72</v>
      </c>
      <c r="C72" s="4">
        <f t="shared" si="4"/>
        <v>3.8016353403419467E-2</v>
      </c>
      <c r="D72" s="4">
        <f t="shared" si="6"/>
        <v>2.2851249696675566</v>
      </c>
      <c r="E72" s="4">
        <f t="shared" si="7"/>
        <v>1.7781344410876134</v>
      </c>
      <c r="G72" s="4">
        <f t="shared" si="5"/>
        <v>1.0380163534034195</v>
      </c>
    </row>
    <row r="73" spans="1:7" x14ac:dyDescent="0.2">
      <c r="A73" s="4">
        <f>IF('True_Odds_Calculator_2-way'!A74="","",'True_Odds_Calculator_2-way'!A74)</f>
        <v>1.85</v>
      </c>
      <c r="B73" s="4">
        <f>IF('True_Odds_Calculator_2-way'!B74="","",'True_Odds_Calculator_2-way'!B74)</f>
        <v>2.0299999999999998</v>
      </c>
      <c r="C73" s="4">
        <f t="shared" si="4"/>
        <v>3.315137797896428E-2</v>
      </c>
      <c r="D73" s="4">
        <f t="shared" si="6"/>
        <v>1.9085249650616189</v>
      </c>
      <c r="E73" s="4">
        <f t="shared" si="7"/>
        <v>2.1006852188505105</v>
      </c>
      <c r="G73" s="4">
        <f t="shared" si="5"/>
        <v>1.0331513779789643</v>
      </c>
    </row>
    <row r="74" spans="1:7" x14ac:dyDescent="0.2">
      <c r="A74" s="4">
        <f>IF('True_Odds_Calculator_2-way'!A75="","",'True_Odds_Calculator_2-way'!A75)</f>
        <v>2.09</v>
      </c>
      <c r="B74" s="4">
        <f>IF('True_Odds_Calculator_2-way'!B75="","",'True_Odds_Calculator_2-way'!B75)</f>
        <v>1.78</v>
      </c>
      <c r="C74" s="4">
        <f t="shared" si="4"/>
        <v>4.0266652330519959E-2</v>
      </c>
      <c r="D74" s="4">
        <f t="shared" si="6"/>
        <v>2.1818075186206087</v>
      </c>
      <c r="E74" s="4">
        <f t="shared" si="7"/>
        <v>1.8461614808198106</v>
      </c>
      <c r="G74" s="4">
        <f t="shared" si="5"/>
        <v>1.04026665233052</v>
      </c>
    </row>
    <row r="75" spans="1:7" x14ac:dyDescent="0.2">
      <c r="A75" s="4">
        <f>IF('True_Odds_Calculator_2-way'!A76="","",'True_Odds_Calculator_2-way'!A76)</f>
        <v>2.16</v>
      </c>
      <c r="B75" s="4">
        <f>IF('True_Odds_Calculator_2-way'!B76="","",'True_Odds_Calculator_2-way'!B76)</f>
        <v>1.74</v>
      </c>
      <c r="C75" s="4">
        <f t="shared" si="4"/>
        <v>3.7675606641123682E-2</v>
      </c>
      <c r="D75" s="4">
        <f t="shared" si="6"/>
        <v>2.2516175413371671</v>
      </c>
      <c r="E75" s="4">
        <f t="shared" si="7"/>
        <v>1.7989661114302122</v>
      </c>
      <c r="G75" s="4">
        <f t="shared" si="5"/>
        <v>1.0376756066411237</v>
      </c>
    </row>
    <row r="76" spans="1:7" x14ac:dyDescent="0.2">
      <c r="A76" s="4">
        <f>IF('True_Odds_Calculator_2-way'!A77="","",'True_Odds_Calculator_2-way'!A77)</f>
        <v>2.39</v>
      </c>
      <c r="B76" s="4">
        <f>IF('True_Odds_Calculator_2-way'!B77="","",'True_Odds_Calculator_2-way'!B77)</f>
        <v>1.61</v>
      </c>
      <c r="C76" s="4">
        <f t="shared" si="4"/>
        <v>3.9528054263364254E-2</v>
      </c>
      <c r="D76" s="4">
        <f t="shared" si="6"/>
        <v>2.5084911502982492</v>
      </c>
      <c r="E76" s="4">
        <f t="shared" si="7"/>
        <v>1.6629140646945697</v>
      </c>
      <c r="G76" s="4">
        <f t="shared" si="5"/>
        <v>1.0395280542633643</v>
      </c>
    </row>
    <row r="77" spans="1:7" x14ac:dyDescent="0.2">
      <c r="A77" s="4">
        <f>IF('True_Odds_Calculator_2-way'!A78="","",'True_Odds_Calculator_2-way'!A78)</f>
        <v>1.93</v>
      </c>
      <c r="B77" s="4">
        <f>IF('True_Odds_Calculator_2-way'!B78="","",'True_Odds_Calculator_2-way'!B78)</f>
        <v>1.9</v>
      </c>
      <c r="C77" s="4">
        <f t="shared" si="4"/>
        <v>4.445050449959087E-2</v>
      </c>
      <c r="D77" s="4">
        <f t="shared" si="6"/>
        <v>2.0164971130052241</v>
      </c>
      <c r="E77" s="4">
        <f t="shared" si="7"/>
        <v>1.9837706248309437</v>
      </c>
      <c r="G77" s="4">
        <f t="shared" si="5"/>
        <v>1.0444505044995909</v>
      </c>
    </row>
    <row r="78" spans="1:7" x14ac:dyDescent="0.2">
      <c r="A78" s="4">
        <f>IF('True_Odds_Calculator_2-way'!A79="","",'True_Odds_Calculator_2-way'!A79)</f>
        <v>1.75</v>
      </c>
      <c r="B78" s="4">
        <f>IF('True_Odds_Calculator_2-way'!B79="","",'True_Odds_Calculator_2-way'!B79)</f>
        <v>2.0699999999999998</v>
      </c>
      <c r="C78" s="4">
        <f t="shared" si="4"/>
        <v>5.452035886818507E-2</v>
      </c>
      <c r="D78" s="4">
        <f t="shared" si="6"/>
        <v>1.8376664552948638</v>
      </c>
      <c r="E78" s="4">
        <f t="shared" si="7"/>
        <v>2.1937925813777439</v>
      </c>
      <c r="G78" s="4">
        <f t="shared" si="5"/>
        <v>1.0545203588681851</v>
      </c>
    </row>
    <row r="79" spans="1:7" x14ac:dyDescent="0.2">
      <c r="A79" s="4">
        <f>IF('True_Odds_Calculator_2-way'!A80="","",'True_Odds_Calculator_2-way'!A80)</f>
        <v>2.13</v>
      </c>
      <c r="B79" s="4">
        <f>IF('True_Odds_Calculator_2-way'!B80="","",'True_Odds_Calculator_2-way'!B80)</f>
        <v>1.7</v>
      </c>
      <c r="C79" s="4">
        <f t="shared" si="4"/>
        <v>5.7718862192764453E-2</v>
      </c>
      <c r="D79" s="4">
        <f t="shared" si="6"/>
        <v>2.2695079912253213</v>
      </c>
      <c r="E79" s="4">
        <f t="shared" si="7"/>
        <v>1.7877067390767711</v>
      </c>
      <c r="G79" s="4">
        <f t="shared" si="5"/>
        <v>1.0577188621927645</v>
      </c>
    </row>
    <row r="80" spans="1:7" x14ac:dyDescent="0.2">
      <c r="A80" s="4">
        <f>IF('True_Odds_Calculator_2-way'!A81="","",'True_Odds_Calculator_2-way'!A81)</f>
        <v>1.74</v>
      </c>
      <c r="B80" s="4">
        <f>IF('True_Odds_Calculator_2-way'!B81="","",'True_Odds_Calculator_2-way'!B81)</f>
        <v>2.0699999999999998</v>
      </c>
      <c r="C80" s="4">
        <f t="shared" si="4"/>
        <v>5.7804431117774335E-2</v>
      </c>
      <c r="D80" s="4">
        <f t="shared" si="6"/>
        <v>1.8321379520830152</v>
      </c>
      <c r="E80" s="4">
        <f t="shared" si="7"/>
        <v>2.2017238217494954</v>
      </c>
      <c r="G80" s="4">
        <f t="shared" si="5"/>
        <v>1.0578044311177743</v>
      </c>
    </row>
    <row r="81" spans="1:7" x14ac:dyDescent="0.2">
      <c r="A81" s="4">
        <f>IF('True_Odds_Calculator_2-way'!A82="","",'True_Odds_Calculator_2-way'!A82)</f>
        <v>2.02</v>
      </c>
      <c r="B81" s="4">
        <f>IF('True_Odds_Calculator_2-way'!B82="","",'True_Odds_Calculator_2-way'!B82)</f>
        <v>1.83</v>
      </c>
      <c r="C81" s="4">
        <f t="shared" si="4"/>
        <v>4.1497592382188975E-2</v>
      </c>
      <c r="D81" s="4">
        <f t="shared" si="6"/>
        <v>2.1083670792220381</v>
      </c>
      <c r="E81" s="4">
        <f t="shared" si="7"/>
        <v>1.9022281685792208</v>
      </c>
      <c r="G81" s="4">
        <f t="shared" si="5"/>
        <v>1.041497592382189</v>
      </c>
    </row>
    <row r="82" spans="1:7" x14ac:dyDescent="0.2">
      <c r="A82" s="4">
        <f>IF('True_Odds_Calculator_2-way'!A83="","",'True_Odds_Calculator_2-way'!A83)</f>
        <v>1.78</v>
      </c>
      <c r="B82" s="4">
        <f>IF('True_Odds_Calculator_2-way'!B83="","",'True_Odds_Calculator_2-way'!B83)</f>
        <v>2.06</v>
      </c>
      <c r="C82" s="4">
        <f t="shared" si="4"/>
        <v>4.7234646012872306E-2</v>
      </c>
      <c r="D82" s="4">
        <f t="shared" si="6"/>
        <v>1.8581129015911626</v>
      </c>
      <c r="E82" s="4">
        <f t="shared" si="7"/>
        <v>2.165347820951931</v>
      </c>
      <c r="G82" s="4">
        <f t="shared" si="5"/>
        <v>1.0472346460128723</v>
      </c>
    </row>
    <row r="83" spans="1:7" x14ac:dyDescent="0.2">
      <c r="A83" s="4">
        <f>IF('True_Odds_Calculator_2-way'!A84="","",'True_Odds_Calculator_2-way'!A84)</f>
        <v>1.82</v>
      </c>
      <c r="B83" s="4">
        <f>IF('True_Odds_Calculator_2-way'!B84="","",'True_Odds_Calculator_2-way'!B84)</f>
        <v>2.02</v>
      </c>
      <c r="C83" s="4">
        <f t="shared" si="4"/>
        <v>4.450005440104432E-2</v>
      </c>
      <c r="D83" s="4">
        <f t="shared" si="6"/>
        <v>1.8968114745640281</v>
      </c>
      <c r="E83" s="4">
        <f t="shared" si="7"/>
        <v>2.1150615579334939</v>
      </c>
      <c r="G83" s="4">
        <f t="shared" si="5"/>
        <v>1.0445000544010443</v>
      </c>
    </row>
    <row r="84" spans="1:7" x14ac:dyDescent="0.2">
      <c r="A84" s="4">
        <f>IF('True_Odds_Calculator_2-way'!A85="","",'True_Odds_Calculator_2-way'!A85)</f>
        <v>1.53</v>
      </c>
      <c r="B84" s="4">
        <f>IF('True_Odds_Calculator_2-way'!B85="","",'True_Odds_Calculator_2-way'!B85)</f>
        <v>2.52</v>
      </c>
      <c r="C84" s="4">
        <f t="shared" si="4"/>
        <v>5.0420168067226934E-2</v>
      </c>
      <c r="D84" s="4">
        <f t="shared" si="6"/>
        <v>1.5913818722139674</v>
      </c>
      <c r="E84" s="4">
        <f t="shared" si="7"/>
        <v>2.6909547738693469</v>
      </c>
      <c r="G84" s="4">
        <f t="shared" si="5"/>
        <v>1.0504201680672269</v>
      </c>
    </row>
    <row r="85" spans="1:7" x14ac:dyDescent="0.2">
      <c r="A85" s="4">
        <f>IF('True_Odds_Calculator_2-way'!A86="","",'True_Odds_Calculator_2-way'!A86)</f>
        <v>1.92</v>
      </c>
      <c r="B85" s="4">
        <f>IF('True_Odds_Calculator_2-way'!B86="","",'True_Odds_Calculator_2-way'!B86)</f>
        <v>1.92</v>
      </c>
      <c r="C85" s="4">
        <f t="shared" si="4"/>
        <v>4.1666666666666741E-2</v>
      </c>
      <c r="D85" s="4">
        <f t="shared" si="6"/>
        <v>2</v>
      </c>
      <c r="E85" s="4">
        <f t="shared" si="7"/>
        <v>2</v>
      </c>
      <c r="G85" s="4">
        <f t="shared" si="5"/>
        <v>1.0416666666666667</v>
      </c>
    </row>
    <row r="86" spans="1:7" x14ac:dyDescent="0.2">
      <c r="A86" s="4">
        <f>IF('True_Odds_Calculator_2-way'!A87="","",'True_Odds_Calculator_2-way'!A87)</f>
        <v>1.66</v>
      </c>
      <c r="B86" s="4">
        <f>IF('True_Odds_Calculator_2-way'!B87="","",'True_Odds_Calculator_2-way'!B87)</f>
        <v>2.2000000000000002</v>
      </c>
      <c r="C86" s="4">
        <f t="shared" si="4"/>
        <v>5.6955093099671394E-2</v>
      </c>
      <c r="D86" s="4">
        <f t="shared" si="6"/>
        <v>1.7423664122137403</v>
      </c>
      <c r="E86" s="4">
        <f t="shared" si="7"/>
        <v>2.3470437017994858</v>
      </c>
      <c r="G86" s="4">
        <f t="shared" si="5"/>
        <v>1.0569550930996714</v>
      </c>
    </row>
    <row r="87" spans="1:7" x14ac:dyDescent="0.2">
      <c r="A87" s="4">
        <f>IF('True_Odds_Calculator_2-way'!A88="","",'True_Odds_Calculator_2-way'!A88)</f>
        <v>1.89</v>
      </c>
      <c r="B87" s="4">
        <f>IF('True_Odds_Calculator_2-way'!B88="","",'True_Odds_Calculator_2-way'!B88)</f>
        <v>2.02</v>
      </c>
      <c r="C87" s="4">
        <f t="shared" si="4"/>
        <v>2.4150034051024338E-2</v>
      </c>
      <c r="D87" s="4">
        <f t="shared" si="6"/>
        <v>1.9341405339682862</v>
      </c>
      <c r="E87" s="4">
        <f t="shared" si="7"/>
        <v>2.0705027387602368</v>
      </c>
      <c r="G87" s="4">
        <f t="shared" si="5"/>
        <v>1.0241500340510243</v>
      </c>
    </row>
    <row r="88" spans="1:7" x14ac:dyDescent="0.2">
      <c r="A88" s="4">
        <f>IF('True_Odds_Calculator_2-way'!A89="","",'True_Odds_Calculator_2-way'!A89)</f>
        <v>1.74</v>
      </c>
      <c r="B88" s="4">
        <f>IF('True_Odds_Calculator_2-way'!B89="","",'True_Odds_Calculator_2-way'!B89)</f>
        <v>2.2000000000000002</v>
      </c>
      <c r="C88" s="4">
        <f t="shared" si="4"/>
        <v>2.925809822361547E-2</v>
      </c>
      <c r="D88" s="4">
        <f t="shared" si="6"/>
        <v>1.78544776119403</v>
      </c>
      <c r="E88" s="4">
        <f t="shared" si="7"/>
        <v>2.2731591448931119</v>
      </c>
      <c r="G88" s="4">
        <f t="shared" si="5"/>
        <v>1.0292580982236155</v>
      </c>
    </row>
    <row r="89" spans="1:7" x14ac:dyDescent="0.2">
      <c r="A89" s="4">
        <f>IF('True_Odds_Calculator_2-way'!A90="","",'True_Odds_Calculator_2-way'!A90)</f>
        <v>2.2000000000000002</v>
      </c>
      <c r="B89" s="4">
        <f>IF('True_Odds_Calculator_2-way'!B90="","",'True_Odds_Calculator_2-way'!B90)</f>
        <v>1.71</v>
      </c>
      <c r="C89" s="4">
        <f t="shared" si="4"/>
        <v>3.9340776182881454E-2</v>
      </c>
      <c r="D89" s="4">
        <f t="shared" si="6"/>
        <v>2.2995110024449881</v>
      </c>
      <c r="E89" s="4">
        <f t="shared" si="7"/>
        <v>1.7695202257761053</v>
      </c>
      <c r="G89" s="4">
        <f t="shared" si="5"/>
        <v>1.0393407761828815</v>
      </c>
    </row>
    <row r="90" spans="1:7" x14ac:dyDescent="0.2">
      <c r="A90" s="4">
        <f>IF('True_Odds_Calculator_2-way'!A91="","",'True_Odds_Calculator_2-way'!A91)</f>
        <v>2.0699999999999998</v>
      </c>
      <c r="B90" s="4">
        <f>IF('True_Odds_Calculator_2-way'!B91="","",'True_Odds_Calculator_2-way'!B91)</f>
        <v>1.82</v>
      </c>
      <c r="C90" s="4">
        <f t="shared" si="4"/>
        <v>3.2542336890162948E-2</v>
      </c>
      <c r="D90" s="4">
        <f t="shared" si="6"/>
        <v>2.1421504520384373</v>
      </c>
      <c r="E90" s="4">
        <f t="shared" si="7"/>
        <v>1.8755413949320454</v>
      </c>
      <c r="G90" s="4">
        <f t="shared" si="5"/>
        <v>1.0325423368901629</v>
      </c>
    </row>
    <row r="91" spans="1:7" x14ac:dyDescent="0.2">
      <c r="A91" s="4">
        <f>IF('True_Odds_Calculator_2-way'!A92="","",'True_Odds_Calculator_2-way'!A92)</f>
        <v>2.65</v>
      </c>
      <c r="B91" s="4">
        <f>IF('True_Odds_Calculator_2-way'!B92="","",'True_Odds_Calculator_2-way'!B92)</f>
        <v>1.51</v>
      </c>
      <c r="C91" s="4">
        <f t="shared" si="4"/>
        <v>3.9610146195176998E-2</v>
      </c>
      <c r="D91" s="4">
        <f t="shared" si="6"/>
        <v>2.7967849030228904</v>
      </c>
      <c r="E91" s="4">
        <f t="shared" si="7"/>
        <v>1.5565496450452205</v>
      </c>
      <c r="G91" s="4">
        <f t="shared" si="5"/>
        <v>1.039610146195177</v>
      </c>
    </row>
    <row r="92" spans="1:7" x14ac:dyDescent="0.2">
      <c r="A92" s="4">
        <f>IF('True_Odds_Calculator_2-way'!A93="","",'True_Odds_Calculator_2-way'!A93)</f>
        <v>2.91</v>
      </c>
      <c r="B92" s="4">
        <f>IF('True_Odds_Calculator_2-way'!B93="","",'True_Odds_Calculator_2-way'!B93)</f>
        <v>1.43</v>
      </c>
      <c r="C92" s="4">
        <f t="shared" si="4"/>
        <v>4.2943310984548067E-2</v>
      </c>
      <c r="D92" s="4">
        <f t="shared" si="6"/>
        <v>3.1039421176295079</v>
      </c>
      <c r="E92" s="4">
        <f t="shared" si="7"/>
        <v>1.4752982468579936</v>
      </c>
      <c r="G92" s="4">
        <f t="shared" si="5"/>
        <v>1.0429433109845481</v>
      </c>
    </row>
    <row r="93" spans="1:7" x14ac:dyDescent="0.2">
      <c r="A93" s="4">
        <f>IF('True_Odds_Calculator_2-way'!A94="","",'True_Odds_Calculator_2-way'!A94)</f>
        <v>2.34</v>
      </c>
      <c r="B93" s="4">
        <f>IF('True_Odds_Calculator_2-way'!B94="","",'True_Odds_Calculator_2-way'!B94)</f>
        <v>1.61</v>
      </c>
      <c r="C93" s="4">
        <f t="shared" si="4"/>
        <v>4.8468439772787697E-2</v>
      </c>
      <c r="D93" s="4">
        <f t="shared" si="6"/>
        <v>2.4806742608810168</v>
      </c>
      <c r="E93" s="4">
        <f t="shared" si="7"/>
        <v>1.6753679903944503</v>
      </c>
      <c r="G93" s="4">
        <f t="shared" si="5"/>
        <v>1.0484684397727877</v>
      </c>
    </row>
    <row r="94" spans="1:7" x14ac:dyDescent="0.2">
      <c r="A94" s="4">
        <f>IF('True_Odds_Calculator_2-way'!A95="","",'True_Odds_Calculator_2-way'!A95)</f>
        <v>2.33</v>
      </c>
      <c r="B94" s="4">
        <f>IF('True_Odds_Calculator_2-way'!B95="","",'True_Odds_Calculator_2-way'!B95)</f>
        <v>1.64</v>
      </c>
      <c r="C94" s="4">
        <f t="shared" si="4"/>
        <v>3.8940646917198674E-2</v>
      </c>
      <c r="D94" s="4">
        <f t="shared" si="6"/>
        <v>2.4407256004087885</v>
      </c>
      <c r="E94" s="4">
        <f t="shared" si="7"/>
        <v>1.6940946976414255</v>
      </c>
      <c r="G94" s="4">
        <f t="shared" si="5"/>
        <v>1.0389406469171987</v>
      </c>
    </row>
    <row r="95" spans="1:7" x14ac:dyDescent="0.2">
      <c r="A95" s="4">
        <f>IF('True_Odds_Calculator_2-way'!A96="","",'True_Odds_Calculator_2-way'!A96)</f>
        <v>2.2000000000000002</v>
      </c>
      <c r="B95" s="4">
        <f>IF('True_Odds_Calculator_2-way'!B96="","",'True_Odds_Calculator_2-way'!B96)</f>
        <v>1.71</v>
      </c>
      <c r="C95" s="4">
        <f t="shared" si="4"/>
        <v>3.9340776182881454E-2</v>
      </c>
      <c r="D95" s="4">
        <f t="shared" si="6"/>
        <v>2.2995110024449881</v>
      </c>
      <c r="E95" s="4">
        <f t="shared" si="7"/>
        <v>1.7695202257761053</v>
      </c>
      <c r="G95" s="4">
        <f t="shared" si="5"/>
        <v>1.0393407761828815</v>
      </c>
    </row>
    <row r="96" spans="1:7" x14ac:dyDescent="0.2">
      <c r="A96" s="4">
        <f>IF('True_Odds_Calculator_2-way'!A97="","",'True_Odds_Calculator_2-way'!A97)</f>
        <v>2.23</v>
      </c>
      <c r="B96" s="4">
        <f>IF('True_Odds_Calculator_2-way'!B97="","",'True_Odds_Calculator_2-way'!B97)</f>
        <v>1.69</v>
      </c>
      <c r="C96" s="4">
        <f t="shared" si="4"/>
        <v>4.0146469604903645E-2</v>
      </c>
      <c r="D96" s="4">
        <f t="shared" si="6"/>
        <v>2.3344999535416733</v>
      </c>
      <c r="E96" s="4">
        <f t="shared" si="7"/>
        <v>1.7493443498038854</v>
      </c>
      <c r="G96" s="4">
        <f t="shared" si="5"/>
        <v>1.0401464696049036</v>
      </c>
    </row>
    <row r="97" spans="1:7" x14ac:dyDescent="0.2">
      <c r="A97" s="4">
        <f>IF('True_Odds_Calculator_2-way'!A98="","",'True_Odds_Calculator_2-way'!A98)</f>
        <v>2.21</v>
      </c>
      <c r="B97" s="4">
        <f>IF('True_Odds_Calculator_2-way'!B98="","",'True_Odds_Calculator_2-way'!B98)</f>
        <v>1.68</v>
      </c>
      <c r="C97" s="4">
        <f t="shared" si="4"/>
        <v>4.772678302090072E-2</v>
      </c>
      <c r="D97" s="4">
        <f t="shared" si="6"/>
        <v>2.3330400904863642</v>
      </c>
      <c r="E97" s="4">
        <f t="shared" si="7"/>
        <v>1.7501649853870085</v>
      </c>
      <c r="G97" s="4">
        <f t="shared" si="5"/>
        <v>1.0477267830209007</v>
      </c>
    </row>
    <row r="98" spans="1:7" x14ac:dyDescent="0.2">
      <c r="A98" s="4">
        <f>IF('True_Odds_Calculator_2-way'!A99="","",'True_Odds_Calculator_2-way'!A99)</f>
        <v>2.39</v>
      </c>
      <c r="B98" s="4">
        <f>IF('True_Odds_Calculator_2-way'!B99="","",'True_Odds_Calculator_2-way'!B99)</f>
        <v>1.61</v>
      </c>
      <c r="C98" s="4">
        <f t="shared" si="4"/>
        <v>3.9528054263364254E-2</v>
      </c>
      <c r="D98" s="4">
        <f t="shared" si="6"/>
        <v>2.5084911502982492</v>
      </c>
      <c r="E98" s="4">
        <f t="shared" si="7"/>
        <v>1.6629140646945697</v>
      </c>
      <c r="G98" s="4">
        <f t="shared" si="5"/>
        <v>1.0395280542633643</v>
      </c>
    </row>
    <row r="99" spans="1:7" x14ac:dyDescent="0.2">
      <c r="A99" s="4">
        <f>IF('True_Odds_Calculator_2-way'!A100="","",'True_Odds_Calculator_2-way'!A100)</f>
        <v>2.5299999999999998</v>
      </c>
      <c r="B99" s="4">
        <f>IF('True_Odds_Calculator_2-way'!B100="","",'True_Odds_Calculator_2-way'!B100)</f>
        <v>1.53</v>
      </c>
      <c r="C99" s="4">
        <f t="shared" si="4"/>
        <v>4.8851688237877555E-2</v>
      </c>
      <c r="D99" s="4">
        <f t="shared" si="6"/>
        <v>2.6966456511895225</v>
      </c>
      <c r="E99" s="4">
        <f t="shared" si="7"/>
        <v>1.5893982631546533</v>
      </c>
      <c r="G99" s="4">
        <f t="shared" si="5"/>
        <v>1.0488516882378776</v>
      </c>
    </row>
    <row r="100" spans="1:7" x14ac:dyDescent="0.2">
      <c r="A100" s="4">
        <f>IF('True_Odds_Calculator_2-way'!A101="","",'True_Odds_Calculator_2-way'!A101)</f>
        <v>1.59</v>
      </c>
      <c r="B100" s="4">
        <f>IF('True_Odds_Calculator_2-way'!B101="","",'True_Odds_Calculator_2-way'!B101)</f>
        <v>2.36</v>
      </c>
      <c r="C100" s="4">
        <f t="shared" si="4"/>
        <v>5.2659631169384991E-2</v>
      </c>
      <c r="D100" s="4">
        <f t="shared" si="6"/>
        <v>1.6594728462763138</v>
      </c>
      <c r="E100" s="4">
        <f t="shared" si="7"/>
        <v>2.516362660944206</v>
      </c>
      <c r="G100" s="4">
        <f t="shared" si="5"/>
        <v>1.052659631169385</v>
      </c>
    </row>
    <row r="101" spans="1:7" x14ac:dyDescent="0.2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1.88</v>
      </c>
      <c r="C101" s="4">
        <f t="shared" si="4"/>
        <v>2.6964398567516312E-2</v>
      </c>
      <c r="D101" s="4">
        <f t="shared" si="6"/>
        <v>2.0765529308836395</v>
      </c>
      <c r="E101" s="4">
        <f t="shared" si="7"/>
        <v>1.9288906948394962</v>
      </c>
      <c r="G101" s="4">
        <f t="shared" si="5"/>
        <v>1.0269643985675163</v>
      </c>
    </row>
    <row r="102" spans="1:7" x14ac:dyDescent="0.2">
      <c r="A102" s="4">
        <f>IF('True_Odds_Calculator_2-way'!A103="","",'True_Odds_Calculator_2-way'!A103)</f>
        <v>2.15</v>
      </c>
      <c r="B102" s="4">
        <f>IF('True_Odds_Calculator_2-way'!B103="","",'True_Odds_Calculator_2-way'!B103)</f>
        <v>1.78</v>
      </c>
      <c r="C102" s="4">
        <f t="shared" si="4"/>
        <v>2.6914031878756184E-2</v>
      </c>
      <c r="D102" s="4">
        <f t="shared" si="6"/>
        <v>2.2140584321666186</v>
      </c>
      <c r="E102" s="4">
        <f t="shared" si="7"/>
        <v>1.8236835835120324</v>
      </c>
      <c r="G102" s="4">
        <f t="shared" si="5"/>
        <v>1.0269140318787562</v>
      </c>
    </row>
    <row r="103" spans="1:7" x14ac:dyDescent="0.2">
      <c r="A103" s="4">
        <f>IF('True_Odds_Calculator_2-way'!A104="","",'True_Odds_Calculator_2-way'!A104)</f>
        <v>1.63</v>
      </c>
      <c r="B103" s="4">
        <f>IF('True_Odds_Calculator_2-way'!B104="","",'True_Odds_Calculator_2-way'!B104)</f>
        <v>2.4</v>
      </c>
      <c r="C103" s="4">
        <f t="shared" si="4"/>
        <v>3.0163599182004175E-2</v>
      </c>
      <c r="D103" s="4">
        <f t="shared" si="6"/>
        <v>1.6710807347287484</v>
      </c>
      <c r="E103" s="4">
        <f t="shared" si="7"/>
        <v>2.49013367281986</v>
      </c>
      <c r="G103" s="4">
        <f t="shared" si="5"/>
        <v>1.0301635991820042</v>
      </c>
    </row>
    <row r="104" spans="1:7" x14ac:dyDescent="0.2">
      <c r="A104" s="4">
        <f>IF('True_Odds_Calculator_2-way'!A105="","",'True_Odds_Calculator_2-way'!A105)</f>
        <v>1.63</v>
      </c>
      <c r="B104" s="4">
        <f>IF('True_Odds_Calculator_2-way'!B105="","",'True_Odds_Calculator_2-way'!B105)</f>
        <v>2.4</v>
      </c>
      <c r="C104" s="4">
        <f t="shared" si="4"/>
        <v>3.0163599182004175E-2</v>
      </c>
      <c r="D104" s="4">
        <f t="shared" si="6"/>
        <v>1.6710807347287484</v>
      </c>
      <c r="E104" s="4">
        <f t="shared" si="7"/>
        <v>2.49013367281986</v>
      </c>
      <c r="G104" s="4">
        <f t="shared" si="5"/>
        <v>1.0301635991820042</v>
      </c>
    </row>
    <row r="105" spans="1:7" x14ac:dyDescent="0.2">
      <c r="A105" s="4">
        <f>IF('True_Odds_Calculator_2-way'!A106="","",'True_Odds_Calculator_2-way'!A106)</f>
        <v>2.04</v>
      </c>
      <c r="B105" s="4">
        <f>IF('True_Odds_Calculator_2-way'!B106="","",'True_Odds_Calculator_2-way'!B106)</f>
        <v>1.85</v>
      </c>
      <c r="C105" s="4">
        <f t="shared" si="4"/>
        <v>3.0736618971912932E-2</v>
      </c>
      <c r="D105" s="4">
        <f t="shared" si="6"/>
        <v>2.1060267857142851</v>
      </c>
      <c r="E105" s="4">
        <f t="shared" si="7"/>
        <v>1.9041372351160444</v>
      </c>
      <c r="G105" s="4">
        <f t="shared" si="5"/>
        <v>1.0307366189719129</v>
      </c>
    </row>
    <row r="106" spans="1:7" x14ac:dyDescent="0.2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4"/>
        <v>2.8345418589321048E-2</v>
      </c>
      <c r="D106" s="4">
        <f t="shared" si="6"/>
        <v>2.1113430758524703</v>
      </c>
      <c r="E106" s="4">
        <f t="shared" si="7"/>
        <v>1.8998121477770822</v>
      </c>
      <c r="G106" s="4">
        <f t="shared" si="5"/>
        <v>1.028345418589321</v>
      </c>
    </row>
    <row r="107" spans="1:7" x14ac:dyDescent="0.2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1.89</v>
      </c>
      <c r="C107" s="4">
        <f t="shared" si="4"/>
        <v>2.9100529100529293E-2</v>
      </c>
      <c r="D107" s="4">
        <f t="shared" si="6"/>
        <v>2.0599455040871937</v>
      </c>
      <c r="E107" s="4">
        <f t="shared" si="7"/>
        <v>1.9434447300771212</v>
      </c>
      <c r="G107" s="4">
        <f t="shared" si="5"/>
        <v>1.0291005291005293</v>
      </c>
    </row>
    <row r="108" spans="1:7" x14ac:dyDescent="0.2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1.92</v>
      </c>
      <c r="C108" s="4">
        <f t="shared" si="4"/>
        <v>2.844754653130277E-2</v>
      </c>
      <c r="D108" s="4">
        <f t="shared" si="6"/>
        <v>2.0267924123888115</v>
      </c>
      <c r="E108" s="4">
        <f t="shared" si="7"/>
        <v>1.9739066903246005</v>
      </c>
      <c r="G108" s="4">
        <f t="shared" si="5"/>
        <v>1.0284475465313028</v>
      </c>
    </row>
    <row r="109" spans="1:7" x14ac:dyDescent="0.2">
      <c r="A109" s="4">
        <f>IF('True_Odds_Calculator_2-way'!A110="","",'True_Odds_Calculator_2-way'!A110)</f>
        <v>1.75</v>
      </c>
      <c r="B109" s="4">
        <f>IF('True_Odds_Calculator_2-way'!B110="","",'True_Odds_Calculator_2-way'!B110)</f>
        <v>2.17</v>
      </c>
      <c r="C109" s="4">
        <f t="shared" si="4"/>
        <v>3.2258064516129004E-2</v>
      </c>
      <c r="D109" s="4">
        <f t="shared" si="6"/>
        <v>1.8008298755186722</v>
      </c>
      <c r="E109" s="4">
        <f t="shared" si="7"/>
        <v>2.2487046632124348</v>
      </c>
      <c r="G109" s="4">
        <f t="shared" si="5"/>
        <v>1.032258064516129</v>
      </c>
    </row>
    <row r="110" spans="1:7" x14ac:dyDescent="0.2">
      <c r="A110" s="4">
        <f>IF('True_Odds_Calculator_2-way'!A111="","",'True_Odds_Calculator_2-way'!A111)</f>
        <v>1.47</v>
      </c>
      <c r="B110" s="4">
        <f>IF('True_Odds_Calculator_2-way'!B111="","",'True_Odds_Calculator_2-way'!B111)</f>
        <v>2.74</v>
      </c>
      <c r="C110" s="4">
        <f t="shared" si="4"/>
        <v>4.5235612493172539E-2</v>
      </c>
      <c r="D110" s="4">
        <f t="shared" si="6"/>
        <v>1.5205557023670204</v>
      </c>
      <c r="E110" s="4">
        <f t="shared" si="7"/>
        <v>2.9210240046413816</v>
      </c>
      <c r="G110" s="4">
        <f t="shared" si="5"/>
        <v>1.0452356124931725</v>
      </c>
    </row>
    <row r="111" spans="1:7" x14ac:dyDescent="0.2">
      <c r="A111" s="4">
        <f>IF('True_Odds_Calculator_2-way'!A112="","",'True_Odds_Calculator_2-way'!A112)</f>
        <v>1.64</v>
      </c>
      <c r="B111" s="4">
        <f>IF('True_Odds_Calculator_2-way'!B112="","",'True_Odds_Calculator_2-way'!B112)</f>
        <v>2.36</v>
      </c>
      <c r="C111" s="4">
        <f t="shared" si="4"/>
        <v>3.3484911120297722E-2</v>
      </c>
      <c r="D111" s="4">
        <f t="shared" si="6"/>
        <v>1.6863018473335656</v>
      </c>
      <c r="E111" s="4">
        <f t="shared" si="7"/>
        <v>2.4570848146267141</v>
      </c>
      <c r="G111" s="4">
        <f t="shared" si="5"/>
        <v>1.0334849111202977</v>
      </c>
    </row>
    <row r="112" spans="1:7" x14ac:dyDescent="0.2">
      <c r="A112" s="4">
        <f>IF('True_Odds_Calculator_2-way'!A113="","",'True_Odds_Calculator_2-way'!A113)</f>
        <v>2.16</v>
      </c>
      <c r="B112" s="4">
        <f>IF('True_Odds_Calculator_2-way'!B113="","",'True_Odds_Calculator_2-way'!B113)</f>
        <v>1.75</v>
      </c>
      <c r="C112" s="4">
        <f t="shared" si="4"/>
        <v>3.4391534391534417E-2</v>
      </c>
      <c r="D112" s="4">
        <f t="shared" si="6"/>
        <v>2.2433234421364987</v>
      </c>
      <c r="E112" s="4">
        <f t="shared" si="7"/>
        <v>1.8042959427207637</v>
      </c>
      <c r="G112" s="4">
        <f t="shared" si="5"/>
        <v>1.0343915343915344</v>
      </c>
    </row>
    <row r="113" spans="1:7" x14ac:dyDescent="0.2">
      <c r="A113" s="4">
        <f>IF('True_Odds_Calculator_2-way'!A114="","",'True_Odds_Calculator_2-way'!A114)</f>
        <v>1.76</v>
      </c>
      <c r="B113" s="4">
        <f>IF('True_Odds_Calculator_2-way'!B114="","",'True_Odds_Calculator_2-way'!B114)</f>
        <v>2.15</v>
      </c>
      <c r="C113" s="4">
        <f t="shared" si="4"/>
        <v>3.3298097251585723E-2</v>
      </c>
      <c r="D113" s="4">
        <f t="shared" si="6"/>
        <v>1.8131288931480596</v>
      </c>
      <c r="E113" s="4">
        <f t="shared" si="7"/>
        <v>2.2298173246906305</v>
      </c>
      <c r="G113" s="4">
        <f t="shared" si="5"/>
        <v>1.0332980972515857</v>
      </c>
    </row>
    <row r="114" spans="1:7" x14ac:dyDescent="0.2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2.48</v>
      </c>
      <c r="C114" s="4">
        <f t="shared" si="4"/>
        <v>4.0168481610848517E-2</v>
      </c>
      <c r="D114" s="4">
        <f t="shared" si="6"/>
        <v>1.6211174952119245</v>
      </c>
      <c r="E114" s="4">
        <f t="shared" si="7"/>
        <v>2.6100013406622868</v>
      </c>
      <c r="G114" s="4">
        <f t="shared" si="5"/>
        <v>1.0401684816108485</v>
      </c>
    </row>
    <row r="115" spans="1:7" x14ac:dyDescent="0.2">
      <c r="A115" s="4">
        <f>IF('True_Odds_Calculator_2-way'!A116="","",'True_Odds_Calculator_2-way'!A116)</f>
        <v>2.16</v>
      </c>
      <c r="B115" s="4">
        <f>IF('True_Odds_Calculator_2-way'!B116="","",'True_Odds_Calculator_2-way'!B116)</f>
        <v>1.75</v>
      </c>
      <c r="C115" s="4">
        <f t="shared" si="4"/>
        <v>3.4391534391534417E-2</v>
      </c>
      <c r="D115" s="4">
        <f t="shared" si="6"/>
        <v>2.2433234421364987</v>
      </c>
      <c r="E115" s="4">
        <f t="shared" si="7"/>
        <v>1.8042959427207637</v>
      </c>
      <c r="G115" s="4">
        <f t="shared" si="5"/>
        <v>1.0343915343915344</v>
      </c>
    </row>
    <row r="116" spans="1:7" x14ac:dyDescent="0.2">
      <c r="A116" s="4">
        <f>IF('True_Odds_Calculator_2-way'!A117="","",'True_Odds_Calculator_2-way'!A117)</f>
        <v>2.25</v>
      </c>
      <c r="B116" s="4">
        <f>IF('True_Odds_Calculator_2-way'!B117="","",'True_Odds_Calculator_2-way'!B117)</f>
        <v>1.7</v>
      </c>
      <c r="C116" s="4">
        <f t="shared" si="4"/>
        <v>3.2679738562091387E-2</v>
      </c>
      <c r="D116" s="4">
        <f t="shared" si="6"/>
        <v>2.3358778625954195</v>
      </c>
      <c r="E116" s="4">
        <f t="shared" si="7"/>
        <v>1.7485714285714284</v>
      </c>
      <c r="G116" s="4">
        <f t="shared" si="5"/>
        <v>1.0326797385620914</v>
      </c>
    </row>
    <row r="117" spans="1:7" x14ac:dyDescent="0.2">
      <c r="A117" s="4">
        <f>IF('True_Odds_Calculator_2-way'!A118="","",'True_Odds_Calculator_2-way'!A118)</f>
        <v>1.48</v>
      </c>
      <c r="B117" s="4">
        <f>IF('True_Odds_Calculator_2-way'!B118="","",'True_Odds_Calculator_2-way'!B118)</f>
        <v>2.71</v>
      </c>
      <c r="C117" s="4">
        <f t="shared" si="4"/>
        <v>4.4679365712576136E-2</v>
      </c>
      <c r="D117" s="4">
        <f t="shared" si="6"/>
        <v>1.5306060143489544</v>
      </c>
      <c r="E117" s="4">
        <f t="shared" si="7"/>
        <v>2.8846375143843503</v>
      </c>
      <c r="G117" s="4">
        <f t="shared" si="5"/>
        <v>1.0446793657125761</v>
      </c>
    </row>
    <row r="118" spans="1:7" x14ac:dyDescent="0.2">
      <c r="A118" s="4">
        <f>IF('True_Odds_Calculator_2-way'!A119="","",'True_Odds_Calculator_2-way'!A119)</f>
        <v>2.38</v>
      </c>
      <c r="B118" s="4">
        <f>IF('True_Odds_Calculator_2-way'!B119="","",'True_Odds_Calculator_2-way'!B119)</f>
        <v>1.63</v>
      </c>
      <c r="C118" s="4">
        <f t="shared" si="4"/>
        <v>3.3664999742228252E-2</v>
      </c>
      <c r="D118" s="4">
        <f t="shared" si="6"/>
        <v>2.4793251102447753</v>
      </c>
      <c r="E118" s="4">
        <f t="shared" si="7"/>
        <v>1.6759839288028686</v>
      </c>
      <c r="G118" s="4">
        <f t="shared" si="5"/>
        <v>1.0336649997422283</v>
      </c>
    </row>
    <row r="119" spans="1:7" x14ac:dyDescent="0.2">
      <c r="A119" s="4">
        <f>IF('True_Odds_Calculator_2-way'!A120="","",'True_Odds_Calculator_2-way'!A120)</f>
        <v>2.33</v>
      </c>
      <c r="B119" s="4">
        <f>IF('True_Odds_Calculator_2-way'!B120="","",'True_Odds_Calculator_2-way'!B120)</f>
        <v>1.62</v>
      </c>
      <c r="C119" s="4">
        <f t="shared" si="4"/>
        <v>4.6468499973506994E-2</v>
      </c>
      <c r="D119" s="4">
        <f t="shared" si="6"/>
        <v>2.4633557397376489</v>
      </c>
      <c r="E119" s="4">
        <f t="shared" si="7"/>
        <v>1.6833608348570663</v>
      </c>
      <c r="G119" s="4">
        <f t="shared" si="5"/>
        <v>1.046468499973507</v>
      </c>
    </row>
    <row r="120" spans="1:7" x14ac:dyDescent="0.2">
      <c r="A120" s="4">
        <f>IF('True_Odds_Calculator_2-way'!A121="","",'True_Odds_Calculator_2-way'!A121)</f>
        <v>2.11</v>
      </c>
      <c r="B120" s="4">
        <f>IF('True_Odds_Calculator_2-way'!B121="","",'True_Odds_Calculator_2-way'!B121)</f>
        <v>1.75</v>
      </c>
      <c r="C120" s="4">
        <f t="shared" si="4"/>
        <v>4.5362220717670931E-2</v>
      </c>
      <c r="D120" s="4">
        <f t="shared" si="6"/>
        <v>2.2160540135033755</v>
      </c>
      <c r="E120" s="4">
        <f t="shared" si="7"/>
        <v>1.8223318938926589</v>
      </c>
      <c r="G120" s="4">
        <f t="shared" si="5"/>
        <v>1.0453622207176709</v>
      </c>
    </row>
    <row r="121" spans="1:7" x14ac:dyDescent="0.2">
      <c r="A121" s="4">
        <f>IF('True_Odds_Calculator_2-way'!A122="","",'True_Odds_Calculator_2-way'!A122)</f>
        <v>2.08</v>
      </c>
      <c r="B121" s="4">
        <f>IF('True_Odds_Calculator_2-way'!B122="","",'True_Odds_Calculator_2-way'!B122)</f>
        <v>1.74</v>
      </c>
      <c r="C121" s="4">
        <f t="shared" si="4"/>
        <v>5.5481874447391721E-2</v>
      </c>
      <c r="D121" s="4">
        <f t="shared" si="6"/>
        <v>2.2073676506464994</v>
      </c>
      <c r="E121" s="4">
        <f t="shared" si="7"/>
        <v>1.8282481309355427</v>
      </c>
      <c r="G121" s="4">
        <f t="shared" si="5"/>
        <v>1.0554818744473917</v>
      </c>
    </row>
    <row r="122" spans="1:7" x14ac:dyDescent="0.2">
      <c r="A122" s="4">
        <f>IF('True_Odds_Calculator_2-way'!A123="","",'True_Odds_Calculator_2-way'!A123)</f>
        <v>2</v>
      </c>
      <c r="B122" s="4">
        <f>IF('True_Odds_Calculator_2-way'!B123="","",'True_Odds_Calculator_2-way'!B123)</f>
        <v>1.84</v>
      </c>
      <c r="C122" s="4">
        <f t="shared" si="4"/>
        <v>4.3478260869565188E-2</v>
      </c>
      <c r="D122" s="4">
        <f t="shared" si="6"/>
        <v>2.0909090909090908</v>
      </c>
      <c r="E122" s="4">
        <f t="shared" si="7"/>
        <v>1.9166666666666665</v>
      </c>
      <c r="G122" s="4">
        <f t="shared" si="5"/>
        <v>1.0434782608695652</v>
      </c>
    </row>
    <row r="123" spans="1:7" x14ac:dyDescent="0.2">
      <c r="A123" s="4">
        <f>IF('True_Odds_Calculator_2-way'!A124="","",'True_Odds_Calculator_2-way'!A124)</f>
        <v>1.76</v>
      </c>
      <c r="B123" s="4">
        <f>IF('True_Odds_Calculator_2-way'!B124="","",'True_Odds_Calculator_2-way'!B124)</f>
        <v>2.0099999999999998</v>
      </c>
      <c r="C123" s="4">
        <f t="shared" si="4"/>
        <v>6.5694255992763573E-2</v>
      </c>
      <c r="D123" s="4">
        <f t="shared" si="6"/>
        <v>1.867990284084909</v>
      </c>
      <c r="E123" s="4">
        <f t="shared" si="7"/>
        <v>2.1520866285436187</v>
      </c>
      <c r="G123" s="4">
        <f t="shared" si="5"/>
        <v>1.0656942559927636</v>
      </c>
    </row>
    <row r="124" spans="1:7" x14ac:dyDescent="0.2">
      <c r="A124" s="4">
        <f>IF('True_Odds_Calculator_2-way'!A125="","",'True_Odds_Calculator_2-way'!A125)</f>
        <v>1.9</v>
      </c>
      <c r="B124" s="4">
        <f>IF('True_Odds_Calculator_2-way'!B125="","",'True_Odds_Calculator_2-way'!B125)</f>
        <v>1.92</v>
      </c>
      <c r="C124" s="4">
        <f t="shared" si="4"/>
        <v>4.7149122807017552E-2</v>
      </c>
      <c r="D124" s="4">
        <f t="shared" si="6"/>
        <v>1.9890948745910577</v>
      </c>
      <c r="E124" s="4">
        <f t="shared" si="7"/>
        <v>2.0110253583241455</v>
      </c>
      <c r="G124" s="4">
        <f t="shared" si="5"/>
        <v>1.0471491228070176</v>
      </c>
    </row>
    <row r="125" spans="1:7" x14ac:dyDescent="0.2">
      <c r="A125" s="4">
        <f>IF('True_Odds_Calculator_2-way'!A126="","",'True_Odds_Calculator_2-way'!A126)</f>
        <v>1.75</v>
      </c>
      <c r="B125" s="4">
        <f>IF('True_Odds_Calculator_2-way'!B126="","",'True_Odds_Calculator_2-way'!B126)</f>
        <v>1.95</v>
      </c>
      <c r="C125" s="4">
        <f t="shared" si="4"/>
        <v>8.4249084249084394E-2</v>
      </c>
      <c r="D125" s="4">
        <f t="shared" si="6"/>
        <v>1.8892733564013844</v>
      </c>
      <c r="E125" s="4">
        <f t="shared" si="7"/>
        <v>2.1245136186770432</v>
      </c>
      <c r="G125" s="4">
        <f t="shared" si="5"/>
        <v>1.0842490842490844</v>
      </c>
    </row>
    <row r="126" spans="1:7" x14ac:dyDescent="0.2">
      <c r="A126" s="4">
        <f>IF('True_Odds_Calculator_2-way'!A127="","",'True_Odds_Calculator_2-way'!A127)</f>
        <v>1.72</v>
      </c>
      <c r="B126" s="4">
        <f>IF('True_Odds_Calculator_2-way'!B127="","",'True_Odds_Calculator_2-way'!B127)</f>
        <v>2.0699999999999998</v>
      </c>
      <c r="C126" s="4">
        <f t="shared" si="4"/>
        <v>6.4487136276822898E-2</v>
      </c>
      <c r="D126" s="4">
        <f t="shared" si="6"/>
        <v>1.8209901800327333</v>
      </c>
      <c r="E126" s="4">
        <f t="shared" si="7"/>
        <v>2.2180413655619238</v>
      </c>
      <c r="G126" s="4">
        <f t="shared" si="5"/>
        <v>1.0644871362768229</v>
      </c>
    </row>
    <row r="127" spans="1:7" x14ac:dyDescent="0.2">
      <c r="A127" s="4">
        <f>IF('True_Odds_Calculator_2-way'!A128="","",'True_Odds_Calculator_2-way'!A128)</f>
        <v>1.79</v>
      </c>
      <c r="B127" s="4">
        <f>IF('True_Odds_Calculator_2-way'!B128="","",'True_Odds_Calculator_2-way'!B128)</f>
        <v>2.0099999999999998</v>
      </c>
      <c r="C127" s="4">
        <f t="shared" si="4"/>
        <v>5.6171655688040278E-2</v>
      </c>
      <c r="D127" s="4">
        <f t="shared" si="6"/>
        <v>1.8847533984651248</v>
      </c>
      <c r="E127" s="4">
        <f t="shared" si="7"/>
        <v>2.1302584445957544</v>
      </c>
      <c r="G127" s="4">
        <f t="shared" si="5"/>
        <v>1.0561716556880403</v>
      </c>
    </row>
    <row r="128" spans="1:7" x14ac:dyDescent="0.2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1.95</v>
      </c>
      <c r="C128" s="4">
        <f t="shared" si="4"/>
        <v>5.0454921422663279E-2</v>
      </c>
      <c r="D128" s="4">
        <f t="shared" si="6"/>
        <v>1.9515738498789346</v>
      </c>
      <c r="E128" s="4">
        <f t="shared" si="7"/>
        <v>2.0508905852417301</v>
      </c>
      <c r="G128" s="4">
        <f t="shared" si="5"/>
        <v>1.0504549214226633</v>
      </c>
    </row>
    <row r="129" spans="1:7" x14ac:dyDescent="0.2">
      <c r="A129" s="4">
        <f>IF('True_Odds_Calculator_2-way'!A130="","",'True_Odds_Calculator_2-way'!A130)</f>
        <v>1.88</v>
      </c>
      <c r="B129" s="4">
        <f>IF('True_Odds_Calculator_2-way'!B130="","",'True_Odds_Calculator_2-way'!B130)</f>
        <v>1.94</v>
      </c>
      <c r="C129" s="4">
        <f t="shared" si="4"/>
        <v>4.7378811142794408E-2</v>
      </c>
      <c r="D129" s="4">
        <f t="shared" si="6"/>
        <v>1.9676305567544234</v>
      </c>
      <c r="E129" s="4">
        <f t="shared" si="7"/>
        <v>2.033452274754683</v>
      </c>
      <c r="G129" s="4">
        <f t="shared" si="5"/>
        <v>1.0473788111427944</v>
      </c>
    </row>
    <row r="130" spans="1:7" x14ac:dyDescent="0.2">
      <c r="A130" s="4">
        <f>IF('True_Odds_Calculator_2-way'!A131="","",'True_Odds_Calculator_2-way'!A131)</f>
        <v>1.89</v>
      </c>
      <c r="B130" s="4">
        <f>IF('True_Odds_Calculator_2-way'!B131="","",'True_Odds_Calculator_2-way'!B131)</f>
        <v>1.93</v>
      </c>
      <c r="C130" s="4">
        <f t="shared" ref="C130:C193" si="8">IF(A130="","",((1/A130)+(1/B130))-1)</f>
        <v>4.7235244126436093E-2</v>
      </c>
      <c r="D130" s="4">
        <f t="shared" si="6"/>
        <v>1.9783062613553166</v>
      </c>
      <c r="E130" s="4">
        <f t="shared" si="7"/>
        <v>2.0221747928042801</v>
      </c>
      <c r="G130" s="4">
        <f t="shared" ref="G130:G193" si="9">IF(A130="","",C130+1)</f>
        <v>1.0472352441264361</v>
      </c>
    </row>
    <row r="131" spans="1:7" x14ac:dyDescent="0.2">
      <c r="A131" s="4">
        <f>IF('True_Odds_Calculator_2-way'!A132="","",'True_Odds_Calculator_2-way'!A132)</f>
        <v>1.88</v>
      </c>
      <c r="B131" s="4">
        <f>IF('True_Odds_Calculator_2-way'!B132="","",'True_Odds_Calculator_2-way'!B132)</f>
        <v>1.93</v>
      </c>
      <c r="C131" s="4">
        <f t="shared" si="8"/>
        <v>5.0049608642928067E-2</v>
      </c>
      <c r="D131" s="4">
        <f t="shared" ref="D131:D194" si="10">IF(A131="","",(2*A131)/(2-($C131*A131)))</f>
        <v>1.9728142670726401</v>
      </c>
      <c r="E131" s="4">
        <f t="shared" ref="E131:E194" si="11">IF(B131="","",(2*B131)/(2-($C131*B131)))</f>
        <v>2.027945450480662</v>
      </c>
      <c r="G131" s="4">
        <f t="shared" si="9"/>
        <v>1.0500496086429281</v>
      </c>
    </row>
    <row r="132" spans="1:7" x14ac:dyDescent="0.2">
      <c r="A132" s="4">
        <f>IF('True_Odds_Calculator_2-way'!A133="","",'True_Odds_Calculator_2-way'!A133)</f>
        <v>1.85</v>
      </c>
      <c r="B132" s="4">
        <f>IF('True_Odds_Calculator_2-way'!B133="","",'True_Odds_Calculator_2-way'!B133)</f>
        <v>1.97</v>
      </c>
      <c r="C132" s="4">
        <f t="shared" si="8"/>
        <v>4.8154753738510081E-2</v>
      </c>
      <c r="D132" s="4">
        <f t="shared" si="10"/>
        <v>1.9362465134812061</v>
      </c>
      <c r="E132" s="4">
        <f t="shared" si="11"/>
        <v>2.0680947652149242</v>
      </c>
      <c r="G132" s="4">
        <f t="shared" si="9"/>
        <v>1.0481547537385101</v>
      </c>
    </row>
    <row r="133" spans="1:7" x14ac:dyDescent="0.2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1.65</v>
      </c>
      <c r="C133" s="4">
        <f t="shared" si="8"/>
        <v>2.8001534330648337E-2</v>
      </c>
      <c r="D133" s="4">
        <f t="shared" si="10"/>
        <v>2.4513399153737665</v>
      </c>
      <c r="E133" s="4">
        <f t="shared" si="11"/>
        <v>1.6890184645286688</v>
      </c>
      <c r="G133" s="4">
        <f t="shared" si="9"/>
        <v>1.0280015343306483</v>
      </c>
    </row>
    <row r="134" spans="1:7" x14ac:dyDescent="0.2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1.63</v>
      </c>
      <c r="C134" s="4">
        <f t="shared" si="8"/>
        <v>2.8434691851436877E-2</v>
      </c>
      <c r="D134" s="4">
        <f t="shared" si="10"/>
        <v>2.4955055109106499</v>
      </c>
      <c r="E134" s="4">
        <f t="shared" si="11"/>
        <v>1.6686702206741284</v>
      </c>
      <c r="G134" s="4">
        <f t="shared" si="9"/>
        <v>1.0284346918514369</v>
      </c>
    </row>
    <row r="135" spans="1:7" x14ac:dyDescent="0.2">
      <c r="A135" s="4">
        <f>IF('True_Odds_Calculator_2-way'!A136="","",'True_Odds_Calculator_2-way'!A136)</f>
        <v>2.29</v>
      </c>
      <c r="B135" s="4">
        <f>IF('True_Odds_Calculator_2-way'!B136="","",'True_Odds_Calculator_2-way'!B136)</f>
        <v>1.69</v>
      </c>
      <c r="C135" s="4">
        <f t="shared" si="8"/>
        <v>2.8397199038784571E-2</v>
      </c>
      <c r="D135" s="4">
        <f t="shared" si="10"/>
        <v>2.3669612550074923</v>
      </c>
      <c r="E135" s="4">
        <f t="shared" si="11"/>
        <v>1.7315496297621977</v>
      </c>
      <c r="G135" s="4">
        <f t="shared" si="9"/>
        <v>1.0283971990387846</v>
      </c>
    </row>
    <row r="136" spans="1:7" x14ac:dyDescent="0.2">
      <c r="A136" s="4">
        <f>IF('True_Odds_Calculator_2-way'!A137="","",'True_Odds_Calculator_2-way'!A137)</f>
        <v>2.46</v>
      </c>
      <c r="B136" s="4">
        <f>IF('True_Odds_Calculator_2-way'!B137="","",'True_Odds_Calculator_2-way'!B137)</f>
        <v>1.6</v>
      </c>
      <c r="C136" s="4">
        <f t="shared" si="8"/>
        <v>3.1504065040650397E-2</v>
      </c>
      <c r="D136" s="4">
        <f t="shared" si="10"/>
        <v>2.5591677503250976</v>
      </c>
      <c r="E136" s="4">
        <f t="shared" si="11"/>
        <v>1.6413678065054211</v>
      </c>
      <c r="G136" s="4">
        <f t="shared" si="9"/>
        <v>1.0315040650406504</v>
      </c>
    </row>
    <row r="137" spans="1:7" x14ac:dyDescent="0.2">
      <c r="A137" s="4">
        <f>IF('True_Odds_Calculator_2-way'!A138="","",'True_Odds_Calculator_2-way'!A138)</f>
        <v>2.7</v>
      </c>
      <c r="B137" s="4">
        <f>IF('True_Odds_Calculator_2-way'!B138="","",'True_Odds_Calculator_2-way'!B138)</f>
        <v>1.51</v>
      </c>
      <c r="C137" s="4">
        <f t="shared" si="8"/>
        <v>3.2622025999509585E-2</v>
      </c>
      <c r="D137" s="4">
        <f t="shared" si="10"/>
        <v>2.8243851749220652</v>
      </c>
      <c r="E137" s="4">
        <f t="shared" si="11"/>
        <v>1.5481298651984055</v>
      </c>
      <c r="G137" s="4">
        <f t="shared" si="9"/>
        <v>1.0326220259995096</v>
      </c>
    </row>
    <row r="138" spans="1:7" x14ac:dyDescent="0.2">
      <c r="A138" s="4">
        <f>IF('True_Odds_Calculator_2-way'!A139="","",'True_Odds_Calculator_2-way'!A139)</f>
        <v>2.27</v>
      </c>
      <c r="B138" s="4">
        <f>IF('True_Odds_Calculator_2-way'!B139="","",'True_Odds_Calculator_2-way'!B139)</f>
        <v>1.68</v>
      </c>
      <c r="C138" s="4">
        <f t="shared" si="8"/>
        <v>3.5766729599328695E-2</v>
      </c>
      <c r="D138" s="4">
        <f t="shared" si="10"/>
        <v>2.3660503784588656</v>
      </c>
      <c r="E138" s="4">
        <f t="shared" si="11"/>
        <v>1.7320374239258789</v>
      </c>
      <c r="G138" s="4">
        <f t="shared" si="9"/>
        <v>1.0357667295993287</v>
      </c>
    </row>
    <row r="139" spans="1:7" x14ac:dyDescent="0.2">
      <c r="A139" s="4">
        <f>IF('True_Odds_Calculator_2-way'!A140="","",'True_Odds_Calculator_2-way'!A140)</f>
        <v>2.2999999999999998</v>
      </c>
      <c r="B139" s="4">
        <f>IF('True_Odds_Calculator_2-way'!B140="","",'True_Odds_Calculator_2-way'!B140)</f>
        <v>1.67</v>
      </c>
      <c r="C139" s="4">
        <f t="shared" si="8"/>
        <v>3.3585003905233002E-2</v>
      </c>
      <c r="D139" s="4">
        <f t="shared" si="10"/>
        <v>2.3924011211460603</v>
      </c>
      <c r="E139" s="4">
        <f t="shared" si="11"/>
        <v>1.7181838514873629</v>
      </c>
      <c r="G139" s="4">
        <f t="shared" si="9"/>
        <v>1.033585003905233</v>
      </c>
    </row>
    <row r="140" spans="1:7" x14ac:dyDescent="0.2">
      <c r="A140" s="4">
        <f>IF('True_Odds_Calculator_2-way'!A141="","",'True_Odds_Calculator_2-way'!A141)</f>
        <v>1.82</v>
      </c>
      <c r="B140" s="4">
        <f>IF('True_Odds_Calculator_2-way'!B141="","",'True_Odds_Calculator_2-way'!B141)</f>
        <v>2.0699999999999998</v>
      </c>
      <c r="C140" s="4">
        <f t="shared" si="8"/>
        <v>3.2542336890162948E-2</v>
      </c>
      <c r="D140" s="4">
        <f t="shared" si="10"/>
        <v>1.8755413949320454</v>
      </c>
      <c r="E140" s="4">
        <f t="shared" si="11"/>
        <v>2.1421504520384373</v>
      </c>
      <c r="G140" s="4">
        <f t="shared" si="9"/>
        <v>1.0325423368901629</v>
      </c>
    </row>
    <row r="141" spans="1:7" x14ac:dyDescent="0.2">
      <c r="A141" s="4">
        <f>IF('True_Odds_Calculator_2-way'!A142="","",'True_Odds_Calculator_2-way'!A142)</f>
        <v>1.63</v>
      </c>
      <c r="B141" s="4">
        <f>IF('True_Odds_Calculator_2-way'!B142="","",'True_Odds_Calculator_2-way'!B142)</f>
        <v>2.39</v>
      </c>
      <c r="C141" s="4">
        <f t="shared" si="8"/>
        <v>3.19069743563416E-2</v>
      </c>
      <c r="D141" s="4">
        <f t="shared" si="10"/>
        <v>1.6735184827201064</v>
      </c>
      <c r="E141" s="4">
        <f t="shared" si="11"/>
        <v>2.4847402493861024</v>
      </c>
      <c r="G141" s="4">
        <f t="shared" si="9"/>
        <v>1.0319069743563416</v>
      </c>
    </row>
    <row r="142" spans="1:7" x14ac:dyDescent="0.2">
      <c r="A142" s="4">
        <f>IF('True_Odds_Calculator_2-way'!A143="","",'True_Odds_Calculator_2-way'!A143)</f>
        <v>1.58</v>
      </c>
      <c r="B142" s="4">
        <f>IF('True_Odds_Calculator_2-way'!B143="","",'True_Odds_Calculator_2-way'!B143)</f>
        <v>2.5</v>
      </c>
      <c r="C142" s="4">
        <f t="shared" si="8"/>
        <v>3.2911392405063244E-2</v>
      </c>
      <c r="D142" s="4">
        <f t="shared" si="10"/>
        <v>1.62217659137577</v>
      </c>
      <c r="E142" s="4">
        <f t="shared" si="11"/>
        <v>2.6072607260726071</v>
      </c>
      <c r="G142" s="4">
        <f t="shared" si="9"/>
        <v>1.0329113924050632</v>
      </c>
    </row>
    <row r="143" spans="1:7" x14ac:dyDescent="0.2">
      <c r="A143" s="4">
        <f>IF('True_Odds_Calculator_2-way'!A144="","",'True_Odds_Calculator_2-way'!A144)</f>
        <v>1.88</v>
      </c>
      <c r="B143" s="4">
        <f>IF('True_Odds_Calculator_2-way'!B144="","",'True_Odds_Calculator_2-way'!B144)</f>
        <v>1.98</v>
      </c>
      <c r="C143" s="4">
        <f t="shared" si="8"/>
        <v>3.6965398667526461E-2</v>
      </c>
      <c r="D143" s="4">
        <f t="shared" si="10"/>
        <v>1.9476768522394308</v>
      </c>
      <c r="E143" s="4">
        <f t="shared" si="11"/>
        <v>2.0552120141342756</v>
      </c>
      <c r="G143" s="4">
        <f t="shared" si="9"/>
        <v>1.0369653986675265</v>
      </c>
    </row>
    <row r="144" spans="1:7" x14ac:dyDescent="0.2">
      <c r="A144" s="4">
        <f>IF('True_Odds_Calculator_2-way'!A145="","",'True_Odds_Calculator_2-way'!A145)</f>
        <v>1.83</v>
      </c>
      <c r="B144" s="4">
        <f>IF('True_Odds_Calculator_2-way'!B145="","",'True_Odds_Calculator_2-way'!B145)</f>
        <v>2.02</v>
      </c>
      <c r="C144" s="4">
        <f t="shared" si="8"/>
        <v>4.1497592382188975E-2</v>
      </c>
      <c r="D144" s="4">
        <f t="shared" si="10"/>
        <v>1.9022281685792208</v>
      </c>
      <c r="E144" s="4">
        <f t="shared" si="11"/>
        <v>2.1083670792220381</v>
      </c>
      <c r="G144" s="4">
        <f t="shared" si="9"/>
        <v>1.041497592382189</v>
      </c>
    </row>
    <row r="145" spans="1:7" x14ac:dyDescent="0.2">
      <c r="A145" s="4">
        <f>IF('True_Odds_Calculator_2-way'!A146="","",'True_Odds_Calculator_2-way'!A146)</f>
        <v>1.87</v>
      </c>
      <c r="B145" s="4">
        <f>IF('True_Odds_Calculator_2-way'!B146="","",'True_Odds_Calculator_2-way'!B146)</f>
        <v>1.97</v>
      </c>
      <c r="C145" s="4">
        <f t="shared" si="8"/>
        <v>4.2373571486739481E-2</v>
      </c>
      <c r="D145" s="4">
        <f t="shared" si="10"/>
        <v>1.9471444805623825</v>
      </c>
      <c r="E145" s="4">
        <f t="shared" si="11"/>
        <v>2.0558051284913081</v>
      </c>
      <c r="G145" s="4">
        <f t="shared" si="9"/>
        <v>1.0423735714867395</v>
      </c>
    </row>
    <row r="146" spans="1:7" x14ac:dyDescent="0.2">
      <c r="A146" s="4">
        <f>IF('True_Odds_Calculator_2-way'!A147="","",'True_Odds_Calculator_2-way'!A147)</f>
        <v>1.88</v>
      </c>
      <c r="B146" s="4">
        <f>IF('True_Odds_Calculator_2-way'!B147="","",'True_Odds_Calculator_2-way'!B147)</f>
        <v>2.17</v>
      </c>
      <c r="C146" s="4">
        <f t="shared" si="8"/>
        <v>-7.2556132954211261E-3</v>
      </c>
      <c r="D146" s="4">
        <f t="shared" si="10"/>
        <v>1.8672647381911387</v>
      </c>
      <c r="E146" s="4">
        <f t="shared" si="11"/>
        <v>2.1530504538737598</v>
      </c>
      <c r="G146" s="4">
        <f t="shared" si="9"/>
        <v>0.99274438670457887</v>
      </c>
    </row>
    <row r="147" spans="1:7" x14ac:dyDescent="0.2">
      <c r="A147" s="4">
        <f>IF('True_Odds_Calculator_2-way'!A148="","",'True_Odds_Calculator_2-way'!A148)</f>
        <v>1.72</v>
      </c>
      <c r="B147" s="4">
        <f>IF('True_Odds_Calculator_2-way'!B148="","",'True_Odds_Calculator_2-way'!B148)</f>
        <v>2.2400000000000002</v>
      </c>
      <c r="C147" s="4">
        <f t="shared" si="8"/>
        <v>2.7823920265780622E-2</v>
      </c>
      <c r="D147" s="4">
        <f t="shared" si="10"/>
        <v>1.762166117819246</v>
      </c>
      <c r="E147" s="4">
        <f t="shared" si="11"/>
        <v>2.3120499279884781</v>
      </c>
      <c r="G147" s="4">
        <f t="shared" si="9"/>
        <v>1.0278239202657806</v>
      </c>
    </row>
    <row r="148" spans="1:7" x14ac:dyDescent="0.2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2.33</v>
      </c>
      <c r="C148" s="4">
        <f t="shared" si="8"/>
        <v>2.7986944565804084E-2</v>
      </c>
      <c r="D148" s="4">
        <f t="shared" si="10"/>
        <v>1.7099602293950913</v>
      </c>
      <c r="E148" s="4">
        <f t="shared" si="11"/>
        <v>2.4085296029216061</v>
      </c>
      <c r="G148" s="4">
        <f t="shared" si="9"/>
        <v>1.0279869445658041</v>
      </c>
    </row>
    <row r="149" spans="1:7" x14ac:dyDescent="0.2">
      <c r="A149" s="4">
        <f>IF('True_Odds_Calculator_2-way'!A150="","",'True_Odds_Calculator_2-way'!A150)</f>
        <v>1.66</v>
      </c>
      <c r="B149" s="4">
        <f>IF('True_Odds_Calculator_2-way'!B150="","",'True_Odds_Calculator_2-way'!B150)</f>
        <v>2.3199999999999998</v>
      </c>
      <c r="C149" s="4">
        <f t="shared" si="8"/>
        <v>3.3444121312837582E-2</v>
      </c>
      <c r="D149" s="4">
        <f t="shared" si="10"/>
        <v>1.707394928178755</v>
      </c>
      <c r="E149" s="4">
        <f t="shared" si="11"/>
        <v>2.4136375031336175</v>
      </c>
      <c r="G149" s="4">
        <f t="shared" si="9"/>
        <v>1.0334441213128376</v>
      </c>
    </row>
    <row r="150" spans="1:7" x14ac:dyDescent="0.2">
      <c r="A150" s="4">
        <f>IF('True_Odds_Calculator_2-way'!A151="","",'True_Odds_Calculator_2-way'!A151)</f>
        <v>1.66</v>
      </c>
      <c r="B150" s="4">
        <f>IF('True_Odds_Calculator_2-way'!B151="","",'True_Odds_Calculator_2-way'!B151)</f>
        <v>2.3199999999999998</v>
      </c>
      <c r="C150" s="4">
        <f t="shared" si="8"/>
        <v>3.3444121312837582E-2</v>
      </c>
      <c r="D150" s="4">
        <f t="shared" si="10"/>
        <v>1.707394928178755</v>
      </c>
      <c r="E150" s="4">
        <f t="shared" si="11"/>
        <v>2.4136375031336175</v>
      </c>
      <c r="G150" s="4">
        <f t="shared" si="9"/>
        <v>1.0334441213128376</v>
      </c>
    </row>
    <row r="151" spans="1:7" x14ac:dyDescent="0.2">
      <c r="A151" s="4">
        <f>IF('True_Odds_Calculator_2-way'!A152="","",'True_Odds_Calculator_2-way'!A152)</f>
        <v>1.54</v>
      </c>
      <c r="B151" s="4">
        <f>IF('True_Odds_Calculator_2-way'!B152="","",'True_Odds_Calculator_2-way'!B152)</f>
        <v>2.61</v>
      </c>
      <c r="C151" s="4">
        <f t="shared" si="8"/>
        <v>3.2492411802756749E-2</v>
      </c>
      <c r="D151" s="4">
        <f t="shared" si="10"/>
        <v>1.5795182143278188</v>
      </c>
      <c r="E151" s="4">
        <f t="shared" si="11"/>
        <v>2.725571302637825</v>
      </c>
      <c r="G151" s="4">
        <f t="shared" si="9"/>
        <v>1.0324924118027567</v>
      </c>
    </row>
    <row r="152" spans="1:7" x14ac:dyDescent="0.2">
      <c r="A152" s="4">
        <f>IF('True_Odds_Calculator_2-way'!A153="","",'True_Odds_Calculator_2-way'!A153)</f>
        <v>1.93</v>
      </c>
      <c r="B152" s="4">
        <f>IF('True_Odds_Calculator_2-way'!B153="","",'True_Odds_Calculator_2-way'!B153)</f>
        <v>1.98</v>
      </c>
      <c r="C152" s="4">
        <f t="shared" si="8"/>
        <v>2.3185220076411994E-2</v>
      </c>
      <c r="D152" s="4">
        <f t="shared" si="10"/>
        <v>1.974169551066798</v>
      </c>
      <c r="E152" s="4">
        <f t="shared" si="11"/>
        <v>2.0265153523890338</v>
      </c>
      <c r="G152" s="4">
        <f t="shared" si="9"/>
        <v>1.023185220076412</v>
      </c>
    </row>
    <row r="153" spans="1:7" x14ac:dyDescent="0.2">
      <c r="A153" s="4">
        <f>IF('True_Odds_Calculator_2-way'!A154="","",'True_Odds_Calculator_2-way'!A154)</f>
        <v>2.15</v>
      </c>
      <c r="B153" s="4">
        <f>IF('True_Odds_Calculator_2-way'!B154="","",'True_Odds_Calculator_2-way'!B154)</f>
        <v>1.78</v>
      </c>
      <c r="C153" s="4">
        <f t="shared" si="8"/>
        <v>2.6914031878756184E-2</v>
      </c>
      <c r="D153" s="4">
        <f t="shared" si="10"/>
        <v>2.2140584321666186</v>
      </c>
      <c r="E153" s="4">
        <f t="shared" si="11"/>
        <v>1.8236835835120324</v>
      </c>
      <c r="G153" s="4">
        <f t="shared" si="9"/>
        <v>1.0269140318787562</v>
      </c>
    </row>
    <row r="154" spans="1:7" x14ac:dyDescent="0.2">
      <c r="A154" s="4">
        <f>IF('True_Odds_Calculator_2-way'!A155="","",'True_Odds_Calculator_2-way'!A155)</f>
        <v>1.79</v>
      </c>
      <c r="B154" s="4">
        <f>IF('True_Odds_Calculator_2-way'!B155="","",'True_Odds_Calculator_2-way'!B155)</f>
        <v>2.13</v>
      </c>
      <c r="C154" s="4">
        <f t="shared" si="8"/>
        <v>2.8142785952212312E-2</v>
      </c>
      <c r="D154" s="4">
        <f t="shared" si="10"/>
        <v>1.8362511137332338</v>
      </c>
      <c r="E154" s="4">
        <f t="shared" si="11"/>
        <v>2.1958130561234772</v>
      </c>
      <c r="G154" s="4">
        <f t="shared" si="9"/>
        <v>1.0281427859522123</v>
      </c>
    </row>
    <row r="155" spans="1:7" x14ac:dyDescent="0.2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8"/>
        <v>2.5667999158426325E-2</v>
      </c>
      <c r="D155" s="4">
        <f t="shared" si="10"/>
        <v>1.9895353704478862</v>
      </c>
      <c r="E155" s="4">
        <f t="shared" si="11"/>
        <v>2.0105752961082914</v>
      </c>
      <c r="G155" s="4">
        <f t="shared" si="9"/>
        <v>1.0256679991584263</v>
      </c>
    </row>
    <row r="156" spans="1:7" x14ac:dyDescent="0.2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2.19</v>
      </c>
      <c r="C156" s="4">
        <f t="shared" si="8"/>
        <v>2.8049575994781417E-2</v>
      </c>
      <c r="D156" s="4">
        <f t="shared" si="10"/>
        <v>1.7940315974253949</v>
      </c>
      <c r="E156" s="4">
        <f t="shared" si="11"/>
        <v>2.2593957258658803</v>
      </c>
      <c r="G156" s="4">
        <f t="shared" si="9"/>
        <v>1.0280495759947814</v>
      </c>
    </row>
    <row r="157" spans="1:7" x14ac:dyDescent="0.2">
      <c r="A157" s="4">
        <f>IF('True_Odds_Calculator_2-way'!A158="","",'True_Odds_Calculator_2-way'!A158)</f>
        <v>2.0499999999999998</v>
      </c>
      <c r="B157" s="4">
        <f>IF('True_Odds_Calculator_2-way'!B158="","",'True_Odds_Calculator_2-way'!B158)</f>
        <v>1.86</v>
      </c>
      <c r="C157" s="4">
        <f t="shared" si="8"/>
        <v>2.5439286650930981E-2</v>
      </c>
      <c r="D157" s="4">
        <f t="shared" si="10"/>
        <v>2.1048854540436102</v>
      </c>
      <c r="E157" s="4">
        <f t="shared" si="11"/>
        <v>1.905071196602548</v>
      </c>
      <c r="G157" s="4">
        <f t="shared" si="9"/>
        <v>1.025439286650931</v>
      </c>
    </row>
    <row r="158" spans="1:7" x14ac:dyDescent="0.2">
      <c r="A158" s="4">
        <f>IF('True_Odds_Calculator_2-way'!A159="","",'True_Odds_Calculator_2-way'!A159)</f>
        <v>1.97</v>
      </c>
      <c r="B158" s="4">
        <f>IF('True_Odds_Calculator_2-way'!B159="","",'True_Odds_Calculator_2-way'!B159)</f>
        <v>1.93</v>
      </c>
      <c r="C158" s="4">
        <f t="shared" si="8"/>
        <v>2.5748928223876311E-2</v>
      </c>
      <c r="D158" s="4">
        <f t="shared" si="10"/>
        <v>2.0212647191728026</v>
      </c>
      <c r="E158" s="4">
        <f t="shared" si="11"/>
        <v>1.9791780536685666</v>
      </c>
      <c r="G158" s="4">
        <f t="shared" si="9"/>
        <v>1.0257489282238763</v>
      </c>
    </row>
    <row r="159" spans="1:7" x14ac:dyDescent="0.2">
      <c r="A159" s="4">
        <f>IF('True_Odds_Calculator_2-way'!A160="","",'True_Odds_Calculator_2-way'!A160)</f>
        <v>2.11</v>
      </c>
      <c r="B159" s="4">
        <f>IF('True_Odds_Calculator_2-way'!B160="","",'True_Odds_Calculator_2-way'!B160)</f>
        <v>1.81</v>
      </c>
      <c r="C159" s="4">
        <f t="shared" si="8"/>
        <v>2.6419837134403323E-2</v>
      </c>
      <c r="D159" s="4">
        <f t="shared" si="10"/>
        <v>2.1704981387286519</v>
      </c>
      <c r="E159" s="4">
        <f t="shared" si="11"/>
        <v>1.8543371124760262</v>
      </c>
      <c r="G159" s="4">
        <f t="shared" si="9"/>
        <v>1.0264198371344033</v>
      </c>
    </row>
    <row r="160" spans="1:7" x14ac:dyDescent="0.2">
      <c r="A160" s="4">
        <f>IF('True_Odds_Calculator_2-way'!A161="","",'True_Odds_Calculator_2-way'!A161)</f>
        <v>1.66</v>
      </c>
      <c r="B160" s="4">
        <f>IF('True_Odds_Calculator_2-way'!B161="","",'True_Odds_Calculator_2-way'!B161)</f>
        <v>2.35</v>
      </c>
      <c r="C160" s="4">
        <f t="shared" si="8"/>
        <v>2.7941553447834E-2</v>
      </c>
      <c r="D160" s="4">
        <f t="shared" si="10"/>
        <v>1.6994118928338053</v>
      </c>
      <c r="E160" s="4">
        <f t="shared" si="11"/>
        <v>2.4297726564933044</v>
      </c>
      <c r="G160" s="4">
        <f t="shared" si="9"/>
        <v>1.027941553447834</v>
      </c>
    </row>
    <row r="161" spans="1:7" x14ac:dyDescent="0.2">
      <c r="A161" s="4">
        <f>IF('True_Odds_Calculator_2-way'!A162="","",'True_Odds_Calculator_2-way'!A162)</f>
        <v>1.34</v>
      </c>
      <c r="B161" s="4">
        <f>IF('True_Odds_Calculator_2-way'!B162="","",'True_Odds_Calculator_2-way'!B162)</f>
        <v>3.36</v>
      </c>
      <c r="C161" s="4">
        <f t="shared" si="8"/>
        <v>4.3887704335465516E-2</v>
      </c>
      <c r="D161" s="4">
        <f t="shared" si="10"/>
        <v>1.3805960995952411</v>
      </c>
      <c r="E161" s="4">
        <f t="shared" si="11"/>
        <v>3.6274572993876895</v>
      </c>
      <c r="G161" s="4">
        <f t="shared" si="9"/>
        <v>1.0438877043354655</v>
      </c>
    </row>
    <row r="162" spans="1:7" x14ac:dyDescent="0.2">
      <c r="A162" s="4">
        <f>IF('True_Odds_Calculator_2-way'!A163="","",'True_Odds_Calculator_2-way'!A163)</f>
        <v>2.2799999999999998</v>
      </c>
      <c r="B162" s="4">
        <f>IF('True_Odds_Calculator_2-way'!B163="","",'True_Odds_Calculator_2-way'!B163)</f>
        <v>1.62</v>
      </c>
      <c r="C162" s="4">
        <f t="shared" si="8"/>
        <v>5.5880441845354234E-2</v>
      </c>
      <c r="D162" s="4">
        <f t="shared" si="10"/>
        <v>2.4351265822784809</v>
      </c>
      <c r="E162" s="4">
        <f t="shared" si="11"/>
        <v>1.696802646085998</v>
      </c>
      <c r="G162" s="4">
        <f t="shared" si="9"/>
        <v>1.0558804418453542</v>
      </c>
    </row>
    <row r="163" spans="1:7" x14ac:dyDescent="0.2">
      <c r="A163" s="4">
        <f>IF('True_Odds_Calculator_2-way'!A164="","",'True_Odds_Calculator_2-way'!A164)</f>
        <v>2.1800000000000002</v>
      </c>
      <c r="B163" s="4">
        <f>IF('True_Odds_Calculator_2-way'!B164="","",'True_Odds_Calculator_2-way'!B164)</f>
        <v>1.68</v>
      </c>
      <c r="C163" s="4">
        <f t="shared" si="8"/>
        <v>5.3953691568370488E-2</v>
      </c>
      <c r="D163" s="4">
        <f t="shared" si="10"/>
        <v>2.3162155325069569</v>
      </c>
      <c r="E163" s="4">
        <f t="shared" si="11"/>
        <v>1.7597539880837978</v>
      </c>
      <c r="G163" s="4">
        <f t="shared" si="9"/>
        <v>1.0539536915683705</v>
      </c>
    </row>
    <row r="164" spans="1:7" x14ac:dyDescent="0.2">
      <c r="A164" s="4">
        <f>IF('True_Odds_Calculator_2-way'!A165="","",'True_Odds_Calculator_2-way'!A165)</f>
        <v>1.96</v>
      </c>
      <c r="B164" s="4">
        <f>IF('True_Odds_Calculator_2-way'!B165="","",'True_Odds_Calculator_2-way'!B165)</f>
        <v>1.84</v>
      </c>
      <c r="C164" s="4">
        <f t="shared" si="8"/>
        <v>5.3682342502218372E-2</v>
      </c>
      <c r="D164" s="4">
        <f t="shared" si="10"/>
        <v>2.0688389169343737</v>
      </c>
      <c r="E164" s="4">
        <f t="shared" si="11"/>
        <v>1.9355946758265352</v>
      </c>
      <c r="G164" s="4">
        <f t="shared" si="9"/>
        <v>1.0536823425022184</v>
      </c>
    </row>
    <row r="165" spans="1:7" x14ac:dyDescent="0.2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1.87</v>
      </c>
      <c r="C165" s="4">
        <f t="shared" si="8"/>
        <v>2.4955436720142554E-2</v>
      </c>
      <c r="D165" s="4">
        <f t="shared" si="10"/>
        <v>2.0932835820895521</v>
      </c>
      <c r="E165" s="4">
        <f t="shared" si="11"/>
        <v>1.9146757679180888</v>
      </c>
      <c r="G165" s="4">
        <f t="shared" si="9"/>
        <v>1.0249554367201426</v>
      </c>
    </row>
    <row r="166" spans="1:7" x14ac:dyDescent="0.2">
      <c r="A166" s="4">
        <f>IF('True_Odds_Calculator_2-way'!A167="","",'True_Odds_Calculator_2-way'!A167)</f>
        <v>1.66</v>
      </c>
      <c r="B166" s="4">
        <f>IF('True_Odds_Calculator_2-way'!B167="","",'True_Odds_Calculator_2-way'!B167)</f>
        <v>2.34</v>
      </c>
      <c r="C166" s="4">
        <f t="shared" si="8"/>
        <v>2.9760065904644417E-2</v>
      </c>
      <c r="D166" s="4">
        <f t="shared" si="10"/>
        <v>1.7020418894049603</v>
      </c>
      <c r="E166" s="4">
        <f t="shared" si="11"/>
        <v>2.4244164274123086</v>
      </c>
      <c r="G166" s="4">
        <f t="shared" si="9"/>
        <v>1.0297600659046444</v>
      </c>
    </row>
    <row r="167" spans="1:7" x14ac:dyDescent="0.2">
      <c r="A167" s="4">
        <f>IF('True_Odds_Calculator_2-way'!A168="","",'True_Odds_Calculator_2-way'!A168)</f>
        <v>1.72</v>
      </c>
      <c r="B167" s="4">
        <f>IF('True_Odds_Calculator_2-way'!B168="","",'True_Odds_Calculator_2-way'!B168)</f>
        <v>2.2200000000000002</v>
      </c>
      <c r="C167" s="4">
        <f t="shared" si="8"/>
        <v>3.1845799287659737E-2</v>
      </c>
      <c r="D167" s="4">
        <f t="shared" si="10"/>
        <v>1.7684327528714336</v>
      </c>
      <c r="E167" s="4">
        <f t="shared" si="11"/>
        <v>2.3013500482160079</v>
      </c>
      <c r="G167" s="4">
        <f t="shared" si="9"/>
        <v>1.0318457992876597</v>
      </c>
    </row>
    <row r="168" spans="1:7" x14ac:dyDescent="0.2">
      <c r="A168" s="4">
        <f>IF('True_Odds_Calculator_2-way'!A169="","",'True_Odds_Calculator_2-way'!A169)</f>
        <v>1.87</v>
      </c>
      <c r="B168" s="4">
        <f>IF('True_Odds_Calculator_2-way'!B169="","",'True_Odds_Calculator_2-way'!B169)</f>
        <v>2.0499999999999998</v>
      </c>
      <c r="C168" s="4">
        <f t="shared" si="8"/>
        <v>2.2564236337550447E-2</v>
      </c>
      <c r="D168" s="4">
        <f t="shared" si="10"/>
        <v>1.9103027282920144</v>
      </c>
      <c r="E168" s="4">
        <f t="shared" si="11"/>
        <v>2.0985356507458599</v>
      </c>
      <c r="G168" s="4">
        <f t="shared" si="9"/>
        <v>1.0225642363375504</v>
      </c>
    </row>
    <row r="169" spans="1:7" x14ac:dyDescent="0.2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8"/>
        <v>3.4849694067571102E-2</v>
      </c>
      <c r="D169" s="4">
        <f t="shared" si="10"/>
        <v>2.1797622499275153</v>
      </c>
      <c r="E169" s="4">
        <f t="shared" si="11"/>
        <v>1.8476284099287292</v>
      </c>
      <c r="G169" s="4">
        <f t="shared" si="9"/>
        <v>1.0348496940675711</v>
      </c>
    </row>
    <row r="170" spans="1:7" x14ac:dyDescent="0.2">
      <c r="A170" s="4">
        <f>IF('True_Odds_Calculator_2-way'!A171="","",'True_Odds_Calculator_2-way'!A171)</f>
        <v>2.19</v>
      </c>
      <c r="B170" s="4">
        <f>IF('True_Odds_Calculator_2-way'!B171="","",'True_Odds_Calculator_2-way'!B171)</f>
        <v>1.73</v>
      </c>
      <c r="C170" s="4">
        <f t="shared" si="8"/>
        <v>3.4655686647135031E-2</v>
      </c>
      <c r="D170" s="4">
        <f t="shared" si="10"/>
        <v>2.2763841740018629</v>
      </c>
      <c r="E170" s="4">
        <f t="shared" si="11"/>
        <v>1.7834631769717797</v>
      </c>
      <c r="G170" s="4">
        <f t="shared" si="9"/>
        <v>1.034655686647135</v>
      </c>
    </row>
    <row r="171" spans="1:7" x14ac:dyDescent="0.2">
      <c r="A171" s="4">
        <f>IF('True_Odds_Calculator_2-way'!A172="","",'True_Odds_Calculator_2-way'!A172)</f>
        <v>1.99</v>
      </c>
      <c r="B171" s="4">
        <f>IF('True_Odds_Calculator_2-way'!B172="","",'True_Odds_Calculator_2-way'!B172)</f>
        <v>1.89</v>
      </c>
      <c r="C171" s="4">
        <f t="shared" si="8"/>
        <v>3.16130919145996E-2</v>
      </c>
      <c r="D171" s="4">
        <f t="shared" si="10"/>
        <v>2.0546283903744778</v>
      </c>
      <c r="E171" s="4">
        <f t="shared" si="11"/>
        <v>1.9482012897878844</v>
      </c>
      <c r="G171" s="4">
        <f t="shared" si="9"/>
        <v>1.0316130919145996</v>
      </c>
    </row>
    <row r="172" spans="1:7" x14ac:dyDescent="0.2">
      <c r="A172" s="4">
        <f>IF('True_Odds_Calculator_2-way'!A173="","",'True_Odds_Calculator_2-way'!A173)</f>
        <v>2.25</v>
      </c>
      <c r="B172" s="4">
        <f>IF('True_Odds_Calculator_2-way'!B173="","",'True_Odds_Calculator_2-way'!B173)</f>
        <v>1.68</v>
      </c>
      <c r="C172" s="4">
        <f t="shared" si="8"/>
        <v>3.9682539682539542E-2</v>
      </c>
      <c r="D172" s="4">
        <f t="shared" si="10"/>
        <v>2.3551401869158877</v>
      </c>
      <c r="E172" s="4">
        <f t="shared" si="11"/>
        <v>1.7379310344827583</v>
      </c>
      <c r="G172" s="4">
        <f t="shared" si="9"/>
        <v>1.0396825396825395</v>
      </c>
    </row>
    <row r="173" spans="1:7" x14ac:dyDescent="0.2">
      <c r="A173" s="4">
        <f>IF('True_Odds_Calculator_2-way'!A174="","",'True_Odds_Calculator_2-way'!A174)</f>
        <v>2</v>
      </c>
      <c r="B173" s="4">
        <f>IF('True_Odds_Calculator_2-way'!B174="","",'True_Odds_Calculator_2-way'!B174)</f>
        <v>1.88</v>
      </c>
      <c r="C173" s="4">
        <f t="shared" si="8"/>
        <v>3.1914893617021267E-2</v>
      </c>
      <c r="D173" s="4">
        <f t="shared" si="10"/>
        <v>2.0659340659340657</v>
      </c>
      <c r="E173" s="4">
        <f t="shared" si="11"/>
        <v>1.9381443298969072</v>
      </c>
      <c r="G173" s="4">
        <f t="shared" si="9"/>
        <v>1.0319148936170213</v>
      </c>
    </row>
    <row r="174" spans="1:7" x14ac:dyDescent="0.2">
      <c r="A174" s="4">
        <f>IF('True_Odds_Calculator_2-way'!A175="","",'True_Odds_Calculator_2-way'!A175)</f>
        <v>2.3199999999999998</v>
      </c>
      <c r="B174" s="4">
        <f>IF('True_Odds_Calculator_2-way'!B175="","",'True_Odds_Calculator_2-way'!B175)</f>
        <v>1.66</v>
      </c>
      <c r="C174" s="4">
        <f t="shared" si="8"/>
        <v>3.3444121312837582E-2</v>
      </c>
      <c r="D174" s="4">
        <f t="shared" si="10"/>
        <v>2.4136375031336175</v>
      </c>
      <c r="E174" s="4">
        <f t="shared" si="11"/>
        <v>1.707394928178755</v>
      </c>
      <c r="G174" s="4">
        <f t="shared" si="9"/>
        <v>1.0334441213128376</v>
      </c>
    </row>
    <row r="175" spans="1:7" x14ac:dyDescent="0.2">
      <c r="A175" s="4">
        <f>IF('True_Odds_Calculator_2-way'!A176="","",'True_Odds_Calculator_2-way'!A176)</f>
        <v>1.46</v>
      </c>
      <c r="B175" s="4">
        <f>IF('True_Odds_Calculator_2-way'!B176="","",'True_Odds_Calculator_2-way'!B176)</f>
        <v>2.84</v>
      </c>
      <c r="C175" s="4">
        <f t="shared" si="8"/>
        <v>3.7044182905653145E-2</v>
      </c>
      <c r="D175" s="4">
        <f t="shared" si="10"/>
        <v>1.5005790387955993</v>
      </c>
      <c r="E175" s="4">
        <f t="shared" si="11"/>
        <v>2.9976865240023134</v>
      </c>
      <c r="G175" s="4">
        <f t="shared" si="9"/>
        <v>1.0370441829056531</v>
      </c>
    </row>
    <row r="176" spans="1:7" x14ac:dyDescent="0.2">
      <c r="A176" s="4">
        <f>IF('True_Odds_Calculator_2-way'!A177="","",'True_Odds_Calculator_2-way'!A177)</f>
        <v>1.32</v>
      </c>
      <c r="B176" s="4">
        <f>IF('True_Odds_Calculator_2-way'!B177="","",'True_Odds_Calculator_2-way'!B177)</f>
        <v>3.48</v>
      </c>
      <c r="C176" s="4">
        <f t="shared" si="8"/>
        <v>4.4932079414838011E-2</v>
      </c>
      <c r="D176" s="4">
        <f t="shared" si="10"/>
        <v>1.3603411513859276</v>
      </c>
      <c r="E176" s="4">
        <f t="shared" si="11"/>
        <v>3.7751479289940826</v>
      </c>
      <c r="G176" s="4">
        <f t="shared" si="9"/>
        <v>1.044932079414838</v>
      </c>
    </row>
    <row r="177" spans="1:7" x14ac:dyDescent="0.2">
      <c r="A177" s="4">
        <f>IF('True_Odds_Calculator_2-way'!A178="","",'True_Odds_Calculator_2-way'!A178)</f>
        <v>1.58</v>
      </c>
      <c r="B177" s="4">
        <f>IF('True_Odds_Calculator_2-way'!B178="","",'True_Odds_Calculator_2-way'!B178)</f>
        <v>2.48</v>
      </c>
      <c r="C177" s="4">
        <f t="shared" si="8"/>
        <v>3.61371988566761E-2</v>
      </c>
      <c r="D177" s="4">
        <f t="shared" si="10"/>
        <v>1.6264320106259338</v>
      </c>
      <c r="E177" s="4">
        <f t="shared" si="11"/>
        <v>2.5963424330771265</v>
      </c>
      <c r="G177" s="4">
        <f t="shared" si="9"/>
        <v>1.0361371988566761</v>
      </c>
    </row>
    <row r="178" spans="1:7" x14ac:dyDescent="0.2">
      <c r="A178" s="4">
        <f>IF('True_Odds_Calculator_2-way'!A179="","",'True_Odds_Calculator_2-way'!A179)</f>
        <v>1.67</v>
      </c>
      <c r="B178" s="4">
        <f>IF('True_Odds_Calculator_2-way'!B179="","",'True_Odds_Calculator_2-way'!B179)</f>
        <v>2.31</v>
      </c>
      <c r="C178" s="4">
        <f t="shared" si="8"/>
        <v>3.1702828110013792E-2</v>
      </c>
      <c r="D178" s="4">
        <f t="shared" si="10"/>
        <v>1.7154100984947862</v>
      </c>
      <c r="E178" s="4">
        <f t="shared" si="11"/>
        <v>2.397799670572148</v>
      </c>
      <c r="G178" s="4">
        <f t="shared" si="9"/>
        <v>1.0317028281100138</v>
      </c>
    </row>
    <row r="179" spans="1:7" x14ac:dyDescent="0.2">
      <c r="A179" s="4">
        <f>IF('True_Odds_Calculator_2-way'!A180="","",'True_Odds_Calculator_2-way'!A180)</f>
        <v>2.0499999999999998</v>
      </c>
      <c r="B179" s="4">
        <f>IF('True_Odds_Calculator_2-way'!B180="","",'True_Odds_Calculator_2-way'!B180)</f>
        <v>1.85</v>
      </c>
      <c r="C179" s="4">
        <f t="shared" si="8"/>
        <v>2.8345418589321048E-2</v>
      </c>
      <c r="D179" s="4">
        <f t="shared" si="10"/>
        <v>2.1113430758524703</v>
      </c>
      <c r="E179" s="4">
        <f t="shared" si="11"/>
        <v>1.8998121477770822</v>
      </c>
      <c r="G179" s="4">
        <f t="shared" si="9"/>
        <v>1.028345418589321</v>
      </c>
    </row>
    <row r="180" spans="1:7" x14ac:dyDescent="0.2">
      <c r="A180" s="4">
        <f>IF('True_Odds_Calculator_2-way'!A181="","",'True_Odds_Calculator_2-way'!A181)</f>
        <v>1.85</v>
      </c>
      <c r="B180" s="4">
        <f>IF('True_Odds_Calculator_2-way'!B181="","",'True_Odds_Calculator_2-way'!B181)</f>
        <v>2.0499999999999998</v>
      </c>
      <c r="C180" s="4">
        <f t="shared" si="8"/>
        <v>2.8345418589321048E-2</v>
      </c>
      <c r="D180" s="4">
        <f t="shared" si="10"/>
        <v>1.8998121477770822</v>
      </c>
      <c r="E180" s="4">
        <f t="shared" si="11"/>
        <v>2.1113430758524703</v>
      </c>
      <c r="G180" s="4">
        <f t="shared" si="9"/>
        <v>1.028345418589321</v>
      </c>
    </row>
    <row r="181" spans="1:7" x14ac:dyDescent="0.2">
      <c r="A181" s="4">
        <f>IF('True_Odds_Calculator_2-way'!A182="","",'True_Odds_Calculator_2-way'!A182)</f>
        <v>1.71</v>
      </c>
      <c r="B181" s="4">
        <f>IF('True_Odds_Calculator_2-way'!B182="","",'True_Odds_Calculator_2-way'!B182)</f>
        <v>2.2200000000000002</v>
      </c>
      <c r="C181" s="4">
        <f t="shared" si="8"/>
        <v>3.5245772087877381E-2</v>
      </c>
      <c r="D181" s="4">
        <f t="shared" si="10"/>
        <v>1.7631322279503969</v>
      </c>
      <c r="E181" s="4">
        <f t="shared" si="11"/>
        <v>2.3103888990323171</v>
      </c>
      <c r="G181" s="4">
        <f t="shared" si="9"/>
        <v>1.0352457720878774</v>
      </c>
    </row>
    <row r="182" spans="1:7" x14ac:dyDescent="0.2">
      <c r="A182" s="4">
        <f>IF('True_Odds_Calculator_2-way'!A183="","",'True_Odds_Calculator_2-way'!A183)</f>
        <v>1.48</v>
      </c>
      <c r="B182" s="4">
        <f>IF('True_Odds_Calculator_2-way'!B183="","",'True_Odds_Calculator_2-way'!B183)</f>
        <v>2.72</v>
      </c>
      <c r="C182" s="4">
        <f t="shared" si="8"/>
        <v>4.3322734499205096E-2</v>
      </c>
      <c r="D182" s="4">
        <f t="shared" si="10"/>
        <v>1.5290185353995747</v>
      </c>
      <c r="E182" s="4">
        <f t="shared" si="11"/>
        <v>2.8902929350947737</v>
      </c>
      <c r="G182" s="4">
        <f t="shared" si="9"/>
        <v>1.0433227344992051</v>
      </c>
    </row>
    <row r="183" spans="1:7" x14ac:dyDescent="0.2">
      <c r="A183" s="4">
        <f>IF('True_Odds_Calculator_2-way'!A184="","",'True_Odds_Calculator_2-way'!A184)</f>
        <v>2.12</v>
      </c>
      <c r="B183" s="4">
        <f>IF('True_Odds_Calculator_2-way'!B184="","",'True_Odds_Calculator_2-way'!B184)</f>
        <v>1.78</v>
      </c>
      <c r="C183" s="4">
        <f t="shared" si="8"/>
        <v>3.3495866016535869E-2</v>
      </c>
      <c r="D183" s="4">
        <f t="shared" si="10"/>
        <v>2.1980428704566637</v>
      </c>
      <c r="E183" s="4">
        <f t="shared" si="11"/>
        <v>1.8346946713341112</v>
      </c>
      <c r="G183" s="4">
        <f t="shared" si="9"/>
        <v>1.0334958660165359</v>
      </c>
    </row>
    <row r="184" spans="1:7" x14ac:dyDescent="0.2">
      <c r="A184" s="4">
        <f>IF('True_Odds_Calculator_2-way'!A185="","",'True_Odds_Calculator_2-way'!A185)</f>
        <v>2.41</v>
      </c>
      <c r="B184" s="4">
        <f>IF('True_Odds_Calculator_2-way'!B185="","",'True_Odds_Calculator_2-way'!B185)</f>
        <v>1.63</v>
      </c>
      <c r="C184" s="4">
        <f t="shared" si="8"/>
        <v>2.8434691851436877E-2</v>
      </c>
      <c r="D184" s="4">
        <f t="shared" si="10"/>
        <v>2.4955055109106499</v>
      </c>
      <c r="E184" s="4">
        <f t="shared" si="11"/>
        <v>1.6686702206741284</v>
      </c>
      <c r="G184" s="4">
        <f t="shared" si="9"/>
        <v>1.0284346918514369</v>
      </c>
    </row>
    <row r="185" spans="1:7" x14ac:dyDescent="0.2">
      <c r="A185" s="4">
        <f>IF('True_Odds_Calculator_2-way'!A186="","",'True_Odds_Calculator_2-way'!A186)</f>
        <v>1.38</v>
      </c>
      <c r="B185" s="4">
        <f>IF('True_Odds_Calculator_2-way'!B186="","",'True_Odds_Calculator_2-way'!B186)</f>
        <v>3.16</v>
      </c>
      <c r="C185" s="4">
        <f t="shared" si="8"/>
        <v>4.1093377361951955E-2</v>
      </c>
      <c r="D185" s="4">
        <f t="shared" si="10"/>
        <v>1.4202709744658675</v>
      </c>
      <c r="E185" s="4">
        <f t="shared" si="11"/>
        <v>3.3794172349659024</v>
      </c>
      <c r="G185" s="4">
        <f t="shared" si="9"/>
        <v>1.041093377361952</v>
      </c>
    </row>
    <row r="186" spans="1:7" x14ac:dyDescent="0.2">
      <c r="A186" s="4">
        <f>IF('True_Odds_Calculator_2-way'!A187="","",'True_Odds_Calculator_2-way'!A187)</f>
        <v>1.65</v>
      </c>
      <c r="B186" s="4">
        <f>IF('True_Odds_Calculator_2-way'!B187="","",'True_Odds_Calculator_2-way'!B187)</f>
        <v>2.37</v>
      </c>
      <c r="C186" s="4">
        <f t="shared" si="8"/>
        <v>2.8001534330648337E-2</v>
      </c>
      <c r="D186" s="4">
        <f t="shared" si="10"/>
        <v>1.6890184645286688</v>
      </c>
      <c r="E186" s="4">
        <f t="shared" si="11"/>
        <v>2.4513399153737665</v>
      </c>
      <c r="G186" s="4">
        <f t="shared" si="9"/>
        <v>1.0280015343306483</v>
      </c>
    </row>
    <row r="187" spans="1:7" x14ac:dyDescent="0.2">
      <c r="A187" s="4">
        <f>IF('True_Odds_Calculator_2-way'!A188="","",'True_Odds_Calculator_2-way'!A188)</f>
        <v>2.58</v>
      </c>
      <c r="B187" s="4">
        <f>IF('True_Odds_Calculator_2-way'!B188="","",'True_Odds_Calculator_2-way'!B188)</f>
        <v>1.52</v>
      </c>
      <c r="C187" s="4">
        <f t="shared" si="8"/>
        <v>4.5491636066911534E-2</v>
      </c>
      <c r="D187" s="4">
        <f t="shared" si="10"/>
        <v>2.7408442829186472</v>
      </c>
      <c r="E187" s="4">
        <f t="shared" si="11"/>
        <v>1.5744339168138752</v>
      </c>
      <c r="G187" s="4">
        <f t="shared" si="9"/>
        <v>1.0454916360669115</v>
      </c>
    </row>
    <row r="188" spans="1:7" x14ac:dyDescent="0.2">
      <c r="A188" s="4">
        <f>IF('True_Odds_Calculator_2-way'!A189="","",'True_Odds_Calculator_2-way'!A189)</f>
        <v>2.02</v>
      </c>
      <c r="B188" s="4">
        <f>IF('True_Odds_Calculator_2-way'!B189="","",'True_Odds_Calculator_2-way'!B189)</f>
        <v>1.84</v>
      </c>
      <c r="C188" s="4">
        <f t="shared" si="8"/>
        <v>3.8527765820060234E-2</v>
      </c>
      <c r="D188" s="4">
        <f t="shared" si="10"/>
        <v>2.1017869260348339</v>
      </c>
      <c r="E188" s="4">
        <f t="shared" si="11"/>
        <v>1.9076165058509547</v>
      </c>
      <c r="G188" s="4">
        <f t="shared" si="9"/>
        <v>1.0385277658200602</v>
      </c>
    </row>
    <row r="189" spans="1:7" x14ac:dyDescent="0.2">
      <c r="A189" s="4">
        <f>IF('True_Odds_Calculator_2-way'!A190="","",'True_Odds_Calculator_2-way'!A190)</f>
        <v>2.2200000000000002</v>
      </c>
      <c r="B189" s="4">
        <f>IF('True_Odds_Calculator_2-way'!B190="","",'True_Odds_Calculator_2-way'!B190)</f>
        <v>1.69</v>
      </c>
      <c r="C189" s="4">
        <f t="shared" si="8"/>
        <v>4.2166426781811372E-2</v>
      </c>
      <c r="D189" s="4">
        <f t="shared" si="10"/>
        <v>2.3290086287168665</v>
      </c>
      <c r="E189" s="4">
        <f t="shared" si="11"/>
        <v>1.7524405623803074</v>
      </c>
      <c r="G189" s="4">
        <f t="shared" si="9"/>
        <v>1.0421664267818114</v>
      </c>
    </row>
    <row r="190" spans="1:7" x14ac:dyDescent="0.2">
      <c r="A190" s="4">
        <f>IF('True_Odds_Calculator_2-way'!A191="","",'True_Odds_Calculator_2-way'!A191)</f>
        <v>1.67</v>
      </c>
      <c r="B190" s="4">
        <f>IF('True_Odds_Calculator_2-way'!B191="","",'True_Odds_Calculator_2-way'!B191)</f>
        <v>2.29</v>
      </c>
      <c r="C190" s="4">
        <f t="shared" si="8"/>
        <v>3.5483617917004384E-2</v>
      </c>
      <c r="D190" s="4">
        <f t="shared" si="10"/>
        <v>1.7209909322052965</v>
      </c>
      <c r="E190" s="4">
        <f t="shared" si="11"/>
        <v>2.3869799956308713</v>
      </c>
      <c r="G190" s="4">
        <f t="shared" si="9"/>
        <v>1.0354836179170044</v>
      </c>
    </row>
    <row r="191" spans="1:7" x14ac:dyDescent="0.2">
      <c r="A191" s="4">
        <f>IF('True_Odds_Calculator_2-way'!A192="","",'True_Odds_Calculator_2-way'!A192)</f>
        <v>1.97</v>
      </c>
      <c r="B191" s="4">
        <f>IF('True_Odds_Calculator_2-way'!B192="","",'True_Odds_Calculator_2-way'!B192)</f>
        <v>1.92</v>
      </c>
      <c r="C191" s="4">
        <f t="shared" si="8"/>
        <v>2.844754653130277E-2</v>
      </c>
      <c r="D191" s="4">
        <f t="shared" si="10"/>
        <v>2.0267924123888115</v>
      </c>
      <c r="E191" s="4">
        <f t="shared" si="11"/>
        <v>1.9739066903246005</v>
      </c>
      <c r="G191" s="4">
        <f t="shared" si="9"/>
        <v>1.0284475465313028</v>
      </c>
    </row>
    <row r="192" spans="1:7" x14ac:dyDescent="0.2">
      <c r="A192" s="4">
        <f>IF('True_Odds_Calculator_2-way'!A193="","",'True_Odds_Calculator_2-way'!A193)</f>
        <v>1.91</v>
      </c>
      <c r="B192" s="4">
        <f>IF('True_Odds_Calculator_2-way'!B193="","",'True_Odds_Calculator_2-way'!B193)</f>
        <v>1.98</v>
      </c>
      <c r="C192" s="4">
        <f t="shared" si="8"/>
        <v>2.861071447458885E-2</v>
      </c>
      <c r="D192" s="4">
        <f t="shared" si="10"/>
        <v>1.9636533568721115</v>
      </c>
      <c r="E192" s="4">
        <f t="shared" si="11"/>
        <v>2.0377175494369308</v>
      </c>
      <c r="G192" s="4">
        <f t="shared" si="9"/>
        <v>1.0286107144745888</v>
      </c>
    </row>
    <row r="193" spans="1:7" x14ac:dyDescent="0.2">
      <c r="A193" s="4">
        <f>IF('True_Odds_Calculator_2-way'!A194="","",'True_Odds_Calculator_2-way'!A194)</f>
        <v>2.06</v>
      </c>
      <c r="B193" s="4">
        <f>IF('True_Odds_Calculator_2-way'!B194="","",'True_Odds_Calculator_2-way'!B194)</f>
        <v>1.75</v>
      </c>
      <c r="C193" s="4">
        <f t="shared" si="8"/>
        <v>5.6865464632454898E-2</v>
      </c>
      <c r="D193" s="4">
        <f t="shared" si="10"/>
        <v>2.1881638846737479</v>
      </c>
      <c r="E193" s="4">
        <f t="shared" si="11"/>
        <v>1.8416347381864622</v>
      </c>
      <c r="G193" s="4">
        <f t="shared" si="9"/>
        <v>1.0568654646324549</v>
      </c>
    </row>
    <row r="194" spans="1:7" x14ac:dyDescent="0.2">
      <c r="A194" s="4">
        <f>IF('True_Odds_Calculator_2-way'!A195="","",'True_Odds_Calculator_2-way'!A195)</f>
        <v>1.99</v>
      </c>
      <c r="B194" s="4">
        <f>IF('True_Odds_Calculator_2-way'!B195="","",'True_Odds_Calculator_2-way'!B195)</f>
        <v>1.88</v>
      </c>
      <c r="C194" s="4">
        <f t="shared" ref="C194:C257" si="12">IF(A194="","",((1/A194)+(1/B194))-1)</f>
        <v>3.4427456431091574E-2</v>
      </c>
      <c r="D194" s="4">
        <f t="shared" si="10"/>
        <v>2.0605860321656753</v>
      </c>
      <c r="E194" s="4">
        <f t="shared" si="11"/>
        <v>1.9428749480681344</v>
      </c>
      <c r="G194" s="4">
        <f t="shared" ref="G194:G257" si="13">IF(A194="","",C194+1)</f>
        <v>1.0344274564310916</v>
      </c>
    </row>
    <row r="195" spans="1:7" x14ac:dyDescent="0.2">
      <c r="A195" s="4">
        <f>IF('True_Odds_Calculator_2-way'!A196="","",'True_Odds_Calculator_2-way'!A196)</f>
        <v>2.21</v>
      </c>
      <c r="B195" s="4">
        <f>IF('True_Odds_Calculator_2-way'!B196="","",'True_Odds_Calculator_2-way'!B196)</f>
        <v>1.71</v>
      </c>
      <c r="C195" s="4">
        <f t="shared" si="12"/>
        <v>3.7284009420232245E-2</v>
      </c>
      <c r="D195" s="4">
        <f t="shared" ref="D195:D258" si="14">IF(A195="","",(2*A195)/(2-($C195*A195)))</f>
        <v>2.3049617273032235</v>
      </c>
      <c r="E195" s="4">
        <f t="shared" ref="E195:E258" si="15">IF(B195="","",(2*B195)/(2-($C195*B195)))</f>
        <v>1.7663059989250076</v>
      </c>
      <c r="G195" s="4">
        <f t="shared" si="13"/>
        <v>1.0372840094202322</v>
      </c>
    </row>
    <row r="196" spans="1:7" x14ac:dyDescent="0.2">
      <c r="A196" s="4">
        <f>IF('True_Odds_Calculator_2-way'!A197="","",'True_Odds_Calculator_2-way'!A197)</f>
        <v>2.09</v>
      </c>
      <c r="B196" s="4">
        <f>IF('True_Odds_Calculator_2-way'!B197="","",'True_Odds_Calculator_2-way'!B197)</f>
        <v>1.79</v>
      </c>
      <c r="C196" s="4">
        <f t="shared" si="12"/>
        <v>3.7128117398625982E-2</v>
      </c>
      <c r="D196" s="4">
        <f t="shared" si="14"/>
        <v>2.1743628490889537</v>
      </c>
      <c r="E196" s="4">
        <f t="shared" si="15"/>
        <v>1.8515255747197545</v>
      </c>
      <c r="G196" s="4">
        <f t="shared" si="13"/>
        <v>1.037128117398626</v>
      </c>
    </row>
    <row r="197" spans="1:7" x14ac:dyDescent="0.2">
      <c r="A197" s="4">
        <f>IF('True_Odds_Calculator_2-way'!A198="","",'True_Odds_Calculator_2-way'!A198)</f>
        <v>2.57</v>
      </c>
      <c r="B197" s="4">
        <f>IF('True_Odds_Calculator_2-way'!B198="","",'True_Odds_Calculator_2-way'!B198)</f>
        <v>1.56</v>
      </c>
      <c r="C197" s="4">
        <f t="shared" si="12"/>
        <v>3.0130699391399673E-2</v>
      </c>
      <c r="D197" s="4">
        <f t="shared" si="14"/>
        <v>2.6735129367831414</v>
      </c>
      <c r="E197" s="4">
        <f t="shared" si="15"/>
        <v>1.597545425565827</v>
      </c>
      <c r="G197" s="4">
        <f t="shared" si="13"/>
        <v>1.0301306993913997</v>
      </c>
    </row>
    <row r="198" spans="1:7" x14ac:dyDescent="0.2">
      <c r="A198" s="4">
        <f>IF('True_Odds_Calculator_2-way'!A199="","",'True_Odds_Calculator_2-way'!A199)</f>
        <v>2.31</v>
      </c>
      <c r="B198" s="4">
        <f>IF('True_Odds_Calculator_2-way'!B199="","",'True_Odds_Calculator_2-way'!B199)</f>
        <v>1.68</v>
      </c>
      <c r="C198" s="4">
        <f t="shared" si="12"/>
        <v>2.813852813852824E-2</v>
      </c>
      <c r="D198" s="4">
        <f t="shared" si="14"/>
        <v>2.3875968992248064</v>
      </c>
      <c r="E198" s="4">
        <f t="shared" si="15"/>
        <v>1.7206703910614525</v>
      </c>
      <c r="G198" s="4">
        <f t="shared" si="13"/>
        <v>1.0281385281385282</v>
      </c>
    </row>
    <row r="199" spans="1:7" x14ac:dyDescent="0.2">
      <c r="A199" s="4">
        <f>IF('True_Odds_Calculator_2-way'!A200="","",'True_Odds_Calculator_2-way'!A200)</f>
        <v>2.0699999999999998</v>
      </c>
      <c r="B199" s="4">
        <f>IF('True_Odds_Calculator_2-way'!B200="","",'True_Odds_Calculator_2-way'!B200)</f>
        <v>1.79</v>
      </c>
      <c r="C199" s="4">
        <f t="shared" si="12"/>
        <v>4.17510053167085E-2</v>
      </c>
      <c r="D199" s="4">
        <f t="shared" si="14"/>
        <v>2.1634893294018038</v>
      </c>
      <c r="E199" s="4">
        <f t="shared" si="15"/>
        <v>1.8594836022382255</v>
      </c>
      <c r="G199" s="4">
        <f t="shared" si="13"/>
        <v>1.0417510053167085</v>
      </c>
    </row>
    <row r="200" spans="1:7" x14ac:dyDescent="0.2">
      <c r="A200" s="4">
        <f>IF('True_Odds_Calculator_2-way'!A201="","",'True_Odds_Calculator_2-way'!A201)</f>
        <v>2.13</v>
      </c>
      <c r="B200" s="4">
        <f>IF('True_Odds_Calculator_2-way'!B201="","",'True_Odds_Calculator_2-way'!B201)</f>
        <v>1.75</v>
      </c>
      <c r="C200" s="4">
        <f t="shared" si="12"/>
        <v>4.091213950368866E-2</v>
      </c>
      <c r="D200" s="4">
        <f t="shared" si="14"/>
        <v>2.2270351008215079</v>
      </c>
      <c r="E200" s="4">
        <f t="shared" si="15"/>
        <v>1.8149726110772972</v>
      </c>
      <c r="G200" s="4">
        <f t="shared" si="13"/>
        <v>1.0409121395036887</v>
      </c>
    </row>
    <row r="201" spans="1:7" x14ac:dyDescent="0.2">
      <c r="A201" s="4">
        <f>IF('True_Odds_Calculator_2-way'!A202="","",'True_Odds_Calculator_2-way'!A202)</f>
        <v>1.68</v>
      </c>
      <c r="B201" s="4">
        <f>IF('True_Odds_Calculator_2-way'!B202="","",'True_Odds_Calculator_2-way'!B202)</f>
        <v>2.2599999999999998</v>
      </c>
      <c r="C201" s="4">
        <f t="shared" si="12"/>
        <v>3.7715971344289834E-2</v>
      </c>
      <c r="D201" s="4">
        <f t="shared" si="14"/>
        <v>1.7349661853408882</v>
      </c>
      <c r="E201" s="4">
        <f t="shared" si="15"/>
        <v>2.3606068142253167</v>
      </c>
      <c r="G201" s="4">
        <f t="shared" si="13"/>
        <v>1.0377159713442898</v>
      </c>
    </row>
    <row r="202" spans="1:7" x14ac:dyDescent="0.2">
      <c r="A202" s="4">
        <f>IF('True_Odds_Calculator_2-way'!A203="","",'True_Odds_Calculator_2-way'!A203)</f>
        <v>1.72</v>
      </c>
      <c r="B202" s="4">
        <f>IF('True_Odds_Calculator_2-way'!B203="","",'True_Odds_Calculator_2-way'!B203)</f>
        <v>2.1800000000000002</v>
      </c>
      <c r="C202" s="4">
        <f t="shared" si="12"/>
        <v>4.0110945167484591E-2</v>
      </c>
      <c r="D202" s="4">
        <f t="shared" si="14"/>
        <v>1.7814519194222731</v>
      </c>
      <c r="E202" s="4">
        <f t="shared" si="15"/>
        <v>2.2796692607003894</v>
      </c>
      <c r="G202" s="4">
        <f t="shared" si="13"/>
        <v>1.0401109451674846</v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3.7</v>
      </c>
      <c r="B2" s="4">
        <f>IF('True_Odds_Calculator_3-way'!B3="","",'True_Odds_Calculator_3-way'!B3)</f>
        <v>3.79</v>
      </c>
      <c r="C2" s="4">
        <f>IF('True_Odds_Calculator_3-way'!C3="","",'True_Odds_Calculator_3-way'!C3)</f>
        <v>2</v>
      </c>
      <c r="D2" s="4">
        <f>IF(A2="","",((1/A2)+(1/B2)+(1/C2))-1)</f>
        <v>3.4122513014333666E-2</v>
      </c>
      <c r="E2" s="4">
        <f>IF(A2="","",(3*A2)/(3-($D2*A2)))</f>
        <v>3.8625533673047796</v>
      </c>
      <c r="F2" s="4">
        <f>IF(B2="","",(3*B2)/(3-($D2*B2)))</f>
        <v>3.9607400084733801</v>
      </c>
      <c r="G2" s="4">
        <f>IF(C2="","",(3*C2)/(3-($D2*C2)))</f>
        <v>2.0465557501459428</v>
      </c>
      <c r="I2" s="4">
        <f>IF(A2="","",D2+1)</f>
        <v>1.0341225130143337</v>
      </c>
    </row>
    <row r="3" spans="1:9" x14ac:dyDescent="0.2">
      <c r="A3" s="4">
        <f>IF('True_Odds_Calculator_3-way'!A4="","",'True_Odds_Calculator_3-way'!A4)</f>
        <v>1.53</v>
      </c>
      <c r="B3" s="4">
        <f>IF('True_Odds_Calculator_3-way'!B4="","",'True_Odds_Calculator_3-way'!B4)</f>
        <v>4.8099999999999996</v>
      </c>
      <c r="C3" s="4">
        <f>IF('True_Odds_Calculator_3-way'!C4="","",'True_Odds_Calculator_3-way'!C4)</f>
        <v>6.12</v>
      </c>
      <c r="D3" s="4">
        <f t="shared" ref="D3:D66" si="0">IF(A3="","",((1/A3)+(1/B3)+(1/C3))-1)</f>
        <v>2.4893671952495477E-2</v>
      </c>
      <c r="E3" s="4">
        <f t="shared" ref="E3:E66" si="1">IF(A3="","",(3*A3)/(3-($D3*A3)))</f>
        <v>1.5496743128281438</v>
      </c>
      <c r="F3" s="4">
        <f t="shared" ref="F3:F66" si="2">IF(B3="","",(3*B3)/(3-($D3*B3)))</f>
        <v>5.0099618770990286</v>
      </c>
      <c r="G3" s="4">
        <f t="shared" ref="G3:G66" si="3">IF(C3="","",(3*C3)/(3-($D3*C3)))</f>
        <v>6.4474199106386703</v>
      </c>
      <c r="I3" s="4">
        <f t="shared" ref="I3:I66" si="4">IF(A3="","",D3+1)</f>
        <v>1.0248936719524955</v>
      </c>
    </row>
    <row r="4" spans="1:9" x14ac:dyDescent="0.2">
      <c r="A4" s="4">
        <f>IF('True_Odds_Calculator_3-way'!A5="","",'True_Odds_Calculator_3-way'!A5)</f>
        <v>2</v>
      </c>
      <c r="B4" s="4">
        <f>IF('True_Odds_Calculator_3-way'!B5="","",'True_Odds_Calculator_3-way'!B5)</f>
        <v>3.72</v>
      </c>
      <c r="C4" s="4">
        <f>IF('True_Odds_Calculator_3-way'!C5="","",'True_Odds_Calculator_3-way'!C5)</f>
        <v>3.84</v>
      </c>
      <c r="D4" s="4">
        <f t="shared" si="0"/>
        <v>2.9233870967741993E-2</v>
      </c>
      <c r="E4" s="4">
        <f t="shared" si="1"/>
        <v>2.0397532556545581</v>
      </c>
      <c r="F4" s="4">
        <f t="shared" si="2"/>
        <v>3.8599221789883269</v>
      </c>
      <c r="G4" s="4">
        <f t="shared" si="3"/>
        <v>3.9892761394101877</v>
      </c>
      <c r="I4" s="4">
        <f t="shared" si="4"/>
        <v>1.029233870967742</v>
      </c>
    </row>
    <row r="5" spans="1:9" x14ac:dyDescent="0.2">
      <c r="A5" s="4">
        <f>IF('True_Odds_Calculator_3-way'!A6="","",'True_Odds_Calculator_3-way'!A6)</f>
        <v>1.66</v>
      </c>
      <c r="B5" s="4">
        <f>IF('True_Odds_Calculator_3-way'!B6="","",'True_Odds_Calculator_3-way'!B6)</f>
        <v>4.1399999999999997</v>
      </c>
      <c r="C5" s="4">
        <f>IF('True_Odds_Calculator_3-way'!C6="","",'True_Odds_Calculator_3-way'!C6)</f>
        <v>5.33</v>
      </c>
      <c r="D5" s="4">
        <f t="shared" si="0"/>
        <v>3.1572793062016213E-2</v>
      </c>
      <c r="E5" s="4">
        <f t="shared" si="1"/>
        <v>1.6895163212154984</v>
      </c>
      <c r="F5" s="4">
        <f t="shared" si="2"/>
        <v>4.328599026615783</v>
      </c>
      <c r="G5" s="4">
        <f t="shared" si="3"/>
        <v>5.6467506910853951</v>
      </c>
      <c r="I5" s="4">
        <f t="shared" si="4"/>
        <v>1.0315727930620162</v>
      </c>
    </row>
    <row r="6" spans="1:9" x14ac:dyDescent="0.2">
      <c r="A6" s="4">
        <f>IF('True_Odds_Calculator_3-way'!A7="","",'True_Odds_Calculator_3-way'!A7)</f>
        <v>3.23</v>
      </c>
      <c r="B6" s="4">
        <f>IF('True_Odds_Calculator_3-way'!B7="","",'True_Odds_Calculator_3-way'!B7)</f>
        <v>3.3</v>
      </c>
      <c r="C6" s="4">
        <f>IF('True_Odds_Calculator_3-way'!C7="","",'True_Odds_Calculator_3-way'!C7)</f>
        <v>2.41</v>
      </c>
      <c r="D6" s="4">
        <f t="shared" si="0"/>
        <v>2.7565585586216912E-2</v>
      </c>
      <c r="E6" s="4">
        <f t="shared" si="1"/>
        <v>3.3287951348738645</v>
      </c>
      <c r="F6" s="4">
        <f t="shared" si="2"/>
        <v>3.4031920808274214</v>
      </c>
      <c r="G6" s="4">
        <f t="shared" si="3"/>
        <v>2.4645764528257961</v>
      </c>
      <c r="I6" s="4">
        <f t="shared" si="4"/>
        <v>1.0275655855862169</v>
      </c>
    </row>
    <row r="7" spans="1:9" x14ac:dyDescent="0.2">
      <c r="A7" s="4">
        <f>IF('True_Odds_Calculator_3-way'!A8="","",'True_Odds_Calculator_3-way'!A8)</f>
        <v>1.45</v>
      </c>
      <c r="B7" s="4">
        <f>IF('True_Odds_Calculator_3-way'!B8="","",'True_Odds_Calculator_3-way'!B8)</f>
        <v>4.71</v>
      </c>
      <c r="C7" s="4">
        <f>IF('True_Odds_Calculator_3-way'!C8="","",'True_Odds_Calculator_3-way'!C8)</f>
        <v>6.8</v>
      </c>
      <c r="D7" s="4">
        <f t="shared" si="0"/>
        <v>4.9028220996283345E-2</v>
      </c>
      <c r="E7" s="4">
        <f t="shared" si="1"/>
        <v>1.4851946174649893</v>
      </c>
      <c r="F7" s="4">
        <f t="shared" si="2"/>
        <v>5.1027832004424392</v>
      </c>
      <c r="G7" s="4">
        <f t="shared" si="3"/>
        <v>7.6501680247754154</v>
      </c>
      <c r="I7" s="4">
        <f t="shared" si="4"/>
        <v>1.0490282209962833</v>
      </c>
    </row>
    <row r="8" spans="1:9" x14ac:dyDescent="0.2">
      <c r="A8" s="4">
        <f>IF('True_Odds_Calculator_3-way'!A9="","",'True_Odds_Calculator_3-way'!A9)</f>
        <v>1.67</v>
      </c>
      <c r="B8" s="4">
        <f>IF('True_Odds_Calculator_3-way'!B9="","",'True_Odds_Calculator_3-way'!B9)</f>
        <v>4.1100000000000003</v>
      </c>
      <c r="C8" s="4">
        <f>IF('True_Odds_Calculator_3-way'!C9="","",'True_Odds_Calculator_3-way'!C9)</f>
        <v>4.88</v>
      </c>
      <c r="D8" s="4">
        <f t="shared" si="0"/>
        <v>4.7029430429556207E-2</v>
      </c>
      <c r="E8" s="4">
        <f t="shared" si="1"/>
        <v>1.7148954770254388</v>
      </c>
      <c r="F8" s="4">
        <f t="shared" si="2"/>
        <v>4.3930453139861605</v>
      </c>
      <c r="G8" s="4">
        <f t="shared" si="3"/>
        <v>5.2842516266425248</v>
      </c>
      <c r="I8" s="4">
        <f t="shared" si="4"/>
        <v>1.0470294304295562</v>
      </c>
    </row>
    <row r="9" spans="1:9" x14ac:dyDescent="0.2">
      <c r="A9" s="4">
        <f>IF('True_Odds_Calculator_3-way'!A10="","",'True_Odds_Calculator_3-way'!A10)</f>
        <v>3.64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2.2999999999999998</v>
      </c>
      <c r="D9" s="4">
        <f t="shared" si="0"/>
        <v>2.2007883420926966E-2</v>
      </c>
      <c r="E9" s="4">
        <f t="shared" si="1"/>
        <v>3.7398652421546368</v>
      </c>
      <c r="F9" s="4">
        <f t="shared" si="2"/>
        <v>3.2769260878074244</v>
      </c>
      <c r="G9" s="4">
        <f t="shared" si="3"/>
        <v>2.3394732552453252</v>
      </c>
      <c r="I9" s="4">
        <f t="shared" si="4"/>
        <v>1.022007883420927</v>
      </c>
    </row>
    <row r="10" spans="1:9" x14ac:dyDescent="0.2">
      <c r="A10" s="4">
        <f>IF('True_Odds_Calculator_3-way'!A11="","",'True_Odds_Calculator_3-way'!A11)</f>
        <v>2.09</v>
      </c>
      <c r="B10" s="4">
        <f>IF('True_Odds_Calculator_3-way'!B11="","",'True_Odds_Calculator_3-way'!B11)</f>
        <v>3.29</v>
      </c>
      <c r="C10" s="4">
        <f>IF('True_Odds_Calculator_3-way'!C11="","",'True_Odds_Calculator_3-way'!C11)</f>
        <v>3.79</v>
      </c>
      <c r="D10" s="4">
        <f t="shared" si="0"/>
        <v>4.6272510046749371E-2</v>
      </c>
      <c r="E10" s="4">
        <f t="shared" si="1"/>
        <v>2.1596185773822842</v>
      </c>
      <c r="F10" s="4">
        <f t="shared" si="2"/>
        <v>3.4658777673101695</v>
      </c>
      <c r="G10" s="4">
        <f t="shared" si="3"/>
        <v>4.025309978123734</v>
      </c>
      <c r="I10" s="4">
        <f t="shared" si="4"/>
        <v>1.0462725100467494</v>
      </c>
    </row>
    <row r="11" spans="1:9" x14ac:dyDescent="0.2">
      <c r="A11" s="4">
        <f>IF('True_Odds_Calculator_3-way'!A12="","",'True_Odds_Calculator_3-way'!A12)</f>
        <v>3.28</v>
      </c>
      <c r="B11" s="4">
        <f>IF('True_Odds_Calculator_3-way'!B12="","",'True_Odds_Calculator_3-way'!B12)</f>
        <v>3.45</v>
      </c>
      <c r="C11" s="4">
        <f>IF('True_Odds_Calculator_3-way'!C12="","",'True_Odds_Calculator_3-way'!C12)</f>
        <v>2.34</v>
      </c>
      <c r="D11" s="4">
        <f t="shared" si="0"/>
        <v>2.2083548594683311E-2</v>
      </c>
      <c r="E11" s="4">
        <f t="shared" si="1"/>
        <v>3.361153986758195</v>
      </c>
      <c r="F11" s="4">
        <f t="shared" si="2"/>
        <v>3.5398995759517033</v>
      </c>
      <c r="G11" s="4">
        <f t="shared" si="3"/>
        <v>2.3810133548180574</v>
      </c>
      <c r="I11" s="4">
        <f t="shared" si="4"/>
        <v>1.0220835485946833</v>
      </c>
    </row>
    <row r="12" spans="1:9" x14ac:dyDescent="0.2">
      <c r="A12" s="4">
        <f>IF('True_Odds_Calculator_3-way'!A13="","",'True_Odds_Calculator_3-way'!A13)</f>
        <v>4.21</v>
      </c>
      <c r="B12" s="4">
        <f>IF('True_Odds_Calculator_3-way'!B13="","",'True_Odds_Calculator_3-way'!B13)</f>
        <v>3.78</v>
      </c>
      <c r="C12" s="4">
        <f>IF('True_Odds_Calculator_3-way'!C13="","",'True_Odds_Calculator_3-way'!C13)</f>
        <v>1.92</v>
      </c>
      <c r="D12" s="4">
        <f t="shared" si="0"/>
        <v>2.2913289094999456E-2</v>
      </c>
      <c r="E12" s="4">
        <f t="shared" si="1"/>
        <v>4.349869992904563</v>
      </c>
      <c r="F12" s="4">
        <f t="shared" si="2"/>
        <v>3.8923757858766921</v>
      </c>
      <c r="G12" s="4">
        <f t="shared" si="3"/>
        <v>1.9485748862021148</v>
      </c>
      <c r="I12" s="4">
        <f t="shared" si="4"/>
        <v>1.0229132890949995</v>
      </c>
    </row>
    <row r="13" spans="1:9" x14ac:dyDescent="0.2">
      <c r="A13" s="4">
        <f>IF('True_Odds_Calculator_3-way'!A14="","",'True_Odds_Calculator_3-way'!A14)</f>
        <v>2.1</v>
      </c>
      <c r="B13" s="4">
        <f>IF('True_Odds_Calculator_3-way'!B14="","",'True_Odds_Calculator_3-way'!B14)</f>
        <v>3.53</v>
      </c>
      <c r="C13" s="4">
        <f>IF('True_Odds_Calculator_3-way'!C14="","",'True_Odds_Calculator_3-way'!C14)</f>
        <v>3.71</v>
      </c>
      <c r="D13" s="4">
        <f t="shared" si="0"/>
        <v>2.9018374146387416E-2</v>
      </c>
      <c r="E13" s="4">
        <f t="shared" si="1"/>
        <v>2.1435414616936037</v>
      </c>
      <c r="F13" s="4">
        <f t="shared" si="2"/>
        <v>3.6547927280394665</v>
      </c>
      <c r="G13" s="4">
        <f t="shared" si="3"/>
        <v>3.8480928765683204</v>
      </c>
      <c r="I13" s="4">
        <f t="shared" si="4"/>
        <v>1.0290183741463874</v>
      </c>
    </row>
    <row r="14" spans="1:9" x14ac:dyDescent="0.2">
      <c r="A14" s="4">
        <f>IF('True_Odds_Calculator_3-way'!A15="","",'True_Odds_Calculator_3-way'!A15)</f>
        <v>2.71</v>
      </c>
      <c r="B14" s="4">
        <f>IF('True_Odds_Calculator_3-way'!B15="","",'True_Odds_Calculator_3-way'!B15)</f>
        <v>3.17</v>
      </c>
      <c r="C14" s="4">
        <f>IF('True_Odds_Calculator_3-way'!C15="","",'True_Odds_Calculator_3-way'!C15)</f>
        <v>2.91</v>
      </c>
      <c r="D14" s="4">
        <f t="shared" si="0"/>
        <v>2.8103714969960336E-2</v>
      </c>
      <c r="E14" s="4">
        <f t="shared" si="1"/>
        <v>2.7805909244252551</v>
      </c>
      <c r="F14" s="4">
        <f t="shared" si="2"/>
        <v>3.2670182185830052</v>
      </c>
      <c r="G14" s="4">
        <f t="shared" si="3"/>
        <v>2.9915514993356274</v>
      </c>
      <c r="I14" s="4">
        <f t="shared" si="4"/>
        <v>1.0281037149699603</v>
      </c>
    </row>
    <row r="15" spans="1:9" x14ac:dyDescent="0.2">
      <c r="A15" s="4">
        <f>IF('True_Odds_Calculator_3-way'!A16="","",'True_Odds_Calculator_3-way'!A16)</f>
        <v>2.59</v>
      </c>
      <c r="B15" s="4">
        <f>IF('True_Odds_Calculator_3-way'!B16="","",'True_Odds_Calculator_3-way'!B16)</f>
        <v>3.26</v>
      </c>
      <c r="C15" s="4">
        <f>IF('True_Odds_Calculator_3-way'!C16="","",'True_Odds_Calculator_3-way'!C16)</f>
        <v>2.85</v>
      </c>
      <c r="D15" s="4">
        <f t="shared" si="0"/>
        <v>4.3726045340510833E-2</v>
      </c>
      <c r="E15" s="4">
        <f t="shared" si="1"/>
        <v>2.6916086364346459</v>
      </c>
      <c r="F15" s="4">
        <f t="shared" si="2"/>
        <v>3.4226283632550083</v>
      </c>
      <c r="G15" s="4">
        <f t="shared" si="3"/>
        <v>2.9735192246145581</v>
      </c>
      <c r="I15" s="4">
        <f t="shared" si="4"/>
        <v>1.0437260453405108</v>
      </c>
    </row>
    <row r="16" spans="1:9" x14ac:dyDescent="0.2">
      <c r="A16" s="4">
        <f>IF('True_Odds_Calculator_3-way'!A17="","",'True_Odds_Calculator_3-way'!A17)</f>
        <v>2.81</v>
      </c>
      <c r="B16" s="4">
        <f>IF('True_Odds_Calculator_3-way'!B17="","",'True_Odds_Calculator_3-way'!B17)</f>
        <v>3.15</v>
      </c>
      <c r="C16" s="4">
        <f>IF('True_Odds_Calculator_3-way'!C17="","",'True_Odds_Calculator_3-way'!C17)</f>
        <v>2.87</v>
      </c>
      <c r="D16" s="4">
        <f t="shared" si="0"/>
        <v>2.1764259330442792E-2</v>
      </c>
      <c r="E16" s="4">
        <f t="shared" si="1"/>
        <v>2.8684763464246616</v>
      </c>
      <c r="F16" s="4">
        <f t="shared" si="2"/>
        <v>3.2236688019921149</v>
      </c>
      <c r="G16" s="4">
        <f t="shared" si="3"/>
        <v>2.9310273346587641</v>
      </c>
      <c r="I16" s="4">
        <f t="shared" si="4"/>
        <v>1.0217642593304428</v>
      </c>
    </row>
    <row r="17" spans="1:9" x14ac:dyDescent="0.2">
      <c r="A17" s="4">
        <f>IF('True_Odds_Calculator_3-way'!A18="","",'True_Odds_Calculator_3-way'!A18)</f>
        <v>1.82</v>
      </c>
      <c r="B17" s="4">
        <f>IF('True_Odds_Calculator_3-way'!B18="","",'True_Odds_Calculator_3-way'!B18)</f>
        <v>3.77</v>
      </c>
      <c r="C17" s="4">
        <f>IF('True_Odds_Calculator_3-way'!C18="","",'True_Odds_Calculator_3-way'!C18)</f>
        <v>4.78</v>
      </c>
      <c r="D17" s="4">
        <f t="shared" si="0"/>
        <v>2.3907559760971919E-2</v>
      </c>
      <c r="E17" s="4">
        <f t="shared" si="1"/>
        <v>1.8467856302784285</v>
      </c>
      <c r="F17" s="4">
        <f t="shared" si="2"/>
        <v>3.8867735779680825</v>
      </c>
      <c r="G17" s="4">
        <f t="shared" si="3"/>
        <v>4.9692938800486379</v>
      </c>
      <c r="I17" s="4">
        <f t="shared" si="4"/>
        <v>1.0239075597609719</v>
      </c>
    </row>
    <row r="18" spans="1:9" x14ac:dyDescent="0.2">
      <c r="A18" s="4">
        <f>IF('True_Odds_Calculator_3-way'!A19="","",'True_Odds_Calculator_3-way'!A19)</f>
        <v>2.56</v>
      </c>
      <c r="B18" s="4">
        <f>IF('True_Odds_Calculator_3-way'!B19="","",'True_Odds_Calculator_3-way'!B19)</f>
        <v>3.11</v>
      </c>
      <c r="C18" s="4">
        <f>IF('True_Odds_Calculator_3-way'!C19="","",'True_Odds_Calculator_3-way'!C19)</f>
        <v>3.18</v>
      </c>
      <c r="D18" s="4">
        <f t="shared" si="0"/>
        <v>2.6633817165160112E-2</v>
      </c>
      <c r="E18" s="4">
        <f t="shared" si="1"/>
        <v>2.6195355571950669</v>
      </c>
      <c r="F18" s="4">
        <f t="shared" si="2"/>
        <v>3.198306491032036</v>
      </c>
      <c r="G18" s="4">
        <f t="shared" si="3"/>
        <v>3.272385483665833</v>
      </c>
      <c r="I18" s="4">
        <f t="shared" si="4"/>
        <v>1.0266338171651601</v>
      </c>
    </row>
    <row r="19" spans="1:9" x14ac:dyDescent="0.2">
      <c r="A19" s="4">
        <f>IF('True_Odds_Calculator_3-way'!A20="","",'True_Odds_Calculator_3-way'!A20)</f>
        <v>2.63</v>
      </c>
      <c r="B19" s="4">
        <f>IF('True_Odds_Calculator_3-way'!B20="","",'True_Odds_Calculator_3-way'!B20)</f>
        <v>3.08</v>
      </c>
      <c r="C19" s="4">
        <f>IF('True_Odds_Calculator_3-way'!C20="","",'True_Odds_Calculator_3-way'!C20)</f>
        <v>3.09</v>
      </c>
      <c r="D19" s="4">
        <f t="shared" si="0"/>
        <v>2.8528057026709686E-2</v>
      </c>
      <c r="E19" s="4">
        <f t="shared" si="1"/>
        <v>2.6974624478258424</v>
      </c>
      <c r="F19" s="4">
        <f t="shared" si="2"/>
        <v>3.1729313688190119</v>
      </c>
      <c r="G19" s="4">
        <f t="shared" si="3"/>
        <v>3.1835449628136288</v>
      </c>
      <c r="I19" s="4">
        <f t="shared" si="4"/>
        <v>1.0285280570267097</v>
      </c>
    </row>
    <row r="20" spans="1:9" x14ac:dyDescent="0.2">
      <c r="A20" s="4">
        <f>IF('True_Odds_Calculator_3-way'!A21="","",'True_Odds_Calculator_3-way'!A21)</f>
        <v>2.57</v>
      </c>
      <c r="B20" s="4">
        <f>IF('True_Odds_Calculator_3-way'!B21="","",'True_Odds_Calculator_3-way'!B21)</f>
        <v>3.41</v>
      </c>
      <c r="C20" s="4">
        <f>IF('True_Odds_Calculator_3-way'!C21="","",'True_Odds_Calculator_3-way'!C21)</f>
        <v>2.9</v>
      </c>
      <c r="D20" s="4">
        <f t="shared" si="0"/>
        <v>2.7187776537464625E-2</v>
      </c>
      <c r="E20" s="4">
        <f t="shared" si="1"/>
        <v>2.6312848930650605</v>
      </c>
      <c r="F20" s="4">
        <f t="shared" si="2"/>
        <v>3.5187412053610778</v>
      </c>
      <c r="G20" s="4">
        <f t="shared" si="3"/>
        <v>2.9782735478296396</v>
      </c>
      <c r="I20" s="4">
        <f t="shared" si="4"/>
        <v>1.0271877765374646</v>
      </c>
    </row>
    <row r="21" spans="1:9" x14ac:dyDescent="0.2">
      <c r="A21" s="4">
        <f>IF('True_Odds_Calculator_3-way'!A22="","",'True_Odds_Calculator_3-way'!A22)</f>
        <v>6.01</v>
      </c>
      <c r="B21" s="4">
        <f>IF('True_Odds_Calculator_3-way'!B22="","",'True_Odds_Calculator_3-way'!B22)</f>
        <v>4.54</v>
      </c>
      <c r="C21" s="4">
        <f>IF('True_Odds_Calculator_3-way'!C22="","",'True_Odds_Calculator_3-way'!C22)</f>
        <v>1.54</v>
      </c>
      <c r="D21" s="4">
        <f t="shared" si="0"/>
        <v>3.6004317612796877E-2</v>
      </c>
      <c r="E21" s="4">
        <f t="shared" si="1"/>
        <v>6.4771910432662443</v>
      </c>
      <c r="F21" s="4">
        <f t="shared" si="2"/>
        <v>4.8016238405845577</v>
      </c>
      <c r="G21" s="4">
        <f t="shared" si="3"/>
        <v>1.5689985710821297</v>
      </c>
      <c r="I21" s="4">
        <f t="shared" si="4"/>
        <v>1.0360043176127969</v>
      </c>
    </row>
    <row r="22" spans="1:9" x14ac:dyDescent="0.2">
      <c r="A22" s="4">
        <f>IF('True_Odds_Calculator_3-way'!A23="","",'True_Odds_Calculator_3-way'!A23)</f>
        <v>1.81</v>
      </c>
      <c r="B22" s="4">
        <f>IF('True_Odds_Calculator_3-way'!B23="","",'True_Odds_Calculator_3-way'!B23)</f>
        <v>4</v>
      </c>
      <c r="C22" s="4">
        <f>IF('True_Odds_Calculator_3-way'!C23="","",'True_Odds_Calculator_3-way'!C23)</f>
        <v>4.28</v>
      </c>
      <c r="D22" s="4">
        <f t="shared" si="0"/>
        <v>3.6131047658388038E-2</v>
      </c>
      <c r="E22" s="4">
        <f t="shared" si="1"/>
        <v>1.8503355865001074</v>
      </c>
      <c r="F22" s="4">
        <f t="shared" si="2"/>
        <v>4.2024519908864058</v>
      </c>
      <c r="G22" s="4">
        <f t="shared" si="3"/>
        <v>4.5126114056037752</v>
      </c>
      <c r="I22" s="4">
        <f t="shared" si="4"/>
        <v>1.036131047658388</v>
      </c>
    </row>
    <row r="23" spans="1:9" x14ac:dyDescent="0.2">
      <c r="A23" s="4">
        <f>IF('True_Odds_Calculator_3-way'!A24="","",'True_Odds_Calculator_3-way'!A24)</f>
        <v>2.04</v>
      </c>
      <c r="B23" s="4">
        <f>IF('True_Odds_Calculator_3-way'!B24="","",'True_Odds_Calculator_3-way'!B24)</f>
        <v>3.82</v>
      </c>
      <c r="C23" s="4">
        <f>IF('True_Odds_Calculator_3-way'!C24="","",'True_Odds_Calculator_3-way'!C24)</f>
        <v>3.56</v>
      </c>
      <c r="D23" s="4">
        <f t="shared" si="0"/>
        <v>3.2875059547908814E-2</v>
      </c>
      <c r="E23" s="4">
        <f t="shared" si="1"/>
        <v>2.0866470799663679</v>
      </c>
      <c r="F23" s="4">
        <f t="shared" si="2"/>
        <v>3.9868950515751536</v>
      </c>
      <c r="G23" s="4">
        <f t="shared" si="3"/>
        <v>3.7045197514791885</v>
      </c>
      <c r="I23" s="4">
        <f t="shared" si="4"/>
        <v>1.0328750595479088</v>
      </c>
    </row>
    <row r="24" spans="1:9" x14ac:dyDescent="0.2">
      <c r="A24" s="4">
        <f>IF('True_Odds_Calculator_3-way'!A25="","",'True_Odds_Calculator_3-way'!A25)</f>
        <v>2.2400000000000002</v>
      </c>
      <c r="B24" s="4">
        <f>IF('True_Odds_Calculator_3-way'!B25="","",'True_Odds_Calculator_3-way'!B25)</f>
        <v>3.46</v>
      </c>
      <c r="C24" s="4">
        <f>IF('True_Odds_Calculator_3-way'!C25="","",'True_Odds_Calculator_3-way'!C25)</f>
        <v>3.35</v>
      </c>
      <c r="D24" s="4">
        <f t="shared" si="0"/>
        <v>3.3953375155600929E-2</v>
      </c>
      <c r="E24" s="4">
        <f t="shared" si="1"/>
        <v>2.2982652846854545</v>
      </c>
      <c r="F24" s="4">
        <f t="shared" si="2"/>
        <v>3.6010141263885518</v>
      </c>
      <c r="G24" s="4">
        <f t="shared" si="3"/>
        <v>3.4820193798380301</v>
      </c>
      <c r="I24" s="4">
        <f t="shared" si="4"/>
        <v>1.0339533751556009</v>
      </c>
    </row>
    <row r="25" spans="1:9" x14ac:dyDescent="0.2">
      <c r="A25" s="4">
        <f>IF('True_Odds_Calculator_3-way'!A26="","",'True_Odds_Calculator_3-way'!A26)</f>
        <v>4.55</v>
      </c>
      <c r="B25" s="4">
        <f>IF('True_Odds_Calculator_3-way'!B26="","",'True_Odds_Calculator_3-way'!B26)</f>
        <v>4.62</v>
      </c>
      <c r="C25" s="4">
        <f>IF('True_Odds_Calculator_3-way'!C26="","",'True_Odds_Calculator_3-way'!C26)</f>
        <v>1.7</v>
      </c>
      <c r="D25" s="4">
        <f t="shared" si="0"/>
        <v>2.4465730348083303E-2</v>
      </c>
      <c r="E25" s="4">
        <f t="shared" si="1"/>
        <v>4.7253401622905802</v>
      </c>
      <c r="F25" s="4">
        <f t="shared" si="2"/>
        <v>4.8008839848280616</v>
      </c>
      <c r="G25" s="4">
        <f t="shared" si="3"/>
        <v>1.7239000011256065</v>
      </c>
      <c r="I25" s="4">
        <f t="shared" si="4"/>
        <v>1.0244657303480833</v>
      </c>
    </row>
    <row r="26" spans="1:9" x14ac:dyDescent="0.2">
      <c r="A26" s="4">
        <f>IF('True_Odds_Calculator_3-way'!A27="","",'True_Odds_Calculator_3-way'!A27)</f>
        <v>1.49</v>
      </c>
      <c r="B26" s="4">
        <f>IF('True_Odds_Calculator_3-way'!B27="","",'True_Odds_Calculator_3-way'!B27)</f>
        <v>4.99</v>
      </c>
      <c r="C26" s="4">
        <f>IF('True_Odds_Calculator_3-way'!C27="","",'True_Odds_Calculator_3-way'!C27)</f>
        <v>6.52</v>
      </c>
      <c r="D26" s="4">
        <f t="shared" si="0"/>
        <v>2.4915974329356327E-2</v>
      </c>
      <c r="E26" s="4">
        <f t="shared" si="1"/>
        <v>1.5086696876875845</v>
      </c>
      <c r="F26" s="4">
        <f t="shared" si="2"/>
        <v>5.2057446459391281</v>
      </c>
      <c r="G26" s="4">
        <f t="shared" si="3"/>
        <v>6.8932758325507759</v>
      </c>
      <c r="I26" s="4">
        <f t="shared" si="4"/>
        <v>1.0249159743293563</v>
      </c>
    </row>
    <row r="27" spans="1:9" x14ac:dyDescent="0.2">
      <c r="A27" s="4">
        <f>IF('True_Odds_Calculator_3-way'!A28="","",'True_Odds_Calculator_3-way'!A28)</f>
        <v>2.75</v>
      </c>
      <c r="B27" s="4">
        <f>IF('True_Odds_Calculator_3-way'!B28="","",'True_Odds_Calculator_3-way'!B28)</f>
        <v>3.82</v>
      </c>
      <c r="C27" s="4">
        <f>IF('True_Odds_Calculator_3-way'!C28="","",'True_Odds_Calculator_3-way'!C28)</f>
        <v>2.52</v>
      </c>
      <c r="D27" s="4">
        <f t="shared" si="0"/>
        <v>2.2241865173802333E-2</v>
      </c>
      <c r="E27" s="4">
        <f t="shared" si="1"/>
        <v>2.8072349630970219</v>
      </c>
      <c r="F27" s="4">
        <f t="shared" si="2"/>
        <v>3.9313407124329247</v>
      </c>
      <c r="G27" s="4">
        <f t="shared" si="3"/>
        <v>2.5679779604348418</v>
      </c>
      <c r="I27" s="4">
        <f t="shared" si="4"/>
        <v>1.0222418651738023</v>
      </c>
    </row>
    <row r="28" spans="1:9" x14ac:dyDescent="0.2">
      <c r="A28" s="4">
        <f>IF('True_Odds_Calculator_3-way'!A29="","",'True_Odds_Calculator_3-way'!A29)</f>
        <v>1.5</v>
      </c>
      <c r="B28" s="4">
        <f>IF('True_Odds_Calculator_3-way'!B29="","",'True_Odds_Calculator_3-way'!B29)</f>
        <v>4.7300000000000004</v>
      </c>
      <c r="C28" s="4">
        <f>IF('True_Odds_Calculator_3-way'!C29="","",'True_Odds_Calculator_3-way'!C29)</f>
        <v>6.89</v>
      </c>
      <c r="D28" s="4">
        <f t="shared" si="0"/>
        <v>2.3221038139862094E-2</v>
      </c>
      <c r="E28" s="4">
        <f t="shared" si="1"/>
        <v>1.5176203601322309</v>
      </c>
      <c r="F28" s="4">
        <f t="shared" si="2"/>
        <v>4.9097551544450333</v>
      </c>
      <c r="G28" s="4">
        <f t="shared" si="3"/>
        <v>7.2781509539773221</v>
      </c>
      <c r="I28" s="4">
        <f t="shared" si="4"/>
        <v>1.0232210381398621</v>
      </c>
    </row>
    <row r="29" spans="1:9" x14ac:dyDescent="0.2">
      <c r="A29" s="4">
        <f>IF('True_Odds_Calculator_3-way'!A30="","",'True_Odds_Calculator_3-way'!A30)</f>
        <v>3.16</v>
      </c>
      <c r="B29" s="4">
        <f>IF('True_Odds_Calculator_3-way'!B30="","",'True_Odds_Calculator_3-way'!B30)</f>
        <v>3.48</v>
      </c>
      <c r="C29" s="4">
        <f>IF('True_Odds_Calculator_3-way'!C30="","",'True_Odds_Calculator_3-way'!C30)</f>
        <v>2.39</v>
      </c>
      <c r="D29" s="4">
        <f t="shared" si="0"/>
        <v>2.2222059882616163E-2</v>
      </c>
      <c r="E29" s="4">
        <f t="shared" si="1"/>
        <v>3.2357397246961859</v>
      </c>
      <c r="F29" s="4">
        <f t="shared" si="2"/>
        <v>3.572079601499595</v>
      </c>
      <c r="G29" s="4">
        <f t="shared" si="3"/>
        <v>2.4330741084340497</v>
      </c>
      <c r="I29" s="4">
        <f t="shared" si="4"/>
        <v>1.0222220598826162</v>
      </c>
    </row>
    <row r="30" spans="1:9" x14ac:dyDescent="0.2">
      <c r="A30" s="4">
        <f>IF('True_Odds_Calculator_3-way'!A31="","",'True_Odds_Calculator_3-way'!A31)</f>
        <v>1.2</v>
      </c>
      <c r="B30" s="4">
        <f>IF('True_Odds_Calculator_3-way'!B31="","",'True_Odds_Calculator_3-way'!B31)</f>
        <v>8.4</v>
      </c>
      <c r="C30" s="4">
        <f>IF('True_Odds_Calculator_3-way'!C31="","",'True_Odds_Calculator_3-way'!C31)</f>
        <v>13.14</v>
      </c>
      <c r="D30" s="4">
        <f t="shared" si="0"/>
        <v>2.8484453141987442E-2</v>
      </c>
      <c r="E30" s="4">
        <f t="shared" si="1"/>
        <v>1.2138301148110675</v>
      </c>
      <c r="F30" s="4">
        <f t="shared" si="2"/>
        <v>9.1280185246443946</v>
      </c>
      <c r="G30" s="4">
        <f t="shared" si="3"/>
        <v>15.013057671381942</v>
      </c>
      <c r="I30" s="4">
        <f t="shared" si="4"/>
        <v>1.0284844531419874</v>
      </c>
    </row>
    <row r="31" spans="1:9" x14ac:dyDescent="0.2">
      <c r="A31" s="4">
        <f>IF('True_Odds_Calculator_3-way'!A32="","",'True_Odds_Calculator_3-way'!A32)</f>
        <v>1.8</v>
      </c>
      <c r="B31" s="4">
        <f>IF('True_Odds_Calculator_3-way'!B32="","",'True_Odds_Calculator_3-way'!B32)</f>
        <v>3.95</v>
      </c>
      <c r="C31" s="4">
        <f>IF('True_Odds_Calculator_3-way'!C32="","",'True_Odds_Calculator_3-way'!C32)</f>
        <v>4.53</v>
      </c>
      <c r="D31" s="4">
        <f t="shared" si="0"/>
        <v>2.9470664393960622E-2</v>
      </c>
      <c r="E31" s="4">
        <f t="shared" si="1"/>
        <v>1.8324012493528514</v>
      </c>
      <c r="F31" s="4">
        <f t="shared" si="2"/>
        <v>4.1094595284270703</v>
      </c>
      <c r="G31" s="4">
        <f t="shared" si="3"/>
        <v>4.7409768016957141</v>
      </c>
      <c r="I31" s="4">
        <f t="shared" si="4"/>
        <v>1.0294706643939606</v>
      </c>
    </row>
    <row r="32" spans="1:9" x14ac:dyDescent="0.2">
      <c r="A32" s="4">
        <f>IF('True_Odds_Calculator_3-way'!A33="","",'True_Odds_Calculator_3-way'!A33)</f>
        <v>2.2000000000000002</v>
      </c>
      <c r="B32" s="4">
        <f>IF('True_Odds_Calculator_3-way'!B33="","",'True_Odds_Calculator_3-way'!B33)</f>
        <v>3.66</v>
      </c>
      <c r="C32" s="4">
        <f>IF('True_Odds_Calculator_3-way'!C33="","",'True_Odds_Calculator_3-way'!C33)</f>
        <v>3.33</v>
      </c>
      <c r="D32" s="4">
        <f t="shared" si="0"/>
        <v>2.8069798561601633E-2</v>
      </c>
      <c r="E32" s="4">
        <f t="shared" si="1"/>
        <v>2.2462377229637123</v>
      </c>
      <c r="F32" s="4">
        <f t="shared" si="2"/>
        <v>3.7897816574135836</v>
      </c>
      <c r="G32" s="4">
        <f t="shared" si="3"/>
        <v>3.4370910843571174</v>
      </c>
      <c r="I32" s="4">
        <f t="shared" si="4"/>
        <v>1.0280697985616016</v>
      </c>
    </row>
    <row r="33" spans="1:9" x14ac:dyDescent="0.2">
      <c r="A33" s="4">
        <f>IF('True_Odds_Calculator_3-way'!A34="","",'True_Odds_Calculator_3-way'!A34)</f>
        <v>2.71</v>
      </c>
      <c r="B33" s="4">
        <f>IF('True_Odds_Calculator_3-way'!B34="","",'True_Odds_Calculator_3-way'!B34)</f>
        <v>4.1399999999999997</v>
      </c>
      <c r="C33" s="4">
        <f>IF('True_Odds_Calculator_3-way'!C34="","",'True_Odds_Calculator_3-way'!C34)</f>
        <v>2.39</v>
      </c>
      <c r="D33" s="4">
        <f t="shared" si="0"/>
        <v>2.8959625597711369E-2</v>
      </c>
      <c r="E33" s="4">
        <f t="shared" si="1"/>
        <v>2.7827985531388544</v>
      </c>
      <c r="F33" s="4">
        <f t="shared" si="2"/>
        <v>4.3123395599674623</v>
      </c>
      <c r="G33" s="4">
        <f t="shared" si="3"/>
        <v>2.4464422818478844</v>
      </c>
      <c r="I33" s="4">
        <f t="shared" si="4"/>
        <v>1.0289596255977114</v>
      </c>
    </row>
    <row r="34" spans="1:9" x14ac:dyDescent="0.2">
      <c r="A34" s="4">
        <f>IF('True_Odds_Calculator_3-way'!A35="","",'True_Odds_Calculator_3-way'!A35)</f>
        <v>3.1</v>
      </c>
      <c r="B34" s="4">
        <f>IF('True_Odds_Calculator_3-way'!B35="","",'True_Odds_Calculator_3-way'!B35)</f>
        <v>3.63</v>
      </c>
      <c r="C34" s="4">
        <f>IF('True_Odds_Calculator_3-way'!C35="","",'True_Odds_Calculator_3-way'!C35)</f>
        <v>2.33</v>
      </c>
      <c r="D34" s="4">
        <f t="shared" si="0"/>
        <v>2.7247288181425411E-2</v>
      </c>
      <c r="E34" s="4">
        <f t="shared" si="1"/>
        <v>3.1898108177486053</v>
      </c>
      <c r="F34" s="4">
        <f t="shared" si="2"/>
        <v>3.7537584844179728</v>
      </c>
      <c r="G34" s="4">
        <f t="shared" si="3"/>
        <v>2.3803736103247157</v>
      </c>
      <c r="I34" s="4">
        <f t="shared" si="4"/>
        <v>1.0272472881814254</v>
      </c>
    </row>
    <row r="35" spans="1:9" x14ac:dyDescent="0.2">
      <c r="A35" s="4">
        <f>IF('True_Odds_Calculator_3-way'!A36="","",'True_Odds_Calculator_3-way'!A36)</f>
        <v>4.3099999999999996</v>
      </c>
      <c r="B35" s="4">
        <f>IF('True_Odds_Calculator_3-way'!B36="","",'True_Odds_Calculator_3-way'!B36)</f>
        <v>4</v>
      </c>
      <c r="C35" s="4">
        <f>IF('True_Odds_Calculator_3-way'!C36="","",'True_Odds_Calculator_3-way'!C36)</f>
        <v>1.85</v>
      </c>
      <c r="D35" s="4">
        <f t="shared" si="0"/>
        <v>2.255910202545941E-2</v>
      </c>
      <c r="E35" s="4">
        <f t="shared" si="1"/>
        <v>4.4543655873932178</v>
      </c>
      <c r="F35" s="4">
        <f t="shared" si="2"/>
        <v>4.1240463773113234</v>
      </c>
      <c r="G35" s="4">
        <f t="shared" si="3"/>
        <v>1.8760992539288834</v>
      </c>
      <c r="I35" s="4">
        <f t="shared" si="4"/>
        <v>1.0225591020254594</v>
      </c>
    </row>
    <row r="36" spans="1:9" x14ac:dyDescent="0.2">
      <c r="A36" s="4">
        <f>IF('True_Odds_Calculator_3-way'!A37="","",'True_Odds_Calculator_3-way'!A37)</f>
        <v>2.1</v>
      </c>
      <c r="B36" s="4">
        <f>IF('True_Odds_Calculator_3-way'!B37="","",'True_Odds_Calculator_3-way'!B37)</f>
        <v>3.49</v>
      </c>
      <c r="C36" s="4">
        <f>IF('True_Odds_Calculator_3-way'!C37="","",'True_Odds_Calculator_3-way'!C37)</f>
        <v>3.84</v>
      </c>
      <c r="D36" s="4">
        <f t="shared" si="0"/>
        <v>2.3140094146541168E-2</v>
      </c>
      <c r="E36" s="4">
        <f t="shared" si="1"/>
        <v>2.1345760027668814</v>
      </c>
      <c r="F36" s="4">
        <f t="shared" si="2"/>
        <v>3.5865486076065514</v>
      </c>
      <c r="G36" s="4">
        <f t="shared" si="3"/>
        <v>3.957209867377586</v>
      </c>
      <c r="I36" s="4">
        <f t="shared" si="4"/>
        <v>1.0231400941465412</v>
      </c>
    </row>
    <row r="37" spans="1:9" x14ac:dyDescent="0.2">
      <c r="A37" s="4">
        <f>IF('True_Odds_Calculator_3-way'!A38="","",'True_Odds_Calculator_3-way'!A38)</f>
        <v>1.93</v>
      </c>
      <c r="B37" s="4">
        <f>IF('True_Odds_Calculator_3-way'!B38="","",'True_Odds_Calculator_3-way'!B38)</f>
        <v>3.72</v>
      </c>
      <c r="C37" s="4">
        <f>IF('True_Odds_Calculator_3-way'!C38="","",'True_Odds_Calculator_3-way'!C38)</f>
        <v>4.24</v>
      </c>
      <c r="D37" s="4">
        <f t="shared" si="0"/>
        <v>2.2800975930755696E-2</v>
      </c>
      <c r="E37" s="4">
        <f t="shared" si="1"/>
        <v>1.958731909435045</v>
      </c>
      <c r="F37" s="4">
        <f t="shared" si="2"/>
        <v>3.8282365361050434</v>
      </c>
      <c r="G37" s="4">
        <f t="shared" si="3"/>
        <v>4.381185360079952</v>
      </c>
      <c r="I37" s="4">
        <f t="shared" si="4"/>
        <v>1.0228009759307557</v>
      </c>
    </row>
    <row r="38" spans="1:9" x14ac:dyDescent="0.2">
      <c r="A38" s="4">
        <f>IF('True_Odds_Calculator_3-way'!A39="","",'True_Odds_Calculator_3-way'!A39)</f>
        <v>1.45</v>
      </c>
      <c r="B38" s="4">
        <f>IF('True_Odds_Calculator_3-way'!B39="","",'True_Odds_Calculator_3-way'!B39)</f>
        <v>4.8600000000000003</v>
      </c>
      <c r="C38" s="4">
        <f>IF('True_Odds_Calculator_3-way'!C39="","",'True_Odds_Calculator_3-way'!C39)</f>
        <v>7.66</v>
      </c>
      <c r="D38" s="4">
        <f t="shared" si="0"/>
        <v>2.5964792158283734E-2</v>
      </c>
      <c r="E38" s="4">
        <f t="shared" si="1"/>
        <v>1.4684282600428249</v>
      </c>
      <c r="F38" s="4">
        <f t="shared" si="2"/>
        <v>5.0734023362579901</v>
      </c>
      <c r="G38" s="4">
        <f t="shared" si="3"/>
        <v>8.2038915023845682</v>
      </c>
      <c r="I38" s="4">
        <f t="shared" si="4"/>
        <v>1.0259647921582837</v>
      </c>
    </row>
    <row r="39" spans="1:9" x14ac:dyDescent="0.2">
      <c r="A39" s="4">
        <f>IF('True_Odds_Calculator_3-way'!A40="","",'True_Odds_Calculator_3-way'!A40)</f>
        <v>1.1299999999999999</v>
      </c>
      <c r="B39" s="4">
        <f>IF('True_Odds_Calculator_3-way'!B40="","",'True_Odds_Calculator_3-way'!B40)</f>
        <v>10.48</v>
      </c>
      <c r="C39" s="4">
        <f>IF('True_Odds_Calculator_3-way'!C40="","",'True_Odds_Calculator_3-way'!C40)</f>
        <v>23.11</v>
      </c>
      <c r="D39" s="4">
        <f t="shared" si="0"/>
        <v>2.3646910661360598E-2</v>
      </c>
      <c r="E39" s="4">
        <f t="shared" si="1"/>
        <v>1.1401553672949527</v>
      </c>
      <c r="F39" s="4">
        <f t="shared" si="2"/>
        <v>11.423669855034134</v>
      </c>
      <c r="G39" s="4">
        <f t="shared" si="3"/>
        <v>28.257362066694004</v>
      </c>
      <c r="I39" s="4">
        <f t="shared" si="4"/>
        <v>1.0236469106613606</v>
      </c>
    </row>
    <row r="40" spans="1:9" x14ac:dyDescent="0.2">
      <c r="A40" s="4">
        <f>IF('True_Odds_Calculator_3-way'!A41="","",'True_Odds_Calculator_3-way'!A41)</f>
        <v>1.2</v>
      </c>
      <c r="B40" s="4">
        <f>IF('True_Odds_Calculator_3-way'!B41="","",'True_Odds_Calculator_3-way'!B41)</f>
        <v>7.5</v>
      </c>
      <c r="C40" s="4">
        <f>IF('True_Odds_Calculator_3-way'!C41="","",'True_Odds_Calculator_3-way'!C41)</f>
        <v>16.260000000000002</v>
      </c>
      <c r="D40" s="4">
        <f t="shared" si="0"/>
        <v>2.816728167281668E-2</v>
      </c>
      <c r="E40" s="4">
        <f t="shared" si="1"/>
        <v>1.2136743630573246</v>
      </c>
      <c r="F40" s="4">
        <f t="shared" si="2"/>
        <v>8.0681442275884869</v>
      </c>
      <c r="G40" s="4">
        <f t="shared" si="3"/>
        <v>19.189614476789924</v>
      </c>
      <c r="I40" s="4">
        <f t="shared" si="4"/>
        <v>1.0281672816728167</v>
      </c>
    </row>
    <row r="41" spans="1:9" x14ac:dyDescent="0.2">
      <c r="A41" s="4">
        <f>IF('True_Odds_Calculator_3-way'!A42="","",'True_Odds_Calculator_3-way'!A42)</f>
        <v>1.33</v>
      </c>
      <c r="B41" s="4">
        <f>IF('True_Odds_Calculator_3-way'!B42="","",'True_Odds_Calculator_3-way'!B42)</f>
        <v>5.83</v>
      </c>
      <c r="C41" s="4">
        <f>IF('True_Odds_Calculator_3-way'!C42="","",'True_Odds_Calculator_3-way'!C42)</f>
        <v>9.75</v>
      </c>
      <c r="D41" s="4">
        <f t="shared" si="0"/>
        <v>2.5970388433149028E-2</v>
      </c>
      <c r="E41" s="4">
        <f t="shared" si="1"/>
        <v>1.3454913671577509</v>
      </c>
      <c r="F41" s="4">
        <f t="shared" si="2"/>
        <v>6.1398740495341997</v>
      </c>
      <c r="G41" s="4">
        <f t="shared" si="3"/>
        <v>10.64879867313509</v>
      </c>
      <c r="I41" s="4">
        <f t="shared" si="4"/>
        <v>1.025970388433149</v>
      </c>
    </row>
    <row r="42" spans="1:9" x14ac:dyDescent="0.2">
      <c r="A42" s="4">
        <f>IF('True_Odds_Calculator_3-way'!A43="","",'True_Odds_Calculator_3-way'!A43)</f>
        <v>3.3</v>
      </c>
      <c r="B42" s="4">
        <f>IF('True_Odds_Calculator_3-way'!B43="","",'True_Odds_Calculator_3-way'!B43)</f>
        <v>3.44</v>
      </c>
      <c r="C42" s="4">
        <f>IF('True_Odds_Calculator_3-way'!C43="","",'True_Odds_Calculator_3-way'!C43)</f>
        <v>2.31</v>
      </c>
      <c r="D42" s="4">
        <f t="shared" si="0"/>
        <v>2.6628410349340603E-2</v>
      </c>
      <c r="E42" s="4">
        <f t="shared" si="1"/>
        <v>3.3995778905938048</v>
      </c>
      <c r="F42" s="4">
        <f t="shared" si="2"/>
        <v>3.5483448440104786</v>
      </c>
      <c r="G42" s="4">
        <f t="shared" si="3"/>
        <v>2.3583554271694829</v>
      </c>
      <c r="I42" s="4">
        <f t="shared" si="4"/>
        <v>1.0266284103493406</v>
      </c>
    </row>
    <row r="43" spans="1:9" x14ac:dyDescent="0.2">
      <c r="A43" s="4">
        <f>IF('True_Odds_Calculator_3-way'!A44="","",'True_Odds_Calculator_3-way'!A44)</f>
        <v>2.54</v>
      </c>
      <c r="B43" s="4">
        <f>IF('True_Odds_Calculator_3-way'!B44="","",'True_Odds_Calculator_3-way'!B44)</f>
        <v>3.34</v>
      </c>
      <c r="C43" s="4">
        <f>IF('True_Odds_Calculator_3-way'!C44="","",'True_Odds_Calculator_3-way'!C44)</f>
        <v>2.99</v>
      </c>
      <c r="D43" s="4">
        <f t="shared" si="0"/>
        <v>2.7550145541482163E-2</v>
      </c>
      <c r="E43" s="4">
        <f t="shared" si="1"/>
        <v>2.6006625072229332</v>
      </c>
      <c r="F43" s="4">
        <f t="shared" si="2"/>
        <v>3.4456878444538099</v>
      </c>
      <c r="G43" s="4">
        <f t="shared" si="3"/>
        <v>3.0744183370661009</v>
      </c>
      <c r="I43" s="4">
        <f t="shared" si="4"/>
        <v>1.0275501455414822</v>
      </c>
    </row>
    <row r="44" spans="1:9" x14ac:dyDescent="0.2">
      <c r="A44" s="4">
        <f>IF('True_Odds_Calculator_3-way'!A45="","",'True_Odds_Calculator_3-way'!A45)</f>
        <v>2.25</v>
      </c>
      <c r="B44" s="4">
        <f>IF('True_Odds_Calculator_3-way'!B45="","",'True_Odds_Calculator_3-way'!B45)</f>
        <v>3.46</v>
      </c>
      <c r="C44" s="4">
        <f>IF('True_Odds_Calculator_3-way'!C45="","",'True_Odds_Calculator_3-way'!C45)</f>
        <v>3.38</v>
      </c>
      <c r="D44" s="4">
        <f t="shared" si="0"/>
        <v>2.9319773650587244E-2</v>
      </c>
      <c r="E44" s="4">
        <f t="shared" si="1"/>
        <v>2.3005895741834705</v>
      </c>
      <c r="F44" s="4">
        <f t="shared" si="2"/>
        <v>3.5810964683466775</v>
      </c>
      <c r="G44" s="4">
        <f t="shared" si="3"/>
        <v>3.4954679301259768</v>
      </c>
      <c r="I44" s="4">
        <f t="shared" si="4"/>
        <v>1.0293197736505872</v>
      </c>
    </row>
    <row r="45" spans="1:9" x14ac:dyDescent="0.2">
      <c r="A45" s="4">
        <f>IF('True_Odds_Calculator_3-way'!A46="","",'True_Odds_Calculator_3-way'!A46)</f>
        <v>2.86</v>
      </c>
      <c r="B45" s="4">
        <f>IF('True_Odds_Calculator_3-way'!B46="","",'True_Odds_Calculator_3-way'!B46)</f>
        <v>3.04</v>
      </c>
      <c r="C45" s="4">
        <f>IF('True_Odds_Calculator_3-way'!C46="","",'True_Odds_Calculator_3-way'!C46)</f>
        <v>2.86</v>
      </c>
      <c r="D45" s="4">
        <f t="shared" si="0"/>
        <v>2.8248067721752035E-2</v>
      </c>
      <c r="E45" s="4">
        <f t="shared" si="1"/>
        <v>2.939150815829803</v>
      </c>
      <c r="F45" s="4">
        <f t="shared" si="2"/>
        <v>3.1295834133230955</v>
      </c>
      <c r="G45" s="4">
        <f t="shared" si="3"/>
        <v>2.939150815829803</v>
      </c>
      <c r="I45" s="4">
        <f t="shared" si="4"/>
        <v>1.028248067721752</v>
      </c>
    </row>
    <row r="46" spans="1:9" x14ac:dyDescent="0.2">
      <c r="A46" s="4">
        <f>IF('True_Odds_Calculator_3-way'!A47="","",'True_Odds_Calculator_3-way'!A47)</f>
        <v>4.3099999999999996</v>
      </c>
      <c r="B46" s="4">
        <f>IF('True_Odds_Calculator_3-way'!B47="","",'True_Odds_Calculator_3-way'!B47)</f>
        <v>3.4</v>
      </c>
      <c r="C46" s="4">
        <f>IF('True_Odds_Calculator_3-way'!C47="","",'True_Odds_Calculator_3-way'!C47)</f>
        <v>1.99</v>
      </c>
      <c r="D46" s="4">
        <f t="shared" si="0"/>
        <v>2.8648771357812741E-2</v>
      </c>
      <c r="E46" s="4">
        <f t="shared" si="1"/>
        <v>4.4950088785853453</v>
      </c>
      <c r="F46" s="4">
        <f t="shared" si="2"/>
        <v>3.5140978644127441</v>
      </c>
      <c r="G46" s="4">
        <f t="shared" si="3"/>
        <v>2.0285499237592797</v>
      </c>
      <c r="I46" s="4">
        <f t="shared" si="4"/>
        <v>1.0286487713578127</v>
      </c>
    </row>
    <row r="47" spans="1:9" x14ac:dyDescent="0.2">
      <c r="A47" s="4">
        <f>IF('True_Odds_Calculator_3-way'!A48="","",'True_Odds_Calculator_3-way'!A48)</f>
        <v>3.13</v>
      </c>
      <c r="B47" s="4">
        <f>IF('True_Odds_Calculator_3-way'!B48="","",'True_Odds_Calculator_3-way'!B48)</f>
        <v>3.46</v>
      </c>
      <c r="C47" s="4">
        <f>IF('True_Odds_Calculator_3-way'!C48="","",'True_Odds_Calculator_3-way'!C48)</f>
        <v>2.39</v>
      </c>
      <c r="D47" s="4">
        <f t="shared" si="0"/>
        <v>2.6916200772840515E-2</v>
      </c>
      <c r="E47" s="4">
        <f t="shared" si="1"/>
        <v>3.2204381788922332</v>
      </c>
      <c r="F47" s="4">
        <f t="shared" si="2"/>
        <v>3.5708511888157428</v>
      </c>
      <c r="G47" s="4">
        <f t="shared" si="3"/>
        <v>2.442372376923247</v>
      </c>
      <c r="I47" s="4">
        <f t="shared" si="4"/>
        <v>1.0269162007728405</v>
      </c>
    </row>
    <row r="48" spans="1:9" x14ac:dyDescent="0.2">
      <c r="A48" s="4">
        <f>IF('True_Odds_Calculator_3-way'!A49="","",'True_Odds_Calculator_3-way'!A49)</f>
        <v>1.8</v>
      </c>
      <c r="B48" s="4">
        <f>IF('True_Odds_Calculator_3-way'!B49="","",'True_Odds_Calculator_3-way'!B49)</f>
        <v>3.71</v>
      </c>
      <c r="C48" s="4">
        <f>IF('True_Odds_Calculator_3-way'!C49="","",'True_Odds_Calculator_3-way'!C49)</f>
        <v>4.88</v>
      </c>
      <c r="D48" s="4">
        <f t="shared" si="0"/>
        <v>3.0015367318182218E-2</v>
      </c>
      <c r="E48" s="4">
        <f t="shared" si="1"/>
        <v>1.8330111008950016</v>
      </c>
      <c r="F48" s="4">
        <f t="shared" si="2"/>
        <v>3.8530202760007954</v>
      </c>
      <c r="G48" s="4">
        <f t="shared" si="3"/>
        <v>5.130496477720218</v>
      </c>
      <c r="I48" s="4">
        <f t="shared" si="4"/>
        <v>1.0300153673181822</v>
      </c>
    </row>
    <row r="49" spans="1:9" x14ac:dyDescent="0.2">
      <c r="A49" s="4">
        <f>IF('True_Odds_Calculator_3-way'!A50="","",'True_Odds_Calculator_3-way'!A50)</f>
        <v>1.9</v>
      </c>
      <c r="B49" s="4">
        <f>IF('True_Odds_Calculator_3-way'!B50="","",'True_Odds_Calculator_3-way'!B50)</f>
        <v>3.51</v>
      </c>
      <c r="C49" s="4">
        <f>IF('True_Odds_Calculator_3-way'!C50="","",'True_Odds_Calculator_3-way'!C50)</f>
        <v>4.57</v>
      </c>
      <c r="D49" s="4">
        <f t="shared" si="0"/>
        <v>3.0034455117951664E-2</v>
      </c>
      <c r="E49" s="4">
        <f t="shared" si="1"/>
        <v>1.9368422680410187</v>
      </c>
      <c r="F49" s="4">
        <f t="shared" si="2"/>
        <v>3.6378346462488707</v>
      </c>
      <c r="G49" s="4">
        <f t="shared" si="3"/>
        <v>4.7891138682239296</v>
      </c>
      <c r="I49" s="4">
        <f t="shared" si="4"/>
        <v>1.0300344551179517</v>
      </c>
    </row>
    <row r="50" spans="1:9" x14ac:dyDescent="0.2">
      <c r="A50" s="4">
        <f>IF('True_Odds_Calculator_3-way'!A51="","",'True_Odds_Calculator_3-way'!A51)</f>
        <v>2.0499999999999998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4.04</v>
      </c>
      <c r="D50" s="4">
        <f t="shared" si="0"/>
        <v>2.7727291342741545E-2</v>
      </c>
      <c r="E50" s="4">
        <f t="shared" si="1"/>
        <v>2.0895914525105592</v>
      </c>
      <c r="F50" s="4">
        <f t="shared" si="2"/>
        <v>3.5316317437940139</v>
      </c>
      <c r="G50" s="4">
        <f t="shared" si="3"/>
        <v>4.1967024305054821</v>
      </c>
      <c r="I50" s="4">
        <f t="shared" si="4"/>
        <v>1.0277272913427415</v>
      </c>
    </row>
    <row r="51" spans="1:9" x14ac:dyDescent="0.2">
      <c r="A51" s="4">
        <f>IF('True_Odds_Calculator_3-way'!A52="","",'True_Odds_Calculator_3-way'!A52)</f>
        <v>1.97</v>
      </c>
      <c r="B51" s="4">
        <f>IF('True_Odds_Calculator_3-way'!B52="","",'True_Odds_Calculator_3-way'!B52)</f>
        <v>3.47</v>
      </c>
      <c r="C51" s="4">
        <f>IF('True_Odds_Calculator_3-way'!C52="","",'True_Odds_Calculator_3-way'!C52)</f>
        <v>4.28</v>
      </c>
      <c r="D51" s="4">
        <f t="shared" si="0"/>
        <v>2.9443511051399307E-2</v>
      </c>
      <c r="E51" s="4">
        <f t="shared" si="1"/>
        <v>2.0088400633579222</v>
      </c>
      <c r="F51" s="4">
        <f t="shared" si="2"/>
        <v>3.5923419758369617</v>
      </c>
      <c r="G51" s="4">
        <f t="shared" si="3"/>
        <v>4.4676692531481317</v>
      </c>
      <c r="I51" s="4">
        <f t="shared" si="4"/>
        <v>1.0294435110513993</v>
      </c>
    </row>
    <row r="52" spans="1:9" x14ac:dyDescent="0.2">
      <c r="A52" s="4">
        <f>IF('True_Odds_Calculator_3-way'!A53="","",'True_Odds_Calculator_3-way'!A53)</f>
        <v>3.25</v>
      </c>
      <c r="B52" s="4">
        <f>IF('True_Odds_Calculator_3-way'!B53="","",'True_Odds_Calculator_3-way'!B53)</f>
        <v>3.31</v>
      </c>
      <c r="C52" s="4">
        <f>IF('True_Odds_Calculator_3-way'!C53="","",'True_Odds_Calculator_3-way'!C53)</f>
        <v>2.39</v>
      </c>
      <c r="D52" s="4">
        <f t="shared" si="0"/>
        <v>2.8217153158689445E-2</v>
      </c>
      <c r="E52" s="4">
        <f t="shared" si="1"/>
        <v>3.3524805794701442</v>
      </c>
      <c r="F52" s="4">
        <f t="shared" si="2"/>
        <v>3.4163613230706877</v>
      </c>
      <c r="G52" s="4">
        <f t="shared" si="3"/>
        <v>2.4449619258868305</v>
      </c>
      <c r="I52" s="4">
        <f t="shared" si="4"/>
        <v>1.0282171531586894</v>
      </c>
    </row>
    <row r="53" spans="1:9" x14ac:dyDescent="0.2">
      <c r="A53" s="4">
        <f>IF('True_Odds_Calculator_3-way'!A54="","",'True_Odds_Calculator_3-way'!A54)</f>
        <v>2.76</v>
      </c>
      <c r="B53" s="4">
        <f>IF('True_Odds_Calculator_3-way'!B54="","",'True_Odds_Calculator_3-way'!B54)</f>
        <v>3.73</v>
      </c>
      <c r="C53" s="4">
        <f>IF('True_Odds_Calculator_3-way'!C54="","",'True_Odds_Calculator_3-way'!C54)</f>
        <v>2.4900000000000002</v>
      </c>
      <c r="D53" s="4">
        <f t="shared" si="0"/>
        <v>3.2021781027829599E-2</v>
      </c>
      <c r="E53" s="4">
        <f t="shared" si="1"/>
        <v>2.8437778037125012</v>
      </c>
      <c r="F53" s="4">
        <f t="shared" si="2"/>
        <v>3.8846629924543667</v>
      </c>
      <c r="G53" s="4">
        <f t="shared" si="3"/>
        <v>2.5579863616913929</v>
      </c>
      <c r="I53" s="4">
        <f t="shared" si="4"/>
        <v>1.0320217810278296</v>
      </c>
    </row>
    <row r="54" spans="1:9" x14ac:dyDescent="0.2">
      <c r="A54" s="4">
        <f>IF('True_Odds_Calculator_3-way'!A55="","",'True_Odds_Calculator_3-way'!A55)</f>
        <v>2.61</v>
      </c>
      <c r="B54" s="4">
        <f>IF('True_Odds_Calculator_3-way'!B55="","",'True_Odds_Calculator_3-way'!B55)</f>
        <v>3.3</v>
      </c>
      <c r="C54" s="4">
        <f>IF('True_Odds_Calculator_3-way'!C55="","",'True_Odds_Calculator_3-way'!C55)</f>
        <v>2.88</v>
      </c>
      <c r="D54" s="4">
        <f t="shared" si="0"/>
        <v>3.3394287704632486E-2</v>
      </c>
      <c r="E54" s="4">
        <f t="shared" si="1"/>
        <v>2.6880973744782115</v>
      </c>
      <c r="F54" s="4">
        <f t="shared" si="2"/>
        <v>3.425843981504499</v>
      </c>
      <c r="G54" s="4">
        <f t="shared" si="3"/>
        <v>2.9753864755160206</v>
      </c>
      <c r="I54" s="4">
        <f t="shared" si="4"/>
        <v>1.0333942877046325</v>
      </c>
    </row>
    <row r="55" spans="1:9" x14ac:dyDescent="0.2">
      <c r="A55" s="4">
        <f>IF('True_Odds_Calculator_3-way'!A56="","",'True_Odds_Calculator_3-way'!A56)</f>
        <v>2.25</v>
      </c>
      <c r="B55" s="4">
        <f>IF('True_Odds_Calculator_3-way'!B56="","",'True_Odds_Calculator_3-way'!B56)</f>
        <v>3.54</v>
      </c>
      <c r="C55" s="4">
        <f>IF('True_Odds_Calculator_3-way'!C56="","",'True_Odds_Calculator_3-way'!C56)</f>
        <v>3.26</v>
      </c>
      <c r="D55" s="4">
        <f t="shared" si="0"/>
        <v>3.3678786408327888E-2</v>
      </c>
      <c r="E55" s="4">
        <f t="shared" si="1"/>
        <v>2.3083057010018755</v>
      </c>
      <c r="F55" s="4">
        <f t="shared" si="2"/>
        <v>3.6865052885639247</v>
      </c>
      <c r="G55" s="4">
        <f t="shared" si="3"/>
        <v>3.3838404899980454</v>
      </c>
      <c r="I55" s="4">
        <f t="shared" si="4"/>
        <v>1.0336787864083279</v>
      </c>
    </row>
    <row r="56" spans="1:9" x14ac:dyDescent="0.2">
      <c r="A56" s="4">
        <f>IF('True_Odds_Calculator_3-way'!A57="","",'True_Odds_Calculator_3-way'!A57)</f>
        <v>3.27</v>
      </c>
      <c r="B56" s="4">
        <f>IF('True_Odds_Calculator_3-way'!B57="","",'True_Odds_Calculator_3-way'!B57)</f>
        <v>3.74</v>
      </c>
      <c r="C56" s="4">
        <f>IF('True_Odds_Calculator_3-way'!C57="","",'True_Odds_Calculator_3-way'!C57)</f>
        <v>2.17</v>
      </c>
      <c r="D56" s="4">
        <f t="shared" si="0"/>
        <v>3.4019569785459502E-2</v>
      </c>
      <c r="E56" s="4">
        <f t="shared" si="1"/>
        <v>3.3959254353439516</v>
      </c>
      <c r="F56" s="4">
        <f t="shared" si="2"/>
        <v>3.905642450629796</v>
      </c>
      <c r="G56" s="4">
        <f t="shared" si="3"/>
        <v>2.2247453974768074</v>
      </c>
      <c r="I56" s="4">
        <f t="shared" si="4"/>
        <v>1.0340195697854595</v>
      </c>
    </row>
    <row r="57" spans="1:9" x14ac:dyDescent="0.2">
      <c r="A57" s="4">
        <f>IF('True_Odds_Calculator_3-way'!A58="","",'True_Odds_Calculator_3-way'!A58)</f>
        <v>1.93</v>
      </c>
      <c r="B57" s="4">
        <f>IF('True_Odds_Calculator_3-way'!B58="","",'True_Odds_Calculator_3-way'!B58)</f>
        <v>3.75</v>
      </c>
      <c r="C57" s="4">
        <f>IF('True_Odds_Calculator_3-way'!C58="","",'True_Odds_Calculator_3-way'!C58)</f>
        <v>3.97</v>
      </c>
      <c r="D57" s="4">
        <f t="shared" si="0"/>
        <v>3.6690550458316373E-2</v>
      </c>
      <c r="E57" s="4">
        <f t="shared" si="1"/>
        <v>1.9766575265818243</v>
      </c>
      <c r="F57" s="4">
        <f t="shared" si="2"/>
        <v>3.9302539773368448</v>
      </c>
      <c r="G57" s="4">
        <f t="shared" si="3"/>
        <v>4.1725954853442504</v>
      </c>
      <c r="I57" s="4">
        <f t="shared" si="4"/>
        <v>1.0366905504583164</v>
      </c>
    </row>
    <row r="58" spans="1:9" x14ac:dyDescent="0.2">
      <c r="A58" s="4">
        <f>IF('True_Odds_Calculator_3-way'!A59="","",'True_Odds_Calculator_3-way'!A59)</f>
        <v>1.63</v>
      </c>
      <c r="B58" s="4">
        <f>IF('True_Odds_Calculator_3-way'!B59="","",'True_Odds_Calculator_3-way'!B59)</f>
        <v>4.0199999999999996</v>
      </c>
      <c r="C58" s="4">
        <f>IF('True_Odds_Calculator_3-way'!C59="","",'True_Odds_Calculator_3-way'!C59)</f>
        <v>5.75</v>
      </c>
      <c r="D58" s="4">
        <f t="shared" si="0"/>
        <v>3.6166194899070803E-2</v>
      </c>
      <c r="E58" s="4">
        <f t="shared" si="1"/>
        <v>1.6626720023653196</v>
      </c>
      <c r="F58" s="4">
        <f t="shared" si="2"/>
        <v>4.2247424298771987</v>
      </c>
      <c r="G58" s="4">
        <f t="shared" si="3"/>
        <v>6.1782685575138752</v>
      </c>
      <c r="I58" s="4">
        <f t="shared" si="4"/>
        <v>1.0361661948990708</v>
      </c>
    </row>
    <row r="59" spans="1:9" x14ac:dyDescent="0.2">
      <c r="A59" s="4">
        <f>IF('True_Odds_Calculator_3-way'!A60="","",'True_Odds_Calculator_3-way'!A60)</f>
        <v>2.12</v>
      </c>
      <c r="B59" s="4">
        <f>IF('True_Odds_Calculator_3-way'!B60="","",'True_Odds_Calculator_3-way'!B60)</f>
        <v>3.52</v>
      </c>
      <c r="C59" s="4">
        <f>IF('True_Odds_Calculator_3-way'!C60="","",'True_Odds_Calculator_3-way'!C60)</f>
        <v>3.6</v>
      </c>
      <c r="D59" s="4">
        <f t="shared" si="0"/>
        <v>3.3566800076234138E-2</v>
      </c>
      <c r="E59" s="4">
        <f t="shared" si="1"/>
        <v>2.1715093721439538</v>
      </c>
      <c r="F59" s="4">
        <f t="shared" si="2"/>
        <v>3.664319385439097</v>
      </c>
      <c r="G59" s="4">
        <f t="shared" si="3"/>
        <v>3.7510946948258921</v>
      </c>
      <c r="I59" s="4">
        <f t="shared" si="4"/>
        <v>1.0335668000762341</v>
      </c>
    </row>
    <row r="60" spans="1:9" x14ac:dyDescent="0.2">
      <c r="A60" s="4">
        <f>IF('True_Odds_Calculator_3-way'!A61="","",'True_Odds_Calculator_3-way'!A61)</f>
        <v>3.46</v>
      </c>
      <c r="B60" s="4">
        <f>IF('True_Odds_Calculator_3-way'!B61="","",'True_Odds_Calculator_3-way'!B61)</f>
        <v>3.39</v>
      </c>
      <c r="C60" s="4">
        <f>IF('True_Odds_Calculator_3-way'!C61="","",'True_Odds_Calculator_3-way'!C61)</f>
        <v>2.23</v>
      </c>
      <c r="D60" s="4">
        <f t="shared" si="0"/>
        <v>3.2433085051468247E-2</v>
      </c>
      <c r="E60" s="4">
        <f t="shared" si="1"/>
        <v>3.5944547423493511</v>
      </c>
      <c r="F60" s="4">
        <f t="shared" si="2"/>
        <v>3.5189680175784974</v>
      </c>
      <c r="G60" s="4">
        <f t="shared" si="3"/>
        <v>2.2850903128265339</v>
      </c>
      <c r="I60" s="4">
        <f t="shared" si="4"/>
        <v>1.0324330850514682</v>
      </c>
    </row>
    <row r="61" spans="1:9" x14ac:dyDescent="0.2">
      <c r="A61" s="4">
        <f>IF('True_Odds_Calculator_3-way'!A62="","",'True_Odds_Calculator_3-way'!A62)</f>
        <v>2.41</v>
      </c>
      <c r="B61" s="4">
        <f>IF('True_Odds_Calculator_3-way'!B62="","",'True_Odds_Calculator_3-way'!B62)</f>
        <v>3.53</v>
      </c>
      <c r="C61" s="4">
        <f>IF('True_Odds_Calculator_3-way'!C62="","",'True_Odds_Calculator_3-way'!C62)</f>
        <v>2.98</v>
      </c>
      <c r="D61" s="4">
        <f t="shared" si="0"/>
        <v>3.3794348114927208E-2</v>
      </c>
      <c r="E61" s="4">
        <f t="shared" si="1"/>
        <v>2.4772527711553987</v>
      </c>
      <c r="F61" s="4">
        <f t="shared" si="2"/>
        <v>3.6761822204576475</v>
      </c>
      <c r="G61" s="4">
        <f t="shared" si="3"/>
        <v>3.0835105266320246</v>
      </c>
      <c r="I61" s="4">
        <f t="shared" si="4"/>
        <v>1.0337943481149272</v>
      </c>
    </row>
    <row r="62" spans="1:9" x14ac:dyDescent="0.2">
      <c r="A62" s="4">
        <f>IF('True_Odds_Calculator_3-way'!A63="","",'True_Odds_Calculator_3-way'!A63)</f>
        <v>3.03</v>
      </c>
      <c r="B62" s="4">
        <f>IF('True_Odds_Calculator_3-way'!B63="","",'True_Odds_Calculator_3-way'!B63)</f>
        <v>3.38</v>
      </c>
      <c r="C62" s="4">
        <f>IF('True_Odds_Calculator_3-way'!C63="","",'True_Odds_Calculator_3-way'!C63)</f>
        <v>2.4500000000000002</v>
      </c>
      <c r="D62" s="4">
        <f t="shared" si="0"/>
        <v>3.4054256772132918E-2</v>
      </c>
      <c r="E62" s="4">
        <f t="shared" si="1"/>
        <v>3.1379284182899077</v>
      </c>
      <c r="F62" s="4">
        <f t="shared" si="2"/>
        <v>3.5148573288326546</v>
      </c>
      <c r="G62" s="4">
        <f t="shared" si="3"/>
        <v>2.5200860536737357</v>
      </c>
      <c r="I62" s="4">
        <f t="shared" si="4"/>
        <v>1.0340542567721329</v>
      </c>
    </row>
    <row r="63" spans="1:9" x14ac:dyDescent="0.2">
      <c r="A63" s="4">
        <f>IF('True_Odds_Calculator_3-way'!A64="","",'True_Odds_Calculator_3-way'!A64)</f>
        <v>1.57</v>
      </c>
      <c r="B63" s="4">
        <f>IF('True_Odds_Calculator_3-way'!B64="","",'True_Odds_Calculator_3-way'!B64)</f>
        <v>4.13</v>
      </c>
      <c r="C63" s="4">
        <f>IF('True_Odds_Calculator_3-way'!C64="","",'True_Odds_Calculator_3-way'!C64)</f>
        <v>6.26</v>
      </c>
      <c r="D63" s="4">
        <f t="shared" si="0"/>
        <v>3.8817834710249466E-2</v>
      </c>
      <c r="E63" s="4">
        <f t="shared" si="1"/>
        <v>1.6025553785955122</v>
      </c>
      <c r="F63" s="4">
        <f t="shared" si="2"/>
        <v>4.3631640813923385</v>
      </c>
      <c r="G63" s="4">
        <f t="shared" si="3"/>
        <v>6.811751027848258</v>
      </c>
      <c r="I63" s="4">
        <f t="shared" si="4"/>
        <v>1.0388178347102495</v>
      </c>
    </row>
    <row r="64" spans="1:9" x14ac:dyDescent="0.2">
      <c r="A64" s="4">
        <f>IF('True_Odds_Calculator_3-way'!A65="","",'True_Odds_Calculator_3-way'!A65)</f>
        <v>2.37</v>
      </c>
      <c r="B64" s="4">
        <f>IF('True_Odds_Calculator_3-way'!B65="","",'True_Odds_Calculator_3-way'!B65)</f>
        <v>3.26</v>
      </c>
      <c r="C64" s="4">
        <f>IF('True_Odds_Calculator_3-way'!C65="","",'True_Odds_Calculator_3-way'!C65)</f>
        <v>3.28</v>
      </c>
      <c r="D64" s="4">
        <f t="shared" si="0"/>
        <v>3.3567443308198719E-2</v>
      </c>
      <c r="E64" s="4">
        <f t="shared" si="1"/>
        <v>2.4345603536548408</v>
      </c>
      <c r="F64" s="4">
        <f t="shared" si="2"/>
        <v>3.3834155698924118</v>
      </c>
      <c r="G64" s="4">
        <f t="shared" si="3"/>
        <v>3.4049635398453311</v>
      </c>
      <c r="I64" s="4">
        <f t="shared" si="4"/>
        <v>1.0335674433081987</v>
      </c>
    </row>
    <row r="65" spans="1:9" x14ac:dyDescent="0.2">
      <c r="A65" s="4">
        <f>IF('True_Odds_Calculator_3-way'!A66="","",'True_Odds_Calculator_3-way'!A66)</f>
        <v>2.56</v>
      </c>
      <c r="B65" s="4">
        <f>IF('True_Odds_Calculator_3-way'!B66="","",'True_Odds_Calculator_3-way'!B66)</f>
        <v>3.11</v>
      </c>
      <c r="C65" s="4">
        <f>IF('True_Odds_Calculator_3-way'!C66="","",'True_Odds_Calculator_3-way'!C66)</f>
        <v>3.12</v>
      </c>
      <c r="D65" s="4">
        <f t="shared" si="0"/>
        <v>3.268122887294922E-2</v>
      </c>
      <c r="E65" s="4">
        <f t="shared" si="1"/>
        <v>2.633441365319245</v>
      </c>
      <c r="F65" s="4">
        <f t="shared" si="2"/>
        <v>3.219060283565399</v>
      </c>
      <c r="G65" s="4">
        <f t="shared" si="3"/>
        <v>3.2297751414294251</v>
      </c>
      <c r="I65" s="4">
        <f t="shared" si="4"/>
        <v>1.0326812288729492</v>
      </c>
    </row>
    <row r="66" spans="1:9" x14ac:dyDescent="0.2">
      <c r="A66" s="4">
        <f>IF('True_Odds_Calculator_3-way'!A67="","",'True_Odds_Calculator_3-way'!A67)</f>
        <v>1.81</v>
      </c>
      <c r="B66" s="4">
        <f>IF('True_Odds_Calculator_3-way'!B67="","",'True_Odds_Calculator_3-way'!B67)</f>
        <v>3.74</v>
      </c>
      <c r="C66" s="4">
        <f>IF('True_Odds_Calculator_3-way'!C67="","",'True_Odds_Calculator_3-way'!C67)</f>
        <v>4.6399999999999997</v>
      </c>
      <c r="D66" s="4">
        <f t="shared" si="0"/>
        <v>3.5383108368999272E-2</v>
      </c>
      <c r="E66" s="4">
        <f t="shared" si="1"/>
        <v>1.8494823964223652</v>
      </c>
      <c r="F66" s="4">
        <f t="shared" si="2"/>
        <v>3.9125879387220035</v>
      </c>
      <c r="G66" s="4">
        <f t="shared" si="3"/>
        <v>4.9086290143115399</v>
      </c>
      <c r="I66" s="4">
        <f t="shared" si="4"/>
        <v>1.0353831083689993</v>
      </c>
    </row>
    <row r="67" spans="1:9" x14ac:dyDescent="0.2">
      <c r="A67" s="4">
        <f>IF('True_Odds_Calculator_3-way'!A68="","",'True_Odds_Calculator_3-way'!A68)</f>
        <v>2.34</v>
      </c>
      <c r="B67" s="4">
        <f>IF('True_Odds_Calculator_3-way'!B68="","",'True_Odds_Calculator_3-way'!B68)</f>
        <v>3.29</v>
      </c>
      <c r="C67" s="4">
        <f>IF('True_Odds_Calculator_3-way'!C68="","",'True_Odds_Calculator_3-way'!C68)</f>
        <v>3.31</v>
      </c>
      <c r="D67" s="4">
        <f t="shared" ref="D67:D130" si="5">IF(A67="","",((1/A67)+(1/B67)+(1/C67))-1)</f>
        <v>3.3416598756959903E-2</v>
      </c>
      <c r="E67" s="4">
        <f t="shared" ref="E67:E130" si="6">IF(A67="","",(3*A67)/(3-($D67*A67)))</f>
        <v>2.4026242744474962</v>
      </c>
      <c r="F67" s="4">
        <f t="shared" ref="F67:F130" si="7">IF(B67="","",(3*B67)/(3-($D67*B67)))</f>
        <v>3.4151547313683395</v>
      </c>
      <c r="G67" s="4">
        <f t="shared" ref="G67:G130" si="8">IF(C67="","",(3*C67)/(3-($D67*C67)))</f>
        <v>3.4367102964871927</v>
      </c>
      <c r="I67" s="4">
        <f t="shared" ref="I67:I130" si="9">IF(A67="","",D67+1)</f>
        <v>1.0334165987569599</v>
      </c>
    </row>
    <row r="68" spans="1:9" x14ac:dyDescent="0.2">
      <c r="A68" s="4">
        <f>IF('True_Odds_Calculator_3-way'!A69="","",'True_Odds_Calculator_3-way'!A69)</f>
        <v>2.86</v>
      </c>
      <c r="B68" s="4">
        <f>IF('True_Odds_Calculator_3-way'!B69="","",'True_Odds_Calculator_3-way'!B69)</f>
        <v>3.38</v>
      </c>
      <c r="C68" s="4">
        <f>IF('True_Odds_Calculator_3-way'!C69="","",'True_Odds_Calculator_3-way'!C69)</f>
        <v>2.58</v>
      </c>
      <c r="D68" s="4">
        <f t="shared" si="5"/>
        <v>3.3105237040836455E-2</v>
      </c>
      <c r="E68" s="4">
        <f t="shared" si="6"/>
        <v>2.9532040835594455</v>
      </c>
      <c r="F68" s="4">
        <f t="shared" si="7"/>
        <v>3.5109535359253536</v>
      </c>
      <c r="G68" s="4">
        <f t="shared" si="8"/>
        <v>2.6556064537800244</v>
      </c>
      <c r="I68" s="4">
        <f t="shared" si="9"/>
        <v>1.0331052370408365</v>
      </c>
    </row>
    <row r="69" spans="1:9" x14ac:dyDescent="0.2">
      <c r="A69" s="4">
        <f>IF('True_Odds_Calculator_3-way'!A70="","",'True_Odds_Calculator_3-way'!A70)</f>
        <v>1.66</v>
      </c>
      <c r="B69" s="4">
        <f>IF('True_Odds_Calculator_3-way'!B70="","",'True_Odds_Calculator_3-way'!B70)</f>
        <v>3.83</v>
      </c>
      <c r="C69" s="4">
        <f>IF('True_Odds_Calculator_3-way'!C70="","",'True_Odds_Calculator_3-way'!C70)</f>
        <v>5.78</v>
      </c>
      <c r="D69" s="4">
        <f t="shared" si="5"/>
        <v>3.6516624921179464E-2</v>
      </c>
      <c r="E69" s="4">
        <f t="shared" si="6"/>
        <v>1.6942334537836039</v>
      </c>
      <c r="F69" s="4">
        <f t="shared" si="7"/>
        <v>4.0172840038824473</v>
      </c>
      <c r="G69" s="4">
        <f t="shared" si="8"/>
        <v>6.217429516897738</v>
      </c>
      <c r="I69" s="4">
        <f t="shared" si="9"/>
        <v>1.0365166249211795</v>
      </c>
    </row>
    <row r="70" spans="1:9" x14ac:dyDescent="0.2">
      <c r="A70" s="4">
        <f>IF('True_Odds_Calculator_3-way'!A71="","",'True_Odds_Calculator_3-way'!A71)</f>
        <v>1.91</v>
      </c>
      <c r="B70" s="4">
        <f>IF('True_Odds_Calculator_3-way'!B71="","",'True_Odds_Calculator_3-way'!B71)</f>
        <v>3.62</v>
      </c>
      <c r="C70" s="4">
        <f>IF('True_Odds_Calculator_3-way'!C71="","",'True_Odds_Calculator_3-way'!C71)</f>
        <v>4.25</v>
      </c>
      <c r="D70" s="4">
        <f t="shared" si="5"/>
        <v>3.5097420993794648E-2</v>
      </c>
      <c r="E70" s="4">
        <f t="shared" si="6"/>
        <v>1.9536551232003618</v>
      </c>
      <c r="F70" s="4">
        <f t="shared" si="7"/>
        <v>3.7800901756560035</v>
      </c>
      <c r="G70" s="4">
        <f t="shared" si="8"/>
        <v>4.4723723761811156</v>
      </c>
      <c r="I70" s="4">
        <f t="shared" si="9"/>
        <v>1.0350974209937946</v>
      </c>
    </row>
    <row r="71" spans="1:9" x14ac:dyDescent="0.2">
      <c r="A71" s="4">
        <f>IF('True_Odds_Calculator_3-way'!A72="","",'True_Odds_Calculator_3-way'!A72)</f>
        <v>2.33</v>
      </c>
      <c r="B71" s="4">
        <f>IF('True_Odds_Calculator_3-way'!B72="","",'True_Odds_Calculator_3-way'!B72)</f>
        <v>3.43</v>
      </c>
      <c r="C71" s="4">
        <f>IF('True_Odds_Calculator_3-way'!C72="","",'True_Odds_Calculator_3-way'!C72)</f>
        <v>3.2</v>
      </c>
      <c r="D71" s="4">
        <f t="shared" si="5"/>
        <v>3.3229738860596214E-2</v>
      </c>
      <c r="E71" s="4">
        <f t="shared" si="6"/>
        <v>2.3917267126750956</v>
      </c>
      <c r="F71" s="4">
        <f t="shared" si="7"/>
        <v>3.5654613912514903</v>
      </c>
      <c r="G71" s="4">
        <f t="shared" si="8"/>
        <v>3.3175922386521073</v>
      </c>
      <c r="I71" s="4">
        <f t="shared" si="9"/>
        <v>1.0332297388605962</v>
      </c>
    </row>
    <row r="72" spans="1:9" x14ac:dyDescent="0.2">
      <c r="A72" s="4">
        <f>IF('True_Odds_Calculator_3-way'!A73="","",'True_Odds_Calculator_3-way'!A73)</f>
        <v>2.5</v>
      </c>
      <c r="B72" s="4">
        <f>IF('True_Odds_Calculator_3-way'!B73="","",'True_Odds_Calculator_3-way'!B73)</f>
        <v>3.28</v>
      </c>
      <c r="C72" s="4">
        <f>IF('True_Odds_Calculator_3-way'!C73="","",'True_Odds_Calculator_3-way'!C73)</f>
        <v>3.05</v>
      </c>
      <c r="D72" s="4">
        <f t="shared" si="5"/>
        <v>3.27469012395043E-2</v>
      </c>
      <c r="E72" s="4">
        <f t="shared" si="6"/>
        <v>2.5701366766005549</v>
      </c>
      <c r="F72" s="4">
        <f t="shared" si="7"/>
        <v>3.4017954298150168</v>
      </c>
      <c r="G72" s="4">
        <f t="shared" si="8"/>
        <v>3.1550397376056512</v>
      </c>
      <c r="I72" s="4">
        <f t="shared" si="9"/>
        <v>1.0327469012395043</v>
      </c>
    </row>
    <row r="73" spans="1:9" x14ac:dyDescent="0.2">
      <c r="A73" s="4">
        <f>IF('True_Odds_Calculator_3-way'!A74="","",'True_Odds_Calculator_3-way'!A74)</f>
        <v>1.81</v>
      </c>
      <c r="B73" s="4">
        <f>IF('True_Odds_Calculator_3-way'!B74="","",'True_Odds_Calculator_3-way'!B74)</f>
        <v>4.08</v>
      </c>
      <c r="C73" s="4">
        <f>IF('True_Odds_Calculator_3-way'!C74="","",'True_Odds_Calculator_3-way'!C74)</f>
        <v>4.2</v>
      </c>
      <c r="D73" s="4">
        <f t="shared" si="5"/>
        <v>3.5679465156228218E-2</v>
      </c>
      <c r="E73" s="4">
        <f t="shared" si="6"/>
        <v>1.8498203627098748</v>
      </c>
      <c r="F73" s="4">
        <f t="shared" si="7"/>
        <v>4.2880748556639459</v>
      </c>
      <c r="G73" s="4">
        <f t="shared" si="8"/>
        <v>4.4208257790852805</v>
      </c>
      <c r="I73" s="4">
        <f t="shared" si="9"/>
        <v>1.0356794651562282</v>
      </c>
    </row>
    <row r="74" spans="1:9" x14ac:dyDescent="0.2">
      <c r="A74" s="4">
        <f>IF('True_Odds_Calculator_3-way'!A75="","",'True_Odds_Calculator_3-way'!A75)</f>
        <v>2.9</v>
      </c>
      <c r="B74" s="4">
        <f>IF('True_Odds_Calculator_3-way'!B75="","",'True_Odds_Calculator_3-way'!B75)</f>
        <v>3.4</v>
      </c>
      <c r="C74" s="4">
        <f>IF('True_Odds_Calculator_3-way'!C75="","",'True_Odds_Calculator_3-way'!C75)</f>
        <v>2.54</v>
      </c>
      <c r="D74" s="4">
        <f t="shared" si="5"/>
        <v>3.2646020667294939E-2</v>
      </c>
      <c r="E74" s="4">
        <f t="shared" si="6"/>
        <v>2.9944998884035328</v>
      </c>
      <c r="F74" s="4">
        <f t="shared" si="7"/>
        <v>3.5306291235127159</v>
      </c>
      <c r="G74" s="4">
        <f t="shared" si="8"/>
        <v>2.6122020415542515</v>
      </c>
      <c r="I74" s="4">
        <f t="shared" si="9"/>
        <v>1.0326460206672949</v>
      </c>
    </row>
    <row r="75" spans="1:9" x14ac:dyDescent="0.2">
      <c r="A75" s="4">
        <f>IF('True_Odds_Calculator_3-way'!A76="","",'True_Odds_Calculator_3-way'!A76)</f>
        <v>1.99</v>
      </c>
      <c r="B75" s="4">
        <f>IF('True_Odds_Calculator_3-way'!B76="","",'True_Odds_Calculator_3-way'!B76)</f>
        <v>3.56</v>
      </c>
      <c r="C75" s="4">
        <f>IF('True_Odds_Calculator_3-way'!C76="","",'True_Odds_Calculator_3-way'!C76)</f>
        <v>3.96</v>
      </c>
      <c r="D75" s="4">
        <f t="shared" si="5"/>
        <v>3.5936691743817306E-2</v>
      </c>
      <c r="E75" s="4">
        <f t="shared" si="6"/>
        <v>2.0385960642393157</v>
      </c>
      <c r="F75" s="4">
        <f t="shared" si="7"/>
        <v>3.7185783039862463</v>
      </c>
      <c r="G75" s="4">
        <f t="shared" si="8"/>
        <v>4.1572028761240292</v>
      </c>
      <c r="I75" s="4">
        <f t="shared" si="9"/>
        <v>1.0359366917438173</v>
      </c>
    </row>
    <row r="76" spans="1:9" x14ac:dyDescent="0.2">
      <c r="A76" s="4">
        <f>IF('True_Odds_Calculator_3-way'!A77="","",'True_Odds_Calculator_3-way'!A77)</f>
        <v>2.35</v>
      </c>
      <c r="B76" s="4">
        <f>IF('True_Odds_Calculator_3-way'!B77="","",'True_Odds_Calculator_3-way'!B77)</f>
        <v>3.25</v>
      </c>
      <c r="C76" s="4">
        <f>IF('True_Odds_Calculator_3-way'!C77="","",'True_Odds_Calculator_3-way'!C77)</f>
        <v>3.34</v>
      </c>
      <c r="D76" s="4">
        <f t="shared" si="5"/>
        <v>3.2625420190715015E-2</v>
      </c>
      <c r="E76" s="4">
        <f t="shared" si="6"/>
        <v>2.4116330919948634</v>
      </c>
      <c r="F76" s="4">
        <f t="shared" si="7"/>
        <v>3.3690773616262559</v>
      </c>
      <c r="G76" s="4">
        <f t="shared" si="8"/>
        <v>3.4658914640912122</v>
      </c>
      <c r="I76" s="4">
        <f t="shared" si="9"/>
        <v>1.032625420190715</v>
      </c>
    </row>
    <row r="77" spans="1:9" x14ac:dyDescent="0.2">
      <c r="A77" s="4">
        <f>IF('True_Odds_Calculator_3-way'!A78="","",'True_Odds_Calculator_3-way'!A78)</f>
        <v>1.88</v>
      </c>
      <c r="B77" s="4">
        <f>IF('True_Odds_Calculator_3-way'!B78="","",'True_Odds_Calculator_3-way'!B78)</f>
        <v>3.68</v>
      </c>
      <c r="C77" s="4">
        <f>IF('True_Odds_Calculator_3-way'!C78="","",'True_Odds_Calculator_3-way'!C78)</f>
        <v>4.0999999999999996</v>
      </c>
      <c r="D77" s="4">
        <f t="shared" si="5"/>
        <v>4.7556463076194211E-2</v>
      </c>
      <c r="E77" s="4">
        <f t="shared" si="6"/>
        <v>1.9377488896742439</v>
      </c>
      <c r="F77" s="4">
        <f t="shared" si="7"/>
        <v>3.9079753699648778</v>
      </c>
      <c r="G77" s="4">
        <f t="shared" si="8"/>
        <v>4.3849978151357503</v>
      </c>
      <c r="I77" s="4">
        <f t="shared" si="9"/>
        <v>1.0475564630761942</v>
      </c>
    </row>
    <row r="78" spans="1:9" x14ac:dyDescent="0.2">
      <c r="A78" s="4">
        <f>IF('True_Odds_Calculator_3-way'!A79="","",'True_Odds_Calculator_3-way'!A79)</f>
        <v>1.67</v>
      </c>
      <c r="B78" s="4">
        <f>IF('True_Odds_Calculator_3-way'!B79="","",'True_Odds_Calculator_3-way'!B79)</f>
        <v>4.0199999999999996</v>
      </c>
      <c r="C78" s="4">
        <f>IF('True_Odds_Calculator_3-way'!C79="","",'True_Odds_Calculator_3-way'!C79)</f>
        <v>4.71</v>
      </c>
      <c r="D78" s="4">
        <f t="shared" si="5"/>
        <v>5.9872839168132019E-2</v>
      </c>
      <c r="E78" s="4">
        <f t="shared" si="6"/>
        <v>1.7275788446767979</v>
      </c>
      <c r="F78" s="4">
        <f t="shared" si="7"/>
        <v>4.370656002415048</v>
      </c>
      <c r="G78" s="4">
        <f t="shared" si="8"/>
        <v>5.1986775480086767</v>
      </c>
      <c r="I78" s="4">
        <f t="shared" si="9"/>
        <v>1.059872839168132</v>
      </c>
    </row>
    <row r="79" spans="1:9" x14ac:dyDescent="0.2">
      <c r="A79" s="4">
        <f>IF('True_Odds_Calculator_3-way'!A80="","",'True_Odds_Calculator_3-way'!A80)</f>
        <v>3.08</v>
      </c>
      <c r="B79" s="4">
        <f>IF('True_Odds_Calculator_3-way'!B80="","",'True_Odds_Calculator_3-way'!B80)</f>
        <v>3.12</v>
      </c>
      <c r="C79" s="4">
        <f>IF('True_Odds_Calculator_3-way'!C80="","",'True_Odds_Calculator_3-way'!C80)</f>
        <v>2.44</v>
      </c>
      <c r="D79" s="4">
        <f t="shared" si="5"/>
        <v>5.502421076191566E-2</v>
      </c>
      <c r="E79" s="4">
        <f t="shared" si="6"/>
        <v>3.2644115821331723</v>
      </c>
      <c r="F79" s="4">
        <f t="shared" si="7"/>
        <v>3.3093798552313047</v>
      </c>
      <c r="G79" s="4">
        <f t="shared" si="8"/>
        <v>2.5543132438280138</v>
      </c>
      <c r="I79" s="4">
        <f t="shared" si="9"/>
        <v>1.0550242107619157</v>
      </c>
    </row>
    <row r="80" spans="1:9" x14ac:dyDescent="0.2">
      <c r="A80" s="4">
        <f>IF('True_Odds_Calculator_3-way'!A81="","",'True_Odds_Calculator_3-way'!A81)</f>
        <v>2.0099999999999998</v>
      </c>
      <c r="B80" s="4">
        <f>IF('True_Odds_Calculator_3-way'!B81="","",'True_Odds_Calculator_3-way'!B81)</f>
        <v>3.45</v>
      </c>
      <c r="C80" s="4">
        <f>IF('True_Odds_Calculator_3-way'!C81="","",'True_Odds_Calculator_3-way'!C81)</f>
        <v>3.71</v>
      </c>
      <c r="D80" s="4">
        <f t="shared" si="5"/>
        <v>5.6909289250454798E-2</v>
      </c>
      <c r="E80" s="4">
        <f t="shared" si="6"/>
        <v>2.0896777922042582</v>
      </c>
      <c r="F80" s="4">
        <f t="shared" si="7"/>
        <v>3.6915992317477317</v>
      </c>
      <c r="G80" s="4">
        <f t="shared" si="8"/>
        <v>3.9908686388586618</v>
      </c>
      <c r="I80" s="4">
        <f t="shared" si="9"/>
        <v>1.0569092892504548</v>
      </c>
    </row>
    <row r="81" spans="1:9" x14ac:dyDescent="0.2">
      <c r="A81" s="4">
        <f>IF('True_Odds_Calculator_3-way'!A82="","",'True_Odds_Calculator_3-way'!A82)</f>
        <v>3.24</v>
      </c>
      <c r="B81" s="4">
        <f>IF('True_Odds_Calculator_3-way'!B82="","",'True_Odds_Calculator_3-way'!B82)</f>
        <v>3.51</v>
      </c>
      <c r="C81" s="4">
        <f>IF('True_Odds_Calculator_3-way'!C82="","",'True_Odds_Calculator_3-way'!C82)</f>
        <v>2.2200000000000002</v>
      </c>
      <c r="D81" s="4">
        <f t="shared" si="5"/>
        <v>4.3992710659377376E-2</v>
      </c>
      <c r="E81" s="4">
        <f t="shared" si="6"/>
        <v>3.4016181135589774</v>
      </c>
      <c r="F81" s="4">
        <f t="shared" si="7"/>
        <v>3.7004685620211482</v>
      </c>
      <c r="G81" s="4">
        <f t="shared" si="8"/>
        <v>2.2947031569027803</v>
      </c>
      <c r="I81" s="4">
        <f t="shared" si="9"/>
        <v>1.0439927106593774</v>
      </c>
    </row>
    <row r="82" spans="1:9" x14ac:dyDescent="0.2">
      <c r="A82" s="4">
        <f>IF('True_Odds_Calculator_3-way'!A83="","",'True_Odds_Calculator_3-way'!A83)</f>
        <v>2.4900000000000002</v>
      </c>
      <c r="B82" s="4">
        <f>IF('True_Odds_Calculator_3-way'!B83="","",'True_Odds_Calculator_3-way'!B83)</f>
        <v>3.73</v>
      </c>
      <c r="C82" s="4">
        <f>IF('True_Odds_Calculator_3-way'!C83="","",'True_Odds_Calculator_3-way'!C83)</f>
        <v>2.67</v>
      </c>
      <c r="D82" s="4">
        <f t="shared" si="5"/>
        <v>4.4234775654111935E-2</v>
      </c>
      <c r="E82" s="4">
        <f t="shared" si="6"/>
        <v>2.584904413457803</v>
      </c>
      <c r="F82" s="4">
        <f t="shared" si="7"/>
        <v>3.9470839786949869</v>
      </c>
      <c r="G82" s="4">
        <f t="shared" si="8"/>
        <v>2.7794229646472615</v>
      </c>
      <c r="I82" s="4">
        <f t="shared" si="9"/>
        <v>1.0442347756541119</v>
      </c>
    </row>
    <row r="83" spans="1:9" x14ac:dyDescent="0.2">
      <c r="A83" s="4">
        <f>IF('True_Odds_Calculator_3-way'!A84="","",'True_Odds_Calculator_3-way'!A84)</f>
        <v>2.5099999999999998</v>
      </c>
      <c r="B83" s="4">
        <f>IF('True_Odds_Calculator_3-way'!B84="","",'True_Odds_Calculator_3-way'!B84)</f>
        <v>3.42</v>
      </c>
      <c r="C83" s="4">
        <f>IF('True_Odds_Calculator_3-way'!C84="","",'True_Odds_Calculator_3-way'!C84)</f>
        <v>2.83</v>
      </c>
      <c r="D83" s="4">
        <f t="shared" si="5"/>
        <v>4.4160925780069471E-2</v>
      </c>
      <c r="E83" s="4">
        <f t="shared" si="6"/>
        <v>2.6062974104410732</v>
      </c>
      <c r="F83" s="4">
        <f t="shared" si="7"/>
        <v>3.6013019858689139</v>
      </c>
      <c r="G83" s="4">
        <f t="shared" si="8"/>
        <v>2.9530182311953599</v>
      </c>
      <c r="I83" s="4">
        <f t="shared" si="9"/>
        <v>1.0441609257800695</v>
      </c>
    </row>
    <row r="84" spans="1:9" x14ac:dyDescent="0.2">
      <c r="A84" s="4">
        <f>IF('True_Odds_Calculator_3-way'!A85="","",'True_Odds_Calculator_3-way'!A85)</f>
        <v>1.61</v>
      </c>
      <c r="B84" s="4">
        <f>IF('True_Odds_Calculator_3-way'!B85="","",'True_Odds_Calculator_3-way'!B85)</f>
        <v>4.3099999999999996</v>
      </c>
      <c r="C84" s="4">
        <f>IF('True_Odds_Calculator_3-way'!C85="","",'True_Odds_Calculator_3-way'!C85)</f>
        <v>5.0999999999999996</v>
      </c>
      <c r="D84" s="4">
        <f t="shared" si="5"/>
        <v>4.9215005279828139E-2</v>
      </c>
      <c r="E84" s="4">
        <f t="shared" si="6"/>
        <v>1.6536770044100346</v>
      </c>
      <c r="F84" s="4">
        <f t="shared" si="7"/>
        <v>4.637927230901159</v>
      </c>
      <c r="G84" s="4">
        <f t="shared" si="8"/>
        <v>5.5656532084688255</v>
      </c>
      <c r="I84" s="4">
        <f t="shared" si="9"/>
        <v>1.0492150052798281</v>
      </c>
    </row>
    <row r="85" spans="1:9" x14ac:dyDescent="0.2">
      <c r="A85" s="4">
        <f>IF('True_Odds_Calculator_3-way'!A86="","",'True_Odds_Calculator_3-way'!A86)</f>
        <v>3.09</v>
      </c>
      <c r="B85" s="4">
        <f>IF('True_Odds_Calculator_3-way'!B86="","",'True_Odds_Calculator_3-way'!B86)</f>
        <v>3.55</v>
      </c>
      <c r="C85" s="4">
        <f>IF('True_Odds_Calculator_3-way'!C86="","",'True_Odds_Calculator_3-way'!C86)</f>
        <v>2.2799999999999998</v>
      </c>
      <c r="D85" s="4">
        <f t="shared" si="5"/>
        <v>4.3911227542396292E-2</v>
      </c>
      <c r="E85" s="4">
        <f t="shared" si="6"/>
        <v>3.236376670565948</v>
      </c>
      <c r="F85" s="4">
        <f t="shared" si="7"/>
        <v>3.7445741355148581</v>
      </c>
      <c r="G85" s="4">
        <f t="shared" si="8"/>
        <v>2.3587163386907242</v>
      </c>
      <c r="I85" s="4">
        <f t="shared" si="9"/>
        <v>1.0439112275423963</v>
      </c>
    </row>
    <row r="86" spans="1:9" x14ac:dyDescent="0.2">
      <c r="A86" s="4">
        <f>IF('True_Odds_Calculator_3-way'!A87="","",'True_Odds_Calculator_3-way'!A87)</f>
        <v>3.43</v>
      </c>
      <c r="B86" s="4">
        <f>IF('True_Odds_Calculator_3-way'!B87="","",'True_Odds_Calculator_3-way'!B87)</f>
        <v>3.99</v>
      </c>
      <c r="C86" s="4">
        <f>IF('True_Odds_Calculator_3-way'!C87="","",'True_Odds_Calculator_3-way'!C87)</f>
        <v>1.94</v>
      </c>
      <c r="D86" s="4">
        <f t="shared" si="5"/>
        <v>5.7635673446186475E-2</v>
      </c>
      <c r="E86" s="4">
        <f t="shared" si="6"/>
        <v>3.6719710958521281</v>
      </c>
      <c r="F86" s="4">
        <f t="shared" si="7"/>
        <v>4.3212471242149277</v>
      </c>
      <c r="G86" s="4">
        <f t="shared" si="8"/>
        <v>2.0151051216871325</v>
      </c>
      <c r="I86" s="4">
        <f t="shared" si="9"/>
        <v>1.0576356734461865</v>
      </c>
    </row>
    <row r="87" spans="1:9" x14ac:dyDescent="0.2">
      <c r="A87" s="4">
        <f>IF('True_Odds_Calculator_3-way'!A88="","",'True_Odds_Calculator_3-way'!A88)</f>
        <v>3.79</v>
      </c>
      <c r="B87" s="4">
        <f>IF('True_Odds_Calculator_3-way'!B88="","",'True_Odds_Calculator_3-way'!B88)</f>
        <v>3.5</v>
      </c>
      <c r="C87" s="4">
        <f>IF('True_Odds_Calculator_3-way'!C88="","",'True_Odds_Calculator_3-way'!C88)</f>
        <v>2.11</v>
      </c>
      <c r="D87" s="4">
        <f t="shared" si="5"/>
        <v>2.3500177747448614E-2</v>
      </c>
      <c r="E87" s="4">
        <f t="shared" si="6"/>
        <v>3.9059623905383249</v>
      </c>
      <c r="F87" s="4">
        <f t="shared" si="7"/>
        <v>3.5986641209105579</v>
      </c>
      <c r="G87" s="4">
        <f t="shared" si="8"/>
        <v>2.1454611655136731</v>
      </c>
      <c r="I87" s="4">
        <f t="shared" si="9"/>
        <v>1.0235001777474486</v>
      </c>
    </row>
    <row r="88" spans="1:9" x14ac:dyDescent="0.2">
      <c r="A88" s="4">
        <f>IF('True_Odds_Calculator_3-way'!A89="","",'True_Odds_Calculator_3-way'!A89)</f>
        <v>2.6</v>
      </c>
      <c r="B88" s="4">
        <f>IF('True_Odds_Calculator_3-way'!B89="","",'True_Odds_Calculator_3-way'!B89)</f>
        <v>3.51</v>
      </c>
      <c r="C88" s="4">
        <f>IF('True_Odds_Calculator_3-way'!C89="","",'True_Odds_Calculator_3-way'!C89)</f>
        <v>2.83</v>
      </c>
      <c r="D88" s="4">
        <f t="shared" si="5"/>
        <v>2.2872559975033457E-2</v>
      </c>
      <c r="E88" s="4">
        <f t="shared" si="6"/>
        <v>2.6525818253028675</v>
      </c>
      <c r="F88" s="4">
        <f t="shared" si="7"/>
        <v>3.6065135305223408</v>
      </c>
      <c r="G88" s="4">
        <f t="shared" si="8"/>
        <v>2.8924078891175218</v>
      </c>
      <c r="I88" s="4">
        <f t="shared" si="9"/>
        <v>1.0228725599750335</v>
      </c>
    </row>
    <row r="89" spans="1:9" x14ac:dyDescent="0.2">
      <c r="A89" s="4">
        <f>IF('True_Odds_Calculator_3-way'!A90="","",'True_Odds_Calculator_3-way'!A90)</f>
        <v>2.4500000000000002</v>
      </c>
      <c r="B89" s="4">
        <f>IF('True_Odds_Calculator_3-way'!B90="","",'True_Odds_Calculator_3-way'!B90)</f>
        <v>3.28</v>
      </c>
      <c r="C89" s="4">
        <f>IF('True_Odds_Calculator_3-way'!C90="","",'True_Odds_Calculator_3-way'!C90)</f>
        <v>3.12</v>
      </c>
      <c r="D89" s="4">
        <f t="shared" si="5"/>
        <v>3.3554134599430796E-2</v>
      </c>
      <c r="E89" s="4">
        <f t="shared" si="6"/>
        <v>2.5190277673586183</v>
      </c>
      <c r="F89" s="4">
        <f t="shared" si="7"/>
        <v>3.4049121078896478</v>
      </c>
      <c r="G89" s="4">
        <f t="shared" si="8"/>
        <v>3.2328132199123898</v>
      </c>
      <c r="I89" s="4">
        <f t="shared" si="9"/>
        <v>1.0335541345994308</v>
      </c>
    </row>
    <row r="90" spans="1:9" x14ac:dyDescent="0.2">
      <c r="A90" s="4">
        <f>IF('True_Odds_Calculator_3-way'!A91="","",'True_Odds_Calculator_3-way'!A91)</f>
        <v>2.23</v>
      </c>
      <c r="B90" s="4">
        <f>IF('True_Odds_Calculator_3-way'!B91="","",'True_Odds_Calculator_3-way'!B91)</f>
        <v>3.36</v>
      </c>
      <c r="C90" s="4">
        <f>IF('True_Odds_Calculator_3-way'!C91="","",'True_Odds_Calculator_3-way'!C91)</f>
        <v>3.47</v>
      </c>
      <c r="D90" s="4">
        <f t="shared" si="5"/>
        <v>3.4233978932936004E-2</v>
      </c>
      <c r="E90" s="4">
        <f t="shared" si="6"/>
        <v>2.2882291569734794</v>
      </c>
      <c r="F90" s="4">
        <f t="shared" si="7"/>
        <v>3.4939658351271996</v>
      </c>
      <c r="G90" s="4">
        <f t="shared" si="8"/>
        <v>3.613067735343507</v>
      </c>
      <c r="I90" s="4">
        <f t="shared" si="9"/>
        <v>1.034233978932936</v>
      </c>
    </row>
    <row r="91" spans="1:9" x14ac:dyDescent="0.2">
      <c r="A91" s="4">
        <f>IF('True_Odds_Calculator_3-way'!A92="","",'True_Odds_Calculator_3-way'!A92)</f>
        <v>2.4700000000000002</v>
      </c>
      <c r="B91" s="4">
        <f>IF('True_Odds_Calculator_3-way'!B92="","",'True_Odds_Calculator_3-way'!B92)</f>
        <v>2.94</v>
      </c>
      <c r="C91" s="4">
        <f>IF('True_Odds_Calculator_3-way'!C92="","",'True_Odds_Calculator_3-way'!C92)</f>
        <v>3.48</v>
      </c>
      <c r="D91" s="4">
        <f t="shared" si="5"/>
        <v>3.2350675855990829E-2</v>
      </c>
      <c r="E91" s="4">
        <f t="shared" si="6"/>
        <v>2.5375896905295154</v>
      </c>
      <c r="F91" s="4">
        <f t="shared" si="7"/>
        <v>3.0362605802077303</v>
      </c>
      <c r="G91" s="4">
        <f t="shared" si="8"/>
        <v>3.6156850311505262</v>
      </c>
      <c r="I91" s="4">
        <f t="shared" si="9"/>
        <v>1.0323506758559908</v>
      </c>
    </row>
    <row r="92" spans="1:9" x14ac:dyDescent="0.2">
      <c r="A92" s="4">
        <f>IF('True_Odds_Calculator_3-way'!A93="","",'True_Odds_Calculator_3-way'!A93)</f>
        <v>2.0499999999999998</v>
      </c>
      <c r="B92" s="4">
        <f>IF('True_Odds_Calculator_3-way'!B93="","",'True_Odds_Calculator_3-way'!B93)</f>
        <v>3.03</v>
      </c>
      <c r="C92" s="4">
        <f>IF('True_Odds_Calculator_3-way'!C93="","",'True_Odds_Calculator_3-way'!C93)</f>
        <v>4.62</v>
      </c>
      <c r="D92" s="4">
        <f t="shared" si="5"/>
        <v>3.4288097799326955E-2</v>
      </c>
      <c r="E92" s="4">
        <f t="shared" si="6"/>
        <v>2.0991843085275637</v>
      </c>
      <c r="F92" s="4">
        <f t="shared" si="7"/>
        <v>3.1386961186742655</v>
      </c>
      <c r="G92" s="4">
        <f t="shared" si="8"/>
        <v>4.8775526853867834</v>
      </c>
      <c r="I92" s="4">
        <f t="shared" si="9"/>
        <v>1.034288097799327</v>
      </c>
    </row>
    <row r="93" spans="1:9" x14ac:dyDescent="0.2">
      <c r="A93" s="4">
        <f>IF('True_Odds_Calculator_3-way'!A94="","",'True_Odds_Calculator_3-way'!A94)</f>
        <v>2.19</v>
      </c>
      <c r="B93" s="4">
        <f>IF('True_Odds_Calculator_3-way'!B94="","",'True_Odds_Calculator_3-way'!B94)</f>
        <v>3.07</v>
      </c>
      <c r="C93" s="4">
        <f>IF('True_Odds_Calculator_3-way'!C94="","",'True_Odds_Calculator_3-way'!C94)</f>
        <v>3.81</v>
      </c>
      <c r="D93" s="4">
        <f t="shared" si="5"/>
        <v>4.4821095190061389E-2</v>
      </c>
      <c r="E93" s="4">
        <f t="shared" si="6"/>
        <v>2.2640793156013652</v>
      </c>
      <c r="F93" s="4">
        <f t="shared" si="7"/>
        <v>3.2175805102528003</v>
      </c>
      <c r="G93" s="4">
        <f t="shared" si="8"/>
        <v>4.0399661482659903</v>
      </c>
      <c r="I93" s="4">
        <f t="shared" si="9"/>
        <v>1.0448210951900614</v>
      </c>
    </row>
    <row r="94" spans="1:9" x14ac:dyDescent="0.2">
      <c r="A94" s="4">
        <f>IF('True_Odds_Calculator_3-way'!A95="","",'True_Odds_Calculator_3-way'!A95)</f>
        <v>3</v>
      </c>
      <c r="B94" s="4">
        <f>IF('True_Odds_Calculator_3-way'!B95="","",'True_Odds_Calculator_3-way'!B95)</f>
        <v>3.08</v>
      </c>
      <c r="C94" s="4">
        <f>IF('True_Odds_Calculator_3-way'!C95="","",'True_Odds_Calculator_3-way'!C95)</f>
        <v>2.67</v>
      </c>
      <c r="D94" s="4">
        <f t="shared" si="5"/>
        <v>3.2540493214650468E-2</v>
      </c>
      <c r="E94" s="4">
        <f t="shared" si="6"/>
        <v>3.1009049773755653</v>
      </c>
      <c r="F94" s="4">
        <f t="shared" si="7"/>
        <v>3.1864538127712336</v>
      </c>
      <c r="G94" s="4">
        <f t="shared" si="8"/>
        <v>2.7496322054299851</v>
      </c>
      <c r="I94" s="4">
        <f t="shared" si="9"/>
        <v>1.0325404932146505</v>
      </c>
    </row>
    <row r="95" spans="1:9" x14ac:dyDescent="0.2">
      <c r="A95" s="4">
        <f>IF('True_Odds_Calculator_3-way'!A96="","",'True_Odds_Calculator_3-way'!A96)</f>
        <v>2.33</v>
      </c>
      <c r="B95" s="4">
        <f>IF('True_Odds_Calculator_3-way'!B96="","",'True_Odds_Calculator_3-way'!B96)</f>
        <v>3.36</v>
      </c>
      <c r="C95" s="4">
        <f>IF('True_Odds_Calculator_3-way'!C96="","",'True_Odds_Calculator_3-way'!C96)</f>
        <v>3.26</v>
      </c>
      <c r="D95" s="4">
        <f t="shared" si="5"/>
        <v>3.3552063232939577E-2</v>
      </c>
      <c r="E95" s="4">
        <f t="shared" si="6"/>
        <v>2.3923414741082563</v>
      </c>
      <c r="F95" s="4">
        <f t="shared" si="7"/>
        <v>3.4911931409878072</v>
      </c>
      <c r="G95" s="4">
        <f t="shared" si="8"/>
        <v>3.3833568831018246</v>
      </c>
      <c r="I95" s="4">
        <f t="shared" si="9"/>
        <v>1.0335520632329396</v>
      </c>
    </row>
    <row r="96" spans="1:9" x14ac:dyDescent="0.2">
      <c r="A96" s="4">
        <f>IF('True_Odds_Calculator_3-way'!A97="","",'True_Odds_Calculator_3-way'!A97)</f>
        <v>2.2200000000000002</v>
      </c>
      <c r="B96" s="4">
        <f>IF('True_Odds_Calculator_3-way'!B97="","",'True_Odds_Calculator_3-way'!B97)</f>
        <v>3.26</v>
      </c>
      <c r="C96" s="4">
        <f>IF('True_Odds_Calculator_3-way'!C97="","",'True_Odds_Calculator_3-way'!C97)</f>
        <v>3.61</v>
      </c>
      <c r="D96" s="4">
        <f t="shared" si="5"/>
        <v>3.4207226957426506E-2</v>
      </c>
      <c r="E96" s="4">
        <f t="shared" si="6"/>
        <v>2.277655075431043</v>
      </c>
      <c r="F96" s="4">
        <f t="shared" si="7"/>
        <v>3.3858586406640967</v>
      </c>
      <c r="G96" s="4">
        <f t="shared" si="8"/>
        <v>3.7649765884077016</v>
      </c>
      <c r="I96" s="4">
        <f t="shared" si="9"/>
        <v>1.0342072269574265</v>
      </c>
    </row>
    <row r="97" spans="1:9" x14ac:dyDescent="0.2">
      <c r="A97" s="4">
        <f>IF('True_Odds_Calculator_3-way'!A98="","",'True_Odds_Calculator_3-way'!A98)</f>
        <v>1.73</v>
      </c>
      <c r="B97" s="4">
        <f>IF('True_Odds_Calculator_3-way'!B98="","",'True_Odds_Calculator_3-way'!B98)</f>
        <v>3.51</v>
      </c>
      <c r="C97" s="4">
        <f>IF('True_Odds_Calculator_3-way'!C98="","",'True_Odds_Calculator_3-way'!C98)</f>
        <v>5.42</v>
      </c>
      <c r="D97" s="4">
        <f t="shared" si="5"/>
        <v>4.7436811999659989E-2</v>
      </c>
      <c r="E97" s="4">
        <f t="shared" si="6"/>
        <v>1.7786555279507983</v>
      </c>
      <c r="F97" s="4">
        <f t="shared" si="7"/>
        <v>3.7162561953851778</v>
      </c>
      <c r="G97" s="4">
        <f t="shared" si="8"/>
        <v>5.9280486292172281</v>
      </c>
      <c r="I97" s="4">
        <f t="shared" si="9"/>
        <v>1.04743681199966</v>
      </c>
    </row>
    <row r="98" spans="1:9" x14ac:dyDescent="0.2">
      <c r="A98" s="4">
        <f>IF('True_Odds_Calculator_3-way'!A99="","",'True_Odds_Calculator_3-way'!A99)</f>
        <v>2.85</v>
      </c>
      <c r="B98" s="4">
        <f>IF('True_Odds_Calculator_3-way'!B99="","",'True_Odds_Calculator_3-way'!B99)</f>
        <v>3.14</v>
      </c>
      <c r="C98" s="4">
        <f>IF('True_Odds_Calculator_3-way'!C99="","",'True_Odds_Calculator_3-way'!C99)</f>
        <v>2.75</v>
      </c>
      <c r="D98" s="4">
        <f t="shared" si="5"/>
        <v>3.298489419843742E-2</v>
      </c>
      <c r="E98" s="4">
        <f t="shared" si="6"/>
        <v>2.9421956103733073</v>
      </c>
      <c r="F98" s="4">
        <f t="shared" si="7"/>
        <v>3.2522824135766433</v>
      </c>
      <c r="G98" s="4">
        <f t="shared" si="8"/>
        <v>2.835741926810766</v>
      </c>
      <c r="I98" s="4">
        <f t="shared" si="9"/>
        <v>1.0329848941984374</v>
      </c>
    </row>
    <row r="99" spans="1:9" x14ac:dyDescent="0.2">
      <c r="A99" s="4">
        <f>IF('True_Odds_Calculator_3-way'!A100="","",'True_Odds_Calculator_3-way'!A100)</f>
        <v>1.92</v>
      </c>
      <c r="B99" s="4">
        <f>IF('True_Odds_Calculator_3-way'!B100="","",'True_Odds_Calculator_3-way'!B100)</f>
        <v>3.2</v>
      </c>
      <c r="C99" s="4">
        <f>IF('True_Odds_Calculator_3-way'!C100="","",'True_Odds_Calculator_3-way'!C100)</f>
        <v>4.7</v>
      </c>
      <c r="D99" s="4">
        <f t="shared" si="5"/>
        <v>4.6099290780141855E-2</v>
      </c>
      <c r="E99" s="4">
        <f t="shared" si="6"/>
        <v>1.9783688979830458</v>
      </c>
      <c r="F99" s="4">
        <f t="shared" si="7"/>
        <v>3.3654898060666341</v>
      </c>
      <c r="G99" s="4">
        <f t="shared" si="8"/>
        <v>5.065868263473055</v>
      </c>
      <c r="I99" s="4">
        <f t="shared" si="9"/>
        <v>1.0460992907801419</v>
      </c>
    </row>
    <row r="100" spans="1:9" x14ac:dyDescent="0.2">
      <c r="A100" s="4">
        <f>IF('True_Odds_Calculator_3-way'!A101="","",'True_Odds_Calculator_3-way'!A101)</f>
        <v>1.23</v>
      </c>
      <c r="B100" s="4">
        <f>IF('True_Odds_Calculator_3-way'!B101="","",'True_Odds_Calculator_3-way'!B101)</f>
        <v>6.37</v>
      </c>
      <c r="C100" s="4">
        <f>IF('True_Odds_Calculator_3-way'!C101="","",'True_Odds_Calculator_3-way'!C101)</f>
        <v>11.64</v>
      </c>
      <c r="D100" s="4">
        <f t="shared" si="5"/>
        <v>5.5904654273848609E-2</v>
      </c>
      <c r="E100" s="4">
        <f t="shared" si="6"/>
        <v>1.2588540788441935</v>
      </c>
      <c r="F100" s="4">
        <f t="shared" si="7"/>
        <v>7.2279932742036426</v>
      </c>
      <c r="G100" s="4">
        <f t="shared" si="8"/>
        <v>14.864192967324408</v>
      </c>
      <c r="I100" s="4">
        <f t="shared" si="9"/>
        <v>1.0559046542738486</v>
      </c>
    </row>
    <row r="101" spans="1:9" x14ac:dyDescent="0.2">
      <c r="A101" s="4">
        <f>IF('True_Odds_Calculator_3-way'!A102="","",'True_Odds_Calculator_3-way'!A102)</f>
        <v>3.34</v>
      </c>
      <c r="B101" s="4">
        <f>IF('True_Odds_Calculator_3-way'!B102="","",'True_Odds_Calculator_3-way'!B102)</f>
        <v>3.46</v>
      </c>
      <c r="C101" s="4">
        <f>IF('True_Odds_Calculator_3-way'!C102="","",'True_Odds_Calculator_3-way'!C102)</f>
        <v>2.31</v>
      </c>
      <c r="D101" s="4">
        <f t="shared" si="5"/>
        <v>2.131897154568585E-2</v>
      </c>
      <c r="E101" s="4">
        <f t="shared" si="6"/>
        <v>3.4212026613713102</v>
      </c>
      <c r="F101" s="4">
        <f t="shared" si="7"/>
        <v>3.5472185867758652</v>
      </c>
      <c r="G101" s="4">
        <f t="shared" si="8"/>
        <v>2.3485529243857579</v>
      </c>
      <c r="I101" s="4">
        <f t="shared" si="9"/>
        <v>1.0213189715456858</v>
      </c>
    </row>
    <row r="102" spans="1:9" x14ac:dyDescent="0.2">
      <c r="A102" s="4">
        <f>IF('True_Odds_Calculator_3-way'!A103="","",'True_Odds_Calculator_3-way'!A103)</f>
        <v>2.4900000000000002</v>
      </c>
      <c r="B102" s="4">
        <f>IF('True_Odds_Calculator_3-way'!B103="","",'True_Odds_Calculator_3-way'!B103)</f>
        <v>3.23</v>
      </c>
      <c r="C102" s="4">
        <f>IF('True_Odds_Calculator_3-way'!C103="","",'True_Odds_Calculator_3-way'!C103)</f>
        <v>3.22</v>
      </c>
      <c r="D102" s="4">
        <f t="shared" si="5"/>
        <v>2.1762955133805439E-2</v>
      </c>
      <c r="E102" s="4">
        <f t="shared" si="6"/>
        <v>2.5358048845829488</v>
      </c>
      <c r="F102" s="4">
        <f t="shared" si="7"/>
        <v>3.3074995038270658</v>
      </c>
      <c r="G102" s="4">
        <f t="shared" si="8"/>
        <v>3.2970146526379893</v>
      </c>
      <c r="I102" s="4">
        <f t="shared" si="9"/>
        <v>1.0217629551338054</v>
      </c>
    </row>
    <row r="103" spans="1:9" x14ac:dyDescent="0.2">
      <c r="A103" s="4">
        <f>IF('True_Odds_Calculator_3-way'!A104="","",'True_Odds_Calculator_3-way'!A104)</f>
        <v>1.37</v>
      </c>
      <c r="B103" s="4">
        <f>IF('True_Odds_Calculator_3-way'!B104="","",'True_Odds_Calculator_3-way'!B104)</f>
        <v>5.59</v>
      </c>
      <c r="C103" s="4">
        <f>IF('True_Odds_Calculator_3-way'!C104="","",'True_Odds_Calculator_3-way'!C104)</f>
        <v>8.58</v>
      </c>
      <c r="D103" s="4">
        <f t="shared" si="5"/>
        <v>2.5368000414681902E-2</v>
      </c>
      <c r="E103" s="4">
        <f t="shared" si="6"/>
        <v>1.3860570834785959</v>
      </c>
      <c r="F103" s="4">
        <f t="shared" si="7"/>
        <v>5.8673437090085123</v>
      </c>
      <c r="G103" s="4">
        <f t="shared" si="8"/>
        <v>9.2511973194686323</v>
      </c>
      <c r="I103" s="4">
        <f t="shared" si="9"/>
        <v>1.0253680004146819</v>
      </c>
    </row>
    <row r="104" spans="1:9" x14ac:dyDescent="0.2">
      <c r="A104" s="4">
        <f>IF('True_Odds_Calculator_3-way'!A105="","",'True_Odds_Calculator_3-way'!A105)</f>
        <v>3.13</v>
      </c>
      <c r="B104" s="4">
        <f>IF('True_Odds_Calculator_3-way'!B105="","",'True_Odds_Calculator_3-way'!B105)</f>
        <v>3.73</v>
      </c>
      <c r="C104" s="4">
        <f>IF('True_Odds_Calculator_3-way'!C105="","",'True_Odds_Calculator_3-way'!C105)</f>
        <v>2.2999999999999998</v>
      </c>
      <c r="D104" s="4">
        <f t="shared" si="5"/>
        <v>2.2367941332334329E-2</v>
      </c>
      <c r="E104" s="4">
        <f t="shared" si="6"/>
        <v>3.2047909065628808</v>
      </c>
      <c r="F104" s="4">
        <f t="shared" si="7"/>
        <v>3.836701772735001</v>
      </c>
      <c r="G104" s="4">
        <f t="shared" si="8"/>
        <v>2.3401303216034592</v>
      </c>
      <c r="I104" s="4">
        <f t="shared" si="9"/>
        <v>1.0223679413323343</v>
      </c>
    </row>
    <row r="105" spans="1:9" x14ac:dyDescent="0.2">
      <c r="A105" s="4">
        <f>IF('True_Odds_Calculator_3-way'!A106="","",'True_Odds_Calculator_3-way'!A106)</f>
        <v>2.2799999999999998</v>
      </c>
      <c r="B105" s="4">
        <f>IF('True_Odds_Calculator_3-way'!B106="","",'True_Odds_Calculator_3-way'!B106)</f>
        <v>3.32</v>
      </c>
      <c r="C105" s="4">
        <f>IF('True_Odds_Calculator_3-way'!C106="","",'True_Odds_Calculator_3-way'!C106)</f>
        <v>3.47</v>
      </c>
      <c r="D105" s="4">
        <f t="shared" si="5"/>
        <v>2.798574854552438E-2</v>
      </c>
      <c r="E105" s="4">
        <f t="shared" si="6"/>
        <v>2.3295475400779138</v>
      </c>
      <c r="F105" s="4">
        <f t="shared" si="7"/>
        <v>3.4261096834603837</v>
      </c>
      <c r="G105" s="4">
        <f t="shared" si="8"/>
        <v>3.5860821330506192</v>
      </c>
      <c r="I105" s="4">
        <f t="shared" si="9"/>
        <v>1.0279857485455244</v>
      </c>
    </row>
    <row r="106" spans="1:9" x14ac:dyDescent="0.2">
      <c r="A106" s="4">
        <f>IF('True_Odds_Calculator_3-way'!A107="","",'True_Odds_Calculator_3-way'!A107)</f>
        <v>2.44</v>
      </c>
      <c r="B106" s="4">
        <f>IF('True_Odds_Calculator_3-way'!B107="","",'True_Odds_Calculator_3-way'!B107)</f>
        <v>3.19</v>
      </c>
      <c r="C106" s="4">
        <f>IF('True_Odds_Calculator_3-way'!C107="","",'True_Odds_Calculator_3-way'!C107)</f>
        <v>3.29</v>
      </c>
      <c r="D106" s="4">
        <f t="shared" si="5"/>
        <v>2.7267057179376941E-2</v>
      </c>
      <c r="E106" s="4">
        <f t="shared" si="6"/>
        <v>2.4953396630088944</v>
      </c>
      <c r="F106" s="4">
        <f t="shared" si="7"/>
        <v>3.2852525155076795</v>
      </c>
      <c r="G106" s="4">
        <f t="shared" si="8"/>
        <v>3.3914129909647239</v>
      </c>
      <c r="I106" s="4">
        <f t="shared" si="9"/>
        <v>1.0272670571793769</v>
      </c>
    </row>
    <row r="107" spans="1:9" x14ac:dyDescent="0.2">
      <c r="A107" s="4">
        <f>IF('True_Odds_Calculator_3-way'!A108="","",'True_Odds_Calculator_3-way'!A108)</f>
        <v>2.9</v>
      </c>
      <c r="B107" s="4">
        <f>IF('True_Odds_Calculator_3-way'!B108="","",'True_Odds_Calculator_3-way'!B108)</f>
        <v>3.42</v>
      </c>
      <c r="C107" s="4">
        <f>IF('True_Odds_Calculator_3-way'!C108="","",'True_Odds_Calculator_3-way'!C108)</f>
        <v>2.56</v>
      </c>
      <c r="D107" s="4">
        <f t="shared" si="5"/>
        <v>2.785024702561012E-2</v>
      </c>
      <c r="E107" s="4">
        <f t="shared" si="6"/>
        <v>2.9802335663153676</v>
      </c>
      <c r="F107" s="4">
        <f t="shared" si="7"/>
        <v>3.532143002882465</v>
      </c>
      <c r="G107" s="4">
        <f t="shared" si="8"/>
        <v>2.6223208826558997</v>
      </c>
      <c r="I107" s="4">
        <f t="shared" si="9"/>
        <v>1.0278502470256101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3.54</v>
      </c>
      <c r="C108" s="4">
        <f>IF('True_Odds_Calculator_3-way'!C109="","",'True_Odds_Calculator_3-way'!C109)</f>
        <v>3.18</v>
      </c>
      <c r="D108" s="4">
        <f t="shared" si="5"/>
        <v>2.6135833867469316E-2</v>
      </c>
      <c r="E108" s="4">
        <f t="shared" si="6"/>
        <v>2.3782762271355478</v>
      </c>
      <c r="F108" s="4">
        <f t="shared" si="7"/>
        <v>3.6526487238632752</v>
      </c>
      <c r="G108" s="4">
        <f t="shared" si="8"/>
        <v>3.2706088962019995</v>
      </c>
      <c r="I108" s="4">
        <f t="shared" si="9"/>
        <v>1.0261358338674693</v>
      </c>
    </row>
    <row r="109" spans="1:9" x14ac:dyDescent="0.2">
      <c r="A109" s="4">
        <f>IF('True_Odds_Calculator_3-way'!A110="","",'True_Odds_Calculator_3-way'!A110)</f>
        <v>1.69</v>
      </c>
      <c r="B109" s="4">
        <f>IF('True_Odds_Calculator_3-way'!B110="","",'True_Odds_Calculator_3-way'!B110)</f>
        <v>4.24</v>
      </c>
      <c r="C109" s="4">
        <f>IF('True_Odds_Calculator_3-way'!C110="","",'True_Odds_Calculator_3-way'!C110)</f>
        <v>4.9400000000000004</v>
      </c>
      <c r="D109" s="4">
        <f t="shared" si="5"/>
        <v>2.9994182732705266E-2</v>
      </c>
      <c r="E109" s="4">
        <f t="shared" si="6"/>
        <v>1.7190462481754774</v>
      </c>
      <c r="F109" s="4">
        <f t="shared" si="7"/>
        <v>4.4276979914663332</v>
      </c>
      <c r="G109" s="4">
        <f t="shared" si="8"/>
        <v>5.1966654961295928</v>
      </c>
      <c r="I109" s="4">
        <f t="shared" si="9"/>
        <v>1.0299941827327053</v>
      </c>
    </row>
    <row r="110" spans="1:9" x14ac:dyDescent="0.2">
      <c r="A110" s="4">
        <f>IF('True_Odds_Calculator_3-way'!A111="","",'True_Odds_Calculator_3-way'!A111)</f>
        <v>1.28</v>
      </c>
      <c r="B110" s="4">
        <f>IF('True_Odds_Calculator_3-way'!B111="","",'True_Odds_Calculator_3-way'!B111)</f>
        <v>6.32</v>
      </c>
      <c r="C110" s="4">
        <f>IF('True_Odds_Calculator_3-way'!C111="","",'True_Odds_Calculator_3-way'!C111)</f>
        <v>10.36</v>
      </c>
      <c r="D110" s="4">
        <f t="shared" si="5"/>
        <v>3.6002944626362332E-2</v>
      </c>
      <c r="E110" s="4">
        <f t="shared" si="6"/>
        <v>1.2999691595378431</v>
      </c>
      <c r="F110" s="4">
        <f t="shared" si="7"/>
        <v>6.8386885634010728</v>
      </c>
      <c r="G110" s="4">
        <f t="shared" si="8"/>
        <v>11.830943159847495</v>
      </c>
      <c r="I110" s="4">
        <f t="shared" si="9"/>
        <v>1.0360029446263623</v>
      </c>
    </row>
    <row r="111" spans="1:9" x14ac:dyDescent="0.2">
      <c r="A111" s="4">
        <f>IF('True_Odds_Calculator_3-way'!A112="","",'True_Odds_Calculator_3-way'!A112)</f>
        <v>1.65</v>
      </c>
      <c r="B111" s="4">
        <f>IF('True_Odds_Calculator_3-way'!B112="","",'True_Odds_Calculator_3-way'!B112)</f>
        <v>4.2300000000000004</v>
      </c>
      <c r="C111" s="4">
        <f>IF('True_Odds_Calculator_3-way'!C112="","",'True_Odds_Calculator_3-way'!C112)</f>
        <v>5.35</v>
      </c>
      <c r="D111" s="4">
        <f t="shared" si="5"/>
        <v>2.9383113296416186E-2</v>
      </c>
      <c r="E111" s="4">
        <f t="shared" si="6"/>
        <v>1.6771031820442828</v>
      </c>
      <c r="F111" s="4">
        <f t="shared" si="7"/>
        <v>4.4128241415069542</v>
      </c>
      <c r="G111" s="4">
        <f t="shared" si="8"/>
        <v>5.6458414445607836</v>
      </c>
      <c r="I111" s="4">
        <f t="shared" si="9"/>
        <v>1.0293831132964162</v>
      </c>
    </row>
    <row r="112" spans="1:9" x14ac:dyDescent="0.2">
      <c r="A112" s="4">
        <f>IF('True_Odds_Calculator_3-way'!A113="","",'True_Odds_Calculator_3-way'!A113)</f>
        <v>2.89</v>
      </c>
      <c r="B112" s="4">
        <f>IF('True_Odds_Calculator_3-way'!B113="","",'True_Odds_Calculator_3-way'!B113)</f>
        <v>3.11</v>
      </c>
      <c r="C112" s="4">
        <f>IF('True_Odds_Calculator_3-way'!C113="","",'True_Odds_Calculator_3-way'!C113)</f>
        <v>2.77</v>
      </c>
      <c r="D112" s="4">
        <f t="shared" si="5"/>
        <v>2.8574999930713219E-2</v>
      </c>
      <c r="E112" s="4">
        <f t="shared" si="6"/>
        <v>2.971805636509242</v>
      </c>
      <c r="F112" s="4">
        <f t="shared" si="7"/>
        <v>3.2049391097841564</v>
      </c>
      <c r="G112" s="4">
        <f t="shared" si="8"/>
        <v>2.8450649034981077</v>
      </c>
      <c r="I112" s="4">
        <f t="shared" si="9"/>
        <v>1.0285749999307132</v>
      </c>
    </row>
    <row r="113" spans="1:9" x14ac:dyDescent="0.2">
      <c r="A113" s="4">
        <f>IF('True_Odds_Calculator_3-way'!A114="","",'True_Odds_Calculator_3-way'!A114)</f>
        <v>9.7100000000000009</v>
      </c>
      <c r="B113" s="4">
        <f>IF('True_Odds_Calculator_3-way'!B114="","",'True_Odds_Calculator_3-way'!B114)</f>
        <v>4.92</v>
      </c>
      <c r="C113" s="4">
        <f>IF('True_Odds_Calculator_3-way'!C114="","",'True_Odds_Calculator_3-way'!C114)</f>
        <v>1.38</v>
      </c>
      <c r="D113" s="4">
        <f t="shared" si="5"/>
        <v>3.0876325420219342E-2</v>
      </c>
      <c r="E113" s="4">
        <f t="shared" si="6"/>
        <v>10.788126207644098</v>
      </c>
      <c r="F113" s="4">
        <f t="shared" si="7"/>
        <v>5.1824232671072519</v>
      </c>
      <c r="G113" s="4">
        <f t="shared" si="8"/>
        <v>1.3998826873664179</v>
      </c>
      <c r="I113" s="4">
        <f t="shared" si="9"/>
        <v>1.0308763254202193</v>
      </c>
    </row>
    <row r="114" spans="1:9" x14ac:dyDescent="0.2">
      <c r="A114" s="4">
        <f>IF('True_Odds_Calculator_3-way'!A115="","",'True_Odds_Calculator_3-way'!A115)</f>
        <v>1.2</v>
      </c>
      <c r="B114" s="4">
        <f>IF('True_Odds_Calculator_3-way'!B115="","",'True_Odds_Calculator_3-way'!B115)</f>
        <v>7.03</v>
      </c>
      <c r="C114" s="4">
        <f>IF('True_Odds_Calculator_3-way'!C115="","",'True_Odds_Calculator_3-way'!C115)</f>
        <v>16.149999999999999</v>
      </c>
      <c r="D114" s="4">
        <f t="shared" si="5"/>
        <v>3.7500348645859605E-2</v>
      </c>
      <c r="E114" s="4">
        <f t="shared" si="6"/>
        <v>1.2182742841609278</v>
      </c>
      <c r="F114" s="4">
        <f t="shared" si="7"/>
        <v>7.7072838665759047</v>
      </c>
      <c r="G114" s="4">
        <f t="shared" si="8"/>
        <v>20.234973191609459</v>
      </c>
      <c r="I114" s="4">
        <f t="shared" si="9"/>
        <v>1.0375003486458596</v>
      </c>
    </row>
    <row r="115" spans="1:9" x14ac:dyDescent="0.2">
      <c r="A115" s="4">
        <f>IF('True_Odds_Calculator_3-way'!A116="","",'True_Odds_Calculator_3-way'!A116)</f>
        <v>1.77</v>
      </c>
      <c r="B115" s="4">
        <f>IF('True_Odds_Calculator_3-way'!B116="","",'True_Odds_Calculator_3-way'!B116)</f>
        <v>3.65</v>
      </c>
      <c r="C115" s="4">
        <f>IF('True_Odds_Calculator_3-way'!C116="","",'True_Odds_Calculator_3-way'!C116)</f>
        <v>5.22</v>
      </c>
      <c r="D115" s="4">
        <f t="shared" si="5"/>
        <v>3.0515235378208994E-2</v>
      </c>
      <c r="E115" s="4">
        <f t="shared" si="6"/>
        <v>1.8024513133906683</v>
      </c>
      <c r="F115" s="4">
        <f t="shared" si="7"/>
        <v>3.790738244924615</v>
      </c>
      <c r="G115" s="4">
        <f t="shared" si="8"/>
        <v>5.5127054158009763</v>
      </c>
      <c r="I115" s="4">
        <f t="shared" si="9"/>
        <v>1.030515235378209</v>
      </c>
    </row>
    <row r="116" spans="1:9" x14ac:dyDescent="0.2">
      <c r="A116" s="4">
        <f>IF('True_Odds_Calculator_3-way'!A117="","",'True_Odds_Calculator_3-way'!A117)</f>
        <v>2.77</v>
      </c>
      <c r="B116" s="4">
        <f>IF('True_Odds_Calculator_3-way'!B117="","",'True_Odds_Calculator_3-way'!B117)</f>
        <v>3.26</v>
      </c>
      <c r="C116" s="4">
        <f>IF('True_Odds_Calculator_3-way'!C117="","",'True_Odds_Calculator_3-way'!C117)</f>
        <v>2.78</v>
      </c>
      <c r="D116" s="4">
        <f t="shared" si="5"/>
        <v>2.747152679840581E-2</v>
      </c>
      <c r="E116" s="4">
        <f t="shared" si="6"/>
        <v>2.842090700408729</v>
      </c>
      <c r="F116" s="4">
        <f t="shared" si="7"/>
        <v>3.36031339421339</v>
      </c>
      <c r="G116" s="4">
        <f t="shared" si="8"/>
        <v>2.8526189733432381</v>
      </c>
      <c r="I116" s="4">
        <f t="shared" si="9"/>
        <v>1.0274715267984058</v>
      </c>
    </row>
    <row r="117" spans="1:9" x14ac:dyDescent="0.2">
      <c r="A117" s="4">
        <f>IF('True_Odds_Calculator_3-way'!A118="","",'True_Odds_Calculator_3-way'!A118)</f>
        <v>1.1499999999999999</v>
      </c>
      <c r="B117" s="4">
        <f>IF('True_Odds_Calculator_3-way'!B118="","",'True_Odds_Calculator_3-way'!B118)</f>
        <v>8.65</v>
      </c>
      <c r="C117" s="4">
        <f>IF('True_Odds_Calculator_3-way'!C118="","",'True_Odds_Calculator_3-way'!C118)</f>
        <v>19.72</v>
      </c>
      <c r="D117" s="4">
        <f t="shared" si="5"/>
        <v>3.5882092955562328E-2</v>
      </c>
      <c r="E117" s="4">
        <f t="shared" si="6"/>
        <v>1.1660386308409512</v>
      </c>
      <c r="F117" s="4">
        <f t="shared" si="7"/>
        <v>9.6482034651907043</v>
      </c>
      <c r="G117" s="4">
        <f t="shared" si="8"/>
        <v>25.806956765788005</v>
      </c>
      <c r="I117" s="4">
        <f t="shared" si="9"/>
        <v>1.0358820929555623</v>
      </c>
    </row>
    <row r="118" spans="1:9" x14ac:dyDescent="0.2">
      <c r="A118" s="4">
        <f>IF('True_Odds_Calculator_3-way'!A119="","",'True_Odds_Calculator_3-way'!A119)</f>
        <v>3.45</v>
      </c>
      <c r="B118" s="4">
        <f>IF('True_Odds_Calculator_3-way'!B119="","",'True_Odds_Calculator_3-way'!B119)</f>
        <v>3.18</v>
      </c>
      <c r="C118" s="4">
        <f>IF('True_Odds_Calculator_3-way'!C119="","",'True_Odds_Calculator_3-way'!C119)</f>
        <v>2.36</v>
      </c>
      <c r="D118" s="4">
        <f t="shared" si="5"/>
        <v>2.8049294828121685E-2</v>
      </c>
      <c r="E118" s="4">
        <f t="shared" si="6"/>
        <v>3.564994933027847</v>
      </c>
      <c r="F118" s="4">
        <f t="shared" si="7"/>
        <v>3.2774458475528871</v>
      </c>
      <c r="G118" s="4">
        <f t="shared" si="8"/>
        <v>2.413249423054697</v>
      </c>
      <c r="I118" s="4">
        <f t="shared" si="9"/>
        <v>1.0280492948281217</v>
      </c>
    </row>
    <row r="119" spans="1:9" x14ac:dyDescent="0.2">
      <c r="A119" s="4">
        <f>IF('True_Odds_Calculator_3-way'!A120="","",'True_Odds_Calculator_3-way'!A120)</f>
        <v>3.04</v>
      </c>
      <c r="B119" s="4">
        <f>IF('True_Odds_Calculator_3-way'!B120="","",'True_Odds_Calculator_3-way'!B120)</f>
        <v>3.2</v>
      </c>
      <c r="C119" s="4">
        <f>IF('True_Odds_Calculator_3-way'!C120="","",'True_Odds_Calculator_3-way'!C120)</f>
        <v>2.48</v>
      </c>
      <c r="D119" s="4">
        <f t="shared" si="5"/>
        <v>4.4673174872665644E-2</v>
      </c>
      <c r="E119" s="4">
        <f t="shared" si="6"/>
        <v>3.1841423583736916</v>
      </c>
      <c r="F119" s="4">
        <f t="shared" si="7"/>
        <v>3.3601140955550282</v>
      </c>
      <c r="G119" s="4">
        <f t="shared" si="8"/>
        <v>2.5750979141998362</v>
      </c>
      <c r="I119" s="4">
        <f t="shared" si="9"/>
        <v>1.0446731748726656</v>
      </c>
    </row>
    <row r="120" spans="1:9" x14ac:dyDescent="0.2">
      <c r="A120" s="4">
        <f>IF('True_Odds_Calculator_3-way'!A121="","",'True_Odds_Calculator_3-way'!A121)</f>
        <v>1.84</v>
      </c>
      <c r="B120" s="4">
        <f>IF('True_Odds_Calculator_3-way'!B121="","",'True_Odds_Calculator_3-way'!B121)</f>
        <v>3.54</v>
      </c>
      <c r="C120" s="4">
        <f>IF('True_Odds_Calculator_3-way'!C121="","",'True_Odds_Calculator_3-way'!C121)</f>
        <v>4.51</v>
      </c>
      <c r="D120" s="4">
        <f t="shared" si="5"/>
        <v>4.7693626597952843E-2</v>
      </c>
      <c r="E120" s="4">
        <f t="shared" si="6"/>
        <v>1.8954457515728098</v>
      </c>
      <c r="F120" s="4">
        <f t="shared" si="7"/>
        <v>3.7511065739978697</v>
      </c>
      <c r="G120" s="4">
        <f t="shared" si="8"/>
        <v>4.858340165479806</v>
      </c>
      <c r="I120" s="4">
        <f t="shared" si="9"/>
        <v>1.0476936265979528</v>
      </c>
    </row>
    <row r="121" spans="1:9" x14ac:dyDescent="0.2">
      <c r="A121" s="4">
        <f>IF('True_Odds_Calculator_3-way'!A122="","",'True_Odds_Calculator_3-way'!A122)</f>
        <v>2</v>
      </c>
      <c r="B121" s="4">
        <f>IF('True_Odds_Calculator_3-way'!B122="","",'True_Odds_Calculator_3-way'!B122)</f>
        <v>3.24</v>
      </c>
      <c r="C121" s="4">
        <f>IF('True_Odds_Calculator_3-way'!C122="","",'True_Odds_Calculator_3-way'!C122)</f>
        <v>4.01</v>
      </c>
      <c r="D121" s="4">
        <f t="shared" si="5"/>
        <v>5.8018533912133297E-2</v>
      </c>
      <c r="E121" s="4">
        <f t="shared" si="6"/>
        <v>2.0804705681405729</v>
      </c>
      <c r="F121" s="4">
        <f t="shared" si="7"/>
        <v>3.4565899859881881</v>
      </c>
      <c r="G121" s="4">
        <f t="shared" si="8"/>
        <v>4.3471258727220006</v>
      </c>
      <c r="I121" s="4">
        <f t="shared" si="9"/>
        <v>1.0580185339121333</v>
      </c>
    </row>
    <row r="122" spans="1:9" x14ac:dyDescent="0.2">
      <c r="A122" s="4">
        <f>IF('True_Odds_Calculator_3-way'!A123="","",'True_Odds_Calculator_3-way'!A123)</f>
        <v>2.65</v>
      </c>
      <c r="B122" s="4">
        <f>IF('True_Odds_Calculator_3-way'!B123="","",'True_Odds_Calculator_3-way'!B123)</f>
        <v>3.41</v>
      </c>
      <c r="C122" s="4">
        <f>IF('True_Odds_Calculator_3-way'!C123="","",'True_Odds_Calculator_3-way'!C123)</f>
        <v>2.68</v>
      </c>
      <c r="D122" s="4">
        <f t="shared" si="5"/>
        <v>4.3747950889056142E-2</v>
      </c>
      <c r="E122" s="4">
        <f t="shared" si="6"/>
        <v>2.7565231445859379</v>
      </c>
      <c r="F122" s="4">
        <f t="shared" si="7"/>
        <v>3.5884418655650459</v>
      </c>
      <c r="G122" s="4">
        <f t="shared" si="8"/>
        <v>2.7889982426117146</v>
      </c>
      <c r="I122" s="4">
        <f t="shared" si="9"/>
        <v>1.0437479508890561</v>
      </c>
    </row>
    <row r="123" spans="1:9" x14ac:dyDescent="0.2">
      <c r="A123" s="4">
        <f>IF('True_Odds_Calculator_3-way'!A124="","",'True_Odds_Calculator_3-way'!A124)</f>
        <v>1.66</v>
      </c>
      <c r="B123" s="4">
        <f>IF('True_Odds_Calculator_3-way'!B124="","",'True_Odds_Calculator_3-way'!B124)</f>
        <v>3.92</v>
      </c>
      <c r="C123" s="4">
        <f>IF('True_Odds_Calculator_3-way'!C124="","",'True_Odds_Calculator_3-way'!C124)</f>
        <v>4.5</v>
      </c>
      <c r="D123" s="4">
        <f t="shared" si="5"/>
        <v>7.9733901592765832E-2</v>
      </c>
      <c r="E123" s="4">
        <f t="shared" si="6"/>
        <v>1.7366186157215946</v>
      </c>
      <c r="F123" s="4">
        <f t="shared" si="7"/>
        <v>4.3759065912170252</v>
      </c>
      <c r="G123" s="4">
        <f t="shared" si="8"/>
        <v>5.1113179882235222</v>
      </c>
      <c r="I123" s="4">
        <f t="shared" si="9"/>
        <v>1.0797339015927658</v>
      </c>
    </row>
    <row r="124" spans="1:9" x14ac:dyDescent="0.2">
      <c r="A124" s="4">
        <f>IF('True_Odds_Calculator_3-way'!A125="","",'True_Odds_Calculator_3-way'!A125)</f>
        <v>2.11</v>
      </c>
      <c r="B124" s="4">
        <f>IF('True_Odds_Calculator_3-way'!B125="","",'True_Odds_Calculator_3-way'!B125)</f>
        <v>3.37</v>
      </c>
      <c r="C124" s="4">
        <f>IF('True_Odds_Calculator_3-way'!C125="","",'True_Odds_Calculator_3-way'!C125)</f>
        <v>3.41</v>
      </c>
      <c r="D124" s="4">
        <f t="shared" si="5"/>
        <v>6.3924686298419298E-2</v>
      </c>
      <c r="E124" s="4">
        <f t="shared" si="6"/>
        <v>2.2093323853631728</v>
      </c>
      <c r="F124" s="4">
        <f t="shared" si="7"/>
        <v>3.630717194118557</v>
      </c>
      <c r="G124" s="4">
        <f t="shared" si="8"/>
        <v>3.6771884078762778</v>
      </c>
      <c r="I124" s="4">
        <f t="shared" si="9"/>
        <v>1.0639246862984193</v>
      </c>
    </row>
    <row r="125" spans="1:9" x14ac:dyDescent="0.2">
      <c r="A125" s="4">
        <f>IF('True_Odds_Calculator_3-way'!A126="","",'True_Odds_Calculator_3-way'!A126)</f>
        <v>2.17</v>
      </c>
      <c r="B125" s="4">
        <f>IF('True_Odds_Calculator_3-way'!B126="","",'True_Odds_Calculator_3-way'!B126)</f>
        <v>3.31</v>
      </c>
      <c r="C125" s="4">
        <f>IF('True_Odds_Calculator_3-way'!C126="","",'True_Odds_Calculator_3-way'!C126)</f>
        <v>2.92</v>
      </c>
      <c r="D125" s="4">
        <f t="shared" si="5"/>
        <v>0.10541005013759275</v>
      </c>
      <c r="E125" s="4">
        <f t="shared" si="6"/>
        <v>2.3491117942186874</v>
      </c>
      <c r="F125" s="4">
        <f t="shared" si="7"/>
        <v>3.7456252934806109</v>
      </c>
      <c r="G125" s="4">
        <f t="shared" si="8"/>
        <v>3.253841232305426</v>
      </c>
      <c r="I125" s="4">
        <f t="shared" si="9"/>
        <v>1.1054100501375927</v>
      </c>
    </row>
    <row r="126" spans="1:9" x14ac:dyDescent="0.2">
      <c r="A126" s="4">
        <f>IF('True_Odds_Calculator_3-way'!A127="","",'True_Odds_Calculator_3-way'!A127)</f>
        <v>2.63</v>
      </c>
      <c r="B126" s="4">
        <f>IF('True_Odds_Calculator_3-way'!B127="","",'True_Odds_Calculator_3-way'!B127)</f>
        <v>3.63</v>
      </c>
      <c r="C126" s="4">
        <f>IF('True_Odds_Calculator_3-way'!C127="","",'True_Odds_Calculator_3-way'!C127)</f>
        <v>2.36</v>
      </c>
      <c r="D126" s="4">
        <f t="shared" si="5"/>
        <v>7.9439044105363177E-2</v>
      </c>
      <c r="E126" s="4">
        <f t="shared" si="6"/>
        <v>2.8268674658887458</v>
      </c>
      <c r="F126" s="4">
        <f t="shared" si="7"/>
        <v>4.0160253500413292</v>
      </c>
      <c r="G126" s="4">
        <f t="shared" si="8"/>
        <v>2.5173119812368192</v>
      </c>
      <c r="I126" s="4">
        <f t="shared" si="9"/>
        <v>1.0794390441053632</v>
      </c>
    </row>
    <row r="127" spans="1:9" x14ac:dyDescent="0.2">
      <c r="A127" s="4">
        <f>IF('True_Odds_Calculator_3-way'!A128="","",'True_Odds_Calculator_3-way'!A128)</f>
        <v>1.97</v>
      </c>
      <c r="B127" s="4">
        <f>IF('True_Odds_Calculator_3-way'!B128="","",'True_Odds_Calculator_3-way'!B128)</f>
        <v>3.59</v>
      </c>
      <c r="C127" s="4">
        <f>IF('True_Odds_Calculator_3-way'!C128="","",'True_Odds_Calculator_3-way'!C128)</f>
        <v>3.59</v>
      </c>
      <c r="D127" s="4">
        <f t="shared" si="5"/>
        <v>6.4717277264821904E-2</v>
      </c>
      <c r="E127" s="4">
        <f t="shared" si="6"/>
        <v>2.0574362654306024</v>
      </c>
      <c r="F127" s="4">
        <f t="shared" si="7"/>
        <v>3.8913669460594611</v>
      </c>
      <c r="G127" s="4">
        <f t="shared" si="8"/>
        <v>3.8913669460594611</v>
      </c>
      <c r="I127" s="4">
        <f t="shared" si="9"/>
        <v>1.0647172772648219</v>
      </c>
    </row>
    <row r="128" spans="1:9" x14ac:dyDescent="0.2">
      <c r="A128" s="4">
        <f>IF('True_Odds_Calculator_3-way'!A129="","",'True_Odds_Calculator_3-way'!A129)</f>
        <v>2.97</v>
      </c>
      <c r="B128" s="4">
        <f>IF('True_Odds_Calculator_3-way'!B129="","",'True_Odds_Calculator_3-way'!B129)</f>
        <v>3.3</v>
      </c>
      <c r="C128" s="4">
        <f>IF('True_Odds_Calculator_3-way'!C129="","",'True_Odds_Calculator_3-way'!C129)</f>
        <v>2.15</v>
      </c>
      <c r="D128" s="4">
        <f t="shared" si="5"/>
        <v>0.10484691880040709</v>
      </c>
      <c r="E128" s="4">
        <f t="shared" si="6"/>
        <v>3.3139866793529968</v>
      </c>
      <c r="F128" s="4">
        <f t="shared" si="7"/>
        <v>3.7302112744620768</v>
      </c>
      <c r="G128" s="4">
        <f t="shared" si="8"/>
        <v>2.3246769006735022</v>
      </c>
      <c r="I128" s="4">
        <f t="shared" si="9"/>
        <v>1.1048469188004071</v>
      </c>
    </row>
    <row r="129" spans="1:9" x14ac:dyDescent="0.2">
      <c r="A129" s="4">
        <f>IF('True_Odds_Calculator_3-way'!A130="","",'True_Odds_Calculator_3-way'!A130)</f>
        <v>2.17</v>
      </c>
      <c r="B129" s="4">
        <f>IF('True_Odds_Calculator_3-way'!B130="","",'True_Odds_Calculator_3-way'!B130)</f>
        <v>3.37</v>
      </c>
      <c r="C129" s="4">
        <f>IF('True_Odds_Calculator_3-way'!C130="","",'True_Odds_Calculator_3-way'!C130)</f>
        <v>3.25</v>
      </c>
      <c r="D129" s="4">
        <f t="shared" si="5"/>
        <v>6.5257705824375734E-2</v>
      </c>
      <c r="E129" s="4">
        <f t="shared" si="6"/>
        <v>2.2775052485065017</v>
      </c>
      <c r="F129" s="4">
        <f t="shared" si="7"/>
        <v>3.6365839943590208</v>
      </c>
      <c r="G129" s="4">
        <f t="shared" si="8"/>
        <v>3.4972403738033551</v>
      </c>
      <c r="I129" s="4">
        <f t="shared" si="9"/>
        <v>1.0652577058243757</v>
      </c>
    </row>
    <row r="130" spans="1:9" x14ac:dyDescent="0.2">
      <c r="A130" s="4">
        <f>IF('True_Odds_Calculator_3-way'!A131="","",'True_Odds_Calculator_3-way'!A131)</f>
        <v>1.79</v>
      </c>
      <c r="B130" s="4">
        <f>IF('True_Odds_Calculator_3-way'!B131="","",'True_Odds_Calculator_3-way'!B131)</f>
        <v>3.65</v>
      </c>
      <c r="C130" s="4">
        <f>IF('True_Odds_Calculator_3-way'!C131="","",'True_Odds_Calculator_3-way'!C131)</f>
        <v>4.32</v>
      </c>
      <c r="D130" s="4">
        <f t="shared" si="5"/>
        <v>6.411330209830246E-2</v>
      </c>
      <c r="E130" s="4">
        <f t="shared" si="6"/>
        <v>1.8611988019629659</v>
      </c>
      <c r="F130" s="4">
        <f t="shared" si="7"/>
        <v>3.9588046465396407</v>
      </c>
      <c r="G130" s="4">
        <f t="shared" si="8"/>
        <v>4.7594031112500081</v>
      </c>
      <c r="I130" s="4">
        <f t="shared" si="9"/>
        <v>1.0641133020983025</v>
      </c>
    </row>
    <row r="131" spans="1:9" x14ac:dyDescent="0.2">
      <c r="A131" s="4">
        <f>IF('True_Odds_Calculator_3-way'!A132="","",'True_Odds_Calculator_3-way'!A132)</f>
        <v>2.12</v>
      </c>
      <c r="B131" s="4">
        <f>IF('True_Odds_Calculator_3-way'!B132="","",'True_Odds_Calculator_3-way'!B132)</f>
        <v>3.19</v>
      </c>
      <c r="C131" s="4">
        <f>IF('True_Odds_Calculator_3-way'!C132="","",'True_Odds_Calculator_3-way'!C132)</f>
        <v>3.13</v>
      </c>
      <c r="D131" s="4">
        <f t="shared" ref="D131:D194" si="10">IF(A131="","",((1/A131)+(1/B131)+(1/C131))-1)</f>
        <v>0.10466655492337229</v>
      </c>
      <c r="E131" s="4">
        <f t="shared" ref="E131:E194" si="11">IF(A131="","",(3*A131)/(3-($D131*A131)))</f>
        <v>2.2893287482365703</v>
      </c>
      <c r="F131" s="4">
        <f t="shared" ref="F131:F194" si="12">IF(B131="","",(3*B131)/(3-($D131*B131)))</f>
        <v>3.5894943402574286</v>
      </c>
      <c r="G131" s="4">
        <f t="shared" ref="G131:G194" si="13">IF(C131="","",(3*C131)/(3-($D131*C131)))</f>
        <v>3.5137038601076176</v>
      </c>
      <c r="I131" s="4">
        <f t="shared" ref="I131:I194" si="14">IF(A131="","",D131+1)</f>
        <v>1.1046665549233723</v>
      </c>
    </row>
    <row r="132" spans="1:9" x14ac:dyDescent="0.2">
      <c r="A132" s="4">
        <f>IF('True_Odds_Calculator_3-way'!A133="","",'True_Odds_Calculator_3-way'!A133)</f>
        <v>2.37</v>
      </c>
      <c r="B132" s="4">
        <f>IF('True_Odds_Calculator_3-way'!B133="","",'True_Odds_Calculator_3-way'!B133)</f>
        <v>3.48</v>
      </c>
      <c r="C132" s="4">
        <f>IF('True_Odds_Calculator_3-way'!C133="","",'True_Odds_Calculator_3-way'!C133)</f>
        <v>2.82</v>
      </c>
      <c r="D132" s="4">
        <f t="shared" si="10"/>
        <v>6.3907179187136842E-2</v>
      </c>
      <c r="E132" s="4">
        <f t="shared" si="11"/>
        <v>2.4960155155361412</v>
      </c>
      <c r="F132" s="4">
        <f t="shared" si="12"/>
        <v>3.7586364711768563</v>
      </c>
      <c r="G132" s="4">
        <f t="shared" si="13"/>
        <v>3.0002321938292162</v>
      </c>
      <c r="I132" s="4">
        <f t="shared" si="14"/>
        <v>1.0639071791871368</v>
      </c>
    </row>
    <row r="133" spans="1:9" x14ac:dyDescent="0.2">
      <c r="A133" s="4">
        <f>IF('True_Odds_Calculator_3-way'!A134="","",'True_Odds_Calculator_3-way'!A134)</f>
        <v>3.82</v>
      </c>
      <c r="B133" s="4">
        <f>IF('True_Odds_Calculator_3-way'!B134="","",'True_Odds_Calculator_3-way'!B134)</f>
        <v>3.21</v>
      </c>
      <c r="C133" s="4">
        <f>IF('True_Odds_Calculator_3-way'!C134="","",'True_Odds_Calculator_3-way'!C134)</f>
        <v>2.23</v>
      </c>
      <c r="D133" s="4">
        <f t="shared" si="10"/>
        <v>2.1737077736363242E-2</v>
      </c>
      <c r="E133" s="4">
        <f t="shared" si="11"/>
        <v>3.9287418609491542</v>
      </c>
      <c r="F133" s="4">
        <f t="shared" si="12"/>
        <v>3.2864381918230081</v>
      </c>
      <c r="G133" s="4">
        <f t="shared" si="13"/>
        <v>2.2666238692385865</v>
      </c>
      <c r="I133" s="4">
        <f t="shared" si="14"/>
        <v>1.0217370777363632</v>
      </c>
    </row>
    <row r="134" spans="1:9" x14ac:dyDescent="0.2">
      <c r="A134" s="4">
        <f>IF('True_Odds_Calculator_3-way'!A135="","",'True_Odds_Calculator_3-way'!A135)</f>
        <v>2.08</v>
      </c>
      <c r="B134" s="4">
        <f>IF('True_Odds_Calculator_3-way'!B135="","",'True_Odds_Calculator_3-way'!B135)</f>
        <v>3.23</v>
      </c>
      <c r="C134" s="4">
        <f>IF('True_Odds_Calculator_3-way'!C135="","",'True_Odds_Calculator_3-way'!C135)</f>
        <v>4.3</v>
      </c>
      <c r="D134" s="4">
        <f t="shared" si="10"/>
        <v>2.2924893523928791E-2</v>
      </c>
      <c r="E134" s="4">
        <f t="shared" si="11"/>
        <v>2.1135947276313556</v>
      </c>
      <c r="F134" s="4">
        <f t="shared" si="12"/>
        <v>3.3117419674341182</v>
      </c>
      <c r="G134" s="4">
        <f t="shared" si="13"/>
        <v>4.4460942742287966</v>
      </c>
      <c r="I134" s="4">
        <f t="shared" si="14"/>
        <v>1.0229248935239288</v>
      </c>
    </row>
    <row r="135" spans="1:9" x14ac:dyDescent="0.2">
      <c r="A135" s="4">
        <f>IF('True_Odds_Calculator_3-way'!A136="","",'True_Odds_Calculator_3-way'!A136)</f>
        <v>3.72</v>
      </c>
      <c r="B135" s="4">
        <f>IF('True_Odds_Calculator_3-way'!B136="","",'True_Odds_Calculator_3-way'!B136)</f>
        <v>3.29</v>
      </c>
      <c r="C135" s="4">
        <f>IF('True_Odds_Calculator_3-way'!C136="","",'True_Odds_Calculator_3-way'!C136)</f>
        <v>2.23</v>
      </c>
      <c r="D135" s="4">
        <f t="shared" si="10"/>
        <v>2.1199065355772762E-2</v>
      </c>
      <c r="E135" s="4">
        <f t="shared" si="11"/>
        <v>3.8204269561044741</v>
      </c>
      <c r="F135" s="4">
        <f t="shared" si="12"/>
        <v>3.3683074501864056</v>
      </c>
      <c r="G135" s="4">
        <f t="shared" si="13"/>
        <v>2.2657028823871626</v>
      </c>
      <c r="I135" s="4">
        <f t="shared" si="14"/>
        <v>1.0211990653557728</v>
      </c>
    </row>
    <row r="136" spans="1:9" x14ac:dyDescent="0.2">
      <c r="A136" s="4">
        <f>IF('True_Odds_Calculator_3-way'!A137="","",'True_Odds_Calculator_3-way'!A137)</f>
        <v>1.83</v>
      </c>
      <c r="B136" s="4">
        <f>IF('True_Odds_Calculator_3-way'!B137="","",'True_Odds_Calculator_3-way'!B137)</f>
        <v>3.46</v>
      </c>
      <c r="C136" s="4">
        <f>IF('True_Odds_Calculator_3-way'!C137="","",'True_Odds_Calculator_3-way'!C137)</f>
        <v>5.18</v>
      </c>
      <c r="D136" s="4">
        <f t="shared" si="10"/>
        <v>2.8515621522349432E-2</v>
      </c>
      <c r="E136" s="4">
        <f t="shared" si="11"/>
        <v>1.8623954926458635</v>
      </c>
      <c r="F136" s="4">
        <f t="shared" si="12"/>
        <v>3.5776622151157449</v>
      </c>
      <c r="G136" s="4">
        <f t="shared" si="13"/>
        <v>5.44825561552069</v>
      </c>
      <c r="I136" s="4">
        <f t="shared" si="14"/>
        <v>1.0285156215223494</v>
      </c>
    </row>
    <row r="137" spans="1:9" x14ac:dyDescent="0.2">
      <c r="A137" s="4">
        <f>IF('True_Odds_Calculator_3-way'!A138="","",'True_Odds_Calculator_3-way'!A138)</f>
        <v>3.12</v>
      </c>
      <c r="B137" s="4">
        <f>IF('True_Odds_Calculator_3-way'!B138="","",'True_Odds_Calculator_3-way'!B138)</f>
        <v>2.93</v>
      </c>
      <c r="C137" s="4">
        <f>IF('True_Odds_Calculator_3-way'!C138="","",'True_Odds_Calculator_3-way'!C138)</f>
        <v>2.74</v>
      </c>
      <c r="D137" s="4">
        <f t="shared" si="10"/>
        <v>2.6773252490100541E-2</v>
      </c>
      <c r="E137" s="4">
        <f t="shared" si="11"/>
        <v>3.2093620632866235</v>
      </c>
      <c r="F137" s="4">
        <f t="shared" si="12"/>
        <v>3.0086724004339569</v>
      </c>
      <c r="G137" s="4">
        <f t="shared" si="13"/>
        <v>2.8086803918220791</v>
      </c>
      <c r="I137" s="4">
        <f t="shared" si="14"/>
        <v>1.0267732524901005</v>
      </c>
    </row>
    <row r="138" spans="1:9" x14ac:dyDescent="0.2">
      <c r="A138" s="4">
        <f>IF('True_Odds_Calculator_3-way'!A139="","",'True_Odds_Calculator_3-way'!A139)</f>
        <v>2.42</v>
      </c>
      <c r="B138" s="4">
        <f>IF('True_Odds_Calculator_3-way'!B139="","",'True_Odds_Calculator_3-way'!B139)</f>
        <v>3.15</v>
      </c>
      <c r="C138" s="4">
        <f>IF('True_Odds_Calculator_3-way'!C139="","",'True_Odds_Calculator_3-way'!C139)</f>
        <v>3.36</v>
      </c>
      <c r="D138" s="4">
        <f t="shared" si="10"/>
        <v>2.8302505575232839E-2</v>
      </c>
      <c r="E138" s="4">
        <f t="shared" si="11"/>
        <v>2.476541137612692</v>
      </c>
      <c r="F138" s="4">
        <f t="shared" si="12"/>
        <v>3.2464776235937109</v>
      </c>
      <c r="G138" s="4">
        <f t="shared" si="13"/>
        <v>3.4699946893255444</v>
      </c>
      <c r="I138" s="4">
        <f t="shared" si="14"/>
        <v>1.0283025055752328</v>
      </c>
    </row>
    <row r="139" spans="1:9" x14ac:dyDescent="0.2">
      <c r="A139" s="4">
        <f>IF('True_Odds_Calculator_3-way'!A140="","",'True_Odds_Calculator_3-way'!A140)</f>
        <v>1.93</v>
      </c>
      <c r="B139" s="4">
        <f>IF('True_Odds_Calculator_3-way'!B140="","",'True_Odds_Calculator_3-way'!B140)</f>
        <v>3.44</v>
      </c>
      <c r="C139" s="4">
        <f>IF('True_Odds_Calculator_3-way'!C140="","",'True_Odds_Calculator_3-way'!C140)</f>
        <v>4.54</v>
      </c>
      <c r="D139" s="4">
        <f t="shared" si="10"/>
        <v>2.9096706625128199E-2</v>
      </c>
      <c r="E139" s="4">
        <f t="shared" si="11"/>
        <v>1.9668166065219401</v>
      </c>
      <c r="F139" s="4">
        <f t="shared" si="12"/>
        <v>3.5587344105968275</v>
      </c>
      <c r="G139" s="4">
        <f t="shared" si="13"/>
        <v>4.749117988496983</v>
      </c>
      <c r="I139" s="4">
        <f t="shared" si="14"/>
        <v>1.0290967066251282</v>
      </c>
    </row>
    <row r="140" spans="1:9" x14ac:dyDescent="0.2">
      <c r="A140" s="4">
        <f>IF('True_Odds_Calculator_3-way'!A141="","",'True_Odds_Calculator_3-way'!A141)</f>
        <v>1.91</v>
      </c>
      <c r="B140" s="4">
        <f>IF('True_Odds_Calculator_3-way'!B141="","",'True_Odds_Calculator_3-way'!B141)</f>
        <v>3.95</v>
      </c>
      <c r="C140" s="4">
        <f>IF('True_Odds_Calculator_3-way'!C141="","",'True_Odds_Calculator_3-way'!C141)</f>
        <v>3.97</v>
      </c>
      <c r="D140" s="4">
        <f t="shared" si="10"/>
        <v>2.8613935151851955E-2</v>
      </c>
      <c r="E140" s="4">
        <f t="shared" si="11"/>
        <v>1.945441149454727</v>
      </c>
      <c r="F140" s="4">
        <f t="shared" si="12"/>
        <v>4.1046424648595208</v>
      </c>
      <c r="G140" s="4">
        <f t="shared" si="13"/>
        <v>4.1262434008458202</v>
      </c>
      <c r="I140" s="4">
        <f t="shared" si="14"/>
        <v>1.028613935151852</v>
      </c>
    </row>
    <row r="141" spans="1:9" x14ac:dyDescent="0.2">
      <c r="A141" s="4">
        <f>IF('True_Odds_Calculator_3-way'!A142="","",'True_Odds_Calculator_3-way'!A142)</f>
        <v>1.56</v>
      </c>
      <c r="B141" s="4">
        <f>IF('True_Odds_Calculator_3-way'!B142="","",'True_Odds_Calculator_3-way'!B142)</f>
        <v>4.37</v>
      </c>
      <c r="C141" s="4">
        <f>IF('True_Odds_Calculator_3-way'!C142="","",'True_Odds_Calculator_3-way'!C142)</f>
        <v>6.28</v>
      </c>
      <c r="D141" s="4">
        <f t="shared" si="10"/>
        <v>2.9094261760529871E-2</v>
      </c>
      <c r="E141" s="4">
        <f t="shared" si="11"/>
        <v>1.5839638140693857</v>
      </c>
      <c r="F141" s="4">
        <f t="shared" si="12"/>
        <v>4.5633998104659828</v>
      </c>
      <c r="G141" s="4">
        <f t="shared" si="13"/>
        <v>6.6872821515924983</v>
      </c>
      <c r="I141" s="4">
        <f t="shared" si="14"/>
        <v>1.0290942617605299</v>
      </c>
    </row>
    <row r="142" spans="1:9" x14ac:dyDescent="0.2">
      <c r="A142" s="4">
        <f>IF('True_Odds_Calculator_3-way'!A143="","",'True_Odds_Calculator_3-way'!A143)</f>
        <v>1.49</v>
      </c>
      <c r="B142" s="4">
        <f>IF('True_Odds_Calculator_3-way'!B143="","",'True_Odds_Calculator_3-way'!B143)</f>
        <v>4.79</v>
      </c>
      <c r="C142" s="4">
        <f>IF('True_Odds_Calculator_3-way'!C143="","",'True_Odds_Calculator_3-way'!C143)</f>
        <v>6.6</v>
      </c>
      <c r="D142" s="4">
        <f t="shared" si="10"/>
        <v>3.1424358335849112E-2</v>
      </c>
      <c r="E142" s="4">
        <f t="shared" si="11"/>
        <v>1.513623779157548</v>
      </c>
      <c r="F142" s="4">
        <f t="shared" si="12"/>
        <v>5.0430301308697247</v>
      </c>
      <c r="G142" s="4">
        <f t="shared" si="13"/>
        <v>7.0901688118946016</v>
      </c>
      <c r="I142" s="4">
        <f t="shared" si="14"/>
        <v>1.0314243583358491</v>
      </c>
    </row>
    <row r="143" spans="1:9" x14ac:dyDescent="0.2">
      <c r="A143" s="4">
        <f>IF('True_Odds_Calculator_3-way'!A144="","",'True_Odds_Calculator_3-way'!A144)</f>
        <v>1.99</v>
      </c>
      <c r="B143" s="4">
        <f>IF('True_Odds_Calculator_3-way'!B144="","",'True_Odds_Calculator_3-way'!B144)</f>
        <v>3.43</v>
      </c>
      <c r="C143" s="4">
        <f>IF('True_Odds_Calculator_3-way'!C144="","",'True_Odds_Calculator_3-way'!C144)</f>
        <v>4.1500000000000004</v>
      </c>
      <c r="D143" s="4">
        <f t="shared" si="10"/>
        <v>3.502160774013019E-2</v>
      </c>
      <c r="E143" s="4">
        <f t="shared" si="11"/>
        <v>2.037329194102675</v>
      </c>
      <c r="F143" s="4">
        <f t="shared" si="12"/>
        <v>3.5730706493232378</v>
      </c>
      <c r="G143" s="4">
        <f t="shared" si="13"/>
        <v>4.3612894600502798</v>
      </c>
      <c r="I143" s="4">
        <f t="shared" si="14"/>
        <v>1.0350216077401302</v>
      </c>
    </row>
    <row r="144" spans="1:9" x14ac:dyDescent="0.2">
      <c r="A144" s="4">
        <f>IF('True_Odds_Calculator_3-way'!A145="","",'True_Odds_Calculator_3-way'!A145)</f>
        <v>2.71</v>
      </c>
      <c r="B144" s="4">
        <f>IF('True_Odds_Calculator_3-way'!B145="","",'True_Odds_Calculator_3-way'!B145)</f>
        <v>3.59</v>
      </c>
      <c r="C144" s="4">
        <f>IF('True_Odds_Calculator_3-way'!C145="","",'True_Odds_Calculator_3-way'!C145)</f>
        <v>2.5299999999999998</v>
      </c>
      <c r="D144" s="4">
        <f t="shared" si="10"/>
        <v>4.2812139066374044E-2</v>
      </c>
      <c r="E144" s="4">
        <f t="shared" si="11"/>
        <v>2.8190218130138684</v>
      </c>
      <c r="F144" s="4">
        <f t="shared" si="12"/>
        <v>3.7838538708222966</v>
      </c>
      <c r="G144" s="4">
        <f t="shared" si="13"/>
        <v>2.6247669589328404</v>
      </c>
      <c r="I144" s="4">
        <f t="shared" si="14"/>
        <v>1.042812139066374</v>
      </c>
    </row>
    <row r="145" spans="1:9" x14ac:dyDescent="0.2">
      <c r="A145" s="4">
        <f>IF('True_Odds_Calculator_3-way'!A146="","",'True_Odds_Calculator_3-way'!A146)</f>
        <v>2.17</v>
      </c>
      <c r="B145" s="4">
        <f>IF('True_Odds_Calculator_3-way'!B146="","",'True_Odds_Calculator_3-way'!B146)</f>
        <v>3.55</v>
      </c>
      <c r="C145" s="4">
        <f>IF('True_Odds_Calculator_3-way'!C146="","",'True_Odds_Calculator_3-way'!C146)</f>
        <v>3.3</v>
      </c>
      <c r="D145" s="4">
        <f t="shared" si="10"/>
        <v>4.5549936962931081E-2</v>
      </c>
      <c r="E145" s="4">
        <f t="shared" si="11"/>
        <v>2.2439326155109081</v>
      </c>
      <c r="F145" s="4">
        <f t="shared" si="12"/>
        <v>3.7522490719580022</v>
      </c>
      <c r="G145" s="4">
        <f t="shared" si="13"/>
        <v>3.4740679328825124</v>
      </c>
      <c r="I145" s="4">
        <f t="shared" si="14"/>
        <v>1.0455499369629311</v>
      </c>
    </row>
    <row r="146" spans="1:9" x14ac:dyDescent="0.2">
      <c r="A146" s="4">
        <f>IF('True_Odds_Calculator_3-way'!A147="","",'True_Odds_Calculator_3-way'!A147)</f>
        <v>1.83</v>
      </c>
      <c r="B146" s="4">
        <f>IF('True_Odds_Calculator_3-way'!B147="","",'True_Odds_Calculator_3-way'!B147)</f>
        <v>3.6</v>
      </c>
      <c r="C146" s="4">
        <f>IF('True_Odds_Calculator_3-way'!C147="","",'True_Odds_Calculator_3-way'!C147)</f>
        <v>3.95</v>
      </c>
      <c r="D146" s="4">
        <f t="shared" si="10"/>
        <v>7.7390422171496942E-2</v>
      </c>
      <c r="E146" s="4">
        <f t="shared" si="11"/>
        <v>1.9206713559234465</v>
      </c>
      <c r="F146" s="4">
        <f t="shared" si="12"/>
        <v>3.968553650948575</v>
      </c>
      <c r="G146" s="4">
        <f t="shared" si="13"/>
        <v>4.3981611371203542</v>
      </c>
      <c r="I146" s="4">
        <f t="shared" si="14"/>
        <v>1.0773904221714969</v>
      </c>
    </row>
    <row r="147" spans="1:9" x14ac:dyDescent="0.2">
      <c r="A147" s="4">
        <f>IF('True_Odds_Calculator_3-way'!A148="","",'True_Odds_Calculator_3-way'!A148)</f>
        <v>2.16</v>
      </c>
      <c r="B147" s="4">
        <f>IF('True_Odds_Calculator_3-way'!B148="","",'True_Odds_Calculator_3-way'!B148)</f>
        <v>3.67</v>
      </c>
      <c r="C147" s="4">
        <f>IF('True_Odds_Calculator_3-way'!C148="","",'True_Odds_Calculator_3-way'!C148)</f>
        <v>3.48</v>
      </c>
      <c r="D147" s="4">
        <f t="shared" si="10"/>
        <v>2.2798848834741037E-2</v>
      </c>
      <c r="E147" s="4">
        <f t="shared" si="11"/>
        <v>2.1960485122057465</v>
      </c>
      <c r="F147" s="4">
        <f t="shared" si="12"/>
        <v>3.7752952176169319</v>
      </c>
      <c r="G147" s="4">
        <f t="shared" si="13"/>
        <v>3.5745345156080583</v>
      </c>
      <c r="I147" s="4">
        <f t="shared" si="14"/>
        <v>1.022798848834741</v>
      </c>
    </row>
    <row r="148" spans="1:9" x14ac:dyDescent="0.2">
      <c r="A148" s="4">
        <f>IF('True_Odds_Calculator_3-way'!A149="","",'True_Odds_Calculator_3-way'!A149)</f>
        <v>2.58</v>
      </c>
      <c r="B148" s="4">
        <f>IF('True_Odds_Calculator_3-way'!B149="","",'True_Odds_Calculator_3-way'!B149)</f>
        <v>3.55</v>
      </c>
      <c r="C148" s="4">
        <f>IF('True_Odds_Calculator_3-way'!C149="","",'True_Odds_Calculator_3-way'!C149)</f>
        <v>2.83</v>
      </c>
      <c r="D148" s="4">
        <f t="shared" si="10"/>
        <v>2.2643930529240519E-2</v>
      </c>
      <c r="E148" s="4">
        <f t="shared" si="11"/>
        <v>2.6312401933232876</v>
      </c>
      <c r="F148" s="4">
        <f t="shared" si="12"/>
        <v>3.6477424172982746</v>
      </c>
      <c r="G148" s="4">
        <f t="shared" si="13"/>
        <v>2.89177045652912</v>
      </c>
      <c r="I148" s="4">
        <f t="shared" si="14"/>
        <v>1.0226439305292405</v>
      </c>
    </row>
    <row r="149" spans="1:9" x14ac:dyDescent="0.2">
      <c r="A149" s="4">
        <f>IF('True_Odds_Calculator_3-way'!A150="","",'True_Odds_Calculator_3-way'!A150)</f>
        <v>2.29</v>
      </c>
      <c r="B149" s="4">
        <f>IF('True_Odds_Calculator_3-way'!B150="","",'True_Odds_Calculator_3-way'!B150)</f>
        <v>3.54</v>
      </c>
      <c r="C149" s="4">
        <f>IF('True_Odds_Calculator_3-way'!C150="","",'True_Odds_Calculator_3-way'!C150)</f>
        <v>3.24</v>
      </c>
      <c r="D149" s="4">
        <f t="shared" si="10"/>
        <v>2.7809073722280253E-2</v>
      </c>
      <c r="E149" s="4">
        <f t="shared" si="11"/>
        <v>2.3396654661340044</v>
      </c>
      <c r="F149" s="4">
        <f t="shared" si="12"/>
        <v>3.66010528240299</v>
      </c>
      <c r="G149" s="4">
        <f t="shared" si="13"/>
        <v>3.3403225790041828</v>
      </c>
      <c r="I149" s="4">
        <f t="shared" si="14"/>
        <v>1.0278090737222803</v>
      </c>
    </row>
    <row r="150" spans="1:9" x14ac:dyDescent="0.2">
      <c r="A150" s="4">
        <f>IF('True_Odds_Calculator_3-way'!A151="","",'True_Odds_Calculator_3-way'!A151)</f>
        <v>2.06</v>
      </c>
      <c r="B150" s="4">
        <f>IF('True_Odds_Calculator_3-way'!B151="","",'True_Odds_Calculator_3-way'!B151)</f>
        <v>3.94</v>
      </c>
      <c r="C150" s="4">
        <f>IF('True_Odds_Calculator_3-way'!C151="","",'True_Odds_Calculator_3-way'!C151)</f>
        <v>3.45</v>
      </c>
      <c r="D150" s="4">
        <f t="shared" si="10"/>
        <v>2.9099072266636439E-2</v>
      </c>
      <c r="E150" s="4">
        <f t="shared" si="11"/>
        <v>2.1020008417537905</v>
      </c>
      <c r="F150" s="4">
        <f t="shared" si="12"/>
        <v>4.09655723299025</v>
      </c>
      <c r="G150" s="4">
        <f t="shared" si="13"/>
        <v>3.5694477611052435</v>
      </c>
      <c r="I150" s="4">
        <f t="shared" si="14"/>
        <v>1.0290990722666364</v>
      </c>
    </row>
    <row r="151" spans="1:9" x14ac:dyDescent="0.2">
      <c r="A151" s="4">
        <f>IF('True_Odds_Calculator_3-way'!A152="","",'True_Odds_Calculator_3-way'!A152)</f>
        <v>1.91</v>
      </c>
      <c r="B151" s="4">
        <f>IF('True_Odds_Calculator_3-way'!B152="","",'True_Odds_Calculator_3-way'!B152)</f>
        <v>4.09</v>
      </c>
      <c r="C151" s="4">
        <f>IF('True_Odds_Calculator_3-way'!C152="","",'True_Odds_Calculator_3-way'!C152)</f>
        <v>3.83</v>
      </c>
      <c r="D151" s="4">
        <f t="shared" si="10"/>
        <v>2.915559267432144E-2</v>
      </c>
      <c r="E151" s="4">
        <f t="shared" si="11"/>
        <v>1.9461247340925303</v>
      </c>
      <c r="F151" s="4">
        <f t="shared" si="12"/>
        <v>4.2593021108851135</v>
      </c>
      <c r="G151" s="4">
        <f t="shared" si="13"/>
        <v>3.9780716778343947</v>
      </c>
      <c r="I151" s="4">
        <f t="shared" si="14"/>
        <v>1.0291555926743214</v>
      </c>
    </row>
    <row r="152" spans="1:9" x14ac:dyDescent="0.2">
      <c r="A152" s="4">
        <f>IF('True_Odds_Calculator_3-way'!A153="","",'True_Odds_Calculator_3-way'!A153)</f>
        <v>2.41</v>
      </c>
      <c r="B152" s="4">
        <f>IF('True_Odds_Calculator_3-way'!B153="","",'True_Odds_Calculator_3-way'!B153)</f>
        <v>3.41</v>
      </c>
      <c r="C152" s="4">
        <f>IF('True_Odds_Calculator_3-way'!C153="","",'True_Odds_Calculator_3-way'!C153)</f>
        <v>3.18</v>
      </c>
      <c r="D152" s="4">
        <f t="shared" si="10"/>
        <v>2.2658300105940388E-2</v>
      </c>
      <c r="E152" s="4">
        <f t="shared" si="11"/>
        <v>2.4546805063536543</v>
      </c>
      <c r="F152" s="4">
        <f t="shared" si="12"/>
        <v>3.5001460316230117</v>
      </c>
      <c r="G152" s="4">
        <f t="shared" si="13"/>
        <v>3.2582561381236053</v>
      </c>
      <c r="I152" s="4">
        <f t="shared" si="14"/>
        <v>1.0226583001059404</v>
      </c>
    </row>
    <row r="153" spans="1:9" x14ac:dyDescent="0.2">
      <c r="A153" s="4">
        <f>IF('True_Odds_Calculator_3-way'!A154="","",'True_Odds_Calculator_3-way'!A154)</f>
        <v>2.76</v>
      </c>
      <c r="B153" s="4">
        <f>IF('True_Odds_Calculator_3-way'!B154="","",'True_Odds_Calculator_3-way'!B154)</f>
        <v>3.32</v>
      </c>
      <c r="C153" s="4">
        <f>IF('True_Odds_Calculator_3-way'!C154="","",'True_Odds_Calculator_3-way'!C154)</f>
        <v>2.79</v>
      </c>
      <c r="D153" s="4">
        <f t="shared" si="10"/>
        <v>2.1946598924919014E-2</v>
      </c>
      <c r="E153" s="4">
        <f t="shared" si="11"/>
        <v>2.8168751630714555</v>
      </c>
      <c r="F153" s="4">
        <f t="shared" si="12"/>
        <v>3.4026419015899112</v>
      </c>
      <c r="G153" s="4">
        <f t="shared" si="13"/>
        <v>2.8481313200632434</v>
      </c>
      <c r="I153" s="4">
        <f t="shared" si="14"/>
        <v>1.021946598924919</v>
      </c>
    </row>
    <row r="154" spans="1:9" x14ac:dyDescent="0.2">
      <c r="A154" s="4">
        <f>IF('True_Odds_Calculator_3-way'!A155="","",'True_Odds_Calculator_3-way'!A155)</f>
        <v>7.15</v>
      </c>
      <c r="B154" s="4">
        <f>IF('True_Odds_Calculator_3-way'!B155="","",'True_Odds_Calculator_3-way'!B155)</f>
        <v>4.63</v>
      </c>
      <c r="C154" s="4">
        <f>IF('True_Odds_Calculator_3-way'!C155="","",'True_Odds_Calculator_3-way'!C155)</f>
        <v>1.49</v>
      </c>
      <c r="D154" s="4">
        <f t="shared" si="10"/>
        <v>2.698380083974472E-2</v>
      </c>
      <c r="E154" s="4">
        <f t="shared" si="11"/>
        <v>7.6414310689252671</v>
      </c>
      <c r="F154" s="4">
        <f t="shared" si="12"/>
        <v>4.8311951172570371</v>
      </c>
      <c r="G154" s="4">
        <f t="shared" si="13"/>
        <v>1.5102401699160477</v>
      </c>
      <c r="I154" s="4">
        <f t="shared" si="14"/>
        <v>1.0269838008397447</v>
      </c>
    </row>
    <row r="155" spans="1:9" x14ac:dyDescent="0.2">
      <c r="A155" s="4">
        <f>IF('True_Odds_Calculator_3-way'!A156="","",'True_Odds_Calculator_3-way'!A156)</f>
        <v>2.44</v>
      </c>
      <c r="B155" s="4">
        <f>IF('True_Odds_Calculator_3-way'!B156="","",'True_Odds_Calculator_3-way'!B156)</f>
        <v>3.38</v>
      </c>
      <c r="C155" s="4">
        <f>IF('True_Odds_Calculator_3-way'!C156="","",'True_Odds_Calculator_3-way'!C156)</f>
        <v>3.16</v>
      </c>
      <c r="D155" s="4">
        <f t="shared" si="10"/>
        <v>2.2149749941982488E-2</v>
      </c>
      <c r="E155" s="4">
        <f t="shared" si="11"/>
        <v>2.4847633343706712</v>
      </c>
      <c r="F155" s="4">
        <f t="shared" si="12"/>
        <v>3.4665080425816281</v>
      </c>
      <c r="G155" s="4">
        <f t="shared" si="13"/>
        <v>3.2354873824052883</v>
      </c>
      <c r="I155" s="4">
        <f t="shared" si="14"/>
        <v>1.0221497499419825</v>
      </c>
    </row>
    <row r="156" spans="1:9" x14ac:dyDescent="0.2">
      <c r="A156" s="4">
        <f>IF('True_Odds_Calculator_3-way'!A157="","",'True_Odds_Calculator_3-way'!A157)</f>
        <v>1.94</v>
      </c>
      <c r="B156" s="4">
        <f>IF('True_Odds_Calculator_3-way'!B157="","",'True_Odds_Calculator_3-way'!B157)</f>
        <v>3.65</v>
      </c>
      <c r="C156" s="4">
        <f>IF('True_Odds_Calculator_3-way'!C157="","",'True_Odds_Calculator_3-way'!C157)</f>
        <v>4.26</v>
      </c>
      <c r="D156" s="4">
        <f t="shared" si="10"/>
        <v>2.4178304303057896E-2</v>
      </c>
      <c r="E156" s="4">
        <f t="shared" si="11"/>
        <v>1.9708142792990759</v>
      </c>
      <c r="F156" s="4">
        <f t="shared" si="12"/>
        <v>3.7606261007170083</v>
      </c>
      <c r="G156" s="4">
        <f t="shared" si="13"/>
        <v>4.4114594860205338</v>
      </c>
      <c r="I156" s="4">
        <f t="shared" si="14"/>
        <v>1.0241783043030579</v>
      </c>
    </row>
    <row r="157" spans="1:9" x14ac:dyDescent="0.2">
      <c r="A157" s="4">
        <f>IF('True_Odds_Calculator_3-way'!A158="","",'True_Odds_Calculator_3-way'!A158)</f>
        <v>2.06</v>
      </c>
      <c r="B157" s="4">
        <f>IF('True_Odds_Calculator_3-way'!B158="","",'True_Odds_Calculator_3-way'!B158)</f>
        <v>3.52</v>
      </c>
      <c r="C157" s="4">
        <f>IF('True_Odds_Calculator_3-way'!C158="","",'True_Odds_Calculator_3-way'!C158)</f>
        <v>3.94</v>
      </c>
      <c r="D157" s="4">
        <f t="shared" si="10"/>
        <v>2.3334908893777317E-2</v>
      </c>
      <c r="E157" s="4">
        <f t="shared" si="11"/>
        <v>2.0935455164724099</v>
      </c>
      <c r="F157" s="4">
        <f t="shared" si="12"/>
        <v>3.6190893134381596</v>
      </c>
      <c r="G157" s="4">
        <f t="shared" si="13"/>
        <v>4.0645647388751929</v>
      </c>
      <c r="I157" s="4">
        <f t="shared" si="14"/>
        <v>1.0233349088937773</v>
      </c>
    </row>
    <row r="158" spans="1:9" x14ac:dyDescent="0.2">
      <c r="A158" s="4">
        <f>IF('True_Odds_Calculator_3-way'!A159="","",'True_Odds_Calculator_3-way'!A159)</f>
        <v>2.85</v>
      </c>
      <c r="B158" s="4">
        <f>IF('True_Odds_Calculator_3-way'!B159="","",'True_Odds_Calculator_3-way'!B159)</f>
        <v>3.54</v>
      </c>
      <c r="C158" s="4">
        <f>IF('True_Odds_Calculator_3-way'!C159="","",'True_Odds_Calculator_3-way'!C159)</f>
        <v>2.58</v>
      </c>
      <c r="D158" s="4">
        <f t="shared" si="10"/>
        <v>2.0959967913477096E-2</v>
      </c>
      <c r="E158" s="4">
        <f t="shared" si="11"/>
        <v>2.9079020571221741</v>
      </c>
      <c r="F158" s="4">
        <f t="shared" si="12"/>
        <v>3.6297743455015525</v>
      </c>
      <c r="G158" s="4">
        <f t="shared" si="13"/>
        <v>2.6273596618196575</v>
      </c>
      <c r="I158" s="4">
        <f t="shared" si="14"/>
        <v>1.0209599679134771</v>
      </c>
    </row>
    <row r="159" spans="1:9" x14ac:dyDescent="0.2">
      <c r="A159" s="4">
        <f>IF('True_Odds_Calculator_3-way'!A160="","",'True_Odds_Calculator_3-way'!A160)</f>
        <v>2.5</v>
      </c>
      <c r="B159" s="4">
        <f>IF('True_Odds_Calculator_3-way'!B160="","",'True_Odds_Calculator_3-way'!B160)</f>
        <v>3.42</v>
      </c>
      <c r="C159" s="4">
        <f>IF('True_Odds_Calculator_3-way'!C160="","",'True_Odds_Calculator_3-way'!C160)</f>
        <v>3.04</v>
      </c>
      <c r="D159" s="4">
        <f t="shared" si="10"/>
        <v>2.1345029239766111E-2</v>
      </c>
      <c r="E159" s="4">
        <f t="shared" si="11"/>
        <v>2.5452741255271647</v>
      </c>
      <c r="F159" s="4">
        <f t="shared" si="12"/>
        <v>3.5052955244277415</v>
      </c>
      <c r="G159" s="4">
        <f t="shared" si="13"/>
        <v>3.1072077528770445</v>
      </c>
      <c r="I159" s="4">
        <f t="shared" si="14"/>
        <v>1.0213450292397661</v>
      </c>
    </row>
    <row r="160" spans="1:9" x14ac:dyDescent="0.2">
      <c r="A160" s="4">
        <f>IF('True_Odds_Calculator_3-way'!A161="","",'True_Odds_Calculator_3-way'!A161)</f>
        <v>4.29</v>
      </c>
      <c r="B160" s="4">
        <f>IF('True_Odds_Calculator_3-way'!B161="","",'True_Odds_Calculator_3-way'!B161)</f>
        <v>4.13</v>
      </c>
      <c r="C160" s="4">
        <f>IF('True_Odds_Calculator_3-way'!C161="","",'True_Odds_Calculator_3-way'!C161)</f>
        <v>1.82</v>
      </c>
      <c r="D160" s="4">
        <f t="shared" si="10"/>
        <v>2.4681533156109214E-2</v>
      </c>
      <c r="E160" s="4">
        <f t="shared" si="11"/>
        <v>4.446953408016598</v>
      </c>
      <c r="F160" s="4">
        <f t="shared" si="12"/>
        <v>4.2752660323179992</v>
      </c>
      <c r="G160" s="4">
        <f t="shared" si="13"/>
        <v>1.8476659586967326</v>
      </c>
      <c r="I160" s="4">
        <f t="shared" si="14"/>
        <v>1.0246815331561092</v>
      </c>
    </row>
    <row r="161" spans="1:9" x14ac:dyDescent="0.2">
      <c r="A161" s="4">
        <f>IF('True_Odds_Calculator_3-way'!A162="","",'True_Odds_Calculator_3-way'!A162)</f>
        <v>1.2</v>
      </c>
      <c r="B161" s="4">
        <f>IF('True_Odds_Calculator_3-way'!B162="","",'True_Odds_Calculator_3-way'!B162)</f>
        <v>8.35</v>
      </c>
      <c r="C161" s="4">
        <f>IF('True_Odds_Calculator_3-way'!C162="","",'True_Odds_Calculator_3-way'!C162)</f>
        <v>12.77</v>
      </c>
      <c r="D161" s="4">
        <f t="shared" si="10"/>
        <v>3.1402348005633129E-2</v>
      </c>
      <c r="E161" s="4">
        <f t="shared" si="11"/>
        <v>1.2152648681231288</v>
      </c>
      <c r="F161" s="4">
        <f t="shared" si="12"/>
        <v>9.1497143292995364</v>
      </c>
      <c r="G161" s="4">
        <f t="shared" si="13"/>
        <v>14.740330006643134</v>
      </c>
      <c r="I161" s="4">
        <f t="shared" si="14"/>
        <v>1.0314023480056331</v>
      </c>
    </row>
    <row r="162" spans="1:9" x14ac:dyDescent="0.2">
      <c r="A162" s="4">
        <f>IF('True_Odds_Calculator_3-way'!A163="","",'True_Odds_Calculator_3-way'!A163)</f>
        <v>4.3</v>
      </c>
      <c r="B162" s="4">
        <f>IF('True_Odds_Calculator_3-way'!B163="","",'True_Odds_Calculator_3-way'!B163)</f>
        <v>3.25</v>
      </c>
      <c r="C162" s="4">
        <f>IF('True_Odds_Calculator_3-way'!C163="","",'True_Odds_Calculator_3-way'!C163)</f>
        <v>1.93</v>
      </c>
      <c r="D162" s="4">
        <f t="shared" si="10"/>
        <v>5.83851622530982E-2</v>
      </c>
      <c r="E162" s="4">
        <f t="shared" si="11"/>
        <v>4.692711429441359</v>
      </c>
      <c r="F162" s="4">
        <f t="shared" si="12"/>
        <v>3.4694444146683963</v>
      </c>
      <c r="G162" s="4">
        <f t="shared" si="13"/>
        <v>2.0053221479420822</v>
      </c>
      <c r="I162" s="4">
        <f t="shared" si="14"/>
        <v>1.0583851622530982</v>
      </c>
    </row>
    <row r="163" spans="1:9" x14ac:dyDescent="0.2">
      <c r="A163" s="4">
        <f>IF('True_Odds_Calculator_3-way'!A164="","",'True_Odds_Calculator_3-way'!A164)</f>
        <v>4.29</v>
      </c>
      <c r="B163" s="4">
        <f>IF('True_Odds_Calculator_3-way'!B164="","",'True_Odds_Calculator_3-way'!B164)</f>
        <v>3.41</v>
      </c>
      <c r="C163" s="4">
        <f>IF('True_Odds_Calculator_3-way'!C164="","",'True_Odds_Calculator_3-way'!C164)</f>
        <v>1.88</v>
      </c>
      <c r="D163" s="4">
        <f t="shared" si="10"/>
        <v>5.8270258682063591E-2</v>
      </c>
      <c r="E163" s="4">
        <f t="shared" si="11"/>
        <v>4.6799649593938266</v>
      </c>
      <c r="F163" s="4">
        <f t="shared" si="12"/>
        <v>3.6518779772453729</v>
      </c>
      <c r="G163" s="4">
        <f t="shared" si="13"/>
        <v>1.9512519731988347</v>
      </c>
      <c r="I163" s="4">
        <f t="shared" si="14"/>
        <v>1.0582702586820636</v>
      </c>
    </row>
    <row r="164" spans="1:9" x14ac:dyDescent="0.2">
      <c r="A164" s="4">
        <f>IF('True_Odds_Calculator_3-way'!A165="","",'True_Odds_Calculator_3-way'!A165)</f>
        <v>1.45</v>
      </c>
      <c r="B164" s="4">
        <f>IF('True_Odds_Calculator_3-way'!B165="","",'True_Odds_Calculator_3-way'!B165)</f>
        <v>4.3099999999999996</v>
      </c>
      <c r="C164" s="4">
        <f>IF('True_Odds_Calculator_3-way'!C165="","",'True_Odds_Calculator_3-way'!C165)</f>
        <v>7.04</v>
      </c>
      <c r="D164" s="4">
        <f t="shared" si="10"/>
        <v>6.3719188444166575E-2</v>
      </c>
      <c r="E164" s="4">
        <f t="shared" si="11"/>
        <v>1.4960755478851619</v>
      </c>
      <c r="F164" s="4">
        <f t="shared" si="12"/>
        <v>4.7443094284878322</v>
      </c>
      <c r="G164" s="4">
        <f t="shared" si="13"/>
        <v>8.2777533885060492</v>
      </c>
      <c r="I164" s="4">
        <f t="shared" si="14"/>
        <v>1.0637191884441666</v>
      </c>
    </row>
    <row r="165" spans="1:9" x14ac:dyDescent="0.2">
      <c r="A165" s="4">
        <f>IF('True_Odds_Calculator_3-way'!A166="","",'True_Odds_Calculator_3-way'!A166)</f>
        <v>2.5299999999999998</v>
      </c>
      <c r="B165" s="4">
        <f>IF('True_Odds_Calculator_3-way'!B166="","",'True_Odds_Calculator_3-way'!B166)</f>
        <v>3.21</v>
      </c>
      <c r="C165" s="4">
        <f>IF('True_Odds_Calculator_3-way'!C166="","",'True_Odds_Calculator_3-way'!C166)</f>
        <v>3.18</v>
      </c>
      <c r="D165" s="4">
        <f t="shared" si="10"/>
        <v>2.1248805551857597E-2</v>
      </c>
      <c r="E165" s="4">
        <f t="shared" si="11"/>
        <v>2.5761644181605003</v>
      </c>
      <c r="F165" s="4">
        <f t="shared" si="12"/>
        <v>3.284681241715397</v>
      </c>
      <c r="G165" s="4">
        <f t="shared" si="13"/>
        <v>3.2532759211012627</v>
      </c>
      <c r="I165" s="4">
        <f t="shared" si="14"/>
        <v>1.0212488055518576</v>
      </c>
    </row>
    <row r="166" spans="1:9" x14ac:dyDescent="0.2">
      <c r="A166" s="4">
        <f>IF('True_Odds_Calculator_3-way'!A167="","",'True_Odds_Calculator_3-way'!A167)</f>
        <v>4.49</v>
      </c>
      <c r="B166" s="4">
        <f>IF('True_Odds_Calculator_3-way'!B167="","",'True_Odds_Calculator_3-way'!B167)</f>
        <v>4.08</v>
      </c>
      <c r="C166" s="4">
        <f>IF('True_Odds_Calculator_3-way'!C167="","",'True_Odds_Calculator_3-way'!C167)</f>
        <v>1.8</v>
      </c>
      <c r="D166" s="4">
        <f t="shared" si="10"/>
        <v>2.3370743991731668E-2</v>
      </c>
      <c r="E166" s="4">
        <f t="shared" si="11"/>
        <v>4.6527446974229303</v>
      </c>
      <c r="F166" s="4">
        <f t="shared" si="12"/>
        <v>4.2139366552845186</v>
      </c>
      <c r="G166" s="4">
        <f t="shared" si="13"/>
        <v>1.825599369294753</v>
      </c>
      <c r="I166" s="4">
        <f t="shared" si="14"/>
        <v>1.0233707439917317</v>
      </c>
    </row>
    <row r="167" spans="1:9" x14ac:dyDescent="0.2">
      <c r="A167" s="4">
        <f>IF('True_Odds_Calculator_3-way'!A168="","",'True_Odds_Calculator_3-way'!A168)</f>
        <v>3.45</v>
      </c>
      <c r="B167" s="4">
        <f>IF('True_Odds_Calculator_3-way'!B168="","",'True_Odds_Calculator_3-way'!B168)</f>
        <v>3.71</v>
      </c>
      <c r="C167" s="4">
        <f>IF('True_Odds_Calculator_3-way'!C168="","",'True_Odds_Calculator_3-way'!C168)</f>
        <v>2.16</v>
      </c>
      <c r="D167" s="4">
        <f t="shared" si="10"/>
        <v>2.2359814402472367E-2</v>
      </c>
      <c r="E167" s="4">
        <f t="shared" si="11"/>
        <v>3.5410539043027645</v>
      </c>
      <c r="F167" s="4">
        <f t="shared" si="12"/>
        <v>3.8155049586389067</v>
      </c>
      <c r="G167" s="4">
        <f t="shared" si="13"/>
        <v>2.1953429722141053</v>
      </c>
      <c r="I167" s="4">
        <f t="shared" si="14"/>
        <v>1.0223598144024724</v>
      </c>
    </row>
    <row r="168" spans="1:9" x14ac:dyDescent="0.2">
      <c r="A168" s="4">
        <f>IF('True_Odds_Calculator_3-way'!A169="","",'True_Odds_Calculator_3-way'!A169)</f>
        <v>2.4500000000000002</v>
      </c>
      <c r="B168" s="4">
        <f>IF('True_Odds_Calculator_3-way'!B169="","",'True_Odds_Calculator_3-way'!B169)</f>
        <v>3.42</v>
      </c>
      <c r="C168" s="4">
        <f>IF('True_Odds_Calculator_3-way'!C169="","",'True_Odds_Calculator_3-way'!C169)</f>
        <v>3.12</v>
      </c>
      <c r="D168" s="4">
        <f t="shared" si="10"/>
        <v>2.1073746637656265E-2</v>
      </c>
      <c r="E168" s="4">
        <f t="shared" si="11"/>
        <v>2.4929034325187187</v>
      </c>
      <c r="F168" s="4">
        <f t="shared" si="12"/>
        <v>3.5041847846484613</v>
      </c>
      <c r="G168" s="4">
        <f t="shared" si="13"/>
        <v>3.1899123406415328</v>
      </c>
      <c r="I168" s="4">
        <f t="shared" si="14"/>
        <v>1.0210737466376563</v>
      </c>
    </row>
    <row r="169" spans="1:9" x14ac:dyDescent="0.2">
      <c r="A169" s="4">
        <f>IF('True_Odds_Calculator_3-way'!A170="","",'True_Odds_Calculator_3-way'!A170)</f>
        <v>2.27</v>
      </c>
      <c r="B169" s="4">
        <f>IF('True_Odds_Calculator_3-way'!B170="","",'True_Odds_Calculator_3-way'!B170)</f>
        <v>3.3</v>
      </c>
      <c r="C169" s="4">
        <f>IF('True_Odds_Calculator_3-way'!C170="","",'True_Odds_Calculator_3-way'!C170)</f>
        <v>3.51</v>
      </c>
      <c r="D169" s="4">
        <f t="shared" si="10"/>
        <v>2.8459222291821407E-2</v>
      </c>
      <c r="E169" s="4">
        <f t="shared" si="11"/>
        <v>2.3199583185174664</v>
      </c>
      <c r="F169" s="4">
        <f t="shared" si="12"/>
        <v>3.4066455306694374</v>
      </c>
      <c r="G169" s="4">
        <f t="shared" si="13"/>
        <v>3.630899100609398</v>
      </c>
      <c r="I169" s="4">
        <f t="shared" si="14"/>
        <v>1.0284592222918214</v>
      </c>
    </row>
    <row r="170" spans="1:9" x14ac:dyDescent="0.2">
      <c r="A170" s="4">
        <f>IF('True_Odds_Calculator_3-way'!A171="","",'True_Odds_Calculator_3-way'!A171)</f>
        <v>2.34</v>
      </c>
      <c r="B170" s="4">
        <f>IF('True_Odds_Calculator_3-way'!B171="","",'True_Odds_Calculator_3-way'!B171)</f>
        <v>3.2</v>
      </c>
      <c r="C170" s="4">
        <f>IF('True_Odds_Calculator_3-way'!C171="","",'True_Odds_Calculator_3-way'!C171)</f>
        <v>3.47</v>
      </c>
      <c r="D170" s="4">
        <f t="shared" si="10"/>
        <v>2.8034865390773156E-2</v>
      </c>
      <c r="E170" s="4">
        <f t="shared" si="11"/>
        <v>2.3923131787932319</v>
      </c>
      <c r="F170" s="4">
        <f t="shared" si="12"/>
        <v>3.2986421203370497</v>
      </c>
      <c r="G170" s="4">
        <f t="shared" si="13"/>
        <v>3.5862926927118508</v>
      </c>
      <c r="I170" s="4">
        <f t="shared" si="14"/>
        <v>1.0280348653907732</v>
      </c>
    </row>
    <row r="171" spans="1:9" x14ac:dyDescent="0.2">
      <c r="A171" s="4">
        <f>IF('True_Odds_Calculator_3-way'!A172="","",'True_Odds_Calculator_3-way'!A172)</f>
        <v>1.57</v>
      </c>
      <c r="B171" s="4">
        <f>IF('True_Odds_Calculator_3-way'!B172="","",'True_Odds_Calculator_3-way'!B172)</f>
        <v>3.92</v>
      </c>
      <c r="C171" s="4">
        <f>IF('True_Odds_Calculator_3-way'!C172="","",'True_Odds_Calculator_3-way'!C172)</f>
        <v>7.15</v>
      </c>
      <c r="D171" s="4">
        <f t="shared" si="10"/>
        <v>3.1904855835702017E-2</v>
      </c>
      <c r="E171" s="4">
        <f t="shared" si="11"/>
        <v>1.5966592186798123</v>
      </c>
      <c r="F171" s="4">
        <f t="shared" si="12"/>
        <v>4.090530159367586</v>
      </c>
      <c r="G171" s="4">
        <f t="shared" si="13"/>
        <v>7.7384294512188694</v>
      </c>
      <c r="I171" s="4">
        <f t="shared" si="14"/>
        <v>1.031904855835702</v>
      </c>
    </row>
    <row r="172" spans="1:9" x14ac:dyDescent="0.2">
      <c r="A172" s="4">
        <f>IF('True_Odds_Calculator_3-way'!A173="","",'True_Odds_Calculator_3-way'!A173)</f>
        <v>2.4500000000000002</v>
      </c>
      <c r="B172" s="4">
        <f>IF('True_Odds_Calculator_3-way'!B173="","",'True_Odds_Calculator_3-way'!B173)</f>
        <v>3.18</v>
      </c>
      <c r="C172" s="4">
        <f>IF('True_Odds_Calculator_3-way'!C173="","",'True_Odds_Calculator_3-way'!C173)</f>
        <v>3.22</v>
      </c>
      <c r="D172" s="4">
        <f t="shared" si="10"/>
        <v>3.3187680322333879E-2</v>
      </c>
      <c r="E172" s="4">
        <f t="shared" si="11"/>
        <v>2.5182528938085849</v>
      </c>
      <c r="F172" s="4">
        <f t="shared" si="12"/>
        <v>3.2959479592650043</v>
      </c>
      <c r="G172" s="4">
        <f t="shared" si="13"/>
        <v>3.3389377837680039</v>
      </c>
      <c r="I172" s="4">
        <f t="shared" si="14"/>
        <v>1.0331876803223339</v>
      </c>
    </row>
    <row r="173" spans="1:9" x14ac:dyDescent="0.2">
      <c r="A173" s="4">
        <f>IF('True_Odds_Calculator_3-way'!A174="","",'True_Odds_Calculator_3-way'!A174)</f>
        <v>3.67</v>
      </c>
      <c r="B173" s="4">
        <f>IF('True_Odds_Calculator_3-way'!B174="","",'True_Odds_Calculator_3-way'!B174)</f>
        <v>3.32</v>
      </c>
      <c r="C173" s="4">
        <f>IF('True_Odds_Calculator_3-way'!C174="","",'True_Odds_Calculator_3-way'!C174)</f>
        <v>2.2000000000000002</v>
      </c>
      <c r="D173" s="4">
        <f t="shared" si="10"/>
        <v>2.8229837855260564E-2</v>
      </c>
      <c r="E173" s="4">
        <f t="shared" si="11"/>
        <v>3.8012751426594216</v>
      </c>
      <c r="F173" s="4">
        <f t="shared" si="12"/>
        <v>3.427065008386859</v>
      </c>
      <c r="G173" s="4">
        <f t="shared" si="13"/>
        <v>2.2465069191160696</v>
      </c>
      <c r="I173" s="4">
        <f t="shared" si="14"/>
        <v>1.0282298378552606</v>
      </c>
    </row>
    <row r="174" spans="1:9" x14ac:dyDescent="0.2">
      <c r="A174" s="4">
        <f>IF('True_Odds_Calculator_3-way'!A175="","",'True_Odds_Calculator_3-way'!A175)</f>
        <v>2.08</v>
      </c>
      <c r="B174" s="4">
        <f>IF('True_Odds_Calculator_3-way'!B175="","",'True_Odds_Calculator_3-way'!B175)</f>
        <v>3.28</v>
      </c>
      <c r="C174" s="4">
        <f>IF('True_Odds_Calculator_3-way'!C175="","",'True_Odds_Calculator_3-way'!C175)</f>
        <v>4.1100000000000003</v>
      </c>
      <c r="D174" s="4">
        <f t="shared" si="10"/>
        <v>2.8956281982808418E-2</v>
      </c>
      <c r="E174" s="4">
        <f t="shared" si="11"/>
        <v>2.122614360508118</v>
      </c>
      <c r="F174" s="4">
        <f t="shared" si="12"/>
        <v>3.3872360603393727</v>
      </c>
      <c r="G174" s="4">
        <f t="shared" si="13"/>
        <v>4.2797792998354023</v>
      </c>
      <c r="I174" s="4">
        <f t="shared" si="14"/>
        <v>1.0289562819828084</v>
      </c>
    </row>
    <row r="175" spans="1:9" x14ac:dyDescent="0.2">
      <c r="A175" s="4">
        <f>IF('True_Odds_Calculator_3-way'!A176="","",'True_Odds_Calculator_3-way'!A176)</f>
        <v>6</v>
      </c>
      <c r="B175" s="4">
        <f>IF('True_Odds_Calculator_3-way'!B176="","",'True_Odds_Calculator_3-way'!B176)</f>
        <v>5.36</v>
      </c>
      <c r="C175" s="4">
        <f>IF('True_Odds_Calculator_3-way'!C176="","",'True_Odds_Calculator_3-way'!C176)</f>
        <v>1.47</v>
      </c>
      <c r="D175" s="4">
        <f t="shared" si="10"/>
        <v>3.3505939689308484E-2</v>
      </c>
      <c r="E175" s="4">
        <f t="shared" si="11"/>
        <v>6.4309500489715958</v>
      </c>
      <c r="F175" s="4">
        <f t="shared" si="12"/>
        <v>5.7013024602026041</v>
      </c>
      <c r="G175" s="4">
        <f t="shared" si="13"/>
        <v>1.49453717754173</v>
      </c>
      <c r="I175" s="4">
        <f t="shared" si="14"/>
        <v>1.0335059396893085</v>
      </c>
    </row>
    <row r="176" spans="1:9" x14ac:dyDescent="0.2">
      <c r="A176" s="4">
        <f>IF('True_Odds_Calculator_3-way'!A177="","",'True_Odds_Calculator_3-way'!A177)</f>
        <v>9.2799999999999994</v>
      </c>
      <c r="B176" s="4">
        <f>IF('True_Odds_Calculator_3-way'!B177="","",'True_Odds_Calculator_3-way'!B177)</f>
        <v>6.37</v>
      </c>
      <c r="C176" s="4">
        <f>IF('True_Odds_Calculator_3-way'!C177="","",'True_Odds_Calculator_3-way'!C177)</f>
        <v>1.29</v>
      </c>
      <c r="D176" s="4">
        <f t="shared" si="10"/>
        <v>3.993829041085295E-2</v>
      </c>
      <c r="E176" s="4">
        <f t="shared" si="11"/>
        <v>10.588076909263307</v>
      </c>
      <c r="F176" s="4">
        <f t="shared" si="12"/>
        <v>6.9602447897416679</v>
      </c>
      <c r="G176" s="4">
        <f t="shared" si="13"/>
        <v>1.3125408746092921</v>
      </c>
      <c r="I176" s="4">
        <f t="shared" si="14"/>
        <v>1.039938290410853</v>
      </c>
    </row>
    <row r="177" spans="1:9" x14ac:dyDescent="0.2">
      <c r="A177" s="4">
        <f>IF('True_Odds_Calculator_3-way'!A178="","",'True_Odds_Calculator_3-way'!A178)</f>
        <v>4.72</v>
      </c>
      <c r="B177" s="4">
        <f>IF('True_Odds_Calculator_3-way'!B178="","",'True_Odds_Calculator_3-way'!B178)</f>
        <v>4.2300000000000004</v>
      </c>
      <c r="C177" s="4">
        <f>IF('True_Odds_Calculator_3-way'!C178="","",'True_Odds_Calculator_3-way'!C178)</f>
        <v>1.72</v>
      </c>
      <c r="D177" s="4">
        <f t="shared" si="10"/>
        <v>2.966637500221303E-2</v>
      </c>
      <c r="E177" s="4">
        <f t="shared" si="11"/>
        <v>4.9510927318835334</v>
      </c>
      <c r="F177" s="4">
        <f t="shared" si="12"/>
        <v>4.4146635612504941</v>
      </c>
      <c r="G177" s="4">
        <f t="shared" si="13"/>
        <v>1.7497612012575421</v>
      </c>
      <c r="I177" s="4">
        <f t="shared" si="14"/>
        <v>1.029666375002213</v>
      </c>
    </row>
    <row r="178" spans="1:9" x14ac:dyDescent="0.2">
      <c r="A178" s="4">
        <f>IF('True_Odds_Calculator_3-way'!A179="","",'True_Odds_Calculator_3-way'!A179)</f>
        <v>4.67</v>
      </c>
      <c r="B178" s="4">
        <f>IF('True_Odds_Calculator_3-way'!B179="","",'True_Odds_Calculator_3-way'!B179)</f>
        <v>4.04</v>
      </c>
      <c r="C178" s="4">
        <f>IF('True_Odds_Calculator_3-way'!C179="","",'True_Odds_Calculator_3-way'!C179)</f>
        <v>1.76</v>
      </c>
      <c r="D178" s="4">
        <f t="shared" si="10"/>
        <v>2.9839332969699539E-2</v>
      </c>
      <c r="E178" s="4">
        <f t="shared" si="11"/>
        <v>4.8974877937311652</v>
      </c>
      <c r="F178" s="4">
        <f t="shared" si="12"/>
        <v>4.2091384848155018</v>
      </c>
      <c r="G178" s="4">
        <f t="shared" si="13"/>
        <v>1.7913590697198007</v>
      </c>
      <c r="I178" s="4">
        <f t="shared" si="14"/>
        <v>1.0298393329696995</v>
      </c>
    </row>
    <row r="179" spans="1:9" x14ac:dyDescent="0.2">
      <c r="A179" s="4">
        <f>IF('True_Odds_Calculator_3-way'!A180="","",'True_Odds_Calculator_3-way'!A180)</f>
        <v>2.19</v>
      </c>
      <c r="B179" s="4">
        <f>IF('True_Odds_Calculator_3-way'!B180="","",'True_Odds_Calculator_3-way'!B180)</f>
        <v>3.51</v>
      </c>
      <c r="C179" s="4">
        <f>IF('True_Odds_Calculator_3-way'!C180="","",'True_Odds_Calculator_3-way'!C180)</f>
        <v>3.5</v>
      </c>
      <c r="D179" s="4">
        <f t="shared" si="10"/>
        <v>2.723557518078068E-2</v>
      </c>
      <c r="E179" s="4">
        <f t="shared" si="11"/>
        <v>2.2344247658991345</v>
      </c>
      <c r="F179" s="4">
        <f t="shared" si="12"/>
        <v>3.6255297645116733</v>
      </c>
      <c r="G179" s="4">
        <f t="shared" si="13"/>
        <v>3.6148616420226669</v>
      </c>
      <c r="I179" s="4">
        <f t="shared" si="14"/>
        <v>1.0272355751807807</v>
      </c>
    </row>
    <row r="180" spans="1:9" x14ac:dyDescent="0.2">
      <c r="A180" s="4">
        <f>IF('True_Odds_Calculator_3-way'!A181="","",'True_Odds_Calculator_3-way'!A181)</f>
        <v>5.18</v>
      </c>
      <c r="B180" s="4">
        <f>IF('True_Odds_Calculator_3-way'!B181="","",'True_Odds_Calculator_3-way'!B181)</f>
        <v>4.12</v>
      </c>
      <c r="C180" s="4">
        <f>IF('True_Odds_Calculator_3-way'!C181="","",'True_Odds_Calculator_3-way'!C181)</f>
        <v>1.68</v>
      </c>
      <c r="D180" s="4">
        <f t="shared" si="10"/>
        <v>3.1006734890230092E-2</v>
      </c>
      <c r="E180" s="4">
        <f t="shared" si="11"/>
        <v>5.4730159453822216</v>
      </c>
      <c r="F180" s="4">
        <f t="shared" si="12"/>
        <v>4.3032432093344211</v>
      </c>
      <c r="G180" s="4">
        <f t="shared" si="13"/>
        <v>1.7096866076578532</v>
      </c>
      <c r="I180" s="4">
        <f t="shared" si="14"/>
        <v>1.0310067348902301</v>
      </c>
    </row>
    <row r="181" spans="1:9" x14ac:dyDescent="0.2">
      <c r="A181" s="4">
        <f>IF('True_Odds_Calculator_3-way'!A182="","",'True_Odds_Calculator_3-way'!A182)</f>
        <v>10.53</v>
      </c>
      <c r="B181" s="4">
        <f>IF('True_Odds_Calculator_3-way'!B182="","",'True_Odds_Calculator_3-way'!B182)</f>
        <v>5.66</v>
      </c>
      <c r="C181" s="4">
        <f>IF('True_Odds_Calculator_3-way'!C182="","",'True_Odds_Calculator_3-way'!C182)</f>
        <v>1.32</v>
      </c>
      <c r="D181" s="4">
        <f t="shared" si="10"/>
        <v>2.9220964438867902E-2</v>
      </c>
      <c r="E181" s="4">
        <f t="shared" si="11"/>
        <v>11.733447955767353</v>
      </c>
      <c r="F181" s="4">
        <f t="shared" si="12"/>
        <v>5.9902434359284245</v>
      </c>
      <c r="G181" s="4">
        <f t="shared" si="13"/>
        <v>1.3371925850695434</v>
      </c>
      <c r="I181" s="4">
        <f t="shared" si="14"/>
        <v>1.0292209644388679</v>
      </c>
    </row>
    <row r="182" spans="1:9" x14ac:dyDescent="0.2">
      <c r="A182" s="4">
        <f>IF('True_Odds_Calculator_3-way'!A183="","",'True_Odds_Calculator_3-way'!A183)</f>
        <v>19.21</v>
      </c>
      <c r="B182" s="4">
        <f>IF('True_Odds_Calculator_3-way'!B183="","",'True_Odds_Calculator_3-way'!B183)</f>
        <v>8.01</v>
      </c>
      <c r="C182" s="4">
        <f>IF('True_Odds_Calculator_3-way'!C183="","",'True_Odds_Calculator_3-way'!C183)</f>
        <v>1.17</v>
      </c>
      <c r="D182" s="4">
        <f t="shared" si="10"/>
        <v>3.1601020487894704E-2</v>
      </c>
      <c r="E182" s="4">
        <f t="shared" si="11"/>
        <v>24.083300926689549</v>
      </c>
      <c r="F182" s="4">
        <f t="shared" si="12"/>
        <v>8.7481202366317365</v>
      </c>
      <c r="G182" s="4">
        <f t="shared" si="13"/>
        <v>1.1845994753938291</v>
      </c>
      <c r="I182" s="4">
        <f t="shared" si="14"/>
        <v>1.0316010204878947</v>
      </c>
    </row>
    <row r="183" spans="1:9" x14ac:dyDescent="0.2">
      <c r="A183" s="4">
        <f>IF('True_Odds_Calculator_3-way'!A184="","",'True_Odds_Calculator_3-way'!A184)</f>
        <v>1.65</v>
      </c>
      <c r="B183" s="4">
        <f>IF('True_Odds_Calculator_3-way'!B184="","",'True_Odds_Calculator_3-way'!B184)</f>
        <v>3.8</v>
      </c>
      <c r="C183" s="4">
        <f>IF('True_Odds_Calculator_3-way'!C184="","",'True_Odds_Calculator_3-way'!C184)</f>
        <v>6.16</v>
      </c>
      <c r="D183" s="4">
        <f t="shared" si="10"/>
        <v>3.1556163135110449E-2</v>
      </c>
      <c r="E183" s="4">
        <f t="shared" si="11"/>
        <v>1.6791430211056555</v>
      </c>
      <c r="F183" s="4">
        <f t="shared" si="12"/>
        <v>3.9582143393957603</v>
      </c>
      <c r="G183" s="4">
        <f t="shared" si="13"/>
        <v>6.5867933966983481</v>
      </c>
      <c r="I183" s="4">
        <f t="shared" si="14"/>
        <v>1.0315561631351104</v>
      </c>
    </row>
    <row r="184" spans="1:9" x14ac:dyDescent="0.2">
      <c r="A184" s="4">
        <f>IF('True_Odds_Calculator_3-way'!A185="","",'True_Odds_Calculator_3-way'!A185)</f>
        <v>4.6399999999999997</v>
      </c>
      <c r="B184" s="4">
        <f>IF('True_Odds_Calculator_3-way'!B185="","",'True_Odds_Calculator_3-way'!B185)</f>
        <v>3.43</v>
      </c>
      <c r="C184" s="4">
        <f>IF('True_Odds_Calculator_3-way'!C185="","",'True_Odds_Calculator_3-way'!C185)</f>
        <v>1.93</v>
      </c>
      <c r="D184" s="4">
        <f t="shared" si="10"/>
        <v>2.5197145909590324E-2</v>
      </c>
      <c r="E184" s="4">
        <f t="shared" si="11"/>
        <v>4.8281610937089354</v>
      </c>
      <c r="F184" s="4">
        <f t="shared" si="12"/>
        <v>3.5317451155611712</v>
      </c>
      <c r="G184" s="4">
        <f t="shared" si="13"/>
        <v>1.961801117593605</v>
      </c>
      <c r="I184" s="4">
        <f t="shared" si="14"/>
        <v>1.0251971459095903</v>
      </c>
    </row>
    <row r="185" spans="1:9" x14ac:dyDescent="0.2">
      <c r="A185" s="4">
        <f>IF('True_Odds_Calculator_3-way'!A186="","",'True_Odds_Calculator_3-way'!A186)</f>
        <v>1.17</v>
      </c>
      <c r="B185" s="4">
        <f>IF('True_Odds_Calculator_3-way'!B186="","",'True_Odds_Calculator_3-way'!B186)</f>
        <v>8.8000000000000007</v>
      </c>
      <c r="C185" s="4">
        <f>IF('True_Odds_Calculator_3-way'!C186="","",'True_Odds_Calculator_3-way'!C186)</f>
        <v>17.21</v>
      </c>
      <c r="D185" s="4">
        <f t="shared" si="10"/>
        <v>2.6442970806712873E-2</v>
      </c>
      <c r="E185" s="4">
        <f t="shared" si="11"/>
        <v>1.1821916571968867</v>
      </c>
      <c r="F185" s="4">
        <f t="shared" si="12"/>
        <v>9.5399784212789474</v>
      </c>
      <c r="G185" s="4">
        <f t="shared" si="13"/>
        <v>20.287502776456876</v>
      </c>
      <c r="I185" s="4">
        <f t="shared" si="14"/>
        <v>1.0264429708067129</v>
      </c>
    </row>
    <row r="186" spans="1:9" x14ac:dyDescent="0.2">
      <c r="A186" s="4">
        <f>IF('True_Odds_Calculator_3-way'!A187="","",'True_Odds_Calculator_3-way'!A187)</f>
        <v>6.72</v>
      </c>
      <c r="B186" s="4">
        <f>IF('True_Odds_Calculator_3-way'!B187="","",'True_Odds_Calculator_3-way'!B187)</f>
        <v>5.12</v>
      </c>
      <c r="C186" s="4">
        <f>IF('True_Odds_Calculator_3-way'!C187="","",'True_Odds_Calculator_3-way'!C187)</f>
        <v>1.47</v>
      </c>
      <c r="D186" s="4">
        <f t="shared" si="10"/>
        <v>2.4394132653061229E-2</v>
      </c>
      <c r="E186" s="4">
        <f t="shared" si="11"/>
        <v>7.1084246316584814</v>
      </c>
      <c r="F186" s="4">
        <f t="shared" si="12"/>
        <v>5.3424190800681428</v>
      </c>
      <c r="G186" s="4">
        <f t="shared" si="13"/>
        <v>1.4877836641100657</v>
      </c>
      <c r="I186" s="4">
        <f t="shared" si="14"/>
        <v>1.0243941326530612</v>
      </c>
    </row>
    <row r="187" spans="1:9" x14ac:dyDescent="0.2">
      <c r="A187" s="4">
        <f>IF('True_Odds_Calculator_3-way'!A188="","",'True_Odds_Calculator_3-way'!A188)</f>
        <v>3.05</v>
      </c>
      <c r="B187" s="4">
        <f>IF('True_Odds_Calculator_3-way'!B188="","",'True_Odds_Calculator_3-way'!B188)</f>
        <v>2.98</v>
      </c>
      <c r="C187" s="4">
        <f>IF('True_Odds_Calculator_3-way'!C188="","",'True_Odds_Calculator_3-way'!C188)</f>
        <v>2.67</v>
      </c>
      <c r="D187" s="4">
        <f t="shared" si="10"/>
        <v>3.7971157463666749E-2</v>
      </c>
      <c r="E187" s="4">
        <f t="shared" si="11"/>
        <v>3.1724700664492795</v>
      </c>
      <c r="F187" s="4">
        <f t="shared" si="12"/>
        <v>3.0968053552188248</v>
      </c>
      <c r="G187" s="4">
        <f t="shared" si="13"/>
        <v>2.7633868060350282</v>
      </c>
      <c r="I187" s="4">
        <f t="shared" si="14"/>
        <v>1.0379711574636667</v>
      </c>
    </row>
    <row r="188" spans="1:9" x14ac:dyDescent="0.2">
      <c r="A188" s="4">
        <f>IF('True_Odds_Calculator_3-way'!A189="","",'True_Odds_Calculator_3-way'!A189)</f>
        <v>1.66</v>
      </c>
      <c r="B188" s="4">
        <f>IF('True_Odds_Calculator_3-way'!B189="","",'True_Odds_Calculator_3-way'!B189)</f>
        <v>3.78</v>
      </c>
      <c r="C188" s="4">
        <f>IF('True_Odds_Calculator_3-way'!C189="","",'True_Odds_Calculator_3-way'!C189)</f>
        <v>5.67</v>
      </c>
      <c r="D188" s="4">
        <f t="shared" si="10"/>
        <v>4.3326746137991146E-2</v>
      </c>
      <c r="E188" s="4">
        <f t="shared" si="11"/>
        <v>1.7007745961378611</v>
      </c>
      <c r="F188" s="4">
        <f t="shared" si="12"/>
        <v>3.9982724929908526</v>
      </c>
      <c r="G188" s="4">
        <f t="shared" si="13"/>
        <v>6.1757140982459209</v>
      </c>
      <c r="I188" s="4">
        <f t="shared" si="14"/>
        <v>1.0433267461379911</v>
      </c>
    </row>
    <row r="189" spans="1:9" x14ac:dyDescent="0.2">
      <c r="A189" s="4">
        <f>IF('True_Odds_Calculator_3-way'!A190="","",'True_Odds_Calculator_3-way'!A190)</f>
        <v>3.25</v>
      </c>
      <c r="B189" s="4">
        <f>IF('True_Odds_Calculator_3-way'!B190="","",'True_Odds_Calculator_3-way'!B190)</f>
        <v>3.24</v>
      </c>
      <c r="C189" s="4">
        <f>IF('True_Odds_Calculator_3-way'!C190="","",'True_Odds_Calculator_3-way'!C190)</f>
        <v>2.36</v>
      </c>
      <c r="D189" s="4">
        <f t="shared" si="10"/>
        <v>4.0063096560271738E-2</v>
      </c>
      <c r="E189" s="4">
        <f t="shared" si="11"/>
        <v>3.3974552944822181</v>
      </c>
      <c r="F189" s="4">
        <f t="shared" si="12"/>
        <v>3.3865288175012722</v>
      </c>
      <c r="G189" s="4">
        <f t="shared" si="13"/>
        <v>2.4367988913003691</v>
      </c>
      <c r="I189" s="4">
        <f t="shared" si="14"/>
        <v>1.0400630965602717</v>
      </c>
    </row>
    <row r="190" spans="1:9" x14ac:dyDescent="0.2">
      <c r="A190" s="4">
        <f>IF('True_Odds_Calculator_3-way'!A191="","",'True_Odds_Calculator_3-way'!A191)</f>
        <v>2.0499999999999998</v>
      </c>
      <c r="B190" s="4">
        <f>IF('True_Odds_Calculator_3-way'!B191="","",'True_Odds_Calculator_3-way'!B191)</f>
        <v>3.75</v>
      </c>
      <c r="C190" s="4">
        <f>IF('True_Odds_Calculator_3-way'!C191="","",'True_Odds_Calculator_3-way'!C191)</f>
        <v>3.64</v>
      </c>
      <c r="D190" s="4">
        <f t="shared" si="10"/>
        <v>2.9196819440721944E-2</v>
      </c>
      <c r="E190" s="4">
        <f t="shared" si="11"/>
        <v>2.0917324894725038</v>
      </c>
      <c r="F190" s="4">
        <f t="shared" si="12"/>
        <v>3.892044137419445</v>
      </c>
      <c r="G190" s="4">
        <f t="shared" si="13"/>
        <v>3.7736845654177253</v>
      </c>
      <c r="I190" s="4">
        <f t="shared" si="14"/>
        <v>1.0291968194407219</v>
      </c>
    </row>
    <row r="191" spans="1:9" x14ac:dyDescent="0.2">
      <c r="A191" s="4">
        <f>IF('True_Odds_Calculator_3-way'!A192="","",'True_Odds_Calculator_3-way'!A192)</f>
        <v>2.2000000000000002</v>
      </c>
      <c r="B191" s="4">
        <f>IF('True_Odds_Calculator_3-way'!B192="","",'True_Odds_Calculator_3-way'!B192)</f>
        <v>3.48</v>
      </c>
      <c r="C191" s="4">
        <f>IF('True_Odds_Calculator_3-way'!C192="","",'True_Odds_Calculator_3-way'!C192)</f>
        <v>3.49</v>
      </c>
      <c r="D191" s="4">
        <f t="shared" si="10"/>
        <v>2.8434727673933402E-2</v>
      </c>
      <c r="E191" s="4">
        <f t="shared" si="11"/>
        <v>2.246851650865124</v>
      </c>
      <c r="F191" s="4">
        <f t="shared" si="12"/>
        <v>3.5987005617251144</v>
      </c>
      <c r="G191" s="4">
        <f t="shared" si="13"/>
        <v>3.6093954316055665</v>
      </c>
      <c r="I191" s="4">
        <f t="shared" si="14"/>
        <v>1.0284347276739334</v>
      </c>
    </row>
    <row r="192" spans="1:9" x14ac:dyDescent="0.2">
      <c r="A192" s="4">
        <f>IF('True_Odds_Calculator_3-way'!A193="","",'True_Odds_Calculator_3-way'!A193)</f>
        <v>2.4700000000000002</v>
      </c>
      <c r="B192" s="4">
        <f>IF('True_Odds_Calculator_3-way'!B193="","",'True_Odds_Calculator_3-way'!B193)</f>
        <v>3.32</v>
      </c>
      <c r="C192" s="4">
        <f>IF('True_Odds_Calculator_3-way'!C193="","",'True_Odds_Calculator_3-way'!C193)</f>
        <v>3.11</v>
      </c>
      <c r="D192" s="4">
        <f t="shared" si="10"/>
        <v>2.7606527232378664E-2</v>
      </c>
      <c r="E192" s="4">
        <f t="shared" si="11"/>
        <v>2.5274472950570339</v>
      </c>
      <c r="F192" s="4">
        <f t="shared" si="12"/>
        <v>3.4246265304342973</v>
      </c>
      <c r="G192" s="4">
        <f t="shared" si="13"/>
        <v>3.2016266044176653</v>
      </c>
      <c r="I192" s="4">
        <f t="shared" si="14"/>
        <v>1.0276065272323787</v>
      </c>
    </row>
    <row r="193" spans="1:9" x14ac:dyDescent="0.2">
      <c r="A193" s="4">
        <f>IF('True_Odds_Calculator_3-way'!A194="","",'True_Odds_Calculator_3-way'!A194)</f>
        <v>4.26</v>
      </c>
      <c r="B193" s="4">
        <f>IF('True_Odds_Calculator_3-way'!B194="","",'True_Odds_Calculator_3-way'!B194)</f>
        <v>3.56</v>
      </c>
      <c r="C193" s="4">
        <f>IF('True_Odds_Calculator_3-way'!C194="","",'True_Odds_Calculator_3-way'!C194)</f>
        <v>1.84</v>
      </c>
      <c r="D193" s="4">
        <f t="shared" si="10"/>
        <v>5.9118921311618333E-2</v>
      </c>
      <c r="E193" s="4">
        <f t="shared" si="11"/>
        <v>4.6503954336259907</v>
      </c>
      <c r="F193" s="4">
        <f t="shared" si="12"/>
        <v>3.8285928373752558</v>
      </c>
      <c r="G193" s="4">
        <f t="shared" si="13"/>
        <v>1.9092278477502187</v>
      </c>
      <c r="I193" s="4">
        <f t="shared" si="14"/>
        <v>1.0591189213116183</v>
      </c>
    </row>
    <row r="194" spans="1:9" x14ac:dyDescent="0.2">
      <c r="A194" s="4">
        <f>IF('True_Odds_Calculator_3-way'!A195="","",'True_Odds_Calculator_3-way'!A195)</f>
        <v>2.89</v>
      </c>
      <c r="B194" s="4">
        <f>IF('True_Odds_Calculator_3-way'!B195="","",'True_Odds_Calculator_3-way'!B195)</f>
        <v>3.33</v>
      </c>
      <c r="C194" s="4">
        <f>IF('True_Odds_Calculator_3-way'!C195="","",'True_Odds_Calculator_3-way'!C195)</f>
        <v>2.59</v>
      </c>
      <c r="D194" s="4">
        <f t="shared" si="10"/>
        <v>3.2421447646361123E-2</v>
      </c>
      <c r="E194" s="4">
        <f t="shared" si="11"/>
        <v>2.9831724133859021</v>
      </c>
      <c r="F194" s="4">
        <f t="shared" si="12"/>
        <v>3.4543131547416586</v>
      </c>
      <c r="G194" s="4">
        <f t="shared" si="13"/>
        <v>2.6645830559067791</v>
      </c>
      <c r="I194" s="4">
        <f t="shared" si="14"/>
        <v>1.0324214476463611</v>
      </c>
    </row>
    <row r="195" spans="1:9" x14ac:dyDescent="0.2">
      <c r="A195" s="4">
        <f>IF('True_Odds_Calculator_3-way'!A196="","",'True_Odds_Calculator_3-way'!A196)</f>
        <v>2.08</v>
      </c>
      <c r="B195" s="4">
        <f>IF('True_Odds_Calculator_3-way'!B196="","",'True_Odds_Calculator_3-way'!B196)</f>
        <v>3.37</v>
      </c>
      <c r="C195" s="4">
        <f>IF('True_Odds_Calculator_3-way'!C196="","",'True_Odds_Calculator_3-way'!C196)</f>
        <v>3.89</v>
      </c>
      <c r="D195" s="4">
        <f t="shared" ref="D195:D258" si="15">IF(A195="","",((1/A195)+(1/B195)+(1/C195))-1)</f>
        <v>3.4574544554101028E-2</v>
      </c>
      <c r="E195" s="4">
        <f t="shared" ref="E195:E258" si="16">IF(A195="","",(3*A195)/(3-($D195*A195)))</f>
        <v>2.1310857137855206</v>
      </c>
      <c r="F195" s="4">
        <f t="shared" ref="F195:F258" si="17">IF(B195="","",(3*B195)/(3-($D195*B195)))</f>
        <v>3.5061754302587591</v>
      </c>
      <c r="G195" s="4">
        <f t="shared" ref="G195:G258" si="18">IF(C195="","",(3*C195)/(3-($D195*C195)))</f>
        <v>4.0725805439836735</v>
      </c>
      <c r="I195" s="4">
        <f t="shared" ref="I195:I258" si="19">IF(A195="","",D195+1)</f>
        <v>1.034574544554101</v>
      </c>
    </row>
    <row r="196" spans="1:9" x14ac:dyDescent="0.2">
      <c r="A196" s="4">
        <f>IF('True_Odds_Calculator_3-way'!A197="","",'True_Odds_Calculator_3-way'!A197)</f>
        <v>2.46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3.12</v>
      </c>
      <c r="D196" s="4">
        <f t="shared" si="15"/>
        <v>3.2827283106987792E-2</v>
      </c>
      <c r="E196" s="4">
        <f t="shared" si="16"/>
        <v>2.5280510181140414</v>
      </c>
      <c r="F196" s="4">
        <f t="shared" si="17"/>
        <v>3.3913483397490576</v>
      </c>
      <c r="G196" s="4">
        <f t="shared" si="18"/>
        <v>3.2302830736535157</v>
      </c>
      <c r="I196" s="4">
        <f t="shared" si="19"/>
        <v>1.0328272831069878</v>
      </c>
    </row>
    <row r="197" spans="1:9" x14ac:dyDescent="0.2">
      <c r="A197" s="4">
        <f>IF('True_Odds_Calculator_3-way'!A198="","",'True_Odds_Calculator_3-way'!A198)</f>
        <v>3.99</v>
      </c>
      <c r="B197" s="4">
        <f>IF('True_Odds_Calculator_3-way'!B198="","",'True_Odds_Calculator_3-way'!B198)</f>
        <v>3.15</v>
      </c>
      <c r="C197" s="4">
        <f>IF('True_Odds_Calculator_3-way'!C198="","",'True_Odds_Calculator_3-way'!C198)</f>
        <v>2.2000000000000002</v>
      </c>
      <c r="D197" s="4">
        <f t="shared" si="15"/>
        <v>2.2632338421812115E-2</v>
      </c>
      <c r="E197" s="4">
        <f t="shared" si="16"/>
        <v>4.1138304519891689</v>
      </c>
      <c r="F197" s="4">
        <f t="shared" si="17"/>
        <v>3.2266786472798561</v>
      </c>
      <c r="G197" s="4">
        <f t="shared" si="18"/>
        <v>2.2371297502406979</v>
      </c>
      <c r="I197" s="4">
        <f t="shared" si="19"/>
        <v>1.0226323384218121</v>
      </c>
    </row>
    <row r="198" spans="1:9" x14ac:dyDescent="0.2">
      <c r="A198" s="4">
        <f>IF('True_Odds_Calculator_3-way'!A199="","",'True_Odds_Calculator_3-way'!A199)</f>
        <v>4.13</v>
      </c>
      <c r="B198" s="4">
        <f>IF('True_Odds_Calculator_3-way'!B199="","",'True_Odds_Calculator_3-way'!B199)</f>
        <v>3.37</v>
      </c>
      <c r="C198" s="4">
        <f>IF('True_Odds_Calculator_3-way'!C199="","",'True_Odds_Calculator_3-way'!C199)</f>
        <v>2.06</v>
      </c>
      <c r="D198" s="4">
        <f t="shared" si="15"/>
        <v>2.430354885372088E-2</v>
      </c>
      <c r="E198" s="4">
        <f t="shared" si="16"/>
        <v>4.2729643524277909</v>
      </c>
      <c r="F198" s="4">
        <f t="shared" si="17"/>
        <v>3.4645866330553869</v>
      </c>
      <c r="G198" s="4">
        <f t="shared" si="18"/>
        <v>2.0949616350109697</v>
      </c>
      <c r="I198" s="4">
        <f t="shared" si="19"/>
        <v>1.0243035488537209</v>
      </c>
    </row>
    <row r="199" spans="1:9" x14ac:dyDescent="0.2">
      <c r="A199" s="4">
        <f>IF('True_Odds_Calculator_3-way'!A200="","",'True_Odds_Calculator_3-way'!A200)</f>
        <v>1.62</v>
      </c>
      <c r="B199" s="4">
        <f>IF('True_Odds_Calculator_3-way'!B200="","",'True_Odds_Calculator_3-way'!B200)</f>
        <v>3.82</v>
      </c>
      <c r="C199" s="4">
        <f>IF('True_Odds_Calculator_3-way'!C200="","",'True_Odds_Calculator_3-way'!C200)</f>
        <v>6.13</v>
      </c>
      <c r="D199" s="4">
        <f t="shared" si="15"/>
        <v>4.2196192360320905E-2</v>
      </c>
      <c r="E199" s="4">
        <f t="shared" si="16"/>
        <v>1.6577739440457568</v>
      </c>
      <c r="F199" s="4">
        <f t="shared" si="17"/>
        <v>4.0369020114580865</v>
      </c>
      <c r="G199" s="4">
        <f t="shared" si="18"/>
        <v>6.7084045900107121</v>
      </c>
      <c r="I199" s="4">
        <f t="shared" si="19"/>
        <v>1.0421961923603209</v>
      </c>
    </row>
    <row r="200" spans="1:9" x14ac:dyDescent="0.2">
      <c r="A200" s="4">
        <f>IF('True_Odds_Calculator_3-way'!A201="","",'True_Odds_Calculator_3-way'!A201)</f>
        <v>1.7</v>
      </c>
      <c r="B200" s="4">
        <f>IF('True_Odds_Calculator_3-way'!B201="","",'True_Odds_Calculator_3-way'!B201)</f>
        <v>3.62</v>
      </c>
      <c r="C200" s="4">
        <f>IF('True_Odds_Calculator_3-way'!C201="","",'True_Odds_Calculator_3-way'!C201)</f>
        <v>5.54</v>
      </c>
      <c r="D200" s="4">
        <f t="shared" si="15"/>
        <v>4.4983803202753858E-2</v>
      </c>
      <c r="E200" s="4">
        <f t="shared" si="16"/>
        <v>1.7444679209343354</v>
      </c>
      <c r="F200" s="4">
        <f t="shared" si="17"/>
        <v>3.8277732785037322</v>
      </c>
      <c r="G200" s="4">
        <f t="shared" si="18"/>
        <v>6.0419012828177099</v>
      </c>
      <c r="I200" s="4">
        <f t="shared" si="19"/>
        <v>1.0449838032027539</v>
      </c>
    </row>
    <row r="201" spans="1:9" x14ac:dyDescent="0.2">
      <c r="A201" s="4">
        <f>IF('True_Odds_Calculator_3-way'!A202="","",'True_Odds_Calculator_3-way'!A202)</f>
        <v>3.42</v>
      </c>
      <c r="B201" s="4">
        <f>IF('True_Odds_Calculator_3-way'!B202="","",'True_Odds_Calculator_3-way'!B202)</f>
        <v>3.75</v>
      </c>
      <c r="C201" s="4">
        <f>IF('True_Odds_Calculator_3-way'!C202="","",'True_Odds_Calculator_3-way'!C202)</f>
        <v>2.1</v>
      </c>
      <c r="D201" s="4">
        <f t="shared" si="15"/>
        <v>3.5254803675856206E-2</v>
      </c>
      <c r="E201" s="4">
        <f t="shared" si="16"/>
        <v>3.563206985512998</v>
      </c>
      <c r="F201" s="4">
        <f t="shared" si="17"/>
        <v>3.9228752457941876</v>
      </c>
      <c r="G201" s="4">
        <f t="shared" si="18"/>
        <v>2.153135867610025</v>
      </c>
      <c r="I201" s="4">
        <f t="shared" si="19"/>
        <v>1.0352548036758562</v>
      </c>
    </row>
    <row r="202" spans="1:9" x14ac:dyDescent="0.2">
      <c r="A202" s="4">
        <f>IF('True_Odds_Calculator_3-way'!A203="","",'True_Odds_Calculator_3-way'!A203)</f>
        <v>1.53</v>
      </c>
      <c r="B202" s="4">
        <f>IF('True_Odds_Calculator_3-way'!B203="","",'True_Odds_Calculator_3-way'!B203)</f>
        <v>4.51</v>
      </c>
      <c r="C202" s="4">
        <f>IF('True_Odds_Calculator_3-way'!C203="","",'True_Odds_Calculator_3-way'!C203)</f>
        <v>6.17</v>
      </c>
      <c r="D202" s="4">
        <f t="shared" si="15"/>
        <v>3.7398815558978837E-2</v>
      </c>
      <c r="E202" s="4">
        <f t="shared" si="16"/>
        <v>1.5597497240463669</v>
      </c>
      <c r="F202" s="4">
        <f t="shared" si="17"/>
        <v>4.7786706557840679</v>
      </c>
      <c r="G202" s="4">
        <f t="shared" si="18"/>
        <v>6.6841219194384802</v>
      </c>
      <c r="I202" s="4">
        <f t="shared" si="19"/>
        <v>1.0373988155589788</v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1.67</v>
      </c>
      <c r="B2" s="4">
        <f>IF('True_Odds_Calculator_2-way'!B3="","",'True_Odds_Calculator_2-way'!B3)</f>
        <v>2.27</v>
      </c>
      <c r="C2" s="4">
        <f>1/A2</f>
        <v>0.5988023952095809</v>
      </c>
      <c r="D2">
        <f>1/B2</f>
        <v>0.44052863436123346</v>
      </c>
      <c r="E2">
        <f>C2+D2-1</f>
        <v>3.9331029570814469E-2</v>
      </c>
      <c r="F2">
        <f>C2+D2-(C2*D2)-1</f>
        <v>-0.22445857184309781</v>
      </c>
      <c r="G2">
        <v>0</v>
      </c>
      <c r="H2">
        <f>C2*D2</f>
        <v>0.26378960141391228</v>
      </c>
      <c r="I2">
        <f>((-4*F2*H2)^0.5)/(2*F2)</f>
        <v>-1.0840785170131719</v>
      </c>
      <c r="J2">
        <f>(-((-4*F2*H2)^0.5))/(2*F2)</f>
        <v>1.0840785170131719</v>
      </c>
      <c r="K2">
        <f>IF(A2="","",(C2/($J2+C2-($J2*C2))))</f>
        <v>0.57926264978915398</v>
      </c>
      <c r="L2">
        <f>IF(B2="","",(D2/($J2+D2-($J2*D2))))</f>
        <v>0.42073735021084574</v>
      </c>
      <c r="M2">
        <f>IF(A2="","",1/K2)</f>
        <v>1.7263326063988251</v>
      </c>
      <c r="N2">
        <f>IF(B2="","",1/L2)</f>
        <v>2.376779716606729</v>
      </c>
    </row>
    <row r="3" spans="1:14" x14ac:dyDescent="0.25">
      <c r="A3" s="4">
        <f>IF('True_Odds_Calculator_2-way'!A4="","",'True_Odds_Calculator_2-way'!A4)</f>
        <v>1.64</v>
      </c>
      <c r="B3" s="4">
        <f>IF('True_Odds_Calculator_2-way'!B4="","",'True_Odds_Calculator_2-way'!B4)</f>
        <v>2.38</v>
      </c>
      <c r="C3" s="4">
        <f t="shared" ref="C3:C66" si="0">1/A3</f>
        <v>0.6097560975609756</v>
      </c>
      <c r="D3">
        <f t="shared" ref="D3:D66" si="1">1/B3</f>
        <v>0.42016806722689076</v>
      </c>
      <c r="E3">
        <f t="shared" ref="E3:E66" si="2">C3+D3-1</f>
        <v>2.9924164787866303E-2</v>
      </c>
      <c r="F3">
        <f t="shared" ref="F3:F66" si="3">C3+D3-(C3*D3)-1</f>
        <v>-0.22627587620414025</v>
      </c>
      <c r="G3">
        <v>0</v>
      </c>
      <c r="H3">
        <f t="shared" ref="H3:H66" si="4">C3*D3</f>
        <v>0.25620004099200655</v>
      </c>
      <c r="I3">
        <f t="shared" ref="I3:I66" si="5">((-4*F3*H3)^0.5)/(2*F3)</f>
        <v>-1.0640706634484356</v>
      </c>
      <c r="J3">
        <f t="shared" ref="J3:J66" si="6">(-((-4*F3*H3)^0.5))/(2*F3)</f>
        <v>1.0640706634484356</v>
      </c>
      <c r="K3">
        <f t="shared" ref="K3:K66" si="7">IF(A3="","",(C3/($J3+C3-($J3*C3))))</f>
        <v>0.59488214870586709</v>
      </c>
      <c r="L3">
        <f t="shared" ref="L3:L66" si="8">IF(B3="","",(D3/($J3+D3-($J3*D3))))</f>
        <v>0.40511785129413308</v>
      </c>
      <c r="M3">
        <f t="shared" ref="M3:M66" si="9">IF(A3="","",1/K3)</f>
        <v>1.6810052246069986</v>
      </c>
      <c r="N3">
        <f t="shared" ref="N3:N66" si="10">IF(B3="","",1/L3)</f>
        <v>2.468417515558841</v>
      </c>
    </row>
    <row r="4" spans="1:14" x14ac:dyDescent="0.25">
      <c r="A4" s="4">
        <f>IF('True_Odds_Calculator_2-way'!A5="","",'True_Odds_Calculator_2-way'!A5)</f>
        <v>1.76</v>
      </c>
      <c r="B4" s="4">
        <f>IF('True_Odds_Calculator_2-way'!B5="","",'True_Odds_Calculator_2-way'!B5)</f>
        <v>2.15</v>
      </c>
      <c r="C4" s="4">
        <f t="shared" si="0"/>
        <v>0.56818181818181823</v>
      </c>
      <c r="D4">
        <f t="shared" si="1"/>
        <v>0.46511627906976744</v>
      </c>
      <c r="E4">
        <f t="shared" si="2"/>
        <v>3.3298097251585723E-2</v>
      </c>
      <c r="F4">
        <f t="shared" si="3"/>
        <v>-0.23097251585623668</v>
      </c>
      <c r="G4">
        <v>0</v>
      </c>
      <c r="H4">
        <f t="shared" si="4"/>
        <v>0.26427061310782241</v>
      </c>
      <c r="I4">
        <f t="shared" si="5"/>
        <v>-1.0696563746013956</v>
      </c>
      <c r="J4">
        <f t="shared" si="6"/>
        <v>1.0696563746013956</v>
      </c>
      <c r="K4">
        <f t="shared" si="7"/>
        <v>0.5515905861496937</v>
      </c>
      <c r="L4">
        <f t="shared" si="8"/>
        <v>0.44840941385030625</v>
      </c>
      <c r="M4">
        <f t="shared" si="9"/>
        <v>1.8129388446970602</v>
      </c>
      <c r="N4">
        <f t="shared" si="10"/>
        <v>2.2301048307916052</v>
      </c>
    </row>
    <row r="5" spans="1:14" x14ac:dyDescent="0.25">
      <c r="A5" s="4">
        <f>IF('True_Odds_Calculator_2-way'!A6="","",'True_Odds_Calculator_2-way'!A6)</f>
        <v>1.72</v>
      </c>
      <c r="B5" s="4">
        <f>IF('True_Odds_Calculator_2-way'!B6="","",'True_Odds_Calculator_2-way'!B6)</f>
        <v>2.21</v>
      </c>
      <c r="C5" s="4">
        <f t="shared" si="0"/>
        <v>0.58139534883720934</v>
      </c>
      <c r="D5">
        <f t="shared" si="1"/>
        <v>0.45248868778280543</v>
      </c>
      <c r="E5">
        <f t="shared" si="2"/>
        <v>3.3884036620014824E-2</v>
      </c>
      <c r="F5">
        <f t="shared" si="3"/>
        <v>-0.2291907818583605</v>
      </c>
      <c r="G5">
        <v>0</v>
      </c>
      <c r="H5">
        <f t="shared" si="4"/>
        <v>0.26307481847837527</v>
      </c>
      <c r="I5">
        <f t="shared" si="5"/>
        <v>-1.0713739108887084</v>
      </c>
      <c r="J5">
        <f t="shared" si="6"/>
        <v>1.0713739108887084</v>
      </c>
      <c r="K5">
        <f t="shared" si="7"/>
        <v>0.56452867108930049</v>
      </c>
      <c r="L5">
        <f t="shared" si="8"/>
        <v>0.43547132891069945</v>
      </c>
      <c r="M5">
        <f t="shared" si="9"/>
        <v>1.7713892158398703</v>
      </c>
      <c r="N5">
        <f t="shared" si="10"/>
        <v>2.2963624321753371</v>
      </c>
    </row>
    <row r="6" spans="1:14" x14ac:dyDescent="0.25">
      <c r="A6" s="4">
        <f>IF('True_Odds_Calculator_2-way'!A7="","",'True_Odds_Calculator_2-way'!A7)</f>
        <v>2.2599999999999998</v>
      </c>
      <c r="B6" s="4">
        <f>IF('True_Odds_Calculator_2-way'!B7="","",'True_Odds_Calculator_2-way'!B7)</f>
        <v>1.69</v>
      </c>
      <c r="C6" s="4">
        <f t="shared" si="0"/>
        <v>0.44247787610619471</v>
      </c>
      <c r="D6">
        <f t="shared" si="1"/>
        <v>0.59171597633136097</v>
      </c>
      <c r="E6">
        <f t="shared" si="2"/>
        <v>3.4193852437555794E-2</v>
      </c>
      <c r="F6">
        <f t="shared" si="3"/>
        <v>-0.22762737602764815</v>
      </c>
      <c r="G6">
        <v>0</v>
      </c>
      <c r="H6">
        <f t="shared" si="4"/>
        <v>0.261821228465204</v>
      </c>
      <c r="I6">
        <f t="shared" si="5"/>
        <v>-1.0724824201463119</v>
      </c>
      <c r="J6">
        <f t="shared" si="6"/>
        <v>1.0724824201463119</v>
      </c>
      <c r="K6">
        <f t="shared" si="7"/>
        <v>0.42529160714947917</v>
      </c>
      <c r="L6">
        <f t="shared" si="8"/>
        <v>0.57470839285052078</v>
      </c>
      <c r="M6">
        <f t="shared" si="9"/>
        <v>2.351327849384353</v>
      </c>
      <c r="N6">
        <f t="shared" si="10"/>
        <v>1.7400128699009547</v>
      </c>
    </row>
    <row r="7" spans="1:14" x14ac:dyDescent="0.25">
      <c r="A7" s="4">
        <f>IF('True_Odds_Calculator_2-way'!A8="","",'True_Odds_Calculator_2-way'!A8)</f>
        <v>1.53</v>
      </c>
      <c r="B7" s="4">
        <f>IF('True_Odds_Calculator_2-way'!B8="","",'True_Odds_Calculator_2-way'!B8)</f>
        <v>2.42</v>
      </c>
      <c r="C7" s="4">
        <f t="shared" si="0"/>
        <v>0.65359477124183007</v>
      </c>
      <c r="D7">
        <f t="shared" si="1"/>
        <v>0.41322314049586778</v>
      </c>
      <c r="E7">
        <f t="shared" si="2"/>
        <v>6.681791173769791E-2</v>
      </c>
      <c r="F7">
        <f t="shared" si="3"/>
        <v>-0.20326257224652933</v>
      </c>
      <c r="G7">
        <v>0</v>
      </c>
      <c r="H7">
        <f t="shared" si="4"/>
        <v>0.27008048398422729</v>
      </c>
      <c r="I7">
        <f t="shared" si="5"/>
        <v>-1.1527042463086012</v>
      </c>
      <c r="J7">
        <f t="shared" si="6"/>
        <v>1.1527042463086012</v>
      </c>
      <c r="K7">
        <f t="shared" si="7"/>
        <v>0.62075818452600773</v>
      </c>
      <c r="L7">
        <f t="shared" si="8"/>
        <v>0.37924181547399199</v>
      </c>
      <c r="M7">
        <f t="shared" si="9"/>
        <v>1.610933250543559</v>
      </c>
      <c r="N7">
        <f t="shared" si="10"/>
        <v>2.6368400297582135</v>
      </c>
    </row>
    <row r="8" spans="1:14" x14ac:dyDescent="0.25">
      <c r="A8" s="4">
        <f>IF('True_Odds_Calculator_2-way'!A9="","",'True_Odds_Calculator_2-way'!A9)</f>
        <v>1.72</v>
      </c>
      <c r="B8" s="4">
        <f>IF('True_Odds_Calculator_2-way'!B9="","",'True_Odds_Calculator_2-way'!B9)</f>
        <v>2.14</v>
      </c>
      <c r="C8" s="4">
        <f t="shared" si="0"/>
        <v>0.58139534883720934</v>
      </c>
      <c r="D8">
        <f t="shared" si="1"/>
        <v>0.46728971962616822</v>
      </c>
      <c r="E8">
        <f t="shared" si="2"/>
        <v>4.8685068463377501E-2</v>
      </c>
      <c r="F8">
        <f t="shared" si="3"/>
        <v>-0.22299500108672032</v>
      </c>
      <c r="G8">
        <v>0</v>
      </c>
      <c r="H8">
        <f t="shared" si="4"/>
        <v>0.27168006955009782</v>
      </c>
      <c r="I8">
        <f t="shared" si="5"/>
        <v>-1.1037769642208697</v>
      </c>
      <c r="J8">
        <f t="shared" si="6"/>
        <v>1.1037769642208697</v>
      </c>
      <c r="K8">
        <f t="shared" si="7"/>
        <v>0.55719016135121435</v>
      </c>
      <c r="L8">
        <f t="shared" si="8"/>
        <v>0.4428098386487857</v>
      </c>
      <c r="M8">
        <f t="shared" si="9"/>
        <v>1.7947194142390264</v>
      </c>
      <c r="N8">
        <f t="shared" si="10"/>
        <v>2.2583057392117913</v>
      </c>
    </row>
    <row r="9" spans="1:14" x14ac:dyDescent="0.25">
      <c r="A9" s="4">
        <f>IF('True_Odds_Calculator_2-way'!A10="","",'True_Odds_Calculator_2-way'!A10)</f>
        <v>2.4300000000000002</v>
      </c>
      <c r="B9" s="4">
        <f>IF('True_Odds_Calculator_2-way'!B10="","",'True_Odds_Calculator_2-way'!B10)</f>
        <v>1.62</v>
      </c>
      <c r="C9" s="4">
        <f t="shared" si="0"/>
        <v>0.41152263374485593</v>
      </c>
      <c r="D9">
        <f t="shared" si="1"/>
        <v>0.61728395061728392</v>
      </c>
      <c r="E9">
        <f t="shared" si="2"/>
        <v>2.8806584362139898E-2</v>
      </c>
      <c r="F9">
        <f t="shared" si="3"/>
        <v>-0.2252197327643144</v>
      </c>
      <c r="G9">
        <v>0</v>
      </c>
      <c r="H9">
        <f t="shared" si="4"/>
        <v>0.25402631712645424</v>
      </c>
      <c r="I9">
        <f t="shared" si="5"/>
        <v>-1.0620284147379508</v>
      </c>
      <c r="J9">
        <f t="shared" si="6"/>
        <v>1.0620284147379508</v>
      </c>
      <c r="K9">
        <f t="shared" si="7"/>
        <v>0.39703011420576217</v>
      </c>
      <c r="L9">
        <f t="shared" si="8"/>
        <v>0.60296988579423783</v>
      </c>
      <c r="M9">
        <f t="shared" si="9"/>
        <v>2.5187006330752704</v>
      </c>
      <c r="N9">
        <f t="shared" si="10"/>
        <v>1.6584576171375296</v>
      </c>
    </row>
    <row r="10" spans="1:14" x14ac:dyDescent="0.25">
      <c r="A10" s="4">
        <f>IF('True_Odds_Calculator_2-way'!A11="","",'True_Odds_Calculator_2-way'!A11)</f>
        <v>2.2400000000000002</v>
      </c>
      <c r="B10" s="4">
        <f>IF('True_Odds_Calculator_2-way'!B11="","",'True_Odds_Calculator_2-way'!B11)</f>
        <v>1.67</v>
      </c>
      <c r="C10" s="4">
        <f t="shared" si="0"/>
        <v>0.4464285714285714</v>
      </c>
      <c r="D10">
        <f t="shared" si="1"/>
        <v>0.5988023952095809</v>
      </c>
      <c r="E10">
        <f t="shared" si="2"/>
        <v>4.5230966638152292E-2</v>
      </c>
      <c r="F10">
        <f t="shared" si="3"/>
        <v>-0.22209153122326775</v>
      </c>
      <c r="G10">
        <v>0</v>
      </c>
      <c r="H10">
        <f t="shared" si="4"/>
        <v>0.26732249786142004</v>
      </c>
      <c r="I10">
        <f t="shared" si="5"/>
        <v>-1.0971139976028734</v>
      </c>
      <c r="J10">
        <f t="shared" si="6"/>
        <v>1.0971139976028734</v>
      </c>
      <c r="K10">
        <f t="shared" si="7"/>
        <v>0.42365317404994263</v>
      </c>
      <c r="L10">
        <f t="shared" si="8"/>
        <v>0.57634682595005737</v>
      </c>
      <c r="M10">
        <f t="shared" si="9"/>
        <v>2.3604213570275632</v>
      </c>
      <c r="N10">
        <f t="shared" si="10"/>
        <v>1.7350663783939253</v>
      </c>
    </row>
    <row r="11" spans="1:14" x14ac:dyDescent="0.25">
      <c r="A11" s="4">
        <f>IF('True_Odds_Calculator_2-way'!A12="","",'True_Odds_Calculator_2-way'!A12)</f>
        <v>1.9</v>
      </c>
      <c r="B11" s="4">
        <f>IF('True_Odds_Calculator_2-way'!B12="","",'True_Odds_Calculator_2-way'!B12)</f>
        <v>2.0099999999999998</v>
      </c>
      <c r="C11" s="4">
        <f t="shared" si="0"/>
        <v>0.52631578947368418</v>
      </c>
      <c r="D11">
        <f t="shared" si="1"/>
        <v>0.49751243781094534</v>
      </c>
      <c r="E11">
        <f t="shared" si="2"/>
        <v>2.3828227284629522E-2</v>
      </c>
      <c r="F11">
        <f t="shared" si="3"/>
        <v>-0.23802042419481539</v>
      </c>
      <c r="G11">
        <v>0</v>
      </c>
      <c r="H11">
        <f t="shared" si="4"/>
        <v>0.26184865147944492</v>
      </c>
      <c r="I11">
        <f t="shared" si="5"/>
        <v>-1.0488612925459211</v>
      </c>
      <c r="J11">
        <f t="shared" si="6"/>
        <v>1.0488612925459211</v>
      </c>
      <c r="K11">
        <f t="shared" si="7"/>
        <v>0.51440986432507074</v>
      </c>
      <c r="L11">
        <f t="shared" si="8"/>
        <v>0.48559013567492909</v>
      </c>
      <c r="M11">
        <f t="shared" si="9"/>
        <v>1.9439751632913294</v>
      </c>
      <c r="N11">
        <f t="shared" si="10"/>
        <v>2.0593499054713802</v>
      </c>
    </row>
    <row r="12" spans="1:14" x14ac:dyDescent="0.25">
      <c r="A12" s="4">
        <f>IF('True_Odds_Calculator_2-way'!A13="","",'True_Odds_Calculator_2-way'!A13)</f>
        <v>1.72</v>
      </c>
      <c r="B12" s="4">
        <f>IF('True_Odds_Calculator_2-way'!B13="","",'True_Odds_Calculator_2-way'!B13)</f>
        <v>2.2400000000000002</v>
      </c>
      <c r="C12" s="4">
        <f t="shared" si="0"/>
        <v>0.58139534883720934</v>
      </c>
      <c r="D12">
        <f t="shared" si="1"/>
        <v>0.4464285714285714</v>
      </c>
      <c r="E12">
        <f t="shared" si="2"/>
        <v>2.7823920265780622E-2</v>
      </c>
      <c r="F12">
        <f t="shared" si="3"/>
        <v>-0.23172757475083072</v>
      </c>
      <c r="G12">
        <v>0</v>
      </c>
      <c r="H12">
        <f t="shared" si="4"/>
        <v>0.25955149501661129</v>
      </c>
      <c r="I12">
        <f t="shared" si="5"/>
        <v>-1.0583343916682537</v>
      </c>
      <c r="J12">
        <f t="shared" si="6"/>
        <v>1.0583343916682537</v>
      </c>
      <c r="K12">
        <f t="shared" si="7"/>
        <v>0.56753664445881302</v>
      </c>
      <c r="L12">
        <f t="shared" si="8"/>
        <v>0.43246335554118726</v>
      </c>
      <c r="M12">
        <f t="shared" si="9"/>
        <v>1.7620007620011424</v>
      </c>
      <c r="N12">
        <f t="shared" si="10"/>
        <v>2.3123346456686344</v>
      </c>
    </row>
    <row r="13" spans="1:14" x14ac:dyDescent="0.25">
      <c r="A13" s="4">
        <f>IF('True_Odds_Calculator_2-way'!A14="","",'True_Odds_Calculator_2-way'!A14)</f>
        <v>1.96</v>
      </c>
      <c r="B13" s="4">
        <f>IF('True_Odds_Calculator_2-way'!B14="","",'True_Odds_Calculator_2-way'!B14)</f>
        <v>1.93</v>
      </c>
      <c r="C13" s="4">
        <f t="shared" si="0"/>
        <v>0.51020408163265307</v>
      </c>
      <c r="D13">
        <f t="shared" si="1"/>
        <v>0.5181347150259068</v>
      </c>
      <c r="E13">
        <f t="shared" si="2"/>
        <v>2.8338796658559762E-2</v>
      </c>
      <c r="F13">
        <f t="shared" si="3"/>
        <v>-0.23601564978322942</v>
      </c>
      <c r="G13">
        <v>0</v>
      </c>
      <c r="H13">
        <f t="shared" si="4"/>
        <v>0.26435444644178918</v>
      </c>
      <c r="I13">
        <f t="shared" si="5"/>
        <v>-1.0583343916682539</v>
      </c>
      <c r="J13">
        <f t="shared" si="6"/>
        <v>1.0583343916682539</v>
      </c>
      <c r="K13">
        <f t="shared" si="7"/>
        <v>0.49603149604724417</v>
      </c>
      <c r="L13">
        <f t="shared" si="8"/>
        <v>0.50396850395275605</v>
      </c>
      <c r="M13">
        <f t="shared" si="9"/>
        <v>2.0160010160015238</v>
      </c>
      <c r="N13">
        <f t="shared" si="10"/>
        <v>1.9842509842514759</v>
      </c>
    </row>
    <row r="14" spans="1:14" x14ac:dyDescent="0.25">
      <c r="A14" s="4">
        <f>IF('True_Odds_Calculator_2-way'!A15="","",'True_Odds_Calculator_2-way'!A15)</f>
        <v>2.2999999999999998</v>
      </c>
      <c r="B14" s="4">
        <f>IF('True_Odds_Calculator_2-way'!B15="","",'True_Odds_Calculator_2-way'!B15)</f>
        <v>1.67</v>
      </c>
      <c r="C14" s="4">
        <f t="shared" si="0"/>
        <v>0.43478260869565222</v>
      </c>
      <c r="D14">
        <f t="shared" si="1"/>
        <v>0.5988023952095809</v>
      </c>
      <c r="E14">
        <f t="shared" si="2"/>
        <v>3.3585003905233002E-2</v>
      </c>
      <c r="F14">
        <f t="shared" si="3"/>
        <v>-0.22676386357719358</v>
      </c>
      <c r="G14">
        <v>0</v>
      </c>
      <c r="H14">
        <f t="shared" si="4"/>
        <v>0.26034886748242653</v>
      </c>
      <c r="I14">
        <f t="shared" si="5"/>
        <v>-1.0714969088698136</v>
      </c>
      <c r="J14">
        <f t="shared" si="6"/>
        <v>1.0714969088698136</v>
      </c>
      <c r="K14">
        <f t="shared" si="7"/>
        <v>0.41789493273906014</v>
      </c>
      <c r="L14">
        <f t="shared" si="8"/>
        <v>0.58210506726094002</v>
      </c>
      <c r="M14">
        <f t="shared" si="9"/>
        <v>2.3929459815307572</v>
      </c>
      <c r="N14">
        <f t="shared" si="10"/>
        <v>1.7179029289427752</v>
      </c>
    </row>
    <row r="15" spans="1:14" x14ac:dyDescent="0.25">
      <c r="A15" s="4">
        <f>IF('True_Odds_Calculator_2-way'!A16="","",'True_Odds_Calculator_2-way'!A16)</f>
        <v>2.0099999999999998</v>
      </c>
      <c r="B15" s="4">
        <f>IF('True_Odds_Calculator_2-way'!B16="","",'True_Odds_Calculator_2-way'!B16)</f>
        <v>1.83</v>
      </c>
      <c r="C15" s="4">
        <f t="shared" si="0"/>
        <v>0.49751243781094534</v>
      </c>
      <c r="D15">
        <f t="shared" si="1"/>
        <v>0.54644808743169393</v>
      </c>
      <c r="E15">
        <f t="shared" si="2"/>
        <v>4.3960525242639381E-2</v>
      </c>
      <c r="F15">
        <f t="shared" si="3"/>
        <v>-0.22790419487263125</v>
      </c>
      <c r="G15">
        <v>0</v>
      </c>
      <c r="H15">
        <f t="shared" si="4"/>
        <v>0.27186472011527063</v>
      </c>
      <c r="I15">
        <f t="shared" si="5"/>
        <v>-1.0921952084562025</v>
      </c>
      <c r="J15">
        <f t="shared" si="6"/>
        <v>1.0921952084562025</v>
      </c>
      <c r="K15">
        <f t="shared" si="7"/>
        <v>0.47548468471574579</v>
      </c>
      <c r="L15">
        <f t="shared" si="8"/>
        <v>0.52451531528425399</v>
      </c>
      <c r="M15">
        <f t="shared" si="9"/>
        <v>2.1031171605407648</v>
      </c>
      <c r="N15">
        <f t="shared" si="10"/>
        <v>1.9065220230186481</v>
      </c>
    </row>
    <row r="16" spans="1:14" x14ac:dyDescent="0.25">
      <c r="A16" s="4">
        <f>IF('True_Odds_Calculator_2-way'!A17="","",'True_Odds_Calculator_2-way'!A17)</f>
        <v>2.2599999999999998</v>
      </c>
      <c r="B16" s="4">
        <f>IF('True_Odds_Calculator_2-way'!B17="","",'True_Odds_Calculator_2-way'!B17)</f>
        <v>1.71</v>
      </c>
      <c r="C16" s="4">
        <f t="shared" si="0"/>
        <v>0.44247787610619471</v>
      </c>
      <c r="D16">
        <f t="shared" si="1"/>
        <v>0.58479532163742687</v>
      </c>
      <c r="E16">
        <f t="shared" si="2"/>
        <v>2.727319774362158E-2</v>
      </c>
      <c r="F16">
        <f t="shared" si="3"/>
        <v>-0.23148579413134607</v>
      </c>
      <c r="G16">
        <v>0</v>
      </c>
      <c r="H16">
        <f t="shared" si="4"/>
        <v>0.25875899187496765</v>
      </c>
      <c r="I16">
        <f t="shared" si="5"/>
        <v>-1.0572691328259185</v>
      </c>
      <c r="J16">
        <f t="shared" si="6"/>
        <v>1.0572691328259185</v>
      </c>
      <c r="K16">
        <f t="shared" si="7"/>
        <v>0.42878721132012149</v>
      </c>
      <c r="L16">
        <f t="shared" si="8"/>
        <v>0.57121278867987857</v>
      </c>
      <c r="M16">
        <f t="shared" si="9"/>
        <v>2.3321591073606571</v>
      </c>
      <c r="N16">
        <f t="shared" si="10"/>
        <v>1.7506610843064021</v>
      </c>
    </row>
    <row r="17" spans="1:14" x14ac:dyDescent="0.25">
      <c r="A17" s="4">
        <f>IF('True_Odds_Calculator_2-way'!A18="","",'True_Odds_Calculator_2-way'!A18)</f>
        <v>1.96</v>
      </c>
      <c r="B17" s="4">
        <f>IF('True_Odds_Calculator_2-way'!B18="","",'True_Odds_Calculator_2-way'!B18)</f>
        <v>1.94</v>
      </c>
      <c r="C17" s="4">
        <f t="shared" si="0"/>
        <v>0.51020408163265307</v>
      </c>
      <c r="D17">
        <f t="shared" si="1"/>
        <v>0.51546391752577325</v>
      </c>
      <c r="E17">
        <f t="shared" si="2"/>
        <v>2.5667999158426325E-2</v>
      </c>
      <c r="F17">
        <f t="shared" si="3"/>
        <v>-0.23732379549758043</v>
      </c>
      <c r="G17">
        <v>0</v>
      </c>
      <c r="H17">
        <f t="shared" si="4"/>
        <v>0.26299179465600675</v>
      </c>
      <c r="I17">
        <f t="shared" si="5"/>
        <v>-1.052689901333149</v>
      </c>
      <c r="J17">
        <f t="shared" si="6"/>
        <v>1.052689901333149</v>
      </c>
      <c r="K17">
        <f t="shared" si="7"/>
        <v>0.49736834815166897</v>
      </c>
      <c r="L17">
        <f t="shared" si="8"/>
        <v>0.50263165184833114</v>
      </c>
      <c r="M17">
        <f t="shared" si="9"/>
        <v>2.0105823052798226</v>
      </c>
      <c r="N17">
        <f t="shared" si="10"/>
        <v>1.9895285072531594</v>
      </c>
    </row>
    <row r="18" spans="1:14" x14ac:dyDescent="0.25">
      <c r="A18" s="4">
        <f>IF('True_Odds_Calculator_2-way'!A19="","",'True_Odds_Calculator_2-way'!A19)</f>
        <v>2.39</v>
      </c>
      <c r="B18" s="4">
        <f>IF('True_Odds_Calculator_2-way'!B19="","",'True_Odds_Calculator_2-way'!B19)</f>
        <v>1.63</v>
      </c>
      <c r="C18" s="4">
        <f t="shared" si="0"/>
        <v>0.41841004184100417</v>
      </c>
      <c r="D18">
        <f t="shared" si="1"/>
        <v>0.61349693251533743</v>
      </c>
      <c r="E18">
        <f t="shared" si="2"/>
        <v>3.19069743563416E-2</v>
      </c>
      <c r="F18">
        <f t="shared" si="3"/>
        <v>-0.22478630284672851</v>
      </c>
      <c r="G18">
        <v>0</v>
      </c>
      <c r="H18">
        <f t="shared" si="4"/>
        <v>0.25669327720307006</v>
      </c>
      <c r="I18">
        <f t="shared" si="5"/>
        <v>-1.0686176060625021</v>
      </c>
      <c r="J18">
        <f t="shared" si="6"/>
        <v>1.0686176060625021</v>
      </c>
      <c r="K18">
        <f t="shared" si="7"/>
        <v>0.40235320740649128</v>
      </c>
      <c r="L18">
        <f t="shared" si="8"/>
        <v>0.59764679259350884</v>
      </c>
      <c r="M18">
        <f t="shared" si="9"/>
        <v>2.4853784724268779</v>
      </c>
      <c r="N18">
        <f t="shared" si="10"/>
        <v>1.6732290918193764</v>
      </c>
    </row>
    <row r="19" spans="1:14" x14ac:dyDescent="0.25">
      <c r="A19" s="4">
        <f>IF('True_Odds_Calculator_2-way'!A20="","",'True_Odds_Calculator_2-way'!A20)</f>
        <v>2.4300000000000002</v>
      </c>
      <c r="B19" s="4">
        <f>IF('True_Odds_Calculator_2-way'!B20="","",'True_Odds_Calculator_2-way'!B20)</f>
        <v>1.61</v>
      </c>
      <c r="C19" s="4">
        <f t="shared" si="0"/>
        <v>0.41152263374485593</v>
      </c>
      <c r="D19">
        <f t="shared" si="1"/>
        <v>0.6211180124223602</v>
      </c>
      <c r="E19">
        <f t="shared" si="2"/>
        <v>3.2640646167216181E-2</v>
      </c>
      <c r="F19">
        <f t="shared" si="3"/>
        <v>-0.22296347417120366</v>
      </c>
      <c r="G19">
        <v>0</v>
      </c>
      <c r="H19">
        <f t="shared" si="4"/>
        <v>0.25560412033841978</v>
      </c>
      <c r="I19">
        <f t="shared" si="5"/>
        <v>-1.0706981783012146</v>
      </c>
      <c r="J19">
        <f t="shared" si="6"/>
        <v>1.0706981783012146</v>
      </c>
      <c r="K19">
        <f t="shared" si="7"/>
        <v>0.39508539138067028</v>
      </c>
      <c r="L19">
        <f t="shared" si="8"/>
        <v>0.60491460861932955</v>
      </c>
      <c r="M19">
        <f t="shared" si="9"/>
        <v>2.5310983949707371</v>
      </c>
      <c r="N19">
        <f t="shared" si="10"/>
        <v>1.6531258887637414</v>
      </c>
    </row>
    <row r="20" spans="1:14" x14ac:dyDescent="0.25">
      <c r="A20" s="4">
        <f>IF('True_Odds_Calculator_2-way'!A21="","",'True_Odds_Calculator_2-way'!A21)</f>
        <v>2.08</v>
      </c>
      <c r="B20" s="4">
        <f>IF('True_Odds_Calculator_2-way'!B21="","",'True_Odds_Calculator_2-way'!B21)</f>
        <v>1.83</v>
      </c>
      <c r="C20" s="4">
        <f t="shared" si="0"/>
        <v>0.48076923076923073</v>
      </c>
      <c r="D20">
        <f t="shared" si="1"/>
        <v>0.54644808743169393</v>
      </c>
      <c r="E20">
        <f t="shared" si="2"/>
        <v>2.7217318200924545E-2</v>
      </c>
      <c r="F20">
        <f t="shared" si="3"/>
        <v>-0.23549810844892827</v>
      </c>
      <c r="G20">
        <v>0</v>
      </c>
      <c r="H20">
        <f t="shared" si="4"/>
        <v>0.26271542664985281</v>
      </c>
      <c r="I20">
        <f t="shared" si="5"/>
        <v>-1.0562070842074627</v>
      </c>
      <c r="J20">
        <f t="shared" si="6"/>
        <v>1.0562070842074627</v>
      </c>
      <c r="K20">
        <f t="shared" si="7"/>
        <v>0.46713612113428016</v>
      </c>
      <c r="L20">
        <f t="shared" si="8"/>
        <v>0.53286387886572006</v>
      </c>
      <c r="M20">
        <f t="shared" si="9"/>
        <v>2.1407036509440598</v>
      </c>
      <c r="N20">
        <f t="shared" si="10"/>
        <v>1.8766518798921943</v>
      </c>
    </row>
    <row r="21" spans="1:14" x14ac:dyDescent="0.25">
      <c r="A21" s="4">
        <f>IF('True_Odds_Calculator_2-way'!A22="","",'True_Odds_Calculator_2-way'!A22)</f>
        <v>1.58</v>
      </c>
      <c r="B21" s="4">
        <f>IF('True_Odds_Calculator_2-way'!B22="","",'True_Odds_Calculator_2-way'!B22)</f>
        <v>2.46</v>
      </c>
      <c r="C21" s="4">
        <f t="shared" si="0"/>
        <v>0.63291139240506322</v>
      </c>
      <c r="D21">
        <f t="shared" si="1"/>
        <v>0.4065040650406504</v>
      </c>
      <c r="E21">
        <f t="shared" si="2"/>
        <v>3.9415457445713731E-2</v>
      </c>
      <c r="F21">
        <f t="shared" si="3"/>
        <v>-0.21786559637748271</v>
      </c>
      <c r="G21">
        <v>0</v>
      </c>
      <c r="H21">
        <f t="shared" si="4"/>
        <v>0.25728105382319644</v>
      </c>
      <c r="I21">
        <f t="shared" si="5"/>
        <v>-1.0866997704607786</v>
      </c>
      <c r="J21">
        <f t="shared" si="6"/>
        <v>1.0866997704607786</v>
      </c>
      <c r="K21">
        <f t="shared" si="7"/>
        <v>0.61338935724296906</v>
      </c>
      <c r="L21">
        <f t="shared" si="8"/>
        <v>0.38661064275703094</v>
      </c>
      <c r="M21">
        <f t="shared" si="9"/>
        <v>1.6302858668672515</v>
      </c>
      <c r="N21">
        <f t="shared" si="10"/>
        <v>2.5865816648727367</v>
      </c>
    </row>
    <row r="22" spans="1:14" x14ac:dyDescent="0.25">
      <c r="A22" s="4">
        <f>IF('True_Odds_Calculator_2-way'!A23="","",'True_Odds_Calculator_2-way'!A23)</f>
        <v>1.76</v>
      </c>
      <c r="B22" s="4">
        <f>IF('True_Odds_Calculator_2-way'!B23="","",'True_Odds_Calculator_2-way'!B23)</f>
        <v>2.13</v>
      </c>
      <c r="C22" s="4">
        <f t="shared" si="0"/>
        <v>0.56818181818181823</v>
      </c>
      <c r="D22">
        <f t="shared" si="1"/>
        <v>0.46948356807511737</v>
      </c>
      <c r="E22">
        <f t="shared" si="2"/>
        <v>3.7665386256935607E-2</v>
      </c>
      <c r="F22">
        <f t="shared" si="3"/>
        <v>-0.22908664105847198</v>
      </c>
      <c r="G22">
        <v>0</v>
      </c>
      <c r="H22">
        <f t="shared" si="4"/>
        <v>0.26675202731540765</v>
      </c>
      <c r="I22">
        <f t="shared" si="5"/>
        <v>-1.0790808419378759</v>
      </c>
      <c r="J22">
        <f t="shared" si="6"/>
        <v>1.0790808419378759</v>
      </c>
      <c r="K22">
        <f t="shared" si="7"/>
        <v>0.54941992687500663</v>
      </c>
      <c r="L22">
        <f t="shared" si="8"/>
        <v>0.45058007312499337</v>
      </c>
      <c r="M22">
        <f t="shared" si="9"/>
        <v>1.8201014398727853</v>
      </c>
      <c r="N22">
        <f t="shared" si="10"/>
        <v>2.2193613513897996</v>
      </c>
    </row>
    <row r="23" spans="1:14" x14ac:dyDescent="0.25">
      <c r="A23" s="4">
        <f>IF('True_Odds_Calculator_2-way'!A24="","",'True_Odds_Calculator_2-way'!A24)</f>
        <v>1.78</v>
      </c>
      <c r="B23" s="4">
        <f>IF('True_Odds_Calculator_2-way'!B24="","",'True_Odds_Calculator_2-way'!B24)</f>
        <v>2.11</v>
      </c>
      <c r="C23" s="4">
        <f t="shared" si="0"/>
        <v>0.5617977528089888</v>
      </c>
      <c r="D23">
        <f t="shared" si="1"/>
        <v>0.47393364928909953</v>
      </c>
      <c r="E23">
        <f t="shared" si="2"/>
        <v>3.5731402098088338E-2</v>
      </c>
      <c r="F23">
        <f t="shared" si="3"/>
        <v>-0.23052345705309119</v>
      </c>
      <c r="G23">
        <v>0</v>
      </c>
      <c r="H23">
        <f t="shared" si="4"/>
        <v>0.26625485915117952</v>
      </c>
      <c r="I23">
        <f t="shared" si="5"/>
        <v>-1.0747098003652684</v>
      </c>
      <c r="J23">
        <f t="shared" si="6"/>
        <v>1.0747098003652684</v>
      </c>
      <c r="K23">
        <f t="shared" si="7"/>
        <v>0.54398865104166871</v>
      </c>
      <c r="L23">
        <f t="shared" si="8"/>
        <v>0.45601134895833134</v>
      </c>
      <c r="M23">
        <f t="shared" si="9"/>
        <v>1.838273644284909</v>
      </c>
      <c r="N23">
        <f t="shared" si="10"/>
        <v>2.192927878405448</v>
      </c>
    </row>
    <row r="24" spans="1:14" x14ac:dyDescent="0.25">
      <c r="A24" s="4">
        <f>IF('True_Odds_Calculator_2-way'!A25="","",'True_Odds_Calculator_2-way'!A25)</f>
        <v>1.92</v>
      </c>
      <c r="B24" s="4">
        <f>IF('True_Odds_Calculator_2-way'!B25="","",'True_Odds_Calculator_2-way'!B25)</f>
        <v>1.95</v>
      </c>
      <c r="C24" s="4">
        <f t="shared" si="0"/>
        <v>0.52083333333333337</v>
      </c>
      <c r="D24">
        <f t="shared" si="1"/>
        <v>0.51282051282051289</v>
      </c>
      <c r="E24">
        <f t="shared" si="2"/>
        <v>3.3653846153846256E-2</v>
      </c>
      <c r="F24">
        <f t="shared" si="3"/>
        <v>-0.23344017094017089</v>
      </c>
      <c r="G24">
        <v>0</v>
      </c>
      <c r="H24">
        <f t="shared" si="4"/>
        <v>0.26709401709401714</v>
      </c>
      <c r="I24">
        <f t="shared" si="5"/>
        <v>-1.0696563746013956</v>
      </c>
      <c r="J24">
        <f t="shared" si="6"/>
        <v>1.0696563746013956</v>
      </c>
      <c r="K24">
        <f t="shared" si="7"/>
        <v>0.50401095327935097</v>
      </c>
      <c r="L24">
        <f t="shared" si="8"/>
        <v>0.49598904672064897</v>
      </c>
      <c r="M24">
        <f t="shared" si="9"/>
        <v>1.9840838646332837</v>
      </c>
      <c r="N24">
        <f t="shared" si="10"/>
        <v>2.0161735558713256</v>
      </c>
    </row>
    <row r="25" spans="1:14" x14ac:dyDescent="0.25">
      <c r="A25" s="4">
        <f>IF('True_Odds_Calculator_2-way'!A26="","",'True_Odds_Calculator_2-way'!A26)</f>
        <v>1.51</v>
      </c>
      <c r="B25" s="4">
        <f>IF('True_Odds_Calculator_2-way'!B26="","",'True_Odds_Calculator_2-way'!B26)</f>
        <v>2.68</v>
      </c>
      <c r="C25" s="4">
        <f t="shared" si="0"/>
        <v>0.66225165562913912</v>
      </c>
      <c r="D25">
        <f t="shared" si="1"/>
        <v>0.37313432835820892</v>
      </c>
      <c r="E25">
        <f t="shared" si="2"/>
        <v>3.5385983987348046E-2</v>
      </c>
      <c r="F25">
        <f t="shared" si="3"/>
        <v>-0.21172284273994268</v>
      </c>
      <c r="G25">
        <v>0</v>
      </c>
      <c r="H25">
        <f t="shared" si="4"/>
        <v>0.2471088267272907</v>
      </c>
      <c r="I25">
        <f t="shared" si="5"/>
        <v>-1.0803395392536073</v>
      </c>
      <c r="J25">
        <f t="shared" si="6"/>
        <v>1.0803395392536073</v>
      </c>
      <c r="K25">
        <f t="shared" si="7"/>
        <v>0.64475648099787108</v>
      </c>
      <c r="L25">
        <f t="shared" si="8"/>
        <v>0.3552435190021288</v>
      </c>
      <c r="M25">
        <f t="shared" si="9"/>
        <v>1.5509731650193399</v>
      </c>
      <c r="N25">
        <f t="shared" si="10"/>
        <v>2.8149704259460604</v>
      </c>
    </row>
    <row r="26" spans="1:14" x14ac:dyDescent="0.25">
      <c r="A26" s="4">
        <f>IF('True_Odds_Calculator_2-way'!A27="","",'True_Odds_Calculator_2-way'!A27)</f>
        <v>1.49</v>
      </c>
      <c r="B26" s="4">
        <f>IF('True_Odds_Calculator_2-way'!B27="","",'True_Odds_Calculator_2-way'!B27)</f>
        <v>2.76</v>
      </c>
      <c r="C26" s="4">
        <f t="shared" si="0"/>
        <v>0.67114093959731547</v>
      </c>
      <c r="D26">
        <f t="shared" si="1"/>
        <v>0.3623188405797102</v>
      </c>
      <c r="E26">
        <f t="shared" si="2"/>
        <v>3.3459780177025777E-2</v>
      </c>
      <c r="F26">
        <f t="shared" si="3"/>
        <v>-0.2097072269234509</v>
      </c>
      <c r="G26">
        <v>0</v>
      </c>
      <c r="H26">
        <f t="shared" si="4"/>
        <v>0.24316700710047665</v>
      </c>
      <c r="I26">
        <f t="shared" si="5"/>
        <v>-1.0768262306348704</v>
      </c>
      <c r="J26">
        <f t="shared" si="6"/>
        <v>1.0768262306348704</v>
      </c>
      <c r="K26">
        <f t="shared" si="7"/>
        <v>0.65460240842558115</v>
      </c>
      <c r="L26">
        <f t="shared" si="8"/>
        <v>0.34539759157441885</v>
      </c>
      <c r="M26">
        <f t="shared" si="9"/>
        <v>1.5276448530110862</v>
      </c>
      <c r="N26">
        <f t="shared" si="10"/>
        <v>2.8952141659173716</v>
      </c>
    </row>
    <row r="27" spans="1:14" x14ac:dyDescent="0.25">
      <c r="A27" s="4">
        <f>IF('True_Odds_Calculator_2-way'!A28="","",'True_Odds_Calculator_2-way'!A28)</f>
        <v>1.65</v>
      </c>
      <c r="B27" s="4">
        <f>IF('True_Odds_Calculator_2-way'!B28="","",'True_Odds_Calculator_2-way'!B28)</f>
        <v>2.36</v>
      </c>
      <c r="C27" s="4">
        <f t="shared" si="0"/>
        <v>0.60606060606060608</v>
      </c>
      <c r="D27">
        <f t="shared" si="1"/>
        <v>0.42372881355932207</v>
      </c>
      <c r="E27">
        <f t="shared" si="2"/>
        <v>2.9789419619928204E-2</v>
      </c>
      <c r="F27">
        <f t="shared" si="3"/>
        <v>-0.22701592193117603</v>
      </c>
      <c r="G27">
        <v>0</v>
      </c>
      <c r="H27">
        <f t="shared" si="4"/>
        <v>0.25680534155110429</v>
      </c>
      <c r="I27">
        <f t="shared" si="5"/>
        <v>-1.063589074528793</v>
      </c>
      <c r="J27">
        <f t="shared" si="6"/>
        <v>1.063589074528793</v>
      </c>
      <c r="K27">
        <f t="shared" si="7"/>
        <v>0.59124965931908058</v>
      </c>
      <c r="L27">
        <f t="shared" si="8"/>
        <v>0.4087503406809192</v>
      </c>
      <c r="M27">
        <f t="shared" si="9"/>
        <v>1.6913328984437157</v>
      </c>
      <c r="N27">
        <f t="shared" si="10"/>
        <v>2.4464811413591585</v>
      </c>
    </row>
    <row r="28" spans="1:14" x14ac:dyDescent="0.25">
      <c r="A28" s="4">
        <f>IF('True_Odds_Calculator_2-way'!A29="","",'True_Odds_Calculator_2-way'!A29)</f>
        <v>1.62</v>
      </c>
      <c r="B28" s="4">
        <f>IF('True_Odds_Calculator_2-way'!B29="","",'True_Odds_Calculator_2-way'!B29)</f>
        <v>2.4300000000000002</v>
      </c>
      <c r="C28" s="4">
        <f t="shared" si="0"/>
        <v>0.61728395061728392</v>
      </c>
      <c r="D28">
        <f t="shared" si="1"/>
        <v>0.41152263374485593</v>
      </c>
      <c r="E28">
        <f t="shared" si="2"/>
        <v>2.8806584362139898E-2</v>
      </c>
      <c r="F28">
        <f t="shared" si="3"/>
        <v>-0.2252197327643144</v>
      </c>
      <c r="G28">
        <v>0</v>
      </c>
      <c r="H28">
        <f t="shared" si="4"/>
        <v>0.25402631712645424</v>
      </c>
      <c r="I28">
        <f t="shared" si="5"/>
        <v>-1.0620284147379508</v>
      </c>
      <c r="J28">
        <f t="shared" si="6"/>
        <v>1.0620284147379508</v>
      </c>
      <c r="K28">
        <f t="shared" si="7"/>
        <v>0.60296988579423783</v>
      </c>
      <c r="L28">
        <f t="shared" si="8"/>
        <v>0.39703011420576217</v>
      </c>
      <c r="M28">
        <f t="shared" si="9"/>
        <v>1.6584576171375296</v>
      </c>
      <c r="N28">
        <f t="shared" si="10"/>
        <v>2.5187006330752704</v>
      </c>
    </row>
    <row r="29" spans="1:14" x14ac:dyDescent="0.25">
      <c r="A29" s="4">
        <f>IF('True_Odds_Calculator_2-way'!A30="","",'True_Odds_Calculator_2-way'!A30)</f>
        <v>1.98</v>
      </c>
      <c r="B29" s="4">
        <f>IF('True_Odds_Calculator_2-way'!B30="","",'True_Odds_Calculator_2-way'!B30)</f>
        <v>1.93</v>
      </c>
      <c r="C29" s="4">
        <f t="shared" si="0"/>
        <v>0.50505050505050508</v>
      </c>
      <c r="D29">
        <f t="shared" si="1"/>
        <v>0.5181347150259068</v>
      </c>
      <c r="E29">
        <f t="shared" si="2"/>
        <v>2.3185220076411994E-2</v>
      </c>
      <c r="F29">
        <f t="shared" si="3"/>
        <v>-0.23849897943162168</v>
      </c>
      <c r="G29">
        <v>0</v>
      </c>
      <c r="H29">
        <f t="shared" si="4"/>
        <v>0.26168419950803373</v>
      </c>
      <c r="I29">
        <f t="shared" si="5"/>
        <v>-1.0474793930096669</v>
      </c>
      <c r="J29">
        <f t="shared" si="6"/>
        <v>1.0474793930096669</v>
      </c>
      <c r="K29">
        <f t="shared" si="7"/>
        <v>0.49345437578019818</v>
      </c>
      <c r="L29">
        <f t="shared" si="8"/>
        <v>0.50654562421980165</v>
      </c>
      <c r="M29">
        <f t="shared" si="9"/>
        <v>2.0265298051494733</v>
      </c>
      <c r="N29">
        <f t="shared" si="10"/>
        <v>1.9741558354989901</v>
      </c>
    </row>
    <row r="30" spans="1:14" x14ac:dyDescent="0.25">
      <c r="A30" s="4">
        <f>IF('True_Odds_Calculator_2-way'!A31="","",'True_Odds_Calculator_2-way'!A31)</f>
        <v>1.22</v>
      </c>
      <c r="B30" s="4">
        <f>IF('True_Odds_Calculator_2-way'!B31="","",'True_Odds_Calculator_2-way'!B31)</f>
        <v>5.25</v>
      </c>
      <c r="C30" s="4">
        <f t="shared" si="0"/>
        <v>0.81967213114754101</v>
      </c>
      <c r="D30">
        <f t="shared" si="1"/>
        <v>0.19047619047619047</v>
      </c>
      <c r="E30">
        <f t="shared" si="2"/>
        <v>1.0148321623731471E-2</v>
      </c>
      <c r="F30">
        <f t="shared" si="3"/>
        <v>-0.14597970335675248</v>
      </c>
      <c r="G30">
        <v>0</v>
      </c>
      <c r="H30">
        <f t="shared" si="4"/>
        <v>0.156128024980484</v>
      </c>
      <c r="I30">
        <f t="shared" si="5"/>
        <v>-1.0341753799900384</v>
      </c>
      <c r="J30">
        <f t="shared" si="6"/>
        <v>1.0341753799900384</v>
      </c>
      <c r="K30">
        <f t="shared" si="7"/>
        <v>0.81465161779387441</v>
      </c>
      <c r="L30">
        <f t="shared" si="8"/>
        <v>0.18534838220612551</v>
      </c>
      <c r="M30">
        <f t="shared" si="9"/>
        <v>1.2275185835978086</v>
      </c>
      <c r="N30">
        <f t="shared" si="10"/>
        <v>5.3952453649576624</v>
      </c>
    </row>
    <row r="31" spans="1:14" x14ac:dyDescent="0.25">
      <c r="A31" s="4">
        <f>IF('True_Odds_Calculator_2-way'!A32="","",'True_Odds_Calculator_2-way'!A32)</f>
        <v>1.64</v>
      </c>
      <c r="B31" s="4">
        <f>IF('True_Odds_Calculator_2-way'!B32="","",'True_Odds_Calculator_2-way'!B32)</f>
        <v>2.36</v>
      </c>
      <c r="C31" s="4">
        <f t="shared" si="0"/>
        <v>0.6097560975609756</v>
      </c>
      <c r="D31">
        <f t="shared" si="1"/>
        <v>0.42372881355932207</v>
      </c>
      <c r="E31">
        <f t="shared" si="2"/>
        <v>3.3484911120297722E-2</v>
      </c>
      <c r="F31">
        <f t="shared" si="3"/>
        <v>-0.22488631665977676</v>
      </c>
      <c r="G31">
        <v>0</v>
      </c>
      <c r="H31">
        <f t="shared" si="4"/>
        <v>0.25837122778007443</v>
      </c>
      <c r="I31">
        <f t="shared" si="5"/>
        <v>-1.0718661571406802</v>
      </c>
      <c r="J31">
        <f t="shared" si="6"/>
        <v>1.0718661571406802</v>
      </c>
      <c r="K31">
        <f t="shared" si="7"/>
        <v>0.59312180114548885</v>
      </c>
      <c r="L31">
        <f t="shared" si="8"/>
        <v>0.40687819885451121</v>
      </c>
      <c r="M31">
        <f t="shared" si="9"/>
        <v>1.6859943405700353</v>
      </c>
      <c r="N31">
        <f t="shared" si="10"/>
        <v>2.4577379737113252</v>
      </c>
    </row>
    <row r="32" spans="1:14" x14ac:dyDescent="0.25">
      <c r="A32" s="4">
        <f>IF('True_Odds_Calculator_2-way'!A33="","",'True_Odds_Calculator_2-way'!A33)</f>
        <v>1.78</v>
      </c>
      <c r="B32" s="4">
        <f>IF('True_Odds_Calculator_2-way'!B33="","",'True_Odds_Calculator_2-way'!B33)</f>
        <v>2.12</v>
      </c>
      <c r="C32" s="4">
        <f t="shared" si="0"/>
        <v>0.5617977528089888</v>
      </c>
      <c r="D32">
        <f t="shared" si="1"/>
        <v>0.47169811320754712</v>
      </c>
      <c r="E32">
        <f t="shared" si="2"/>
        <v>3.3495866016535869E-2</v>
      </c>
      <c r="F32">
        <f t="shared" si="3"/>
        <v>-0.23150307398770409</v>
      </c>
      <c r="G32">
        <v>0</v>
      </c>
      <c r="H32">
        <f t="shared" si="4"/>
        <v>0.26499894000423996</v>
      </c>
      <c r="I32">
        <f t="shared" si="5"/>
        <v>-1.0699012312772822</v>
      </c>
      <c r="J32">
        <f t="shared" si="6"/>
        <v>1.0699012312772822</v>
      </c>
      <c r="K32">
        <f t="shared" si="7"/>
        <v>0.54510083634166528</v>
      </c>
      <c r="L32">
        <f t="shared" si="8"/>
        <v>0.45489916365833472</v>
      </c>
      <c r="M32">
        <f t="shared" si="9"/>
        <v>1.83452296039628</v>
      </c>
      <c r="N32">
        <f t="shared" si="10"/>
        <v>2.1982893790305562</v>
      </c>
    </row>
    <row r="33" spans="1:14" x14ac:dyDescent="0.25">
      <c r="A33" s="4">
        <f>IF('True_Odds_Calculator_2-way'!A34="","",'True_Odds_Calculator_2-way'!A34)</f>
        <v>1.41</v>
      </c>
      <c r="B33" s="4">
        <f>IF('True_Odds_Calculator_2-way'!B34="","",'True_Odds_Calculator_2-way'!B34)</f>
        <v>3.04</v>
      </c>
      <c r="C33" s="4">
        <f t="shared" si="0"/>
        <v>0.70921985815602839</v>
      </c>
      <c r="D33">
        <f t="shared" si="1"/>
        <v>0.32894736842105265</v>
      </c>
      <c r="E33">
        <f t="shared" si="2"/>
        <v>3.8167226577081159E-2</v>
      </c>
      <c r="F33">
        <f t="shared" si="3"/>
        <v>-0.1951287793952966</v>
      </c>
      <c r="G33">
        <v>0</v>
      </c>
      <c r="H33">
        <f t="shared" si="4"/>
        <v>0.23329600597237779</v>
      </c>
      <c r="I33">
        <f t="shared" si="5"/>
        <v>-1.0934350421017391</v>
      </c>
      <c r="J33">
        <f t="shared" si="6"/>
        <v>1.0934350421017391</v>
      </c>
      <c r="K33">
        <f t="shared" si="7"/>
        <v>0.69046069373380714</v>
      </c>
      <c r="L33">
        <f t="shared" si="8"/>
        <v>0.30953930626619258</v>
      </c>
      <c r="M33">
        <f t="shared" si="9"/>
        <v>1.4483083672617132</v>
      </c>
      <c r="N33">
        <f t="shared" si="10"/>
        <v>3.2306074858875475</v>
      </c>
    </row>
    <row r="34" spans="1:14" x14ac:dyDescent="0.25">
      <c r="A34" s="4">
        <f>IF('True_Odds_Calculator_2-way'!A35="","",'True_Odds_Calculator_2-way'!A35)</f>
        <v>1.66</v>
      </c>
      <c r="B34" s="4">
        <f>IF('True_Odds_Calculator_2-way'!B35="","",'True_Odds_Calculator_2-way'!B35)</f>
        <v>2.33</v>
      </c>
      <c r="C34" s="4">
        <f t="shared" si="0"/>
        <v>0.60240963855421692</v>
      </c>
      <c r="D34">
        <f t="shared" si="1"/>
        <v>0.42918454935622319</v>
      </c>
      <c r="E34">
        <f t="shared" si="2"/>
        <v>3.1594187910440219E-2</v>
      </c>
      <c r="F34">
        <f t="shared" si="3"/>
        <v>-0.22695072134029659</v>
      </c>
      <c r="G34">
        <v>0</v>
      </c>
      <c r="H34">
        <f t="shared" si="4"/>
        <v>0.25854490925073687</v>
      </c>
      <c r="I34">
        <f t="shared" si="5"/>
        <v>-1.0673385899176775</v>
      </c>
      <c r="J34">
        <f t="shared" si="6"/>
        <v>1.0673385899176775</v>
      </c>
      <c r="K34">
        <f t="shared" si="7"/>
        <v>0.58670176980636279</v>
      </c>
      <c r="L34">
        <f t="shared" si="8"/>
        <v>0.41329823019363698</v>
      </c>
      <c r="M34">
        <f t="shared" si="9"/>
        <v>1.7044434693456672</v>
      </c>
      <c r="N34">
        <f t="shared" si="10"/>
        <v>2.4195603245905111</v>
      </c>
    </row>
    <row r="35" spans="1:14" x14ac:dyDescent="0.25">
      <c r="A35" s="4">
        <f>IF('True_Odds_Calculator_2-way'!A36="","",'True_Odds_Calculator_2-way'!A36)</f>
        <v>1.66</v>
      </c>
      <c r="B35" s="4">
        <f>IF('True_Odds_Calculator_2-way'!B36="","",'True_Odds_Calculator_2-way'!B36)</f>
        <v>2.34</v>
      </c>
      <c r="C35" s="4">
        <f t="shared" si="0"/>
        <v>0.60240963855421692</v>
      </c>
      <c r="D35">
        <f t="shared" si="1"/>
        <v>0.42735042735042739</v>
      </c>
      <c r="E35">
        <f t="shared" si="2"/>
        <v>2.9760065904644417E-2</v>
      </c>
      <c r="F35">
        <f t="shared" si="3"/>
        <v>-0.22767995057151669</v>
      </c>
      <c r="G35">
        <v>0</v>
      </c>
      <c r="H35">
        <f t="shared" si="4"/>
        <v>0.2574400164761611</v>
      </c>
      <c r="I35">
        <f t="shared" si="5"/>
        <v>-1.0633485251477839</v>
      </c>
      <c r="J35">
        <f t="shared" si="6"/>
        <v>1.0633485251477839</v>
      </c>
      <c r="K35">
        <f t="shared" si="7"/>
        <v>0.58760965346955907</v>
      </c>
      <c r="L35">
        <f t="shared" si="8"/>
        <v>0.41239034653044082</v>
      </c>
      <c r="M35">
        <f t="shared" si="9"/>
        <v>1.7018100265975373</v>
      </c>
      <c r="N35">
        <f t="shared" si="10"/>
        <v>2.4248870236980302</v>
      </c>
    </row>
    <row r="36" spans="1:14" x14ac:dyDescent="0.25">
      <c r="A36" s="4">
        <f>IF('True_Odds_Calculator_2-way'!A37="","",'True_Odds_Calculator_2-way'!A37)</f>
        <v>2.1</v>
      </c>
      <c r="B36" s="4">
        <f>IF('True_Odds_Calculator_2-way'!B37="","",'True_Odds_Calculator_2-way'!B37)</f>
        <v>1.81</v>
      </c>
      <c r="C36" s="4">
        <f t="shared" si="0"/>
        <v>0.47619047619047616</v>
      </c>
      <c r="D36">
        <f t="shared" si="1"/>
        <v>0.5524861878453039</v>
      </c>
      <c r="E36">
        <f t="shared" si="2"/>
        <v>2.8676664035780064E-2</v>
      </c>
      <c r="F36">
        <f t="shared" si="3"/>
        <v>-0.23441199684293612</v>
      </c>
      <c r="G36">
        <v>0</v>
      </c>
      <c r="H36">
        <f t="shared" si="4"/>
        <v>0.26308866087871613</v>
      </c>
      <c r="I36">
        <f t="shared" si="5"/>
        <v>-1.0594028769395469</v>
      </c>
      <c r="J36">
        <f t="shared" si="6"/>
        <v>1.0594028769395469</v>
      </c>
      <c r="K36">
        <f t="shared" si="7"/>
        <v>0.46182056328667725</v>
      </c>
      <c r="L36">
        <f t="shared" si="8"/>
        <v>0.5381794367133228</v>
      </c>
      <c r="M36">
        <f t="shared" si="9"/>
        <v>2.1653431646335015</v>
      </c>
      <c r="N36">
        <f t="shared" si="10"/>
        <v>1.8581163303210331</v>
      </c>
    </row>
    <row r="37" spans="1:14" x14ac:dyDescent="0.25">
      <c r="A37" s="4">
        <f>IF('True_Odds_Calculator_2-way'!A38="","",'True_Odds_Calculator_2-way'!A38)</f>
        <v>1.9</v>
      </c>
      <c r="B37" s="4">
        <f>IF('True_Odds_Calculator_2-way'!B38="","",'True_Odds_Calculator_2-way'!B38)</f>
        <v>2.0099999999999998</v>
      </c>
      <c r="C37" s="4">
        <f t="shared" si="0"/>
        <v>0.52631578947368418</v>
      </c>
      <c r="D37">
        <f t="shared" si="1"/>
        <v>0.49751243781094534</v>
      </c>
      <c r="E37">
        <f t="shared" si="2"/>
        <v>2.3828227284629522E-2</v>
      </c>
      <c r="F37">
        <f t="shared" si="3"/>
        <v>-0.23802042419481539</v>
      </c>
      <c r="G37">
        <v>0</v>
      </c>
      <c r="H37">
        <f t="shared" si="4"/>
        <v>0.26184865147944492</v>
      </c>
      <c r="I37">
        <f t="shared" si="5"/>
        <v>-1.0488612925459211</v>
      </c>
      <c r="J37">
        <f t="shared" si="6"/>
        <v>1.0488612925459211</v>
      </c>
      <c r="K37">
        <f t="shared" si="7"/>
        <v>0.51440986432507074</v>
      </c>
      <c r="L37">
        <f t="shared" si="8"/>
        <v>0.48559013567492909</v>
      </c>
      <c r="M37">
        <f t="shared" si="9"/>
        <v>1.9439751632913294</v>
      </c>
      <c r="N37">
        <f t="shared" si="10"/>
        <v>2.0593499054713802</v>
      </c>
    </row>
    <row r="38" spans="1:14" x14ac:dyDescent="0.25">
      <c r="A38" s="4">
        <f>IF('True_Odds_Calculator_2-way'!A39="","",'True_Odds_Calculator_2-way'!A39)</f>
        <v>1.71</v>
      </c>
      <c r="B38" s="4">
        <f>IF('True_Odds_Calculator_2-way'!B39="","",'True_Odds_Calculator_2-way'!B39)</f>
        <v>2.25</v>
      </c>
      <c r="C38" s="4">
        <f t="shared" si="0"/>
        <v>0.58479532163742687</v>
      </c>
      <c r="D38">
        <f t="shared" si="1"/>
        <v>0.44444444444444442</v>
      </c>
      <c r="E38">
        <f t="shared" si="2"/>
        <v>2.9239766081871288E-2</v>
      </c>
      <c r="F38">
        <f t="shared" si="3"/>
        <v>-0.2306692657569851</v>
      </c>
      <c r="G38">
        <v>0</v>
      </c>
      <c r="H38">
        <f t="shared" si="4"/>
        <v>0.25990903183885639</v>
      </c>
      <c r="I38">
        <f t="shared" si="5"/>
        <v>-1.0614897848685503</v>
      </c>
      <c r="J38">
        <f t="shared" si="6"/>
        <v>1.0614897848685503</v>
      </c>
      <c r="K38">
        <f t="shared" si="7"/>
        <v>0.57023669616511363</v>
      </c>
      <c r="L38">
        <f t="shared" si="8"/>
        <v>0.42976330383488626</v>
      </c>
      <c r="M38">
        <f t="shared" si="9"/>
        <v>1.753657747256671</v>
      </c>
      <c r="N38">
        <f t="shared" si="10"/>
        <v>2.3268622310856886</v>
      </c>
    </row>
    <row r="39" spans="1:14" x14ac:dyDescent="0.25">
      <c r="A39" s="4">
        <f>IF('True_Odds_Calculator_2-way'!A40="","",'True_Odds_Calculator_2-way'!A40)</f>
        <v>1.36</v>
      </c>
      <c r="B39" s="4">
        <f>IF('True_Odds_Calculator_2-way'!B40="","",'True_Odds_Calculator_2-way'!B40)</f>
        <v>3.31</v>
      </c>
      <c r="C39" s="4">
        <f t="shared" si="0"/>
        <v>0.73529411764705876</v>
      </c>
      <c r="D39">
        <f t="shared" si="1"/>
        <v>0.30211480362537763</v>
      </c>
      <c r="E39">
        <f t="shared" si="2"/>
        <v>3.7408921272436446E-2</v>
      </c>
      <c r="F39">
        <f t="shared" si="3"/>
        <v>-0.18473431668740004</v>
      </c>
      <c r="G39">
        <v>0</v>
      </c>
      <c r="H39">
        <f t="shared" si="4"/>
        <v>0.22214323795983648</v>
      </c>
      <c r="I39">
        <f t="shared" si="5"/>
        <v>-1.0965861582662817</v>
      </c>
      <c r="J39">
        <f t="shared" si="6"/>
        <v>1.0965861582662817</v>
      </c>
      <c r="K39">
        <f t="shared" si="7"/>
        <v>0.71696356450551779</v>
      </c>
      <c r="L39">
        <f t="shared" si="8"/>
        <v>0.28303643549448193</v>
      </c>
      <c r="M39">
        <f t="shared" si="9"/>
        <v>1.3947710169758618</v>
      </c>
      <c r="N39">
        <f t="shared" si="10"/>
        <v>3.5331140255951108</v>
      </c>
    </row>
    <row r="40" spans="1:14" x14ac:dyDescent="0.25">
      <c r="A40" s="4">
        <f>IF('True_Odds_Calculator_2-way'!A41="","",'True_Odds_Calculator_2-way'!A41)</f>
        <v>1.5</v>
      </c>
      <c r="B40" s="4">
        <f>IF('True_Odds_Calculator_2-way'!B41="","",'True_Odds_Calculator_2-way'!B41)</f>
        <v>2.69</v>
      </c>
      <c r="C40" s="4">
        <f t="shared" si="0"/>
        <v>0.66666666666666663</v>
      </c>
      <c r="D40">
        <f t="shared" si="1"/>
        <v>0.37174721189591081</v>
      </c>
      <c r="E40">
        <f t="shared" si="2"/>
        <v>3.8413878562577386E-2</v>
      </c>
      <c r="F40">
        <f t="shared" si="3"/>
        <v>-0.20941759603469645</v>
      </c>
      <c r="G40">
        <v>0</v>
      </c>
      <c r="H40">
        <f t="shared" si="4"/>
        <v>0.24783147459727387</v>
      </c>
      <c r="I40">
        <f t="shared" si="5"/>
        <v>-1.0878565864408423</v>
      </c>
      <c r="J40">
        <f t="shared" si="6"/>
        <v>1.0878565864408423</v>
      </c>
      <c r="K40">
        <f t="shared" si="7"/>
        <v>0.64769847433402361</v>
      </c>
      <c r="L40">
        <f t="shared" si="8"/>
        <v>0.35230152566597633</v>
      </c>
      <c r="M40">
        <f t="shared" si="9"/>
        <v>1.5439282932204215</v>
      </c>
      <c r="N40">
        <f t="shared" si="10"/>
        <v>2.838477631085023</v>
      </c>
    </row>
    <row r="41" spans="1:14" x14ac:dyDescent="0.25">
      <c r="A41" s="4">
        <f>IF('True_Odds_Calculator_2-way'!A42="","",'True_Odds_Calculator_2-way'!A42)</f>
        <v>1.52</v>
      </c>
      <c r="B41" s="4">
        <f>IF('True_Odds_Calculator_2-way'!B42="","",'True_Odds_Calculator_2-way'!B42)</f>
        <v>2.66</v>
      </c>
      <c r="C41" s="4">
        <f t="shared" si="0"/>
        <v>0.65789473684210531</v>
      </c>
      <c r="D41">
        <f t="shared" si="1"/>
        <v>0.37593984962406013</v>
      </c>
      <c r="E41">
        <f t="shared" si="2"/>
        <v>3.383458646616555E-2</v>
      </c>
      <c r="F41">
        <f t="shared" si="3"/>
        <v>-0.21349426197071608</v>
      </c>
      <c r="G41">
        <v>0</v>
      </c>
      <c r="H41">
        <f t="shared" si="4"/>
        <v>0.24732884843688169</v>
      </c>
      <c r="I41">
        <f t="shared" si="5"/>
        <v>-1.0763271222740445</v>
      </c>
      <c r="J41">
        <f t="shared" si="6"/>
        <v>1.0763271222740445</v>
      </c>
      <c r="K41">
        <f t="shared" si="7"/>
        <v>0.64115300706407474</v>
      </c>
      <c r="L41">
        <f t="shared" si="8"/>
        <v>0.35884699293592515</v>
      </c>
      <c r="M41">
        <f t="shared" si="9"/>
        <v>1.559690103582503</v>
      </c>
      <c r="N41">
        <f t="shared" si="10"/>
        <v>2.7867030229749132</v>
      </c>
    </row>
    <row r="42" spans="1:14" x14ac:dyDescent="0.25">
      <c r="A42" s="4">
        <f>IF('True_Odds_Calculator_2-way'!A43="","",'True_Odds_Calculator_2-way'!A43)</f>
        <v>2.0099999999999998</v>
      </c>
      <c r="B42" s="4">
        <f>IF('True_Odds_Calculator_2-way'!B43="","",'True_Odds_Calculator_2-way'!B43)</f>
        <v>1.88</v>
      </c>
      <c r="C42" s="4">
        <f t="shared" si="0"/>
        <v>0.49751243781094534</v>
      </c>
      <c r="D42">
        <f t="shared" si="1"/>
        <v>0.53191489361702127</v>
      </c>
      <c r="E42">
        <f t="shared" si="2"/>
        <v>2.9427331427966497E-2</v>
      </c>
      <c r="F42">
        <f t="shared" si="3"/>
        <v>-0.23520694400338749</v>
      </c>
      <c r="G42">
        <v>0</v>
      </c>
      <c r="H42">
        <f t="shared" si="4"/>
        <v>0.26463427543135393</v>
      </c>
      <c r="I42">
        <f t="shared" si="5"/>
        <v>-1.060713208766217</v>
      </c>
      <c r="J42">
        <f t="shared" si="6"/>
        <v>1.060713208766217</v>
      </c>
      <c r="K42">
        <f t="shared" si="7"/>
        <v>0.48278384578010813</v>
      </c>
      <c r="L42">
        <f t="shared" si="8"/>
        <v>0.5172161542198922</v>
      </c>
      <c r="M42">
        <f t="shared" si="9"/>
        <v>2.0713203408538785</v>
      </c>
      <c r="N42">
        <f t="shared" si="10"/>
        <v>1.9334276237142709</v>
      </c>
    </row>
    <row r="43" spans="1:14" x14ac:dyDescent="0.25">
      <c r="A43" s="4">
        <f>IF('True_Odds_Calculator_2-way'!A44="","",'True_Odds_Calculator_2-way'!A44)</f>
        <v>2.2000000000000002</v>
      </c>
      <c r="B43" s="4">
        <f>IF('True_Odds_Calculator_2-way'!B44="","",'True_Odds_Calculator_2-way'!B44)</f>
        <v>1.72</v>
      </c>
      <c r="C43" s="4">
        <f t="shared" si="0"/>
        <v>0.45454545454545453</v>
      </c>
      <c r="D43">
        <f t="shared" si="1"/>
        <v>0.58139534883720934</v>
      </c>
      <c r="E43">
        <f t="shared" si="2"/>
        <v>3.5940803382663811E-2</v>
      </c>
      <c r="F43">
        <f t="shared" si="3"/>
        <v>-0.22832980972515859</v>
      </c>
      <c r="G43">
        <v>0</v>
      </c>
      <c r="H43">
        <f t="shared" si="4"/>
        <v>0.26427061310782241</v>
      </c>
      <c r="I43">
        <f t="shared" si="5"/>
        <v>-1.075828707279838</v>
      </c>
      <c r="J43">
        <f t="shared" si="6"/>
        <v>1.075828707279838</v>
      </c>
      <c r="K43">
        <f t="shared" si="7"/>
        <v>0.4364916731037084</v>
      </c>
      <c r="L43">
        <f t="shared" si="8"/>
        <v>0.5635083268962916</v>
      </c>
      <c r="M43">
        <f t="shared" si="9"/>
        <v>2.2909944487358058</v>
      </c>
      <c r="N43">
        <f t="shared" si="10"/>
        <v>1.7745966692414832</v>
      </c>
    </row>
    <row r="44" spans="1:14" x14ac:dyDescent="0.25">
      <c r="A44" s="4">
        <f>IF('True_Odds_Calculator_2-way'!A45="","",'True_Odds_Calculator_2-way'!A45)</f>
        <v>1.97</v>
      </c>
      <c r="B44" s="4">
        <f>IF('True_Odds_Calculator_2-way'!B45="","",'True_Odds_Calculator_2-way'!B45)</f>
        <v>1.92</v>
      </c>
      <c r="C44" s="4">
        <f t="shared" si="0"/>
        <v>0.50761421319796951</v>
      </c>
      <c r="D44">
        <f t="shared" si="1"/>
        <v>0.52083333333333337</v>
      </c>
      <c r="E44">
        <f t="shared" si="2"/>
        <v>2.844754653130277E-2</v>
      </c>
      <c r="F44">
        <f t="shared" si="3"/>
        <v>-0.2359348561759731</v>
      </c>
      <c r="G44">
        <v>0</v>
      </c>
      <c r="H44">
        <f t="shared" si="4"/>
        <v>0.26438240270727581</v>
      </c>
      <c r="I44">
        <f t="shared" si="5"/>
        <v>-1.0585715534396718</v>
      </c>
      <c r="J44">
        <f t="shared" si="6"/>
        <v>1.0585715534396718</v>
      </c>
      <c r="K44">
        <f t="shared" si="7"/>
        <v>0.49338508579127022</v>
      </c>
      <c r="L44">
        <f t="shared" si="8"/>
        <v>0.50661491420873006</v>
      </c>
      <c r="M44">
        <f t="shared" si="9"/>
        <v>2.0268144068364817</v>
      </c>
      <c r="N44">
        <f t="shared" si="10"/>
        <v>1.9738858291644976</v>
      </c>
    </row>
    <row r="45" spans="1:14" x14ac:dyDescent="0.25">
      <c r="A45" s="4">
        <f>IF('True_Odds_Calculator_2-way'!A46="","",'True_Odds_Calculator_2-way'!A46)</f>
        <v>2.59</v>
      </c>
      <c r="B45" s="4">
        <f>IF('True_Odds_Calculator_2-way'!B46="","",'True_Odds_Calculator_2-way'!B46)</f>
        <v>1.54</v>
      </c>
      <c r="C45" s="4">
        <f t="shared" si="0"/>
        <v>0.38610038610038611</v>
      </c>
      <c r="D45">
        <f t="shared" si="1"/>
        <v>0.64935064935064934</v>
      </c>
      <c r="E45">
        <f t="shared" si="2"/>
        <v>3.5451035451035562E-2</v>
      </c>
      <c r="F45">
        <f t="shared" si="3"/>
        <v>-0.21526350097778657</v>
      </c>
      <c r="G45">
        <v>0</v>
      </c>
      <c r="H45">
        <f t="shared" si="4"/>
        <v>0.25071453642882213</v>
      </c>
      <c r="I45">
        <f t="shared" si="5"/>
        <v>-1.0792065137302937</v>
      </c>
      <c r="J45">
        <f t="shared" si="6"/>
        <v>1.0792065137302937</v>
      </c>
      <c r="K45">
        <f t="shared" si="7"/>
        <v>0.36819686922745715</v>
      </c>
      <c r="L45">
        <f t="shared" si="8"/>
        <v>0.6318031307725428</v>
      </c>
      <c r="M45">
        <f t="shared" si="9"/>
        <v>2.7159383568311668</v>
      </c>
      <c r="N45">
        <f t="shared" si="10"/>
        <v>1.5827715174143586</v>
      </c>
    </row>
    <row r="46" spans="1:14" x14ac:dyDescent="0.25">
      <c r="A46" s="4">
        <f>IF('True_Odds_Calculator_2-way'!A47="","",'True_Odds_Calculator_2-way'!A47)</f>
        <v>2.12</v>
      </c>
      <c r="B46" s="4">
        <f>IF('True_Odds_Calculator_2-way'!B47="","",'True_Odds_Calculator_2-way'!B47)</f>
        <v>1.78</v>
      </c>
      <c r="C46" s="4">
        <f t="shared" si="0"/>
        <v>0.47169811320754712</v>
      </c>
      <c r="D46">
        <f t="shared" si="1"/>
        <v>0.5617977528089888</v>
      </c>
      <c r="E46">
        <f t="shared" si="2"/>
        <v>3.3495866016535869E-2</v>
      </c>
      <c r="F46">
        <f t="shared" si="3"/>
        <v>-0.23150307398770409</v>
      </c>
      <c r="G46">
        <v>0</v>
      </c>
      <c r="H46">
        <f t="shared" si="4"/>
        <v>0.26499894000423996</v>
      </c>
      <c r="I46">
        <f t="shared" si="5"/>
        <v>-1.0699012312772822</v>
      </c>
      <c r="J46">
        <f t="shared" si="6"/>
        <v>1.0699012312772822</v>
      </c>
      <c r="K46">
        <f t="shared" si="7"/>
        <v>0.45489916365833472</v>
      </c>
      <c r="L46">
        <f t="shared" si="8"/>
        <v>0.54510083634166528</v>
      </c>
      <c r="M46">
        <f t="shared" si="9"/>
        <v>2.1982893790305562</v>
      </c>
      <c r="N46">
        <f t="shared" si="10"/>
        <v>1.83452296039628</v>
      </c>
    </row>
    <row r="47" spans="1:14" x14ac:dyDescent="0.25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1.83</v>
      </c>
      <c r="C47" s="4">
        <f t="shared" si="0"/>
        <v>0.48309178743961356</v>
      </c>
      <c r="D47">
        <f t="shared" si="1"/>
        <v>0.54644808743169393</v>
      </c>
      <c r="E47">
        <f t="shared" si="2"/>
        <v>2.9539874871307603E-2</v>
      </c>
      <c r="F47">
        <f t="shared" si="3"/>
        <v>-0.23444470842902765</v>
      </c>
      <c r="G47">
        <v>0</v>
      </c>
      <c r="H47">
        <f t="shared" si="4"/>
        <v>0.26398458330033525</v>
      </c>
      <c r="I47">
        <f t="shared" si="5"/>
        <v>-1.0611311532512866</v>
      </c>
      <c r="J47">
        <f t="shared" si="6"/>
        <v>1.0611311532512866</v>
      </c>
      <c r="K47">
        <f t="shared" si="7"/>
        <v>0.46829407167694814</v>
      </c>
      <c r="L47">
        <f t="shared" si="8"/>
        <v>0.53170592832305175</v>
      </c>
      <c r="M47">
        <f t="shared" si="9"/>
        <v>2.1354103339788768</v>
      </c>
      <c r="N47">
        <f t="shared" si="10"/>
        <v>1.8807388571985679</v>
      </c>
    </row>
    <row r="48" spans="1:14" x14ac:dyDescent="0.25">
      <c r="A48" s="4">
        <f>IF('True_Odds_Calculator_2-way'!A49="","",'True_Odds_Calculator_2-way'!A49)</f>
        <v>2.0299999999999998</v>
      </c>
      <c r="B48" s="4">
        <f>IF('True_Odds_Calculator_2-way'!B49="","",'True_Odds_Calculator_2-way'!B49)</f>
        <v>1.87</v>
      </c>
      <c r="C48" s="4">
        <f t="shared" si="0"/>
        <v>0.49261083743842371</v>
      </c>
      <c r="D48">
        <f t="shared" si="1"/>
        <v>0.53475935828876997</v>
      </c>
      <c r="E48">
        <f t="shared" si="2"/>
        <v>2.737019572719368E-2</v>
      </c>
      <c r="F48">
        <f t="shared" si="3"/>
        <v>-0.23605805958747139</v>
      </c>
      <c r="G48">
        <v>0</v>
      </c>
      <c r="H48">
        <f t="shared" si="4"/>
        <v>0.26342825531466507</v>
      </c>
      <c r="I48">
        <f t="shared" si="5"/>
        <v>-1.0563838700626149</v>
      </c>
      <c r="J48">
        <f t="shared" si="6"/>
        <v>1.0563838700626149</v>
      </c>
      <c r="K48">
        <f t="shared" si="7"/>
        <v>0.47890991226943308</v>
      </c>
      <c r="L48">
        <f t="shared" si="8"/>
        <v>0.52109008773056686</v>
      </c>
      <c r="M48">
        <f t="shared" si="9"/>
        <v>2.0880753861644932</v>
      </c>
      <c r="N48">
        <f t="shared" si="10"/>
        <v>1.9190539669544755</v>
      </c>
    </row>
    <row r="49" spans="1:14" x14ac:dyDescent="0.25">
      <c r="A49" s="4">
        <f>IF('True_Odds_Calculator_2-way'!A50="","",'True_Odds_Calculator_2-way'!A50)</f>
        <v>2.1800000000000002</v>
      </c>
      <c r="B49" s="4">
        <f>IF('True_Odds_Calculator_2-way'!B50="","",'True_Odds_Calculator_2-way'!B50)</f>
        <v>1.74</v>
      </c>
      <c r="C49" s="4">
        <f t="shared" si="0"/>
        <v>0.4587155963302752</v>
      </c>
      <c r="D49">
        <f t="shared" si="1"/>
        <v>0.57471264367816088</v>
      </c>
      <c r="E49">
        <f t="shared" si="2"/>
        <v>3.3428240008436028E-2</v>
      </c>
      <c r="F49">
        <f t="shared" si="3"/>
        <v>-0.23020141305494057</v>
      </c>
      <c r="G49">
        <v>0</v>
      </c>
      <c r="H49">
        <f t="shared" si="4"/>
        <v>0.26362965306337655</v>
      </c>
      <c r="I49">
        <f t="shared" si="5"/>
        <v>-1.0701462561817372</v>
      </c>
      <c r="J49">
        <f t="shared" si="6"/>
        <v>1.0701462561817372</v>
      </c>
      <c r="K49">
        <f t="shared" si="7"/>
        <v>0.44193570658612125</v>
      </c>
      <c r="L49">
        <f t="shared" si="8"/>
        <v>0.55806429341387886</v>
      </c>
      <c r="M49">
        <f t="shared" si="9"/>
        <v>2.26277258229445</v>
      </c>
      <c r="N49">
        <f t="shared" si="10"/>
        <v>1.7919082295744857</v>
      </c>
    </row>
    <row r="50" spans="1:14" x14ac:dyDescent="0.25">
      <c r="A50" s="4">
        <f>IF('True_Odds_Calculator_2-way'!A51="","",'True_Odds_Calculator_2-way'!A51)</f>
        <v>2.2599999999999998</v>
      </c>
      <c r="B50" s="4">
        <f>IF('True_Odds_Calculator_2-way'!B51="","",'True_Odds_Calculator_2-way'!B51)</f>
        <v>1.69</v>
      </c>
      <c r="C50" s="4">
        <f t="shared" si="0"/>
        <v>0.44247787610619471</v>
      </c>
      <c r="D50">
        <f t="shared" si="1"/>
        <v>0.59171597633136097</v>
      </c>
      <c r="E50">
        <f t="shared" si="2"/>
        <v>3.4193852437555794E-2</v>
      </c>
      <c r="F50">
        <f t="shared" si="3"/>
        <v>-0.22762737602764815</v>
      </c>
      <c r="G50">
        <v>0</v>
      </c>
      <c r="H50">
        <f t="shared" si="4"/>
        <v>0.261821228465204</v>
      </c>
      <c r="I50">
        <f t="shared" si="5"/>
        <v>-1.0724824201463119</v>
      </c>
      <c r="J50">
        <f t="shared" si="6"/>
        <v>1.0724824201463119</v>
      </c>
      <c r="K50">
        <f t="shared" si="7"/>
        <v>0.42529160714947917</v>
      </c>
      <c r="L50">
        <f t="shared" si="8"/>
        <v>0.57470839285052078</v>
      </c>
      <c r="M50">
        <f t="shared" si="9"/>
        <v>2.351327849384353</v>
      </c>
      <c r="N50">
        <f t="shared" si="10"/>
        <v>1.7400128699009547</v>
      </c>
    </row>
    <row r="51" spans="1:14" x14ac:dyDescent="0.25">
      <c r="A51" s="4">
        <f>IF('True_Odds_Calculator_2-way'!A52="","",'True_Odds_Calculator_2-way'!A52)</f>
        <v>2.2200000000000002</v>
      </c>
      <c r="B51" s="4">
        <f>IF('True_Odds_Calculator_2-way'!B52="","",'True_Odds_Calculator_2-way'!B52)</f>
        <v>1.71</v>
      </c>
      <c r="C51" s="4">
        <f t="shared" si="0"/>
        <v>0.4504504504504504</v>
      </c>
      <c r="D51">
        <f t="shared" si="1"/>
        <v>0.58479532163742687</v>
      </c>
      <c r="E51">
        <f t="shared" si="2"/>
        <v>3.5245772087877381E-2</v>
      </c>
      <c r="F51">
        <f t="shared" si="3"/>
        <v>-0.2281755439650176</v>
      </c>
      <c r="G51">
        <v>0</v>
      </c>
      <c r="H51">
        <f t="shared" si="4"/>
        <v>0.26342131605289498</v>
      </c>
      <c r="I51">
        <f t="shared" si="5"/>
        <v>-1.0744616281415775</v>
      </c>
      <c r="J51">
        <f t="shared" si="6"/>
        <v>1.0744616281415775</v>
      </c>
      <c r="K51">
        <f t="shared" si="7"/>
        <v>0.43274247509065539</v>
      </c>
      <c r="L51">
        <f t="shared" si="8"/>
        <v>0.56725752490934445</v>
      </c>
      <c r="M51">
        <f t="shared" si="9"/>
        <v>2.310843186332725</v>
      </c>
      <c r="N51">
        <f t="shared" si="10"/>
        <v>1.7628677559805201</v>
      </c>
    </row>
    <row r="52" spans="1:14" x14ac:dyDescent="0.25">
      <c r="A52" s="4">
        <f>IF('True_Odds_Calculator_2-way'!A53="","",'True_Odds_Calculator_2-way'!A53)</f>
        <v>2.21</v>
      </c>
      <c r="B52" s="4">
        <f>IF('True_Odds_Calculator_2-way'!B53="","",'True_Odds_Calculator_2-way'!B53)</f>
        <v>1.72</v>
      </c>
      <c r="C52" s="4">
        <f t="shared" si="0"/>
        <v>0.45248868778280543</v>
      </c>
      <c r="D52">
        <f t="shared" si="1"/>
        <v>0.58139534883720934</v>
      </c>
      <c r="E52">
        <f t="shared" si="2"/>
        <v>3.3884036620014824E-2</v>
      </c>
      <c r="F52">
        <f t="shared" si="3"/>
        <v>-0.2291907818583605</v>
      </c>
      <c r="G52">
        <v>0</v>
      </c>
      <c r="H52">
        <f t="shared" si="4"/>
        <v>0.26307481847837527</v>
      </c>
      <c r="I52">
        <f t="shared" si="5"/>
        <v>-1.0713739108887084</v>
      </c>
      <c r="J52">
        <f t="shared" si="6"/>
        <v>1.0713739108887084</v>
      </c>
      <c r="K52">
        <f t="shared" si="7"/>
        <v>0.43547132891069945</v>
      </c>
      <c r="L52">
        <f t="shared" si="8"/>
        <v>0.56452867108930049</v>
      </c>
      <c r="M52">
        <f t="shared" si="9"/>
        <v>2.2963624321753371</v>
      </c>
      <c r="N52">
        <f t="shared" si="10"/>
        <v>1.7713892158398703</v>
      </c>
    </row>
    <row r="53" spans="1:14" x14ac:dyDescent="0.25">
      <c r="A53" s="4">
        <f>IF('True_Odds_Calculator_2-way'!A54="","",'True_Odds_Calculator_2-way'!A54)</f>
        <v>1.75</v>
      </c>
      <c r="B53" s="4">
        <f>IF('True_Odds_Calculator_2-way'!B54="","",'True_Odds_Calculator_2-way'!B54)</f>
        <v>2.14</v>
      </c>
      <c r="C53" s="4">
        <f t="shared" si="0"/>
        <v>0.5714285714285714</v>
      </c>
      <c r="D53">
        <f t="shared" si="1"/>
        <v>0.46728971962616822</v>
      </c>
      <c r="E53">
        <f t="shared" si="2"/>
        <v>3.8718291054739673E-2</v>
      </c>
      <c r="F53">
        <f t="shared" si="3"/>
        <v>-0.22830440587449929</v>
      </c>
      <c r="G53">
        <v>0</v>
      </c>
      <c r="H53">
        <f t="shared" si="4"/>
        <v>0.26702269692923897</v>
      </c>
      <c r="I53">
        <f t="shared" si="5"/>
        <v>-1.0814761408717504</v>
      </c>
      <c r="J53">
        <f t="shared" si="6"/>
        <v>1.0814761408717504</v>
      </c>
      <c r="K53">
        <f t="shared" si="7"/>
        <v>0.55214846039654741</v>
      </c>
      <c r="L53">
        <f t="shared" si="8"/>
        <v>0.44785153960345248</v>
      </c>
      <c r="M53">
        <f t="shared" si="9"/>
        <v>1.8111071056538131</v>
      </c>
      <c r="N53">
        <f t="shared" si="10"/>
        <v>2.2328828005937953</v>
      </c>
    </row>
    <row r="54" spans="1:14" x14ac:dyDescent="0.25">
      <c r="A54" s="4">
        <f>IF('True_Odds_Calculator_2-way'!A55="","",'True_Odds_Calculator_2-way'!A55)</f>
        <v>2.14</v>
      </c>
      <c r="B54" s="4">
        <f>IF('True_Odds_Calculator_2-way'!B55="","",'True_Odds_Calculator_2-way'!B55)</f>
        <v>1.75</v>
      </c>
      <c r="C54" s="4">
        <f t="shared" si="0"/>
        <v>0.46728971962616822</v>
      </c>
      <c r="D54">
        <f t="shared" si="1"/>
        <v>0.5714285714285714</v>
      </c>
      <c r="E54">
        <f t="shared" si="2"/>
        <v>3.8718291054739673E-2</v>
      </c>
      <c r="F54">
        <f t="shared" si="3"/>
        <v>-0.22830440587449929</v>
      </c>
      <c r="G54">
        <v>0</v>
      </c>
      <c r="H54">
        <f t="shared" si="4"/>
        <v>0.26702269692923897</v>
      </c>
      <c r="I54">
        <f t="shared" si="5"/>
        <v>-1.0814761408717504</v>
      </c>
      <c r="J54">
        <f t="shared" si="6"/>
        <v>1.0814761408717504</v>
      </c>
      <c r="K54">
        <f t="shared" si="7"/>
        <v>0.44785153960345248</v>
      </c>
      <c r="L54">
        <f t="shared" si="8"/>
        <v>0.55214846039654741</v>
      </c>
      <c r="M54">
        <f t="shared" si="9"/>
        <v>2.2328828005937953</v>
      </c>
      <c r="N54">
        <f t="shared" si="10"/>
        <v>1.8111071056538131</v>
      </c>
    </row>
    <row r="55" spans="1:14" x14ac:dyDescent="0.25">
      <c r="A55" s="4">
        <f>IF('True_Odds_Calculator_2-way'!A56="","",'True_Odds_Calculator_2-way'!A56)</f>
        <v>1.87</v>
      </c>
      <c r="B55" s="4">
        <f>IF('True_Odds_Calculator_2-way'!B56="","",'True_Odds_Calculator_2-way'!B56)</f>
        <v>2</v>
      </c>
      <c r="C55" s="4">
        <f t="shared" si="0"/>
        <v>0.53475935828876997</v>
      </c>
      <c r="D55">
        <f t="shared" si="1"/>
        <v>0.5</v>
      </c>
      <c r="E55">
        <f t="shared" si="2"/>
        <v>3.475935828876997E-2</v>
      </c>
      <c r="F55">
        <f t="shared" si="3"/>
        <v>-0.23262032085561501</v>
      </c>
      <c r="G55">
        <v>0</v>
      </c>
      <c r="H55">
        <f t="shared" si="4"/>
        <v>0.26737967914438499</v>
      </c>
      <c r="I55">
        <f t="shared" si="5"/>
        <v>-1.0721125348377947</v>
      </c>
      <c r="J55">
        <f t="shared" si="6"/>
        <v>1.0721125348377947</v>
      </c>
      <c r="K55">
        <f t="shared" si="7"/>
        <v>0.51740072839321916</v>
      </c>
      <c r="L55">
        <f t="shared" si="8"/>
        <v>0.48259927160678084</v>
      </c>
      <c r="M55">
        <f t="shared" si="9"/>
        <v>1.9327379053088816</v>
      </c>
      <c r="N55">
        <f t="shared" si="10"/>
        <v>2.0721125348377947</v>
      </c>
    </row>
    <row r="56" spans="1:14" x14ac:dyDescent="0.25">
      <c r="A56" s="4">
        <f>IF('True_Odds_Calculator_2-way'!A57="","",'True_Odds_Calculator_2-way'!A57)</f>
        <v>1.79</v>
      </c>
      <c r="B56" s="4">
        <f>IF('True_Odds_Calculator_2-way'!B57="","",'True_Odds_Calculator_2-way'!B57)</f>
        <v>2.08</v>
      </c>
      <c r="C56" s="4">
        <f t="shared" si="0"/>
        <v>0.55865921787709494</v>
      </c>
      <c r="D56">
        <f t="shared" si="1"/>
        <v>0.48076923076923073</v>
      </c>
      <c r="E56">
        <f t="shared" si="2"/>
        <v>3.9428448646325664E-2</v>
      </c>
      <c r="F56">
        <f t="shared" si="3"/>
        <v>-0.22915771379458527</v>
      </c>
      <c r="G56">
        <v>0</v>
      </c>
      <c r="H56">
        <f t="shared" si="4"/>
        <v>0.26858616244091099</v>
      </c>
      <c r="I56">
        <f t="shared" si="5"/>
        <v>-1.0826163374360513</v>
      </c>
      <c r="J56">
        <f t="shared" si="6"/>
        <v>1.0826163374360513</v>
      </c>
      <c r="K56">
        <f t="shared" si="7"/>
        <v>0.53900600310193403</v>
      </c>
      <c r="L56">
        <f t="shared" si="8"/>
        <v>0.46099399689806597</v>
      </c>
      <c r="M56">
        <f t="shared" si="9"/>
        <v>1.8552669065744805</v>
      </c>
      <c r="N56">
        <f t="shared" si="10"/>
        <v>2.1692256444309357</v>
      </c>
    </row>
    <row r="57" spans="1:14" x14ac:dyDescent="0.25">
      <c r="A57" s="4">
        <f>IF('True_Odds_Calculator_2-way'!A58="","",'True_Odds_Calculator_2-way'!A58)</f>
        <v>1.88</v>
      </c>
      <c r="B57" s="4">
        <f>IF('True_Odds_Calculator_2-way'!B58="","",'True_Odds_Calculator_2-way'!B58)</f>
        <v>1.98</v>
      </c>
      <c r="C57" s="4">
        <f t="shared" si="0"/>
        <v>0.53191489361702127</v>
      </c>
      <c r="D57">
        <f t="shared" si="1"/>
        <v>0.50505050505050508</v>
      </c>
      <c r="E57">
        <f t="shared" si="2"/>
        <v>3.6965398667526461E-2</v>
      </c>
      <c r="F57">
        <f t="shared" si="3"/>
        <v>-0.23167848699763582</v>
      </c>
      <c r="G57">
        <v>0</v>
      </c>
      <c r="H57">
        <f t="shared" si="4"/>
        <v>0.26864388566516229</v>
      </c>
      <c r="I57">
        <f t="shared" si="5"/>
        <v>-1.0768262306348704</v>
      </c>
      <c r="J57">
        <f t="shared" si="6"/>
        <v>1.0768262306348704</v>
      </c>
      <c r="K57">
        <f t="shared" si="7"/>
        <v>0.51345058700488033</v>
      </c>
      <c r="L57">
        <f t="shared" si="8"/>
        <v>0.4865494129951195</v>
      </c>
      <c r="M57">
        <f t="shared" si="9"/>
        <v>1.947607082958686</v>
      </c>
      <c r="N57">
        <f t="shared" si="10"/>
        <v>2.0552897060221729</v>
      </c>
    </row>
    <row r="58" spans="1:14" x14ac:dyDescent="0.25">
      <c r="A58" s="4">
        <f>IF('True_Odds_Calculator_2-way'!A59="","",'True_Odds_Calculator_2-way'!A59)</f>
        <v>2.06</v>
      </c>
      <c r="B58" s="4">
        <f>IF('True_Odds_Calculator_2-way'!B59="","",'True_Odds_Calculator_2-way'!B59)</f>
        <v>1.81</v>
      </c>
      <c r="C58" s="4">
        <f t="shared" si="0"/>
        <v>0.4854368932038835</v>
      </c>
      <c r="D58">
        <f t="shared" si="1"/>
        <v>0.5524861878453039</v>
      </c>
      <c r="E58">
        <f t="shared" si="2"/>
        <v>3.7923081049187513E-2</v>
      </c>
      <c r="F58">
        <f t="shared" si="3"/>
        <v>-0.23027409751649397</v>
      </c>
      <c r="G58">
        <v>0</v>
      </c>
      <c r="H58">
        <f t="shared" si="4"/>
        <v>0.26819717856568148</v>
      </c>
      <c r="I58">
        <f t="shared" si="5"/>
        <v>-1.079206513730294</v>
      </c>
      <c r="J58">
        <f t="shared" si="6"/>
        <v>1.079206513730294</v>
      </c>
      <c r="K58">
        <f t="shared" si="7"/>
        <v>0.46642685075531992</v>
      </c>
      <c r="L58">
        <f t="shared" si="8"/>
        <v>0.5335731492446798</v>
      </c>
      <c r="M58">
        <f t="shared" si="9"/>
        <v>2.1439589045541121</v>
      </c>
      <c r="N58">
        <f t="shared" si="10"/>
        <v>1.8741572761215382</v>
      </c>
    </row>
    <row r="59" spans="1:14" x14ac:dyDescent="0.25">
      <c r="A59" s="4">
        <f>IF('True_Odds_Calculator_2-way'!A60="","",'True_Odds_Calculator_2-way'!A60)</f>
        <v>2</v>
      </c>
      <c r="B59" s="4">
        <f>IF('True_Odds_Calculator_2-way'!B60="","",'True_Odds_Calculator_2-way'!B60)</f>
        <v>1.87</v>
      </c>
      <c r="C59" s="4">
        <f t="shared" si="0"/>
        <v>0.5</v>
      </c>
      <c r="D59">
        <f t="shared" si="1"/>
        <v>0.53475935828876997</v>
      </c>
      <c r="E59">
        <f t="shared" si="2"/>
        <v>3.475935828876997E-2</v>
      </c>
      <c r="F59">
        <f t="shared" si="3"/>
        <v>-0.23262032085561501</v>
      </c>
      <c r="G59">
        <v>0</v>
      </c>
      <c r="H59">
        <f t="shared" si="4"/>
        <v>0.26737967914438499</v>
      </c>
      <c r="I59">
        <f t="shared" si="5"/>
        <v>-1.0721125348377947</v>
      </c>
      <c r="J59">
        <f t="shared" si="6"/>
        <v>1.0721125348377947</v>
      </c>
      <c r="K59">
        <f t="shared" si="7"/>
        <v>0.48259927160678084</v>
      </c>
      <c r="L59">
        <f t="shared" si="8"/>
        <v>0.51740072839321916</v>
      </c>
      <c r="M59">
        <f t="shared" si="9"/>
        <v>2.0721125348377947</v>
      </c>
      <c r="N59">
        <f t="shared" si="10"/>
        <v>1.9327379053088816</v>
      </c>
    </row>
    <row r="60" spans="1:14" x14ac:dyDescent="0.25">
      <c r="A60" s="4">
        <f>IF('True_Odds_Calculator_2-way'!A61="","",'True_Odds_Calculator_2-way'!A61)</f>
        <v>2.17</v>
      </c>
      <c r="B60" s="4">
        <f>IF('True_Odds_Calculator_2-way'!B61="","",'True_Odds_Calculator_2-way'!B61)</f>
        <v>1.73</v>
      </c>
      <c r="C60" s="4">
        <f t="shared" si="0"/>
        <v>0.46082949308755761</v>
      </c>
      <c r="D60">
        <f t="shared" si="1"/>
        <v>0.5780346820809249</v>
      </c>
      <c r="E60">
        <f t="shared" si="2"/>
        <v>3.8864175168482618E-2</v>
      </c>
      <c r="F60">
        <f t="shared" si="3"/>
        <v>-0.22751125436189756</v>
      </c>
      <c r="G60">
        <v>0</v>
      </c>
      <c r="H60">
        <f t="shared" si="4"/>
        <v>0.26637542953038013</v>
      </c>
      <c r="I60">
        <f t="shared" si="5"/>
        <v>-1.0820457886019927</v>
      </c>
      <c r="J60">
        <f t="shared" si="6"/>
        <v>1.0820457886019927</v>
      </c>
      <c r="K60">
        <f t="shared" si="7"/>
        <v>0.44130751828400394</v>
      </c>
      <c r="L60">
        <f t="shared" si="8"/>
        <v>0.55869248171599584</v>
      </c>
      <c r="M60">
        <f t="shared" si="9"/>
        <v>2.2659935726643319</v>
      </c>
      <c r="N60">
        <f t="shared" si="10"/>
        <v>1.789893425679455</v>
      </c>
    </row>
    <row r="61" spans="1:14" x14ac:dyDescent="0.25">
      <c r="A61" s="4">
        <f>IF('True_Odds_Calculator_2-way'!A62="","",'True_Odds_Calculator_2-way'!A62)</f>
        <v>2.02</v>
      </c>
      <c r="B61" s="4">
        <f>IF('True_Odds_Calculator_2-way'!B62="","",'True_Odds_Calculator_2-way'!B62)</f>
        <v>1.85</v>
      </c>
      <c r="C61" s="4">
        <f t="shared" si="0"/>
        <v>0.49504950495049505</v>
      </c>
      <c r="D61">
        <f t="shared" si="1"/>
        <v>0.54054054054054046</v>
      </c>
      <c r="E61">
        <f t="shared" si="2"/>
        <v>3.5590045491035394E-2</v>
      </c>
      <c r="F61">
        <f t="shared" si="3"/>
        <v>-0.23200428150923214</v>
      </c>
      <c r="G61">
        <v>0</v>
      </c>
      <c r="H61">
        <f t="shared" si="4"/>
        <v>0.26759432700026753</v>
      </c>
      <c r="I61">
        <f t="shared" si="5"/>
        <v>-1.0739657990297369</v>
      </c>
      <c r="J61">
        <f t="shared" si="6"/>
        <v>1.0739657990297369</v>
      </c>
      <c r="K61">
        <f t="shared" si="7"/>
        <v>0.4772255750516613</v>
      </c>
      <c r="L61">
        <f t="shared" si="8"/>
        <v>0.52277442494833892</v>
      </c>
      <c r="M61">
        <f t="shared" si="9"/>
        <v>2.0954451150103317</v>
      </c>
      <c r="N61">
        <f t="shared" si="10"/>
        <v>1.9128709291752766</v>
      </c>
    </row>
    <row r="62" spans="1:14" x14ac:dyDescent="0.25">
      <c r="A62" s="4">
        <f>IF('True_Odds_Calculator_2-way'!A63="","",'True_Odds_Calculator_2-way'!A63)</f>
        <v>2.09</v>
      </c>
      <c r="B62" s="4">
        <f>IF('True_Odds_Calculator_2-way'!B63="","",'True_Odds_Calculator_2-way'!B63)</f>
        <v>1.79</v>
      </c>
      <c r="C62" s="4">
        <f t="shared" si="0"/>
        <v>0.47846889952153115</v>
      </c>
      <c r="D62">
        <f t="shared" si="1"/>
        <v>0.55865921787709494</v>
      </c>
      <c r="E62">
        <f t="shared" si="2"/>
        <v>3.7128117398625982E-2</v>
      </c>
      <c r="F62">
        <f t="shared" si="3"/>
        <v>-0.23017294378658693</v>
      </c>
      <c r="G62">
        <v>0</v>
      </c>
      <c r="H62">
        <f t="shared" si="4"/>
        <v>0.26730106118521291</v>
      </c>
      <c r="I62">
        <f t="shared" si="5"/>
        <v>-1.077638764691236</v>
      </c>
      <c r="J62">
        <f t="shared" si="6"/>
        <v>1.077638764691236</v>
      </c>
      <c r="K62">
        <f t="shared" si="7"/>
        <v>0.45984913425207868</v>
      </c>
      <c r="L62">
        <f t="shared" si="8"/>
        <v>0.54015086574792148</v>
      </c>
      <c r="M62">
        <f t="shared" si="9"/>
        <v>2.1746262535134471</v>
      </c>
      <c r="N62">
        <f t="shared" si="10"/>
        <v>1.8513346241060764</v>
      </c>
    </row>
    <row r="63" spans="1:14" x14ac:dyDescent="0.25">
      <c r="A63" s="4">
        <f>IF('True_Odds_Calculator_2-way'!A64="","",'True_Odds_Calculator_2-way'!A64)</f>
        <v>1.93</v>
      </c>
      <c r="B63" s="4">
        <f>IF('True_Odds_Calculator_2-way'!B64="","",'True_Odds_Calculator_2-way'!B64)</f>
        <v>1.94</v>
      </c>
      <c r="C63" s="4">
        <f t="shared" si="0"/>
        <v>0.5181347150259068</v>
      </c>
      <c r="D63">
        <f t="shared" si="1"/>
        <v>0.51546391752577325</v>
      </c>
      <c r="E63">
        <f t="shared" si="2"/>
        <v>3.3598632551679941E-2</v>
      </c>
      <c r="F63">
        <f t="shared" si="3"/>
        <v>-0.2334811174616741</v>
      </c>
      <c r="G63">
        <v>0</v>
      </c>
      <c r="H63">
        <f t="shared" si="4"/>
        <v>0.26707975001335404</v>
      </c>
      <c r="I63">
        <f t="shared" si="5"/>
        <v>-1.0695340092890231</v>
      </c>
      <c r="J63">
        <f t="shared" si="6"/>
        <v>1.0695340092890231</v>
      </c>
      <c r="K63">
        <f t="shared" si="7"/>
        <v>0.50133690795359842</v>
      </c>
      <c r="L63">
        <f t="shared" si="8"/>
        <v>0.49866309204640175</v>
      </c>
      <c r="M63">
        <f t="shared" si="9"/>
        <v>1.9946666286387909</v>
      </c>
      <c r="N63">
        <f t="shared" si="10"/>
        <v>2.0053619687316817</v>
      </c>
    </row>
    <row r="64" spans="1:14" x14ac:dyDescent="0.25">
      <c r="A64" s="4">
        <f>IF('True_Odds_Calculator_2-way'!A65="","",'True_Odds_Calculator_2-way'!A65)</f>
        <v>2.0099999999999998</v>
      </c>
      <c r="B64" s="4">
        <f>IF('True_Odds_Calculator_2-way'!B65="","",'True_Odds_Calculator_2-way'!B65)</f>
        <v>1.87</v>
      </c>
      <c r="C64" s="4">
        <f t="shared" si="0"/>
        <v>0.49751243781094534</v>
      </c>
      <c r="D64">
        <f t="shared" si="1"/>
        <v>0.53475935828876997</v>
      </c>
      <c r="E64">
        <f t="shared" si="2"/>
        <v>3.22717960997152E-2</v>
      </c>
      <c r="F64">
        <f t="shared" si="3"/>
        <v>-0.23377763588474743</v>
      </c>
      <c r="G64">
        <v>0</v>
      </c>
      <c r="H64">
        <f t="shared" si="4"/>
        <v>0.26604943198446268</v>
      </c>
      <c r="I64">
        <f t="shared" si="5"/>
        <v>-1.0667918442539084</v>
      </c>
      <c r="J64">
        <f t="shared" si="6"/>
        <v>1.0667918442539084</v>
      </c>
      <c r="K64">
        <f t="shared" si="7"/>
        <v>0.48135709675649557</v>
      </c>
      <c r="L64">
        <f t="shared" si="8"/>
        <v>0.51864290324350448</v>
      </c>
      <c r="M64">
        <f t="shared" si="9"/>
        <v>2.0774597626964471</v>
      </c>
      <c r="N64">
        <f t="shared" si="10"/>
        <v>1.9281089045009006</v>
      </c>
    </row>
    <row r="65" spans="1:14" x14ac:dyDescent="0.25">
      <c r="A65" s="4">
        <f>IF('True_Odds_Calculator_2-way'!A66="","",'True_Odds_Calculator_2-way'!A66)</f>
        <v>2.29</v>
      </c>
      <c r="B65" s="4">
        <f>IF('True_Odds_Calculator_2-way'!B66="","",'True_Odds_Calculator_2-way'!B66)</f>
        <v>1.66</v>
      </c>
      <c r="C65" s="4">
        <f t="shared" si="0"/>
        <v>0.4366812227074236</v>
      </c>
      <c r="D65">
        <f t="shared" si="1"/>
        <v>0.60240963855421692</v>
      </c>
      <c r="E65">
        <f t="shared" si="2"/>
        <v>3.9090861261640519E-2</v>
      </c>
      <c r="F65">
        <f t="shared" si="3"/>
        <v>-0.22397011627295205</v>
      </c>
      <c r="G65">
        <v>0</v>
      </c>
      <c r="H65">
        <f t="shared" si="4"/>
        <v>0.26306097753459257</v>
      </c>
      <c r="I65">
        <f t="shared" si="5"/>
        <v>-1.0837601479372587</v>
      </c>
      <c r="J65">
        <f t="shared" si="6"/>
        <v>1.0837601479372587</v>
      </c>
      <c r="K65">
        <f t="shared" si="7"/>
        <v>0.41700538087901889</v>
      </c>
      <c r="L65">
        <f t="shared" si="8"/>
        <v>0.58299461912098116</v>
      </c>
      <c r="M65">
        <f t="shared" si="9"/>
        <v>2.3980505908390635</v>
      </c>
      <c r="N65">
        <f t="shared" si="10"/>
        <v>1.7152816976385905</v>
      </c>
    </row>
    <row r="66" spans="1:14" x14ac:dyDescent="0.25">
      <c r="A66" s="4">
        <f>IF('True_Odds_Calculator_2-way'!A67="","",'True_Odds_Calculator_2-way'!A67)</f>
        <v>2.02</v>
      </c>
      <c r="B66" s="4">
        <f>IF('True_Odds_Calculator_2-way'!B67="","",'True_Odds_Calculator_2-way'!B67)</f>
        <v>1.85</v>
      </c>
      <c r="C66" s="4">
        <f t="shared" si="0"/>
        <v>0.49504950495049505</v>
      </c>
      <c r="D66">
        <f t="shared" si="1"/>
        <v>0.54054054054054046</v>
      </c>
      <c r="E66">
        <f t="shared" si="2"/>
        <v>3.5590045491035394E-2</v>
      </c>
      <c r="F66">
        <f t="shared" si="3"/>
        <v>-0.23200428150923214</v>
      </c>
      <c r="G66">
        <v>0</v>
      </c>
      <c r="H66">
        <f t="shared" si="4"/>
        <v>0.26759432700026753</v>
      </c>
      <c r="I66">
        <f t="shared" si="5"/>
        <v>-1.0739657990297369</v>
      </c>
      <c r="J66">
        <f t="shared" si="6"/>
        <v>1.0739657990297369</v>
      </c>
      <c r="K66">
        <f t="shared" si="7"/>
        <v>0.4772255750516613</v>
      </c>
      <c r="L66">
        <f t="shared" si="8"/>
        <v>0.52277442494833892</v>
      </c>
      <c r="M66">
        <f t="shared" si="9"/>
        <v>2.0954451150103317</v>
      </c>
      <c r="N66">
        <f t="shared" si="10"/>
        <v>1.9128709291752766</v>
      </c>
    </row>
    <row r="67" spans="1:14" x14ac:dyDescent="0.25">
      <c r="A67" s="4">
        <f>IF('True_Odds_Calculator_2-way'!A68="","",'True_Odds_Calculator_2-way'!A68)</f>
        <v>2.2799999999999998</v>
      </c>
      <c r="B67" s="4">
        <f>IF('True_Odds_Calculator_2-way'!B68="","",'True_Odds_Calculator_2-way'!B68)</f>
        <v>1.67</v>
      </c>
      <c r="C67" s="4">
        <f t="shared" ref="C67:C130" si="11">1/A67</f>
        <v>0.43859649122807021</v>
      </c>
      <c r="D67">
        <f t="shared" ref="D67:D130" si="12">1/B67</f>
        <v>0.5988023952095809</v>
      </c>
      <c r="E67">
        <f t="shared" ref="E67:E130" si="13">C67+D67-1</f>
        <v>3.7398886437651102E-2</v>
      </c>
      <c r="F67">
        <f t="shared" ref="F67:F130" si="14">C67+D67-(C67*D67)-1</f>
        <v>-0.22523374304023536</v>
      </c>
      <c r="G67">
        <v>0</v>
      </c>
      <c r="H67">
        <f t="shared" ref="H67:H130" si="15">C67*D67</f>
        <v>0.2626326294778864</v>
      </c>
      <c r="I67">
        <f t="shared" ref="I67:I130" si="16">((-4*F67*H67)^0.5)/(2*F67)</f>
        <v>-1.0798355319767001</v>
      </c>
      <c r="J67">
        <f t="shared" ref="J67:J130" si="17">(-((-4*F67*H67)^0.5))/(2*F67)</f>
        <v>1.0798355319767001</v>
      </c>
      <c r="K67">
        <f t="shared" ref="K67:K130" si="18">IF(A67="","",(C67/($J67+C67-($J67*C67))))</f>
        <v>0.41978188889052137</v>
      </c>
      <c r="L67">
        <f t="shared" ref="L67:L130" si="19">IF(B67="","",(D67/($J67+D67-($J67*D67))))</f>
        <v>0.58021811110947863</v>
      </c>
      <c r="M67">
        <f t="shared" ref="M67:M130" si="20">IF(A67="","",1/K67)</f>
        <v>2.382189480930176</v>
      </c>
      <c r="N67">
        <f t="shared" ref="N67:N130" si="21">IF(B67="","",1/L67)</f>
        <v>1.7234898064243891</v>
      </c>
    </row>
    <row r="68" spans="1:14" x14ac:dyDescent="0.25">
      <c r="A68" s="4">
        <f>IF('True_Odds_Calculator_2-way'!A69="","",'True_Odds_Calculator_2-way'!A69)</f>
        <v>2.0699999999999998</v>
      </c>
      <c r="B68" s="4">
        <f>IF('True_Odds_Calculator_2-way'!B69="","",'True_Odds_Calculator_2-way'!B69)</f>
        <v>1.81</v>
      </c>
      <c r="C68" s="4">
        <f t="shared" si="11"/>
        <v>0.48309178743961356</v>
      </c>
      <c r="D68">
        <f t="shared" si="12"/>
        <v>0.5524861878453039</v>
      </c>
      <c r="E68">
        <f t="shared" si="13"/>
        <v>3.5577975284917462E-2</v>
      </c>
      <c r="F68">
        <f t="shared" si="14"/>
        <v>-0.23132356473696847</v>
      </c>
      <c r="G68">
        <v>0</v>
      </c>
      <c r="H68">
        <f t="shared" si="15"/>
        <v>0.26690154002188599</v>
      </c>
      <c r="I68">
        <f t="shared" si="16"/>
        <v>-1.0741516544951821</v>
      </c>
      <c r="J68">
        <f t="shared" si="17"/>
        <v>1.0741516544951821</v>
      </c>
      <c r="K68">
        <f t="shared" si="18"/>
        <v>0.46525861134990021</v>
      </c>
      <c r="L68">
        <f t="shared" si="19"/>
        <v>0.53474138865009979</v>
      </c>
      <c r="M68">
        <f t="shared" si="20"/>
        <v>2.1493422703098441</v>
      </c>
      <c r="N68">
        <f t="shared" si="21"/>
        <v>1.8700628401410975</v>
      </c>
    </row>
    <row r="69" spans="1:14" x14ac:dyDescent="0.25">
      <c r="A69" s="4">
        <f>IF('True_Odds_Calculator_2-way'!A70="","",'True_Odds_Calculator_2-way'!A70)</f>
        <v>2.12</v>
      </c>
      <c r="B69" s="4">
        <f>IF('True_Odds_Calculator_2-way'!B70="","",'True_Odds_Calculator_2-way'!B70)</f>
        <v>1.76</v>
      </c>
      <c r="C69" s="4">
        <f t="shared" si="11"/>
        <v>0.47169811320754712</v>
      </c>
      <c r="D69">
        <f t="shared" si="12"/>
        <v>0.56818181818181823</v>
      </c>
      <c r="E69">
        <f t="shared" si="13"/>
        <v>3.9879931389365408E-2</v>
      </c>
      <c r="F69">
        <f t="shared" si="14"/>
        <v>-0.22813036020583177</v>
      </c>
      <c r="G69">
        <v>0</v>
      </c>
      <c r="H69">
        <f t="shared" si="15"/>
        <v>0.26801029159519724</v>
      </c>
      <c r="I69">
        <f t="shared" si="16"/>
        <v>-1.0838874619051502</v>
      </c>
      <c r="J69">
        <f t="shared" si="17"/>
        <v>1.0838874619051502</v>
      </c>
      <c r="K69">
        <f t="shared" si="18"/>
        <v>0.45168057659351019</v>
      </c>
      <c r="L69">
        <f t="shared" si="19"/>
        <v>0.54831942340648987</v>
      </c>
      <c r="M69">
        <f t="shared" si="20"/>
        <v>2.2139539573337679</v>
      </c>
      <c r="N69">
        <f t="shared" si="21"/>
        <v>1.8237544710479137</v>
      </c>
    </row>
    <row r="70" spans="1:14" x14ac:dyDescent="0.25">
      <c r="A70" s="4">
        <f>IF('True_Odds_Calculator_2-way'!A71="","",'True_Odds_Calculator_2-way'!A71)</f>
        <v>1.94</v>
      </c>
      <c r="B70" s="4">
        <f>IF('True_Odds_Calculator_2-way'!B71="","",'True_Odds_Calculator_2-way'!B71)</f>
        <v>1.93</v>
      </c>
      <c r="C70" s="4">
        <f t="shared" si="11"/>
        <v>0.51546391752577325</v>
      </c>
      <c r="D70">
        <f t="shared" si="12"/>
        <v>0.5181347150259068</v>
      </c>
      <c r="E70">
        <f t="shared" si="13"/>
        <v>3.3598632551679941E-2</v>
      </c>
      <c r="F70">
        <f t="shared" si="14"/>
        <v>-0.2334811174616741</v>
      </c>
      <c r="G70">
        <v>0</v>
      </c>
      <c r="H70">
        <f t="shared" si="15"/>
        <v>0.26707975001335404</v>
      </c>
      <c r="I70">
        <f t="shared" si="16"/>
        <v>-1.0695340092890231</v>
      </c>
      <c r="J70">
        <f t="shared" si="17"/>
        <v>1.0695340092890231</v>
      </c>
      <c r="K70">
        <f t="shared" si="18"/>
        <v>0.49866309204640175</v>
      </c>
      <c r="L70">
        <f t="shared" si="19"/>
        <v>0.50133690795359842</v>
      </c>
      <c r="M70">
        <f t="shared" si="20"/>
        <v>2.0053619687316817</v>
      </c>
      <c r="N70">
        <f t="shared" si="21"/>
        <v>1.9946666286387909</v>
      </c>
    </row>
    <row r="71" spans="1:14" x14ac:dyDescent="0.25">
      <c r="A71" s="4">
        <f>IF('True_Odds_Calculator_2-way'!A72="","",'True_Odds_Calculator_2-way'!A72)</f>
        <v>2.1</v>
      </c>
      <c r="B71" s="4">
        <f>IF('True_Odds_Calculator_2-way'!B72="","",'True_Odds_Calculator_2-way'!B72)</f>
        <v>1.78</v>
      </c>
      <c r="C71" s="4">
        <f t="shared" si="11"/>
        <v>0.47619047619047616</v>
      </c>
      <c r="D71">
        <f t="shared" si="12"/>
        <v>0.5617977528089888</v>
      </c>
      <c r="E71">
        <f t="shared" si="13"/>
        <v>3.7988228999465079E-2</v>
      </c>
      <c r="F71">
        <f t="shared" si="14"/>
        <v>-0.2295345104333868</v>
      </c>
      <c r="G71">
        <v>0</v>
      </c>
      <c r="H71">
        <f t="shared" si="15"/>
        <v>0.26752273943285182</v>
      </c>
      <c r="I71">
        <f t="shared" si="16"/>
        <v>-1.0795837927188263</v>
      </c>
      <c r="J71">
        <f t="shared" si="17"/>
        <v>1.0795837927188263</v>
      </c>
      <c r="K71">
        <f t="shared" si="18"/>
        <v>0.45713404422735271</v>
      </c>
      <c r="L71">
        <f t="shared" si="19"/>
        <v>0.54286595577264729</v>
      </c>
      <c r="M71">
        <f t="shared" si="20"/>
        <v>2.1875421719907089</v>
      </c>
      <c r="N71">
        <f t="shared" si="21"/>
        <v>1.8420753583206844</v>
      </c>
    </row>
    <row r="72" spans="1:14" x14ac:dyDescent="0.25">
      <c r="A72" s="4">
        <f>IF('True_Odds_Calculator_2-way'!A73="","",'True_Odds_Calculator_2-way'!A73)</f>
        <v>2.19</v>
      </c>
      <c r="B72" s="4">
        <f>IF('True_Odds_Calculator_2-way'!B73="","",'True_Odds_Calculator_2-way'!B73)</f>
        <v>1.72</v>
      </c>
      <c r="C72" s="4">
        <f t="shared" si="11"/>
        <v>0.45662100456621008</v>
      </c>
      <c r="D72">
        <f t="shared" si="12"/>
        <v>0.58139534883720934</v>
      </c>
      <c r="E72">
        <f t="shared" si="13"/>
        <v>3.8016353403419467E-2</v>
      </c>
      <c r="F72">
        <f t="shared" si="14"/>
        <v>-0.22746097483274919</v>
      </c>
      <c r="G72">
        <v>0</v>
      </c>
      <c r="H72">
        <f t="shared" si="15"/>
        <v>0.26547732823616865</v>
      </c>
      <c r="I72">
        <f t="shared" si="16"/>
        <v>-1.0803395392536077</v>
      </c>
      <c r="J72">
        <f t="shared" si="17"/>
        <v>1.0803395392536077</v>
      </c>
      <c r="K72">
        <f t="shared" si="18"/>
        <v>0.43752110049466114</v>
      </c>
      <c r="L72">
        <f t="shared" si="19"/>
        <v>0.5624788995053388</v>
      </c>
      <c r="M72">
        <f t="shared" si="20"/>
        <v>2.2856040517117928</v>
      </c>
      <c r="N72">
        <f t="shared" si="21"/>
        <v>1.7778444682625973</v>
      </c>
    </row>
    <row r="73" spans="1:14" x14ac:dyDescent="0.25">
      <c r="A73" s="4">
        <f>IF('True_Odds_Calculator_2-way'!A74="","",'True_Odds_Calculator_2-way'!A74)</f>
        <v>1.85</v>
      </c>
      <c r="B73" s="4">
        <f>IF('True_Odds_Calculator_2-way'!B74="","",'True_Odds_Calculator_2-way'!B74)</f>
        <v>2.0299999999999998</v>
      </c>
      <c r="C73" s="4">
        <f t="shared" si="11"/>
        <v>0.54054054054054046</v>
      </c>
      <c r="D73">
        <f t="shared" si="12"/>
        <v>0.49261083743842371</v>
      </c>
      <c r="E73">
        <f t="shared" si="13"/>
        <v>3.315137797896428E-2</v>
      </c>
      <c r="F73">
        <f t="shared" si="14"/>
        <v>-0.23312475036612956</v>
      </c>
      <c r="G73">
        <v>0</v>
      </c>
      <c r="H73">
        <f t="shared" si="15"/>
        <v>0.26627612834509384</v>
      </c>
      <c r="I73">
        <f t="shared" si="16"/>
        <v>-1.0687396570715308</v>
      </c>
      <c r="J73">
        <f t="shared" si="17"/>
        <v>1.0687396570715308</v>
      </c>
      <c r="K73">
        <f t="shared" si="18"/>
        <v>0.52399127907708287</v>
      </c>
      <c r="L73">
        <f t="shared" si="19"/>
        <v>0.47600872092291718</v>
      </c>
      <c r="M73">
        <f t="shared" si="20"/>
        <v>1.9084287085108012</v>
      </c>
      <c r="N73">
        <f t="shared" si="21"/>
        <v>2.1008018467836762</v>
      </c>
    </row>
    <row r="74" spans="1:14" x14ac:dyDescent="0.25">
      <c r="A74" s="4">
        <f>IF('True_Odds_Calculator_2-way'!A75="","",'True_Odds_Calculator_2-way'!A75)</f>
        <v>2.09</v>
      </c>
      <c r="B74" s="4">
        <f>IF('True_Odds_Calculator_2-way'!B75="","",'True_Odds_Calculator_2-way'!B75)</f>
        <v>1.78</v>
      </c>
      <c r="C74" s="4">
        <f t="shared" si="11"/>
        <v>0.47846889952153115</v>
      </c>
      <c r="D74">
        <f t="shared" si="12"/>
        <v>0.5617977528089888</v>
      </c>
      <c r="E74">
        <f t="shared" si="13"/>
        <v>4.0266652330519959E-2</v>
      </c>
      <c r="F74">
        <f t="shared" si="14"/>
        <v>-0.22853610020966608</v>
      </c>
      <c r="G74">
        <v>0</v>
      </c>
      <c r="H74">
        <f t="shared" si="15"/>
        <v>0.26880275254018604</v>
      </c>
      <c r="I74">
        <f t="shared" si="16"/>
        <v>-1.084524705455941</v>
      </c>
      <c r="J74">
        <f t="shared" si="17"/>
        <v>1.084524705455941</v>
      </c>
      <c r="K74">
        <f t="shared" si="18"/>
        <v>0.45826743412464838</v>
      </c>
      <c r="L74">
        <f t="shared" si="19"/>
        <v>0.54173256587535168</v>
      </c>
      <c r="M74">
        <f t="shared" si="20"/>
        <v>2.1821319289469754</v>
      </c>
      <c r="N74">
        <f t="shared" si="21"/>
        <v>1.8459292702556338</v>
      </c>
    </row>
    <row r="75" spans="1:14" x14ac:dyDescent="0.25">
      <c r="A75" s="4">
        <f>IF('True_Odds_Calculator_2-way'!A76="","",'True_Odds_Calculator_2-way'!A76)</f>
        <v>2.16</v>
      </c>
      <c r="B75" s="4">
        <f>IF('True_Odds_Calculator_2-way'!B76="","",'True_Odds_Calculator_2-way'!B76)</f>
        <v>1.74</v>
      </c>
      <c r="C75" s="4">
        <f t="shared" si="11"/>
        <v>0.46296296296296291</v>
      </c>
      <c r="D75">
        <f t="shared" si="12"/>
        <v>0.57471264367816088</v>
      </c>
      <c r="E75">
        <f t="shared" si="13"/>
        <v>3.7675606641123682E-2</v>
      </c>
      <c r="F75">
        <f t="shared" si="14"/>
        <v>-0.22839506172839519</v>
      </c>
      <c r="G75">
        <v>0</v>
      </c>
      <c r="H75">
        <f t="shared" si="15"/>
        <v>0.26607066836951887</v>
      </c>
      <c r="I75">
        <f t="shared" si="16"/>
        <v>-1.0793322294408634</v>
      </c>
      <c r="J75">
        <f t="shared" si="17"/>
        <v>1.0793322294408634</v>
      </c>
      <c r="K75">
        <f t="shared" si="18"/>
        <v>0.44404472798104189</v>
      </c>
      <c r="L75">
        <f t="shared" si="19"/>
        <v>0.55595527201895822</v>
      </c>
      <c r="M75">
        <f t="shared" si="20"/>
        <v>2.2520253861514017</v>
      </c>
      <c r="N75">
        <f t="shared" si="21"/>
        <v>1.7987058497862392</v>
      </c>
    </row>
    <row r="76" spans="1:14" x14ac:dyDescent="0.25">
      <c r="A76" s="4">
        <f>IF('True_Odds_Calculator_2-way'!A77="","",'True_Odds_Calculator_2-way'!A77)</f>
        <v>2.39</v>
      </c>
      <c r="B76" s="4">
        <f>IF('True_Odds_Calculator_2-way'!B77="","",'True_Odds_Calculator_2-way'!B77)</f>
        <v>1.61</v>
      </c>
      <c r="C76" s="4">
        <f t="shared" si="11"/>
        <v>0.41841004184100417</v>
      </c>
      <c r="D76">
        <f t="shared" si="12"/>
        <v>0.6211180124223602</v>
      </c>
      <c r="E76">
        <f t="shared" si="13"/>
        <v>3.9528054263364254E-2</v>
      </c>
      <c r="F76">
        <f t="shared" si="14"/>
        <v>-0.22035395930247681</v>
      </c>
      <c r="G76">
        <v>0</v>
      </c>
      <c r="H76">
        <f t="shared" si="15"/>
        <v>0.25988201356584106</v>
      </c>
      <c r="I76">
        <f t="shared" si="16"/>
        <v>-1.0859946414984594</v>
      </c>
      <c r="J76">
        <f t="shared" si="17"/>
        <v>1.0859946414984594</v>
      </c>
      <c r="K76">
        <f t="shared" si="18"/>
        <v>0.39848058529044122</v>
      </c>
      <c r="L76">
        <f t="shared" si="19"/>
        <v>0.60151941470955883</v>
      </c>
      <c r="M76">
        <f t="shared" si="20"/>
        <v>2.5095325516828586</v>
      </c>
      <c r="N76">
        <f t="shared" si="21"/>
        <v>1.6624567313140606</v>
      </c>
    </row>
    <row r="77" spans="1:14" x14ac:dyDescent="0.25">
      <c r="A77" s="4">
        <f>IF('True_Odds_Calculator_2-way'!A78="","",'True_Odds_Calculator_2-way'!A78)</f>
        <v>1.93</v>
      </c>
      <c r="B77" s="4">
        <f>IF('True_Odds_Calculator_2-way'!B78="","",'True_Odds_Calculator_2-way'!B78)</f>
        <v>1.9</v>
      </c>
      <c r="C77" s="4">
        <f t="shared" si="11"/>
        <v>0.5181347150259068</v>
      </c>
      <c r="D77">
        <f t="shared" si="12"/>
        <v>0.52631578947368418</v>
      </c>
      <c r="E77">
        <f t="shared" si="13"/>
        <v>4.445050449959087E-2</v>
      </c>
      <c r="F77">
        <f t="shared" si="14"/>
        <v>-0.22825197709299161</v>
      </c>
      <c r="G77">
        <v>0</v>
      </c>
      <c r="H77">
        <f t="shared" si="15"/>
        <v>0.27270248159258254</v>
      </c>
      <c r="I77">
        <f t="shared" si="16"/>
        <v>-1.0930430596399217</v>
      </c>
      <c r="J77">
        <f t="shared" si="17"/>
        <v>1.0930430596399217</v>
      </c>
      <c r="K77">
        <f t="shared" si="18"/>
        <v>0.49590136395381257</v>
      </c>
      <c r="L77">
        <f t="shared" si="19"/>
        <v>0.50409863604618754</v>
      </c>
      <c r="M77">
        <f t="shared" si="20"/>
        <v>2.0165300454651267</v>
      </c>
      <c r="N77">
        <f t="shared" si="21"/>
        <v>1.9837387536759294</v>
      </c>
    </row>
    <row r="78" spans="1:14" x14ac:dyDescent="0.25">
      <c r="A78" s="4">
        <f>IF('True_Odds_Calculator_2-way'!A79="","",'True_Odds_Calculator_2-way'!A79)</f>
        <v>1.75</v>
      </c>
      <c r="B78" s="4">
        <f>IF('True_Odds_Calculator_2-way'!B79="","",'True_Odds_Calculator_2-way'!B79)</f>
        <v>2.0699999999999998</v>
      </c>
      <c r="C78" s="4">
        <f t="shared" si="11"/>
        <v>0.5714285714285714</v>
      </c>
      <c r="D78">
        <f t="shared" si="12"/>
        <v>0.48309178743961356</v>
      </c>
      <c r="E78">
        <f t="shared" si="13"/>
        <v>5.452035886818507E-2</v>
      </c>
      <c r="F78">
        <f t="shared" si="14"/>
        <v>-0.22153209109730843</v>
      </c>
      <c r="G78">
        <v>0</v>
      </c>
      <c r="H78">
        <f t="shared" si="15"/>
        <v>0.27605244996549344</v>
      </c>
      <c r="I78">
        <f t="shared" si="16"/>
        <v>-1.1162911443718952</v>
      </c>
      <c r="J78">
        <f t="shared" si="17"/>
        <v>1.1162911443718952</v>
      </c>
      <c r="K78">
        <f t="shared" si="18"/>
        <v>0.54430111450485674</v>
      </c>
      <c r="L78">
        <f t="shared" si="19"/>
        <v>0.45569888549514331</v>
      </c>
      <c r="M78">
        <f t="shared" si="20"/>
        <v>1.8372183582789212</v>
      </c>
      <c r="N78">
        <f t="shared" si="21"/>
        <v>2.194431524477928</v>
      </c>
    </row>
    <row r="79" spans="1:14" x14ac:dyDescent="0.25">
      <c r="A79" s="4">
        <f>IF('True_Odds_Calculator_2-way'!A80="","",'True_Odds_Calculator_2-way'!A80)</f>
        <v>2.13</v>
      </c>
      <c r="B79" s="4">
        <f>IF('True_Odds_Calculator_2-way'!B80="","",'True_Odds_Calculator_2-way'!B80)</f>
        <v>1.7</v>
      </c>
      <c r="C79" s="4">
        <f t="shared" si="11"/>
        <v>0.46948356807511737</v>
      </c>
      <c r="D79">
        <f t="shared" si="12"/>
        <v>0.58823529411764708</v>
      </c>
      <c r="E79">
        <f t="shared" si="13"/>
        <v>5.7718862192764453E-2</v>
      </c>
      <c r="F79">
        <f t="shared" si="14"/>
        <v>-0.2184479425573046</v>
      </c>
      <c r="G79">
        <v>0</v>
      </c>
      <c r="H79">
        <f t="shared" si="15"/>
        <v>0.27616680475006905</v>
      </c>
      <c r="I79">
        <f t="shared" si="16"/>
        <v>-1.1243764952899702</v>
      </c>
      <c r="J79">
        <f t="shared" si="17"/>
        <v>1.1243764952899702</v>
      </c>
      <c r="K79">
        <f t="shared" si="18"/>
        <v>0.44042280877759621</v>
      </c>
      <c r="L79">
        <f t="shared" si="19"/>
        <v>0.55957719122240368</v>
      </c>
      <c r="M79">
        <f t="shared" si="20"/>
        <v>2.2705454396776665</v>
      </c>
      <c r="N79">
        <f t="shared" si="21"/>
        <v>1.7870635467029794</v>
      </c>
    </row>
    <row r="80" spans="1:14" x14ac:dyDescent="0.25">
      <c r="A80" s="4">
        <f>IF('True_Odds_Calculator_2-way'!A81="","",'True_Odds_Calculator_2-way'!A81)</f>
        <v>1.74</v>
      </c>
      <c r="B80" s="4">
        <f>IF('True_Odds_Calculator_2-way'!B81="","",'True_Odds_Calculator_2-way'!B81)</f>
        <v>2.0699999999999998</v>
      </c>
      <c r="C80" s="4">
        <f t="shared" si="11"/>
        <v>0.57471264367816088</v>
      </c>
      <c r="D80">
        <f t="shared" si="12"/>
        <v>0.48309178743961356</v>
      </c>
      <c r="E80">
        <f t="shared" si="13"/>
        <v>5.7804431117774335E-2</v>
      </c>
      <c r="F80">
        <f t="shared" si="14"/>
        <v>-0.21983452718085417</v>
      </c>
      <c r="G80">
        <v>0</v>
      </c>
      <c r="H80">
        <f t="shared" si="15"/>
        <v>0.27763895829862845</v>
      </c>
      <c r="I80">
        <f t="shared" si="16"/>
        <v>-1.1238083413904847</v>
      </c>
      <c r="J80">
        <f t="shared" si="17"/>
        <v>1.1238083413904847</v>
      </c>
      <c r="K80">
        <f t="shared" si="18"/>
        <v>0.54596531905155732</v>
      </c>
      <c r="L80">
        <f t="shared" si="19"/>
        <v>0.45403468094844279</v>
      </c>
      <c r="M80">
        <f t="shared" si="20"/>
        <v>1.8316181726289591</v>
      </c>
      <c r="N80">
        <f t="shared" si="21"/>
        <v>2.2024749252878184</v>
      </c>
    </row>
    <row r="81" spans="1:14" x14ac:dyDescent="0.25">
      <c r="A81" s="4">
        <f>IF('True_Odds_Calculator_2-way'!A82="","",'True_Odds_Calculator_2-way'!A82)</f>
        <v>2.02</v>
      </c>
      <c r="B81" s="4">
        <f>IF('True_Odds_Calculator_2-way'!B82="","",'True_Odds_Calculator_2-way'!B82)</f>
        <v>1.83</v>
      </c>
      <c r="C81" s="4">
        <f t="shared" si="11"/>
        <v>0.49504950495049505</v>
      </c>
      <c r="D81">
        <f t="shared" si="12"/>
        <v>0.54644808743169393</v>
      </c>
      <c r="E81">
        <f t="shared" si="13"/>
        <v>4.1497592382188975E-2</v>
      </c>
      <c r="F81">
        <f t="shared" si="14"/>
        <v>-0.22902126278201596</v>
      </c>
      <c r="G81">
        <v>0</v>
      </c>
      <c r="H81">
        <f t="shared" si="15"/>
        <v>0.27051885516420493</v>
      </c>
      <c r="I81">
        <f t="shared" si="16"/>
        <v>-1.0868281233544477</v>
      </c>
      <c r="J81">
        <f t="shared" si="17"/>
        <v>1.0868281233544477</v>
      </c>
      <c r="K81">
        <f t="shared" si="18"/>
        <v>0.47425625911513414</v>
      </c>
      <c r="L81">
        <f t="shared" si="19"/>
        <v>0.52574374088486586</v>
      </c>
      <c r="M81">
        <f t="shared" si="20"/>
        <v>2.1085646858215363</v>
      </c>
      <c r="N81">
        <f t="shared" si="21"/>
        <v>1.9020673423841918</v>
      </c>
    </row>
    <row r="82" spans="1:14" x14ac:dyDescent="0.25">
      <c r="A82" s="4">
        <f>IF('True_Odds_Calculator_2-way'!A83="","",'True_Odds_Calculator_2-way'!A83)</f>
        <v>1.78</v>
      </c>
      <c r="B82" s="4">
        <f>IF('True_Odds_Calculator_2-way'!B83="","",'True_Odds_Calculator_2-way'!B83)</f>
        <v>2.06</v>
      </c>
      <c r="C82" s="4">
        <f t="shared" si="11"/>
        <v>0.5617977528089888</v>
      </c>
      <c r="D82">
        <f t="shared" si="12"/>
        <v>0.4854368932038835</v>
      </c>
      <c r="E82">
        <f t="shared" si="13"/>
        <v>4.7234646012872306E-2</v>
      </c>
      <c r="F82">
        <f t="shared" si="14"/>
        <v>-0.22548270971964657</v>
      </c>
      <c r="G82">
        <v>0</v>
      </c>
      <c r="H82">
        <f t="shared" si="15"/>
        <v>0.27271735573251882</v>
      </c>
      <c r="I82">
        <f t="shared" si="16"/>
        <v>-1.0997646755364592</v>
      </c>
      <c r="J82">
        <f t="shared" si="17"/>
        <v>1.0997646755364592</v>
      </c>
      <c r="K82">
        <f t="shared" si="18"/>
        <v>0.53826630809448417</v>
      </c>
      <c r="L82">
        <f t="shared" si="19"/>
        <v>0.46173369190551583</v>
      </c>
      <c r="M82">
        <f t="shared" si="20"/>
        <v>1.8578164469184384</v>
      </c>
      <c r="N82">
        <f t="shared" si="21"/>
        <v>2.1657505560686463</v>
      </c>
    </row>
    <row r="83" spans="1:14" x14ac:dyDescent="0.25">
      <c r="A83" s="4">
        <f>IF('True_Odds_Calculator_2-way'!A84="","",'True_Odds_Calculator_2-way'!A84)</f>
        <v>1.82</v>
      </c>
      <c r="B83" s="4">
        <f>IF('True_Odds_Calculator_2-way'!B84="","",'True_Odds_Calculator_2-way'!B84)</f>
        <v>2.02</v>
      </c>
      <c r="C83" s="4">
        <f t="shared" si="11"/>
        <v>0.54945054945054939</v>
      </c>
      <c r="D83">
        <f t="shared" si="12"/>
        <v>0.49504950495049505</v>
      </c>
      <c r="E83">
        <f t="shared" si="13"/>
        <v>4.450005440104432E-2</v>
      </c>
      <c r="F83">
        <f t="shared" si="14"/>
        <v>-0.22750516809922772</v>
      </c>
      <c r="G83">
        <v>0</v>
      </c>
      <c r="H83">
        <f t="shared" si="15"/>
        <v>0.27200522250027198</v>
      </c>
      <c r="I83">
        <f t="shared" si="16"/>
        <v>-1.0934350421017378</v>
      </c>
      <c r="J83">
        <f t="shared" si="17"/>
        <v>1.0934350421017378</v>
      </c>
      <c r="K83">
        <f t="shared" si="18"/>
        <v>0.52725465393052973</v>
      </c>
      <c r="L83">
        <f t="shared" si="19"/>
        <v>0.4727453460694705</v>
      </c>
      <c r="M83">
        <f t="shared" si="20"/>
        <v>1.8966167345234253</v>
      </c>
      <c r="N83">
        <f t="shared" si="21"/>
        <v>2.1153037429437727</v>
      </c>
    </row>
    <row r="84" spans="1:14" x14ac:dyDescent="0.25">
      <c r="A84" s="4">
        <f>IF('True_Odds_Calculator_2-way'!A85="","",'True_Odds_Calculator_2-way'!A85)</f>
        <v>1.53</v>
      </c>
      <c r="B84" s="4">
        <f>IF('True_Odds_Calculator_2-way'!B85="","",'True_Odds_Calculator_2-way'!B85)</f>
        <v>2.52</v>
      </c>
      <c r="C84" s="4">
        <f t="shared" si="11"/>
        <v>0.65359477124183007</v>
      </c>
      <c r="D84">
        <f t="shared" si="12"/>
        <v>0.3968253968253968</v>
      </c>
      <c r="E84">
        <f t="shared" si="13"/>
        <v>5.0420168067226934E-2</v>
      </c>
      <c r="F84">
        <f t="shared" si="14"/>
        <v>-0.20894283639381672</v>
      </c>
      <c r="G84">
        <v>0</v>
      </c>
      <c r="H84">
        <f t="shared" si="15"/>
        <v>0.25936300446104366</v>
      </c>
      <c r="I84">
        <f t="shared" si="16"/>
        <v>-1.1141412945539662</v>
      </c>
      <c r="J84">
        <f t="shared" si="17"/>
        <v>1.1141412945539662</v>
      </c>
      <c r="K84">
        <f t="shared" si="18"/>
        <v>0.62873512435083334</v>
      </c>
      <c r="L84">
        <f t="shared" si="19"/>
        <v>0.37126487564916671</v>
      </c>
      <c r="M84">
        <f t="shared" si="20"/>
        <v>1.5904948861136019</v>
      </c>
      <c r="N84">
        <f t="shared" si="21"/>
        <v>2.6934947677220284</v>
      </c>
    </row>
    <row r="85" spans="1:14" x14ac:dyDescent="0.25">
      <c r="A85" s="4">
        <f>IF('True_Odds_Calculator_2-way'!A86="","",'True_Odds_Calculator_2-way'!A86)</f>
        <v>1.92</v>
      </c>
      <c r="B85" s="4">
        <f>IF('True_Odds_Calculator_2-way'!B86="","",'True_Odds_Calculator_2-way'!B86)</f>
        <v>1.92</v>
      </c>
      <c r="C85" s="4">
        <f t="shared" si="11"/>
        <v>0.52083333333333337</v>
      </c>
      <c r="D85">
        <f t="shared" si="12"/>
        <v>0.52083333333333337</v>
      </c>
      <c r="E85">
        <f t="shared" si="13"/>
        <v>4.1666666666666741E-2</v>
      </c>
      <c r="F85">
        <f t="shared" si="14"/>
        <v>-0.22960069444444442</v>
      </c>
      <c r="G85">
        <v>0</v>
      </c>
      <c r="H85">
        <f t="shared" si="15"/>
        <v>0.27126736111111116</v>
      </c>
      <c r="I85">
        <f t="shared" si="16"/>
        <v>-1.0869565217391306</v>
      </c>
      <c r="J85">
        <f t="shared" si="17"/>
        <v>1.0869565217391306</v>
      </c>
      <c r="K85">
        <f t="shared" si="18"/>
        <v>0.50000000000000011</v>
      </c>
      <c r="L85">
        <f t="shared" si="19"/>
        <v>0.50000000000000011</v>
      </c>
      <c r="M85">
        <f t="shared" si="20"/>
        <v>1.9999999999999996</v>
      </c>
      <c r="N85">
        <f t="shared" si="21"/>
        <v>1.9999999999999996</v>
      </c>
    </row>
    <row r="86" spans="1:14" x14ac:dyDescent="0.25">
      <c r="A86" s="4">
        <f>IF('True_Odds_Calculator_2-way'!A87="","",'True_Odds_Calculator_2-way'!A87)</f>
        <v>1.66</v>
      </c>
      <c r="B86" s="4">
        <f>IF('True_Odds_Calculator_2-way'!B87="","",'True_Odds_Calculator_2-way'!B87)</f>
        <v>2.2000000000000002</v>
      </c>
      <c r="C86" s="4">
        <f t="shared" si="11"/>
        <v>0.60240963855421692</v>
      </c>
      <c r="D86">
        <f t="shared" si="12"/>
        <v>0.45454545454545453</v>
      </c>
      <c r="E86">
        <f t="shared" si="13"/>
        <v>5.6955093099671394E-2</v>
      </c>
      <c r="F86">
        <f t="shared" si="14"/>
        <v>-0.2168674698795181</v>
      </c>
      <c r="G86">
        <v>0</v>
      </c>
      <c r="H86">
        <f t="shared" si="15"/>
        <v>0.2738225629791895</v>
      </c>
      <c r="I86">
        <f t="shared" si="16"/>
        <v>-1.1236664374387366</v>
      </c>
      <c r="J86">
        <f t="shared" si="17"/>
        <v>1.1236664374387366</v>
      </c>
      <c r="K86">
        <f t="shared" si="18"/>
        <v>0.57417811397874152</v>
      </c>
      <c r="L86">
        <f t="shared" si="19"/>
        <v>0.42582188602125842</v>
      </c>
      <c r="M86">
        <f t="shared" si="20"/>
        <v>1.7416198487095664</v>
      </c>
      <c r="N86">
        <f t="shared" si="21"/>
        <v>2.3483997249264843</v>
      </c>
    </row>
    <row r="87" spans="1:14" x14ac:dyDescent="0.25">
      <c r="A87" s="4">
        <f>IF('True_Odds_Calculator_2-way'!A88="","",'True_Odds_Calculator_2-way'!A88)</f>
        <v>1.89</v>
      </c>
      <c r="B87" s="4">
        <f>IF('True_Odds_Calculator_2-way'!B88="","",'True_Odds_Calculator_2-way'!B88)</f>
        <v>2.02</v>
      </c>
      <c r="C87" s="4">
        <f t="shared" si="11"/>
        <v>0.52910052910052918</v>
      </c>
      <c r="D87">
        <f t="shared" si="12"/>
        <v>0.49504950495049505</v>
      </c>
      <c r="E87">
        <f t="shared" si="13"/>
        <v>2.4150034051024338E-2</v>
      </c>
      <c r="F87">
        <f t="shared" si="14"/>
        <v>-0.23778092094923764</v>
      </c>
      <c r="G87">
        <v>0</v>
      </c>
      <c r="H87">
        <f t="shared" si="15"/>
        <v>0.26193095500026198</v>
      </c>
      <c r="I87">
        <f t="shared" si="16"/>
        <v>-1.0495542964487814</v>
      </c>
      <c r="J87">
        <f t="shared" si="17"/>
        <v>1.0495542964487814</v>
      </c>
      <c r="K87">
        <f t="shared" si="18"/>
        <v>0.51703545910612803</v>
      </c>
      <c r="L87">
        <f t="shared" si="19"/>
        <v>0.48296454089387197</v>
      </c>
      <c r="M87">
        <f t="shared" si="20"/>
        <v>1.9341033238394147</v>
      </c>
      <c r="N87">
        <f t="shared" si="21"/>
        <v>2.0705453823777571</v>
      </c>
    </row>
    <row r="88" spans="1:14" x14ac:dyDescent="0.25">
      <c r="A88" s="4">
        <f>IF('True_Odds_Calculator_2-way'!A89="","",'True_Odds_Calculator_2-way'!A89)</f>
        <v>1.74</v>
      </c>
      <c r="B88" s="4">
        <f>IF('True_Odds_Calculator_2-way'!B89="","",'True_Odds_Calculator_2-way'!B89)</f>
        <v>2.2000000000000002</v>
      </c>
      <c r="C88" s="4">
        <f t="shared" si="11"/>
        <v>0.57471264367816088</v>
      </c>
      <c r="D88">
        <f t="shared" si="12"/>
        <v>0.45454545454545453</v>
      </c>
      <c r="E88">
        <f t="shared" si="13"/>
        <v>2.925809822361547E-2</v>
      </c>
      <c r="F88">
        <f t="shared" si="14"/>
        <v>-0.23197492163009403</v>
      </c>
      <c r="G88">
        <v>0</v>
      </c>
      <c r="H88">
        <f t="shared" si="15"/>
        <v>0.2612330198537095</v>
      </c>
      <c r="I88">
        <f t="shared" si="16"/>
        <v>-1.0611908999450221</v>
      </c>
      <c r="J88">
        <f t="shared" si="17"/>
        <v>1.0611908999450221</v>
      </c>
      <c r="K88">
        <f t="shared" si="18"/>
        <v>0.56013582793221794</v>
      </c>
      <c r="L88">
        <f t="shared" si="19"/>
        <v>0.43986417206778194</v>
      </c>
      <c r="M88">
        <f t="shared" si="20"/>
        <v>1.7852812659593167</v>
      </c>
      <c r="N88">
        <f t="shared" si="21"/>
        <v>2.2734290799340271</v>
      </c>
    </row>
    <row r="89" spans="1:14" x14ac:dyDescent="0.25">
      <c r="A89" s="4">
        <f>IF('True_Odds_Calculator_2-way'!A90="","",'True_Odds_Calculator_2-way'!A90)</f>
        <v>2.2000000000000002</v>
      </c>
      <c r="B89" s="4">
        <f>IF('True_Odds_Calculator_2-way'!B90="","",'True_Odds_Calculator_2-way'!B90)</f>
        <v>1.71</v>
      </c>
      <c r="C89" s="4">
        <f t="shared" si="11"/>
        <v>0.45454545454545453</v>
      </c>
      <c r="D89">
        <f t="shared" si="12"/>
        <v>0.58479532163742687</v>
      </c>
      <c r="E89">
        <f t="shared" si="13"/>
        <v>3.9340776182881454E-2</v>
      </c>
      <c r="F89">
        <f t="shared" si="14"/>
        <v>-0.22647527910685805</v>
      </c>
      <c r="G89">
        <v>0</v>
      </c>
      <c r="H89">
        <f t="shared" si="15"/>
        <v>0.26581605528973945</v>
      </c>
      <c r="I89">
        <f t="shared" si="16"/>
        <v>-1.0833784750435986</v>
      </c>
      <c r="J89">
        <f t="shared" si="17"/>
        <v>1.0833784750435986</v>
      </c>
      <c r="K89">
        <f t="shared" si="18"/>
        <v>0.43477236885131854</v>
      </c>
      <c r="L89">
        <f t="shared" si="19"/>
        <v>0.56522763114868146</v>
      </c>
      <c r="M89">
        <f t="shared" si="20"/>
        <v>2.3000541700523187</v>
      </c>
      <c r="N89">
        <f t="shared" si="21"/>
        <v>1.7691987172809549</v>
      </c>
    </row>
    <row r="90" spans="1:14" x14ac:dyDescent="0.25">
      <c r="A90" s="4">
        <f>IF('True_Odds_Calculator_2-way'!A91="","",'True_Odds_Calculator_2-way'!A91)</f>
        <v>2.0699999999999998</v>
      </c>
      <c r="B90" s="4">
        <f>IF('True_Odds_Calculator_2-way'!B91="","",'True_Odds_Calculator_2-way'!B91)</f>
        <v>1.82</v>
      </c>
      <c r="C90" s="4">
        <f t="shared" si="11"/>
        <v>0.48309178743961356</v>
      </c>
      <c r="D90">
        <f t="shared" si="12"/>
        <v>0.54945054945054939</v>
      </c>
      <c r="E90">
        <f t="shared" si="13"/>
        <v>3.2542336890162948E-2</v>
      </c>
      <c r="F90">
        <f t="shared" si="14"/>
        <v>-0.23289271115358079</v>
      </c>
      <c r="G90">
        <v>0</v>
      </c>
      <c r="H90">
        <f t="shared" si="15"/>
        <v>0.26543504804374368</v>
      </c>
      <c r="I90">
        <f t="shared" si="16"/>
        <v>-1.0675818579755179</v>
      </c>
      <c r="J90">
        <f t="shared" si="17"/>
        <v>1.0675818579755179</v>
      </c>
      <c r="K90">
        <f t="shared" si="18"/>
        <v>0.4667852887508781</v>
      </c>
      <c r="L90">
        <f t="shared" si="19"/>
        <v>0.53321471124912212</v>
      </c>
      <c r="M90">
        <f t="shared" si="20"/>
        <v>2.1423125880338039</v>
      </c>
      <c r="N90">
        <f t="shared" si="21"/>
        <v>1.8754171235399244</v>
      </c>
    </row>
    <row r="91" spans="1:14" x14ac:dyDescent="0.25">
      <c r="A91" s="4">
        <f>IF('True_Odds_Calculator_2-way'!A92="","",'True_Odds_Calculator_2-way'!A92)</f>
        <v>2.65</v>
      </c>
      <c r="B91" s="4">
        <f>IF('True_Odds_Calculator_2-way'!B92="","",'True_Odds_Calculator_2-way'!B92)</f>
        <v>1.51</v>
      </c>
      <c r="C91" s="4">
        <f t="shared" si="11"/>
        <v>0.37735849056603776</v>
      </c>
      <c r="D91">
        <f t="shared" si="12"/>
        <v>0.66225165562913912</v>
      </c>
      <c r="E91">
        <f t="shared" si="13"/>
        <v>3.9610146195176998E-2</v>
      </c>
      <c r="F91">
        <f t="shared" si="14"/>
        <v>-0.21029613894789434</v>
      </c>
      <c r="G91">
        <v>0</v>
      </c>
      <c r="H91">
        <f t="shared" si="15"/>
        <v>0.24990628514307139</v>
      </c>
      <c r="I91">
        <f t="shared" si="16"/>
        <v>-1.0901165669462149</v>
      </c>
      <c r="J91">
        <f t="shared" si="17"/>
        <v>1.0901165669462149</v>
      </c>
      <c r="K91">
        <f t="shared" si="18"/>
        <v>0.35730972902213964</v>
      </c>
      <c r="L91">
        <f t="shared" si="19"/>
        <v>0.64269027097786013</v>
      </c>
      <c r="M91">
        <f t="shared" si="20"/>
        <v>2.7986923354612547</v>
      </c>
      <c r="N91">
        <f t="shared" si="21"/>
        <v>1.5559594491425695</v>
      </c>
    </row>
    <row r="92" spans="1:14" x14ac:dyDescent="0.25">
      <c r="A92" s="4">
        <f>IF('True_Odds_Calculator_2-way'!A93="","",'True_Odds_Calculator_2-way'!A93)</f>
        <v>2.91</v>
      </c>
      <c r="B92" s="4">
        <f>IF('True_Odds_Calculator_2-way'!B93="","",'True_Odds_Calculator_2-way'!B93)</f>
        <v>1.43</v>
      </c>
      <c r="C92" s="4">
        <f t="shared" si="11"/>
        <v>0.3436426116838488</v>
      </c>
      <c r="D92">
        <f t="shared" si="12"/>
        <v>0.69930069930069938</v>
      </c>
      <c r="E92">
        <f t="shared" si="13"/>
        <v>4.2943310984548067E-2</v>
      </c>
      <c r="F92">
        <f t="shared" si="14"/>
        <v>-0.19736620767548607</v>
      </c>
      <c r="G92">
        <v>0</v>
      </c>
      <c r="H92">
        <f t="shared" si="15"/>
        <v>0.24030951866003414</v>
      </c>
      <c r="I92">
        <f t="shared" si="16"/>
        <v>-1.10344092836073</v>
      </c>
      <c r="J92">
        <f t="shared" si="17"/>
        <v>1.10344092836073</v>
      </c>
      <c r="K92">
        <f t="shared" si="18"/>
        <v>0.32179461788018088</v>
      </c>
      <c r="L92">
        <f t="shared" si="19"/>
        <v>0.67820538211981918</v>
      </c>
      <c r="M92">
        <f t="shared" si="20"/>
        <v>3.1075721731689949</v>
      </c>
      <c r="N92">
        <f t="shared" si="21"/>
        <v>1.4744795991951138</v>
      </c>
    </row>
    <row r="93" spans="1:14" x14ac:dyDescent="0.25">
      <c r="A93" s="4">
        <f>IF('True_Odds_Calculator_2-way'!A94="","",'True_Odds_Calculator_2-way'!A94)</f>
        <v>2.34</v>
      </c>
      <c r="B93" s="4">
        <f>IF('True_Odds_Calculator_2-way'!B94="","",'True_Odds_Calculator_2-way'!B94)</f>
        <v>1.61</v>
      </c>
      <c r="C93" s="4">
        <f t="shared" si="11"/>
        <v>0.42735042735042739</v>
      </c>
      <c r="D93">
        <f t="shared" si="12"/>
        <v>0.6211180124223602</v>
      </c>
      <c r="E93">
        <f t="shared" si="13"/>
        <v>4.8468439772787697E-2</v>
      </c>
      <c r="F93">
        <f t="shared" si="14"/>
        <v>-0.21696660827095604</v>
      </c>
      <c r="G93">
        <v>0</v>
      </c>
      <c r="H93">
        <f t="shared" si="15"/>
        <v>0.26543504804374368</v>
      </c>
      <c r="I93">
        <f t="shared" si="16"/>
        <v>-1.1060701788398051</v>
      </c>
      <c r="J93">
        <f t="shared" si="17"/>
        <v>1.1060701788398051</v>
      </c>
      <c r="K93">
        <f t="shared" si="18"/>
        <v>0.40287912901870748</v>
      </c>
      <c r="L93">
        <f t="shared" si="19"/>
        <v>0.59712087098129241</v>
      </c>
      <c r="M93">
        <f t="shared" si="20"/>
        <v>2.4821340396453389</v>
      </c>
      <c r="N93">
        <f t="shared" si="21"/>
        <v>1.6747028090922811</v>
      </c>
    </row>
    <row r="94" spans="1:14" x14ac:dyDescent="0.25">
      <c r="A94" s="4">
        <f>IF('True_Odds_Calculator_2-way'!A95="","",'True_Odds_Calculator_2-way'!A95)</f>
        <v>2.33</v>
      </c>
      <c r="B94" s="4">
        <f>IF('True_Odds_Calculator_2-way'!B95="","",'True_Odds_Calculator_2-way'!B95)</f>
        <v>1.64</v>
      </c>
      <c r="C94" s="4">
        <f t="shared" si="11"/>
        <v>0.42918454935622319</v>
      </c>
      <c r="D94">
        <f t="shared" si="12"/>
        <v>0.6097560975609756</v>
      </c>
      <c r="E94">
        <f t="shared" si="13"/>
        <v>3.8940646917198674E-2</v>
      </c>
      <c r="F94">
        <f t="shared" si="14"/>
        <v>-0.2227572490317179</v>
      </c>
      <c r="G94">
        <v>0</v>
      </c>
      <c r="H94">
        <f t="shared" si="15"/>
        <v>0.26169789594891657</v>
      </c>
      <c r="I94">
        <f t="shared" si="16"/>
        <v>-1.0838874619051497</v>
      </c>
      <c r="J94">
        <f t="shared" si="17"/>
        <v>1.0838874619051497</v>
      </c>
      <c r="K94">
        <f t="shared" si="18"/>
        <v>0.4095724747444402</v>
      </c>
      <c r="L94">
        <f t="shared" si="19"/>
        <v>0.59042752525555997</v>
      </c>
      <c r="M94">
        <f t="shared" si="20"/>
        <v>2.4415703243338491</v>
      </c>
      <c r="N94">
        <f t="shared" si="21"/>
        <v>1.6936879756192957</v>
      </c>
    </row>
    <row r="95" spans="1:14" x14ac:dyDescent="0.25">
      <c r="A95" s="4">
        <f>IF('True_Odds_Calculator_2-way'!A96="","",'True_Odds_Calculator_2-way'!A96)</f>
        <v>2.2000000000000002</v>
      </c>
      <c r="B95" s="4">
        <f>IF('True_Odds_Calculator_2-way'!B96="","",'True_Odds_Calculator_2-way'!B96)</f>
        <v>1.71</v>
      </c>
      <c r="C95" s="4">
        <f t="shared" si="11"/>
        <v>0.45454545454545453</v>
      </c>
      <c r="D95">
        <f t="shared" si="12"/>
        <v>0.58479532163742687</v>
      </c>
      <c r="E95">
        <f t="shared" si="13"/>
        <v>3.9340776182881454E-2</v>
      </c>
      <c r="F95">
        <f t="shared" si="14"/>
        <v>-0.22647527910685805</v>
      </c>
      <c r="G95">
        <v>0</v>
      </c>
      <c r="H95">
        <f t="shared" si="15"/>
        <v>0.26581605528973945</v>
      </c>
      <c r="I95">
        <f t="shared" si="16"/>
        <v>-1.0833784750435986</v>
      </c>
      <c r="J95">
        <f t="shared" si="17"/>
        <v>1.0833784750435986</v>
      </c>
      <c r="K95">
        <f t="shared" si="18"/>
        <v>0.43477236885131854</v>
      </c>
      <c r="L95">
        <f t="shared" si="19"/>
        <v>0.56522763114868146</v>
      </c>
      <c r="M95">
        <f t="shared" si="20"/>
        <v>2.3000541700523187</v>
      </c>
      <c r="N95">
        <f t="shared" si="21"/>
        <v>1.7691987172809549</v>
      </c>
    </row>
    <row r="96" spans="1:14" x14ac:dyDescent="0.25">
      <c r="A96" s="4">
        <f>IF('True_Odds_Calculator_2-way'!A97="","",'True_Odds_Calculator_2-way'!A97)</f>
        <v>2.23</v>
      </c>
      <c r="B96" s="4">
        <f>IF('True_Odds_Calculator_2-way'!B97="","",'True_Odds_Calculator_2-way'!B97)</f>
        <v>1.69</v>
      </c>
      <c r="C96" s="4">
        <f t="shared" si="11"/>
        <v>0.44843049327354262</v>
      </c>
      <c r="D96">
        <f t="shared" si="12"/>
        <v>0.59171597633136097</v>
      </c>
      <c r="E96">
        <f t="shared" si="13"/>
        <v>4.0146469604903645E-2</v>
      </c>
      <c r="F96">
        <f t="shared" si="14"/>
        <v>-0.2251970175392044</v>
      </c>
      <c r="G96">
        <v>0</v>
      </c>
      <c r="H96">
        <f t="shared" si="15"/>
        <v>0.26534348714410805</v>
      </c>
      <c r="I96">
        <f t="shared" si="16"/>
        <v>-1.0854826817097272</v>
      </c>
      <c r="J96">
        <f t="shared" si="17"/>
        <v>1.0854826817097272</v>
      </c>
      <c r="K96">
        <f t="shared" si="18"/>
        <v>0.42823917030934305</v>
      </c>
      <c r="L96">
        <f t="shared" si="19"/>
        <v>0.571760829690657</v>
      </c>
      <c r="M96">
        <f t="shared" si="20"/>
        <v>2.3351436985029639</v>
      </c>
      <c r="N96">
        <f t="shared" si="21"/>
        <v>1.7489830503797115</v>
      </c>
    </row>
    <row r="97" spans="1:14" x14ac:dyDescent="0.25">
      <c r="A97" s="4">
        <f>IF('True_Odds_Calculator_2-way'!A98="","",'True_Odds_Calculator_2-way'!A98)</f>
        <v>2.21</v>
      </c>
      <c r="B97" s="4">
        <f>IF('True_Odds_Calculator_2-way'!B98="","",'True_Odds_Calculator_2-way'!B98)</f>
        <v>1.68</v>
      </c>
      <c r="C97" s="4">
        <f t="shared" si="11"/>
        <v>0.45248868778280543</v>
      </c>
      <c r="D97">
        <f t="shared" si="12"/>
        <v>0.59523809523809523</v>
      </c>
      <c r="E97">
        <f t="shared" si="13"/>
        <v>4.772678302090072E-2</v>
      </c>
      <c r="F97">
        <f t="shared" si="14"/>
        <v>-0.22161172161172149</v>
      </c>
      <c r="G97">
        <v>0</v>
      </c>
      <c r="H97">
        <f t="shared" si="15"/>
        <v>0.26933850463262227</v>
      </c>
      <c r="I97">
        <f t="shared" si="16"/>
        <v>-1.1024346592560592</v>
      </c>
      <c r="J97">
        <f t="shared" si="17"/>
        <v>1.1024346592560592</v>
      </c>
      <c r="K97">
        <f t="shared" si="18"/>
        <v>0.42845893893563264</v>
      </c>
      <c r="L97">
        <f t="shared" si="19"/>
        <v>0.57154106106436731</v>
      </c>
      <c r="M97">
        <f t="shared" si="20"/>
        <v>2.3339459376998315</v>
      </c>
      <c r="N97">
        <f t="shared" si="21"/>
        <v>1.7496555682941202</v>
      </c>
    </row>
    <row r="98" spans="1:14" x14ac:dyDescent="0.25">
      <c r="A98" s="4">
        <f>IF('True_Odds_Calculator_2-way'!A99="","",'True_Odds_Calculator_2-way'!A99)</f>
        <v>2.39</v>
      </c>
      <c r="B98" s="4">
        <f>IF('True_Odds_Calculator_2-way'!B99="","",'True_Odds_Calculator_2-way'!B99)</f>
        <v>1.61</v>
      </c>
      <c r="C98" s="4">
        <f t="shared" si="11"/>
        <v>0.41841004184100417</v>
      </c>
      <c r="D98">
        <f t="shared" si="12"/>
        <v>0.6211180124223602</v>
      </c>
      <c r="E98">
        <f t="shared" si="13"/>
        <v>3.9528054263364254E-2</v>
      </c>
      <c r="F98">
        <f t="shared" si="14"/>
        <v>-0.22035395930247681</v>
      </c>
      <c r="G98">
        <v>0</v>
      </c>
      <c r="H98">
        <f t="shared" si="15"/>
        <v>0.25988201356584106</v>
      </c>
      <c r="I98">
        <f t="shared" si="16"/>
        <v>-1.0859946414984594</v>
      </c>
      <c r="J98">
        <f t="shared" si="17"/>
        <v>1.0859946414984594</v>
      </c>
      <c r="K98">
        <f t="shared" si="18"/>
        <v>0.39848058529044122</v>
      </c>
      <c r="L98">
        <f t="shared" si="19"/>
        <v>0.60151941470955883</v>
      </c>
      <c r="M98">
        <f t="shared" si="20"/>
        <v>2.5095325516828586</v>
      </c>
      <c r="N98">
        <f t="shared" si="21"/>
        <v>1.6624567313140606</v>
      </c>
    </row>
    <row r="99" spans="1:14" x14ac:dyDescent="0.25">
      <c r="A99" s="4">
        <f>IF('True_Odds_Calculator_2-way'!A100="","",'True_Odds_Calculator_2-way'!A100)</f>
        <v>2.5299999999999998</v>
      </c>
      <c r="B99" s="4">
        <f>IF('True_Odds_Calculator_2-way'!B100="","",'True_Odds_Calculator_2-way'!B100)</f>
        <v>1.53</v>
      </c>
      <c r="C99" s="4">
        <f t="shared" si="11"/>
        <v>0.39525691699604748</v>
      </c>
      <c r="D99">
        <f t="shared" si="12"/>
        <v>0.65359477124183007</v>
      </c>
      <c r="E99">
        <f t="shared" si="13"/>
        <v>4.8851688237877555E-2</v>
      </c>
      <c r="F99">
        <f t="shared" si="14"/>
        <v>-0.20948616600790504</v>
      </c>
      <c r="G99">
        <v>0</v>
      </c>
      <c r="H99">
        <f t="shared" si="15"/>
        <v>0.25833785424578265</v>
      </c>
      <c r="I99">
        <f t="shared" si="16"/>
        <v>-1.1104943410879495</v>
      </c>
      <c r="J99">
        <f t="shared" si="17"/>
        <v>1.1104943410879495</v>
      </c>
      <c r="K99">
        <f t="shared" si="18"/>
        <v>0.37049986118821809</v>
      </c>
      <c r="L99">
        <f t="shared" si="19"/>
        <v>0.62950013881178191</v>
      </c>
      <c r="M99">
        <f t="shared" si="20"/>
        <v>2.6990563418645621</v>
      </c>
      <c r="N99">
        <f t="shared" si="21"/>
        <v>1.5885620007766132</v>
      </c>
    </row>
    <row r="100" spans="1:14" x14ac:dyDescent="0.25">
      <c r="A100" s="4">
        <f>IF('True_Odds_Calculator_2-way'!A101="","",'True_Odds_Calculator_2-way'!A101)</f>
        <v>1.59</v>
      </c>
      <c r="B100" s="4">
        <f>IF('True_Odds_Calculator_2-way'!B101="","",'True_Odds_Calculator_2-way'!B101)</f>
        <v>2.36</v>
      </c>
      <c r="C100" s="4">
        <f t="shared" si="11"/>
        <v>0.62893081761006286</v>
      </c>
      <c r="D100">
        <f t="shared" si="12"/>
        <v>0.42372881355932207</v>
      </c>
      <c r="E100">
        <f t="shared" si="13"/>
        <v>5.2659631169384991E-2</v>
      </c>
      <c r="F100">
        <f t="shared" si="14"/>
        <v>-0.21383647798742134</v>
      </c>
      <c r="G100">
        <v>0</v>
      </c>
      <c r="H100">
        <f t="shared" si="15"/>
        <v>0.26649610915680633</v>
      </c>
      <c r="I100">
        <f t="shared" si="16"/>
        <v>-1.1163607017227666</v>
      </c>
      <c r="J100">
        <f t="shared" si="17"/>
        <v>1.1163607017227666</v>
      </c>
      <c r="K100">
        <f t="shared" si="18"/>
        <v>0.60289892589305494</v>
      </c>
      <c r="L100">
        <f t="shared" si="19"/>
        <v>0.39710107410694506</v>
      </c>
      <c r="M100">
        <f t="shared" si="20"/>
        <v>1.6586528140164323</v>
      </c>
      <c r="N100">
        <f t="shared" si="21"/>
        <v>2.5182505543429619</v>
      </c>
    </row>
    <row r="101" spans="1:14" x14ac:dyDescent="0.25">
      <c r="A101" s="4">
        <f>IF('True_Odds_Calculator_2-way'!A102="","",'True_Odds_Calculator_2-way'!A102)</f>
        <v>2.02</v>
      </c>
      <c r="B101" s="4">
        <f>IF('True_Odds_Calculator_2-way'!B102="","",'True_Odds_Calculator_2-way'!B102)</f>
        <v>1.88</v>
      </c>
      <c r="C101" s="4">
        <f t="shared" si="11"/>
        <v>0.49504950495049505</v>
      </c>
      <c r="D101">
        <f t="shared" si="12"/>
        <v>0.53191489361702127</v>
      </c>
      <c r="E101">
        <f t="shared" si="13"/>
        <v>2.6964398567516312E-2</v>
      </c>
      <c r="F101">
        <f t="shared" si="14"/>
        <v>-0.23635980619338537</v>
      </c>
      <c r="G101">
        <v>0</v>
      </c>
      <c r="H101">
        <f t="shared" si="15"/>
        <v>0.26332420476090163</v>
      </c>
      <c r="I101">
        <f t="shared" si="16"/>
        <v>-1.0555008273018724</v>
      </c>
      <c r="J101">
        <f t="shared" si="17"/>
        <v>1.0555008273018724</v>
      </c>
      <c r="K101">
        <f t="shared" si="18"/>
        <v>0.48155387561543506</v>
      </c>
      <c r="L101">
        <f t="shared" si="19"/>
        <v>0.51844612438456505</v>
      </c>
      <c r="M101">
        <f t="shared" si="20"/>
        <v>2.0766108438479098</v>
      </c>
      <c r="N101">
        <f t="shared" si="21"/>
        <v>1.9288407280256479</v>
      </c>
    </row>
    <row r="102" spans="1:14" x14ac:dyDescent="0.25">
      <c r="A102" s="4">
        <f>IF('True_Odds_Calculator_2-way'!A103="","",'True_Odds_Calculator_2-way'!A103)</f>
        <v>2.15</v>
      </c>
      <c r="B102" s="4">
        <f>IF('True_Odds_Calculator_2-way'!B103="","",'True_Odds_Calculator_2-way'!B103)</f>
        <v>1.78</v>
      </c>
      <c r="C102" s="4">
        <f t="shared" si="11"/>
        <v>0.46511627906976744</v>
      </c>
      <c r="D102">
        <f t="shared" si="12"/>
        <v>0.5617977528089888</v>
      </c>
      <c r="E102">
        <f t="shared" si="13"/>
        <v>2.6914031878756184E-2</v>
      </c>
      <c r="F102">
        <f t="shared" si="14"/>
        <v>-0.23438724849751769</v>
      </c>
      <c r="G102">
        <v>0</v>
      </c>
      <c r="H102">
        <f t="shared" si="15"/>
        <v>0.26130128037627387</v>
      </c>
      <c r="I102">
        <f t="shared" si="16"/>
        <v>-1.0558537785999174</v>
      </c>
      <c r="J102">
        <f t="shared" si="17"/>
        <v>1.0558537785999174</v>
      </c>
      <c r="K102">
        <f t="shared" si="18"/>
        <v>0.45162389028142153</v>
      </c>
      <c r="L102">
        <f t="shared" si="19"/>
        <v>0.54837610971857853</v>
      </c>
      <c r="M102">
        <f t="shared" si="20"/>
        <v>2.214231845389905</v>
      </c>
      <c r="N102">
        <f t="shared" si="21"/>
        <v>1.8235659473079355</v>
      </c>
    </row>
    <row r="103" spans="1:14" x14ac:dyDescent="0.25">
      <c r="A103" s="4">
        <f>IF('True_Odds_Calculator_2-way'!A104="","",'True_Odds_Calculator_2-way'!A104)</f>
        <v>1.63</v>
      </c>
      <c r="B103" s="4">
        <f>IF('True_Odds_Calculator_2-way'!B104="","",'True_Odds_Calculator_2-way'!B104)</f>
        <v>2.4</v>
      </c>
      <c r="C103" s="4">
        <f t="shared" si="11"/>
        <v>0.61349693251533743</v>
      </c>
      <c r="D103">
        <f t="shared" si="12"/>
        <v>0.41666666666666669</v>
      </c>
      <c r="E103">
        <f t="shared" si="13"/>
        <v>3.0163599182004175E-2</v>
      </c>
      <c r="F103">
        <f t="shared" si="14"/>
        <v>-0.22546012269938642</v>
      </c>
      <c r="G103">
        <v>0</v>
      </c>
      <c r="H103">
        <f t="shared" si="15"/>
        <v>0.2556237218813906</v>
      </c>
      <c r="I103">
        <f t="shared" si="16"/>
        <v>-1.0647942749999</v>
      </c>
      <c r="J103">
        <f t="shared" si="17"/>
        <v>1.0647942749999</v>
      </c>
      <c r="K103">
        <f t="shared" si="18"/>
        <v>0.59850837590920558</v>
      </c>
      <c r="L103">
        <f t="shared" si="19"/>
        <v>0.40149162409079431</v>
      </c>
      <c r="M103">
        <f t="shared" si="20"/>
        <v>1.670820393249937</v>
      </c>
      <c r="N103">
        <f t="shared" si="21"/>
        <v>2.4907119849998605</v>
      </c>
    </row>
    <row r="104" spans="1:14" x14ac:dyDescent="0.25">
      <c r="A104" s="4">
        <f>IF('True_Odds_Calculator_2-way'!A105="","",'True_Odds_Calculator_2-way'!A105)</f>
        <v>1.63</v>
      </c>
      <c r="B104" s="4">
        <f>IF('True_Odds_Calculator_2-way'!B105="","",'True_Odds_Calculator_2-way'!B105)</f>
        <v>2.4</v>
      </c>
      <c r="C104" s="4">
        <f t="shared" si="11"/>
        <v>0.61349693251533743</v>
      </c>
      <c r="D104">
        <f t="shared" si="12"/>
        <v>0.41666666666666669</v>
      </c>
      <c r="E104">
        <f t="shared" si="13"/>
        <v>3.0163599182004175E-2</v>
      </c>
      <c r="F104">
        <f t="shared" si="14"/>
        <v>-0.22546012269938642</v>
      </c>
      <c r="G104">
        <v>0</v>
      </c>
      <c r="H104">
        <f t="shared" si="15"/>
        <v>0.2556237218813906</v>
      </c>
      <c r="I104">
        <f t="shared" si="16"/>
        <v>-1.0647942749999</v>
      </c>
      <c r="J104">
        <f t="shared" si="17"/>
        <v>1.0647942749999</v>
      </c>
      <c r="K104">
        <f t="shared" si="18"/>
        <v>0.59850837590920558</v>
      </c>
      <c r="L104">
        <f t="shared" si="19"/>
        <v>0.40149162409079431</v>
      </c>
      <c r="M104">
        <f t="shared" si="20"/>
        <v>1.670820393249937</v>
      </c>
      <c r="N104">
        <f t="shared" si="21"/>
        <v>2.4907119849998605</v>
      </c>
    </row>
    <row r="105" spans="1:14" x14ac:dyDescent="0.25">
      <c r="A105" s="4">
        <f>IF('True_Odds_Calculator_2-way'!A106="","",'True_Odds_Calculator_2-way'!A106)</f>
        <v>2.04</v>
      </c>
      <c r="B105" s="4">
        <f>IF('True_Odds_Calculator_2-way'!B106="","",'True_Odds_Calculator_2-way'!B106)</f>
        <v>1.85</v>
      </c>
      <c r="C105" s="4">
        <f t="shared" si="11"/>
        <v>0.49019607843137253</v>
      </c>
      <c r="D105">
        <f t="shared" si="12"/>
        <v>0.54054054054054046</v>
      </c>
      <c r="E105">
        <f t="shared" si="13"/>
        <v>3.0736618971912932E-2</v>
      </c>
      <c r="F105">
        <f t="shared" si="14"/>
        <v>-0.23423423423423428</v>
      </c>
      <c r="G105">
        <v>0</v>
      </c>
      <c r="H105">
        <f t="shared" si="15"/>
        <v>0.26497085320614727</v>
      </c>
      <c r="I105">
        <f t="shared" si="16"/>
        <v>-1.0635890745287924</v>
      </c>
      <c r="J105">
        <f t="shared" si="17"/>
        <v>1.0635890745287924</v>
      </c>
      <c r="K105">
        <f t="shared" si="18"/>
        <v>0.47480390464975097</v>
      </c>
      <c r="L105">
        <f t="shared" si="19"/>
        <v>0.52519609535024903</v>
      </c>
      <c r="M105">
        <f t="shared" si="20"/>
        <v>2.1061326375099441</v>
      </c>
      <c r="N105">
        <f t="shared" si="21"/>
        <v>1.904050713349474</v>
      </c>
    </row>
    <row r="106" spans="1:14" x14ac:dyDescent="0.25">
      <c r="A106" s="4">
        <f>IF('True_Odds_Calculator_2-way'!A107="","",'True_Odds_Calculator_2-way'!A107)</f>
        <v>2.0499999999999998</v>
      </c>
      <c r="B106" s="4">
        <f>IF('True_Odds_Calculator_2-way'!B107="","",'True_Odds_Calculator_2-way'!B107)</f>
        <v>1.85</v>
      </c>
      <c r="C106" s="4">
        <f t="shared" si="11"/>
        <v>0.48780487804878053</v>
      </c>
      <c r="D106">
        <f t="shared" si="12"/>
        <v>0.54054054054054046</v>
      </c>
      <c r="E106">
        <f t="shared" si="13"/>
        <v>2.8345418589321048E-2</v>
      </c>
      <c r="F106">
        <f t="shared" si="14"/>
        <v>-0.2353328938694792</v>
      </c>
      <c r="G106">
        <v>0</v>
      </c>
      <c r="H106">
        <f t="shared" si="15"/>
        <v>0.26367831245880025</v>
      </c>
      <c r="I106">
        <f t="shared" si="16"/>
        <v>-1.0585122480499263</v>
      </c>
      <c r="J106">
        <f t="shared" si="17"/>
        <v>1.0585122480499263</v>
      </c>
      <c r="K106">
        <f t="shared" si="18"/>
        <v>0.47361090692279612</v>
      </c>
      <c r="L106">
        <f t="shared" si="19"/>
        <v>0.52638909307720383</v>
      </c>
      <c r="M106">
        <f t="shared" si="20"/>
        <v>2.1114378604524222</v>
      </c>
      <c r="N106">
        <f t="shared" si="21"/>
        <v>1.8997354108424378</v>
      </c>
    </row>
    <row r="107" spans="1:14" x14ac:dyDescent="0.25">
      <c r="A107" s="4">
        <f>IF('True_Odds_Calculator_2-way'!A108="","",'True_Odds_Calculator_2-way'!A108)</f>
        <v>2</v>
      </c>
      <c r="B107" s="4">
        <f>IF('True_Odds_Calculator_2-way'!B108="","",'True_Odds_Calculator_2-way'!B108)</f>
        <v>1.89</v>
      </c>
      <c r="C107" s="4">
        <f t="shared" si="11"/>
        <v>0.5</v>
      </c>
      <c r="D107">
        <f t="shared" si="12"/>
        <v>0.52910052910052918</v>
      </c>
      <c r="E107">
        <f t="shared" si="13"/>
        <v>2.9100529100529293E-2</v>
      </c>
      <c r="F107">
        <f t="shared" si="14"/>
        <v>-0.23544973544973535</v>
      </c>
      <c r="G107">
        <v>0</v>
      </c>
      <c r="H107">
        <f t="shared" si="15"/>
        <v>0.26455026455026459</v>
      </c>
      <c r="I107">
        <f t="shared" si="16"/>
        <v>-1.0599978800063603</v>
      </c>
      <c r="J107">
        <f t="shared" si="17"/>
        <v>1.0599978800063603</v>
      </c>
      <c r="K107">
        <f t="shared" si="18"/>
        <v>0.48543739277873066</v>
      </c>
      <c r="L107">
        <f t="shared" si="19"/>
        <v>0.51456260722126923</v>
      </c>
      <c r="M107">
        <f t="shared" si="20"/>
        <v>2.0599978800063603</v>
      </c>
      <c r="N107">
        <f t="shared" si="21"/>
        <v>1.9433981132056606</v>
      </c>
    </row>
    <row r="108" spans="1:14" x14ac:dyDescent="0.25">
      <c r="A108" s="4">
        <f>IF('True_Odds_Calculator_2-way'!A109="","",'True_Odds_Calculator_2-way'!A109)</f>
        <v>1.97</v>
      </c>
      <c r="B108" s="4">
        <f>IF('True_Odds_Calculator_2-way'!B109="","",'True_Odds_Calculator_2-way'!B109)</f>
        <v>1.92</v>
      </c>
      <c r="C108" s="4">
        <f t="shared" si="11"/>
        <v>0.50761421319796951</v>
      </c>
      <c r="D108">
        <f t="shared" si="12"/>
        <v>0.52083333333333337</v>
      </c>
      <c r="E108">
        <f t="shared" si="13"/>
        <v>2.844754653130277E-2</v>
      </c>
      <c r="F108">
        <f t="shared" si="14"/>
        <v>-0.2359348561759731</v>
      </c>
      <c r="G108">
        <v>0</v>
      </c>
      <c r="H108">
        <f t="shared" si="15"/>
        <v>0.26438240270727581</v>
      </c>
      <c r="I108">
        <f t="shared" si="16"/>
        <v>-1.0585715534396718</v>
      </c>
      <c r="J108">
        <f t="shared" si="17"/>
        <v>1.0585715534396718</v>
      </c>
      <c r="K108">
        <f t="shared" si="18"/>
        <v>0.49338508579127022</v>
      </c>
      <c r="L108">
        <f t="shared" si="19"/>
        <v>0.50661491420873006</v>
      </c>
      <c r="M108">
        <f t="shared" si="20"/>
        <v>2.0268144068364817</v>
      </c>
      <c r="N108">
        <f t="shared" si="21"/>
        <v>1.9738858291644976</v>
      </c>
    </row>
    <row r="109" spans="1:14" x14ac:dyDescent="0.25">
      <c r="A109" s="4">
        <f>IF('True_Odds_Calculator_2-way'!A110="","",'True_Odds_Calculator_2-way'!A110)</f>
        <v>1.75</v>
      </c>
      <c r="B109" s="4">
        <f>IF('True_Odds_Calculator_2-way'!B110="","",'True_Odds_Calculator_2-way'!B110)</f>
        <v>2.17</v>
      </c>
      <c r="C109" s="4">
        <f t="shared" si="11"/>
        <v>0.5714285714285714</v>
      </c>
      <c r="D109">
        <f t="shared" si="12"/>
        <v>0.46082949308755761</v>
      </c>
      <c r="E109">
        <f t="shared" si="13"/>
        <v>3.2258064516129004E-2</v>
      </c>
      <c r="F109">
        <f t="shared" si="14"/>
        <v>-0.23107307439104674</v>
      </c>
      <c r="G109">
        <v>0</v>
      </c>
      <c r="H109">
        <f t="shared" si="15"/>
        <v>0.26333113890717574</v>
      </c>
      <c r="I109">
        <f t="shared" si="16"/>
        <v>-1.0675210253672476</v>
      </c>
      <c r="J109">
        <f t="shared" si="17"/>
        <v>1.0675210253672476</v>
      </c>
      <c r="K109">
        <f t="shared" si="18"/>
        <v>0.55535785771485779</v>
      </c>
      <c r="L109">
        <f t="shared" si="19"/>
        <v>0.44464214228514221</v>
      </c>
      <c r="M109">
        <f t="shared" si="20"/>
        <v>1.8006407690254356</v>
      </c>
      <c r="N109">
        <f t="shared" si="21"/>
        <v>2.2489995996796797</v>
      </c>
    </row>
    <row r="110" spans="1:14" x14ac:dyDescent="0.25">
      <c r="A110" s="4">
        <f>IF('True_Odds_Calculator_2-way'!A111="","",'True_Odds_Calculator_2-way'!A111)</f>
        <v>1.47</v>
      </c>
      <c r="B110" s="4">
        <f>IF('True_Odds_Calculator_2-way'!B111="","",'True_Odds_Calculator_2-way'!B111)</f>
        <v>2.74</v>
      </c>
      <c r="C110" s="4">
        <f t="shared" si="11"/>
        <v>0.68027210884353739</v>
      </c>
      <c r="D110">
        <f t="shared" si="12"/>
        <v>0.36496350364963503</v>
      </c>
      <c r="E110">
        <f t="shared" si="13"/>
        <v>4.5235612493172539E-2</v>
      </c>
      <c r="F110">
        <f t="shared" si="14"/>
        <v>-0.20303887978549073</v>
      </c>
      <c r="G110">
        <v>0</v>
      </c>
      <c r="H110">
        <f t="shared" si="15"/>
        <v>0.24827449227866327</v>
      </c>
      <c r="I110">
        <f t="shared" si="16"/>
        <v>-1.1057996468120728</v>
      </c>
      <c r="J110">
        <f t="shared" si="17"/>
        <v>1.1057996468120728</v>
      </c>
      <c r="K110">
        <f t="shared" si="18"/>
        <v>0.65801342428117093</v>
      </c>
      <c r="L110">
        <f t="shared" si="19"/>
        <v>0.3419865757188289</v>
      </c>
      <c r="M110">
        <f t="shared" si="20"/>
        <v>1.5197258340016742</v>
      </c>
      <c r="N110">
        <f t="shared" si="21"/>
        <v>2.9240913854530066</v>
      </c>
    </row>
    <row r="111" spans="1:14" x14ac:dyDescent="0.25">
      <c r="A111" s="4">
        <f>IF('True_Odds_Calculator_2-way'!A112="","",'True_Odds_Calculator_2-way'!A112)</f>
        <v>1.64</v>
      </c>
      <c r="B111" s="4">
        <f>IF('True_Odds_Calculator_2-way'!B112="","",'True_Odds_Calculator_2-way'!B112)</f>
        <v>2.36</v>
      </c>
      <c r="C111" s="4">
        <f t="shared" si="11"/>
        <v>0.6097560975609756</v>
      </c>
      <c r="D111">
        <f t="shared" si="12"/>
        <v>0.42372881355932207</v>
      </c>
      <c r="E111">
        <f t="shared" si="13"/>
        <v>3.3484911120297722E-2</v>
      </c>
      <c r="F111">
        <f t="shared" si="14"/>
        <v>-0.22488631665977676</v>
      </c>
      <c r="G111">
        <v>0</v>
      </c>
      <c r="H111">
        <f t="shared" si="15"/>
        <v>0.25837122778007443</v>
      </c>
      <c r="I111">
        <f t="shared" si="16"/>
        <v>-1.0718661571406802</v>
      </c>
      <c r="J111">
        <f t="shared" si="17"/>
        <v>1.0718661571406802</v>
      </c>
      <c r="K111">
        <f t="shared" si="18"/>
        <v>0.59312180114548885</v>
      </c>
      <c r="L111">
        <f t="shared" si="19"/>
        <v>0.40687819885451121</v>
      </c>
      <c r="M111">
        <f t="shared" si="20"/>
        <v>1.6859943405700353</v>
      </c>
      <c r="N111">
        <f t="shared" si="21"/>
        <v>2.4577379737113252</v>
      </c>
    </row>
    <row r="112" spans="1:14" x14ac:dyDescent="0.25">
      <c r="A112" s="4">
        <f>IF('True_Odds_Calculator_2-way'!A113="","",'True_Odds_Calculator_2-way'!A113)</f>
        <v>2.16</v>
      </c>
      <c r="B112" s="4">
        <f>IF('True_Odds_Calculator_2-way'!B113="","",'True_Odds_Calculator_2-way'!B113)</f>
        <v>1.75</v>
      </c>
      <c r="C112" s="4">
        <f t="shared" si="11"/>
        <v>0.46296296296296291</v>
      </c>
      <c r="D112">
        <f t="shared" si="12"/>
        <v>0.5714285714285714</v>
      </c>
      <c r="E112">
        <f t="shared" si="13"/>
        <v>3.4391534391534417E-2</v>
      </c>
      <c r="F112">
        <f t="shared" si="14"/>
        <v>-0.23015873015873001</v>
      </c>
      <c r="G112">
        <v>0</v>
      </c>
      <c r="H112">
        <f t="shared" si="15"/>
        <v>0.26455026455026448</v>
      </c>
      <c r="I112">
        <f t="shared" si="16"/>
        <v>-1.0721125348377951</v>
      </c>
      <c r="J112">
        <f t="shared" si="17"/>
        <v>1.0721125348377951</v>
      </c>
      <c r="K112">
        <f t="shared" si="18"/>
        <v>0.44570220807044264</v>
      </c>
      <c r="L112">
        <f t="shared" si="19"/>
        <v>0.55429779192955719</v>
      </c>
      <c r="M112">
        <f t="shared" si="20"/>
        <v>2.2436505404118421</v>
      </c>
      <c r="N112">
        <f t="shared" si="21"/>
        <v>1.8040844011283466</v>
      </c>
    </row>
    <row r="113" spans="1:14" x14ac:dyDescent="0.25">
      <c r="A113" s="4">
        <f>IF('True_Odds_Calculator_2-way'!A114="","",'True_Odds_Calculator_2-way'!A114)</f>
        <v>1.76</v>
      </c>
      <c r="B113" s="4">
        <f>IF('True_Odds_Calculator_2-way'!B114="","",'True_Odds_Calculator_2-way'!B114)</f>
        <v>2.15</v>
      </c>
      <c r="C113" s="4">
        <f t="shared" si="11"/>
        <v>0.56818181818181823</v>
      </c>
      <c r="D113">
        <f t="shared" si="12"/>
        <v>0.46511627906976744</v>
      </c>
      <c r="E113">
        <f t="shared" si="13"/>
        <v>3.3298097251585723E-2</v>
      </c>
      <c r="F113">
        <f t="shared" si="14"/>
        <v>-0.23097251585623668</v>
      </c>
      <c r="G113">
        <v>0</v>
      </c>
      <c r="H113">
        <f t="shared" si="15"/>
        <v>0.26427061310782241</v>
      </c>
      <c r="I113">
        <f t="shared" si="16"/>
        <v>-1.0696563746013956</v>
      </c>
      <c r="J113">
        <f t="shared" si="17"/>
        <v>1.0696563746013956</v>
      </c>
      <c r="K113">
        <f t="shared" si="18"/>
        <v>0.5515905861496937</v>
      </c>
      <c r="L113">
        <f t="shared" si="19"/>
        <v>0.44840941385030625</v>
      </c>
      <c r="M113">
        <f t="shared" si="20"/>
        <v>1.8129388446970602</v>
      </c>
      <c r="N113">
        <f t="shared" si="21"/>
        <v>2.2301048307916052</v>
      </c>
    </row>
    <row r="114" spans="1:14" x14ac:dyDescent="0.25">
      <c r="A114" s="4">
        <f>IF('True_Odds_Calculator_2-way'!A115="","",'True_Odds_Calculator_2-way'!A115)</f>
        <v>1.57</v>
      </c>
      <c r="B114" s="4">
        <f>IF('True_Odds_Calculator_2-way'!B115="","",'True_Odds_Calculator_2-way'!B115)</f>
        <v>2.48</v>
      </c>
      <c r="C114" s="4">
        <f t="shared" si="11"/>
        <v>0.63694267515923564</v>
      </c>
      <c r="D114">
        <f t="shared" si="12"/>
        <v>0.40322580645161293</v>
      </c>
      <c r="E114">
        <f t="shared" si="13"/>
        <v>4.0168481610848517E-2</v>
      </c>
      <c r="F114">
        <f t="shared" si="14"/>
        <v>-0.21666324224368205</v>
      </c>
      <c r="G114">
        <v>0</v>
      </c>
      <c r="H114">
        <f t="shared" si="15"/>
        <v>0.25683172385453051</v>
      </c>
      <c r="I114">
        <f t="shared" si="16"/>
        <v>-1.0887588907733552</v>
      </c>
      <c r="J114">
        <f t="shared" si="17"/>
        <v>1.0887588907733552</v>
      </c>
      <c r="K114">
        <f t="shared" si="18"/>
        <v>0.61705824147648058</v>
      </c>
      <c r="L114">
        <f t="shared" si="19"/>
        <v>0.38294175852351953</v>
      </c>
      <c r="M114">
        <f t="shared" si="20"/>
        <v>1.6205925677408124</v>
      </c>
      <c r="N114">
        <f t="shared" si="21"/>
        <v>2.6113631583445658</v>
      </c>
    </row>
    <row r="115" spans="1:14" x14ac:dyDescent="0.25">
      <c r="A115" s="4">
        <f>IF('True_Odds_Calculator_2-way'!A116="","",'True_Odds_Calculator_2-way'!A116)</f>
        <v>2.16</v>
      </c>
      <c r="B115" s="4">
        <f>IF('True_Odds_Calculator_2-way'!B116="","",'True_Odds_Calculator_2-way'!B116)</f>
        <v>1.75</v>
      </c>
      <c r="C115" s="4">
        <f t="shared" si="11"/>
        <v>0.46296296296296291</v>
      </c>
      <c r="D115">
        <f t="shared" si="12"/>
        <v>0.5714285714285714</v>
      </c>
      <c r="E115">
        <f t="shared" si="13"/>
        <v>3.4391534391534417E-2</v>
      </c>
      <c r="F115">
        <f t="shared" si="14"/>
        <v>-0.23015873015873001</v>
      </c>
      <c r="G115">
        <v>0</v>
      </c>
      <c r="H115">
        <f t="shared" si="15"/>
        <v>0.26455026455026448</v>
      </c>
      <c r="I115">
        <f t="shared" si="16"/>
        <v>-1.0721125348377951</v>
      </c>
      <c r="J115">
        <f t="shared" si="17"/>
        <v>1.0721125348377951</v>
      </c>
      <c r="K115">
        <f t="shared" si="18"/>
        <v>0.44570220807044264</v>
      </c>
      <c r="L115">
        <f t="shared" si="19"/>
        <v>0.55429779192955719</v>
      </c>
      <c r="M115">
        <f t="shared" si="20"/>
        <v>2.2436505404118421</v>
      </c>
      <c r="N115">
        <f t="shared" si="21"/>
        <v>1.8040844011283466</v>
      </c>
    </row>
    <row r="116" spans="1:14" x14ac:dyDescent="0.25">
      <c r="A116" s="4">
        <f>IF('True_Odds_Calculator_2-way'!A117="","",'True_Odds_Calculator_2-way'!A117)</f>
        <v>2.25</v>
      </c>
      <c r="B116" s="4">
        <f>IF('True_Odds_Calculator_2-way'!B117="","",'True_Odds_Calculator_2-way'!B117)</f>
        <v>1.7</v>
      </c>
      <c r="C116" s="4">
        <f t="shared" si="11"/>
        <v>0.44444444444444442</v>
      </c>
      <c r="D116">
        <f t="shared" si="12"/>
        <v>0.58823529411764708</v>
      </c>
      <c r="E116">
        <f t="shared" si="13"/>
        <v>3.2679738562091387E-2</v>
      </c>
      <c r="F116">
        <f t="shared" si="14"/>
        <v>-0.2287581699346406</v>
      </c>
      <c r="G116">
        <v>0</v>
      </c>
      <c r="H116">
        <f t="shared" si="15"/>
        <v>0.26143790849673204</v>
      </c>
      <c r="I116">
        <f t="shared" si="16"/>
        <v>-1.0690449676496974</v>
      </c>
      <c r="J116">
        <f t="shared" si="17"/>
        <v>1.0690449676496974</v>
      </c>
      <c r="K116">
        <f t="shared" si="18"/>
        <v>0.42802608489724608</v>
      </c>
      <c r="L116">
        <f t="shared" si="19"/>
        <v>0.57197391510275408</v>
      </c>
      <c r="M116">
        <f t="shared" si="20"/>
        <v>2.3363062095621219</v>
      </c>
      <c r="N116">
        <f t="shared" si="21"/>
        <v>1.7483314773547878</v>
      </c>
    </row>
    <row r="117" spans="1:14" x14ac:dyDescent="0.25">
      <c r="A117" s="4">
        <f>IF('True_Odds_Calculator_2-way'!A118="","",'True_Odds_Calculator_2-way'!A118)</f>
        <v>1.48</v>
      </c>
      <c r="B117" s="4">
        <f>IF('True_Odds_Calculator_2-way'!B118="","",'True_Odds_Calculator_2-way'!B118)</f>
        <v>2.71</v>
      </c>
      <c r="C117" s="4">
        <f t="shared" si="11"/>
        <v>0.67567567567567566</v>
      </c>
      <c r="D117">
        <f t="shared" si="12"/>
        <v>0.36900369003690037</v>
      </c>
      <c r="E117">
        <f t="shared" si="13"/>
        <v>4.4679365712576136E-2</v>
      </c>
      <c r="F117">
        <f t="shared" si="14"/>
        <v>-0.20464745187992417</v>
      </c>
      <c r="G117">
        <v>0</v>
      </c>
      <c r="H117">
        <f t="shared" si="15"/>
        <v>0.24932681759250025</v>
      </c>
      <c r="I117">
        <f t="shared" si="16"/>
        <v>-1.1037769642208699</v>
      </c>
      <c r="J117">
        <f t="shared" si="17"/>
        <v>1.1037769642208699</v>
      </c>
      <c r="K117">
        <f t="shared" si="18"/>
        <v>0.65367468924187799</v>
      </c>
      <c r="L117">
        <f t="shared" si="19"/>
        <v>0.34632531075812184</v>
      </c>
      <c r="M117">
        <f t="shared" si="20"/>
        <v>1.5298129428260177</v>
      </c>
      <c r="N117">
        <f t="shared" si="21"/>
        <v>2.8874586088176879</v>
      </c>
    </row>
    <row r="118" spans="1:14" x14ac:dyDescent="0.25">
      <c r="A118" s="4">
        <f>IF('True_Odds_Calculator_2-way'!A119="","",'True_Odds_Calculator_2-way'!A119)</f>
        <v>2.38</v>
      </c>
      <c r="B118" s="4">
        <f>IF('True_Odds_Calculator_2-way'!B119="","",'True_Odds_Calculator_2-way'!B119)</f>
        <v>1.63</v>
      </c>
      <c r="C118" s="4">
        <f t="shared" si="11"/>
        <v>0.42016806722689076</v>
      </c>
      <c r="D118">
        <f t="shared" si="12"/>
        <v>0.61349693251533743</v>
      </c>
      <c r="E118">
        <f t="shared" si="13"/>
        <v>3.3664999742228252E-2</v>
      </c>
      <c r="F118">
        <f t="shared" si="14"/>
        <v>-0.22410682064236731</v>
      </c>
      <c r="G118">
        <v>0</v>
      </c>
      <c r="H118">
        <f t="shared" si="15"/>
        <v>0.25777182038459556</v>
      </c>
      <c r="I118">
        <f t="shared" si="16"/>
        <v>-1.0724824201463117</v>
      </c>
      <c r="J118">
        <f t="shared" si="17"/>
        <v>1.0724824201463117</v>
      </c>
      <c r="K118">
        <f t="shared" si="18"/>
        <v>0.40322162143360418</v>
      </c>
      <c r="L118">
        <f t="shared" si="19"/>
        <v>0.59677837856639582</v>
      </c>
      <c r="M118">
        <f t="shared" si="20"/>
        <v>2.4800257398019103</v>
      </c>
      <c r="N118">
        <f t="shared" si="21"/>
        <v>1.6756639246921761</v>
      </c>
    </row>
    <row r="119" spans="1:14" x14ac:dyDescent="0.25">
      <c r="A119" s="4">
        <f>IF('True_Odds_Calculator_2-way'!A120="","",'True_Odds_Calculator_2-way'!A120)</f>
        <v>2.33</v>
      </c>
      <c r="B119" s="4">
        <f>IF('True_Odds_Calculator_2-way'!B120="","",'True_Odds_Calculator_2-way'!B120)</f>
        <v>1.62</v>
      </c>
      <c r="C119" s="4">
        <f t="shared" si="11"/>
        <v>0.42918454935622319</v>
      </c>
      <c r="D119">
        <f t="shared" si="12"/>
        <v>0.61728395061728392</v>
      </c>
      <c r="E119">
        <f t="shared" si="13"/>
        <v>4.6468499973506994E-2</v>
      </c>
      <c r="F119">
        <f t="shared" si="14"/>
        <v>-0.21846023419700111</v>
      </c>
      <c r="G119">
        <v>0</v>
      </c>
      <c r="H119">
        <f t="shared" si="15"/>
        <v>0.26492873417050811</v>
      </c>
      <c r="I119">
        <f t="shared" si="16"/>
        <v>-1.1012307625269453</v>
      </c>
      <c r="J119">
        <f t="shared" si="17"/>
        <v>1.1012307625269453</v>
      </c>
      <c r="K119">
        <f t="shared" si="18"/>
        <v>0.40573927715453428</v>
      </c>
      <c r="L119">
        <f t="shared" si="19"/>
        <v>0.59426072284546572</v>
      </c>
      <c r="M119">
        <f t="shared" si="20"/>
        <v>2.4646369141608373</v>
      </c>
      <c r="N119">
        <f t="shared" si="21"/>
        <v>1.6827630727667064</v>
      </c>
    </row>
    <row r="120" spans="1:14" x14ac:dyDescent="0.25">
      <c r="A120" s="4">
        <f>IF('True_Odds_Calculator_2-way'!A121="","",'True_Odds_Calculator_2-way'!A121)</f>
        <v>2.11</v>
      </c>
      <c r="B120" s="4">
        <f>IF('True_Odds_Calculator_2-way'!B121="","",'True_Odds_Calculator_2-way'!B121)</f>
        <v>1.75</v>
      </c>
      <c r="C120" s="4">
        <f t="shared" si="11"/>
        <v>0.47393364928909953</v>
      </c>
      <c r="D120">
        <f t="shared" si="12"/>
        <v>0.5714285714285714</v>
      </c>
      <c r="E120">
        <f t="shared" si="13"/>
        <v>4.5362220717670931E-2</v>
      </c>
      <c r="F120">
        <f t="shared" si="14"/>
        <v>-0.22545700744752883</v>
      </c>
      <c r="G120">
        <v>0</v>
      </c>
      <c r="H120">
        <f t="shared" si="15"/>
        <v>0.27081922816519971</v>
      </c>
      <c r="I120">
        <f t="shared" si="16"/>
        <v>-1.0959932487023818</v>
      </c>
      <c r="J120">
        <f t="shared" si="17"/>
        <v>1.0959932487023818</v>
      </c>
      <c r="K120">
        <f t="shared" si="18"/>
        <v>0.45115105429092489</v>
      </c>
      <c r="L120">
        <f t="shared" si="19"/>
        <v>0.54884894570907516</v>
      </c>
      <c r="M120">
        <f t="shared" si="20"/>
        <v>2.216552506059644</v>
      </c>
      <c r="N120">
        <f t="shared" si="21"/>
        <v>1.8219949365267862</v>
      </c>
    </row>
    <row r="121" spans="1:14" x14ac:dyDescent="0.25">
      <c r="A121" s="4">
        <f>IF('True_Odds_Calculator_2-way'!A122="","",'True_Odds_Calculator_2-way'!A122)</f>
        <v>2.08</v>
      </c>
      <c r="B121" s="4">
        <f>IF('True_Odds_Calculator_2-way'!B122="","",'True_Odds_Calculator_2-way'!B122)</f>
        <v>1.74</v>
      </c>
      <c r="C121" s="4">
        <f t="shared" si="11"/>
        <v>0.48076923076923073</v>
      </c>
      <c r="D121">
        <f t="shared" si="12"/>
        <v>0.57471264367816088</v>
      </c>
      <c r="E121">
        <f t="shared" si="13"/>
        <v>5.5481874447391721E-2</v>
      </c>
      <c r="F121">
        <f t="shared" si="14"/>
        <v>-0.22082228116710867</v>
      </c>
      <c r="G121">
        <v>0</v>
      </c>
      <c r="H121">
        <f t="shared" si="15"/>
        <v>0.27630415561450039</v>
      </c>
      <c r="I121">
        <f t="shared" si="16"/>
        <v>-1.1185934253567074</v>
      </c>
      <c r="J121">
        <f t="shared" si="17"/>
        <v>1.1185934253567074</v>
      </c>
      <c r="K121">
        <f t="shared" si="18"/>
        <v>0.4528819574855304</v>
      </c>
      <c r="L121">
        <f t="shared" si="19"/>
        <v>0.54711804251446938</v>
      </c>
      <c r="M121">
        <f t="shared" si="20"/>
        <v>2.2080808993852443</v>
      </c>
      <c r="N121">
        <f t="shared" si="21"/>
        <v>1.8277591347639637</v>
      </c>
    </row>
    <row r="122" spans="1:14" x14ac:dyDescent="0.25">
      <c r="A122" s="4">
        <f>IF('True_Odds_Calculator_2-way'!A123="","",'True_Odds_Calculator_2-way'!A123)</f>
        <v>2</v>
      </c>
      <c r="B122" s="4">
        <f>IF('True_Odds_Calculator_2-way'!B123="","",'True_Odds_Calculator_2-way'!B123)</f>
        <v>1.84</v>
      </c>
      <c r="C122" s="4">
        <f t="shared" si="11"/>
        <v>0.5</v>
      </c>
      <c r="D122">
        <f t="shared" si="12"/>
        <v>0.54347826086956519</v>
      </c>
      <c r="E122">
        <f t="shared" si="13"/>
        <v>4.3478260869565188E-2</v>
      </c>
      <c r="F122">
        <f t="shared" si="14"/>
        <v>-0.22826086956521741</v>
      </c>
      <c r="G122">
        <v>0</v>
      </c>
      <c r="H122">
        <f t="shared" si="15"/>
        <v>0.27173913043478259</v>
      </c>
      <c r="I122">
        <f t="shared" si="16"/>
        <v>-1.0910894511799618</v>
      </c>
      <c r="J122">
        <f t="shared" si="17"/>
        <v>1.0910894511799618</v>
      </c>
      <c r="K122">
        <f t="shared" si="18"/>
        <v>0.47821961869479995</v>
      </c>
      <c r="L122">
        <f t="shared" si="19"/>
        <v>0.52178038130519999</v>
      </c>
      <c r="M122">
        <f t="shared" si="20"/>
        <v>2.091089451179962</v>
      </c>
      <c r="N122">
        <f t="shared" si="21"/>
        <v>1.9165151389911681</v>
      </c>
    </row>
    <row r="123" spans="1:14" x14ac:dyDescent="0.25">
      <c r="A123" s="4">
        <f>IF('True_Odds_Calculator_2-way'!A124="","",'True_Odds_Calculator_2-way'!A124)</f>
        <v>1.76</v>
      </c>
      <c r="B123" s="4">
        <f>IF('True_Odds_Calculator_2-way'!B124="","",'True_Odds_Calculator_2-way'!B124)</f>
        <v>2.0099999999999998</v>
      </c>
      <c r="C123" s="4">
        <f t="shared" si="11"/>
        <v>0.56818181818181823</v>
      </c>
      <c r="D123">
        <f t="shared" si="12"/>
        <v>0.49751243781094534</v>
      </c>
      <c r="E123">
        <f t="shared" si="13"/>
        <v>6.5694255992763573E-2</v>
      </c>
      <c r="F123">
        <f t="shared" si="14"/>
        <v>-0.21698326549072811</v>
      </c>
      <c r="G123">
        <v>0</v>
      </c>
      <c r="H123">
        <f t="shared" si="15"/>
        <v>0.28267752148349168</v>
      </c>
      <c r="I123">
        <f t="shared" si="16"/>
        <v>-1.1413859361026324</v>
      </c>
      <c r="J123">
        <f t="shared" si="17"/>
        <v>1.1413859361026324</v>
      </c>
      <c r="K123">
        <f t="shared" si="18"/>
        <v>0.53548862179047829</v>
      </c>
      <c r="L123">
        <f t="shared" si="19"/>
        <v>0.4645113782095216</v>
      </c>
      <c r="M123">
        <f t="shared" si="20"/>
        <v>1.867453311438001</v>
      </c>
      <c r="N123">
        <f t="shared" si="21"/>
        <v>2.152799795463658</v>
      </c>
    </row>
    <row r="124" spans="1:14" x14ac:dyDescent="0.25">
      <c r="A124" s="4">
        <f>IF('True_Odds_Calculator_2-way'!A125="","",'True_Odds_Calculator_2-way'!A125)</f>
        <v>1.9</v>
      </c>
      <c r="B124" s="4">
        <f>IF('True_Odds_Calculator_2-way'!B125="","",'True_Odds_Calculator_2-way'!B125)</f>
        <v>1.92</v>
      </c>
      <c r="C124" s="4">
        <f t="shared" si="11"/>
        <v>0.52631578947368418</v>
      </c>
      <c r="D124">
        <f t="shared" si="12"/>
        <v>0.52083333333333337</v>
      </c>
      <c r="E124">
        <f t="shared" si="13"/>
        <v>4.7149122807017552E-2</v>
      </c>
      <c r="F124">
        <f t="shared" si="14"/>
        <v>-0.22697368421052633</v>
      </c>
      <c r="G124">
        <v>0</v>
      </c>
      <c r="H124">
        <f t="shared" si="15"/>
        <v>0.27412280701754388</v>
      </c>
      <c r="I124">
        <f t="shared" si="16"/>
        <v>-1.0989674556596449</v>
      </c>
      <c r="J124">
        <f t="shared" si="17"/>
        <v>1.0989674556596449</v>
      </c>
      <c r="K124">
        <f t="shared" si="18"/>
        <v>0.50274733569069663</v>
      </c>
      <c r="L124">
        <f t="shared" si="19"/>
        <v>0.49725266430930348</v>
      </c>
      <c r="M124">
        <f t="shared" si="20"/>
        <v>1.9890707100936806</v>
      </c>
      <c r="N124">
        <f t="shared" si="21"/>
        <v>2.0110500592068727</v>
      </c>
    </row>
    <row r="125" spans="1:14" x14ac:dyDescent="0.25">
      <c r="A125" s="4">
        <f>IF('True_Odds_Calculator_2-way'!A126="","",'True_Odds_Calculator_2-way'!A126)</f>
        <v>1.75</v>
      </c>
      <c r="B125" s="4">
        <f>IF('True_Odds_Calculator_2-way'!B126="","",'True_Odds_Calculator_2-way'!B126)</f>
        <v>1.95</v>
      </c>
      <c r="C125" s="4">
        <f t="shared" si="11"/>
        <v>0.5714285714285714</v>
      </c>
      <c r="D125">
        <f t="shared" si="12"/>
        <v>0.51282051282051289</v>
      </c>
      <c r="E125">
        <f t="shared" si="13"/>
        <v>8.4249084249084394E-2</v>
      </c>
      <c r="F125">
        <f t="shared" si="14"/>
        <v>-0.20879120879120872</v>
      </c>
      <c r="G125">
        <v>0</v>
      </c>
      <c r="H125">
        <f t="shared" si="15"/>
        <v>0.29304029304029305</v>
      </c>
      <c r="I125">
        <f t="shared" si="16"/>
        <v>-1.184697755518185</v>
      </c>
      <c r="J125">
        <f t="shared" si="17"/>
        <v>1.184697755518185</v>
      </c>
      <c r="K125">
        <f t="shared" si="18"/>
        <v>0.5295142459664669</v>
      </c>
      <c r="L125">
        <f t="shared" si="19"/>
        <v>0.47048575403353299</v>
      </c>
      <c r="M125">
        <f t="shared" si="20"/>
        <v>1.8885233166386388</v>
      </c>
      <c r="N125">
        <f t="shared" si="21"/>
        <v>2.1254628677422756</v>
      </c>
    </row>
    <row r="126" spans="1:14" x14ac:dyDescent="0.25">
      <c r="A126" s="4">
        <f>IF('True_Odds_Calculator_2-way'!A127="","",'True_Odds_Calculator_2-way'!A127)</f>
        <v>1.72</v>
      </c>
      <c r="B126" s="4">
        <f>IF('True_Odds_Calculator_2-way'!B127="","",'True_Odds_Calculator_2-way'!B127)</f>
        <v>2.0699999999999998</v>
      </c>
      <c r="C126" s="4">
        <f t="shared" si="11"/>
        <v>0.58139534883720934</v>
      </c>
      <c r="D126">
        <f t="shared" si="12"/>
        <v>0.48309178743961356</v>
      </c>
      <c r="E126">
        <f t="shared" si="13"/>
        <v>6.4487136276822898E-2</v>
      </c>
      <c r="F126">
        <f t="shared" si="14"/>
        <v>-0.21638018200202214</v>
      </c>
      <c r="G126">
        <v>0</v>
      </c>
      <c r="H126">
        <f t="shared" si="15"/>
        <v>0.28086731827884509</v>
      </c>
      <c r="I126">
        <f t="shared" si="16"/>
        <v>-1.1393098783744391</v>
      </c>
      <c r="J126">
        <f t="shared" si="17"/>
        <v>1.1393098783744391</v>
      </c>
      <c r="K126">
        <f t="shared" si="18"/>
        <v>0.54935905628666404</v>
      </c>
      <c r="L126">
        <f t="shared" si="19"/>
        <v>0.45064094371333596</v>
      </c>
      <c r="M126">
        <f t="shared" si="20"/>
        <v>1.8203031124295956</v>
      </c>
      <c r="N126">
        <f t="shared" si="21"/>
        <v>2.2190615698606497</v>
      </c>
    </row>
    <row r="127" spans="1:14" x14ac:dyDescent="0.25">
      <c r="A127" s="4">
        <f>IF('True_Odds_Calculator_2-way'!A128="","",'True_Odds_Calculator_2-way'!A128)</f>
        <v>1.79</v>
      </c>
      <c r="B127" s="4">
        <f>IF('True_Odds_Calculator_2-way'!B128="","",'True_Odds_Calculator_2-way'!B128)</f>
        <v>2.0099999999999998</v>
      </c>
      <c r="C127" s="4">
        <f t="shared" si="11"/>
        <v>0.55865921787709494</v>
      </c>
      <c r="D127">
        <f t="shared" si="12"/>
        <v>0.49751243781094534</v>
      </c>
      <c r="E127">
        <f t="shared" si="13"/>
        <v>5.6171655688040278E-2</v>
      </c>
      <c r="F127">
        <f t="shared" si="14"/>
        <v>-0.22176825370354925</v>
      </c>
      <c r="G127">
        <v>0</v>
      </c>
      <c r="H127">
        <f t="shared" si="15"/>
        <v>0.27793990939158958</v>
      </c>
      <c r="I127">
        <f t="shared" si="16"/>
        <v>-1.1195043036766856</v>
      </c>
      <c r="J127">
        <f t="shared" si="17"/>
        <v>1.1195043036766856</v>
      </c>
      <c r="K127">
        <f t="shared" si="18"/>
        <v>0.53067052771078471</v>
      </c>
      <c r="L127">
        <f t="shared" si="19"/>
        <v>0.46932947228921518</v>
      </c>
      <c r="M127">
        <f t="shared" si="20"/>
        <v>1.884408399904582</v>
      </c>
      <c r="N127">
        <f t="shared" si="21"/>
        <v>2.1306993467134521</v>
      </c>
    </row>
    <row r="128" spans="1:14" x14ac:dyDescent="0.25">
      <c r="A128" s="4">
        <f>IF('True_Odds_Calculator_2-way'!A129="","",'True_Odds_Calculator_2-way'!A129)</f>
        <v>1.86</v>
      </c>
      <c r="B128" s="4">
        <f>IF('True_Odds_Calculator_2-way'!B129="","",'True_Odds_Calculator_2-way'!B129)</f>
        <v>1.95</v>
      </c>
      <c r="C128" s="4">
        <f t="shared" si="11"/>
        <v>0.5376344086021505</v>
      </c>
      <c r="D128">
        <f t="shared" si="12"/>
        <v>0.51282051282051289</v>
      </c>
      <c r="E128">
        <f t="shared" si="13"/>
        <v>5.0454921422663279E-2</v>
      </c>
      <c r="F128">
        <f t="shared" si="14"/>
        <v>-0.22525503170664463</v>
      </c>
      <c r="G128">
        <v>0</v>
      </c>
      <c r="H128">
        <f t="shared" si="15"/>
        <v>0.27570995312930796</v>
      </c>
      <c r="I128">
        <f t="shared" si="16"/>
        <v>-1.1063409095203591</v>
      </c>
      <c r="J128">
        <f t="shared" si="17"/>
        <v>1.1063409095203591</v>
      </c>
      <c r="K128">
        <f t="shared" si="18"/>
        <v>0.51243863246518462</v>
      </c>
      <c r="L128">
        <f t="shared" si="19"/>
        <v>0.48756136753481522</v>
      </c>
      <c r="M128">
        <f t="shared" si="20"/>
        <v>1.9514531821875092</v>
      </c>
      <c r="N128">
        <f t="shared" si="21"/>
        <v>2.0510238640443412</v>
      </c>
    </row>
    <row r="129" spans="1:14" x14ac:dyDescent="0.25">
      <c r="A129" s="4">
        <f>IF('True_Odds_Calculator_2-way'!A130="","",'True_Odds_Calculator_2-way'!A130)</f>
        <v>1.88</v>
      </c>
      <c r="B129" s="4">
        <f>IF('True_Odds_Calculator_2-way'!B130="","",'True_Odds_Calculator_2-way'!B130)</f>
        <v>1.94</v>
      </c>
      <c r="C129" s="4">
        <f t="shared" si="11"/>
        <v>0.53191489361702127</v>
      </c>
      <c r="D129">
        <f t="shared" si="12"/>
        <v>0.51546391752577325</v>
      </c>
      <c r="E129">
        <f t="shared" si="13"/>
        <v>4.7378811142794408E-2</v>
      </c>
      <c r="F129">
        <f t="shared" si="14"/>
        <v>-0.22680412371134029</v>
      </c>
      <c r="G129">
        <v>0</v>
      </c>
      <c r="H129">
        <f t="shared" si="15"/>
        <v>0.2741829348541347</v>
      </c>
      <c r="I129">
        <f t="shared" si="16"/>
        <v>-1.0994987428338558</v>
      </c>
      <c r="J129">
        <f t="shared" si="17"/>
        <v>1.0994987428338558</v>
      </c>
      <c r="K129">
        <f t="shared" si="18"/>
        <v>0.50824399879723636</v>
      </c>
      <c r="L129">
        <f t="shared" si="19"/>
        <v>0.49175600120276386</v>
      </c>
      <c r="M129">
        <f t="shared" si="20"/>
        <v>1.9675588936937933</v>
      </c>
      <c r="N129">
        <f t="shared" si="21"/>
        <v>2.0335288182638238</v>
      </c>
    </row>
    <row r="130" spans="1:14" x14ac:dyDescent="0.25">
      <c r="A130" s="4">
        <f>IF('True_Odds_Calculator_2-way'!A131="","",'True_Odds_Calculator_2-way'!A131)</f>
        <v>1.89</v>
      </c>
      <c r="B130" s="4">
        <f>IF('True_Odds_Calculator_2-way'!B131="","",'True_Odds_Calculator_2-way'!B131)</f>
        <v>1.93</v>
      </c>
      <c r="C130" s="4">
        <f t="shared" si="11"/>
        <v>0.52910052910052918</v>
      </c>
      <c r="D130">
        <f t="shared" si="12"/>
        <v>0.5181347150259068</v>
      </c>
      <c r="E130">
        <f t="shared" si="13"/>
        <v>4.7235244126436093E-2</v>
      </c>
      <c r="F130">
        <f t="shared" si="14"/>
        <v>-0.22691010773912312</v>
      </c>
      <c r="G130">
        <v>0</v>
      </c>
      <c r="H130">
        <f t="shared" si="15"/>
        <v>0.27414535186555922</v>
      </c>
      <c r="I130">
        <f t="shared" si="16"/>
        <v>-1.0991665980832535</v>
      </c>
      <c r="J130">
        <f t="shared" si="17"/>
        <v>1.0991665980832535</v>
      </c>
      <c r="K130">
        <f t="shared" si="18"/>
        <v>0.50549516916228832</v>
      </c>
      <c r="L130">
        <f t="shared" si="19"/>
        <v>0.49450483083771163</v>
      </c>
      <c r="M130">
        <f t="shared" si="20"/>
        <v>1.9782582722940953</v>
      </c>
      <c r="N130">
        <f t="shared" si="21"/>
        <v>2.0222249362174249</v>
      </c>
    </row>
    <row r="131" spans="1:14" x14ac:dyDescent="0.25">
      <c r="A131" s="4">
        <f>IF('True_Odds_Calculator_2-way'!A132="","",'True_Odds_Calculator_2-way'!A132)</f>
        <v>1.88</v>
      </c>
      <c r="B131" s="4">
        <f>IF('True_Odds_Calculator_2-way'!B132="","",'True_Odds_Calculator_2-way'!B132)</f>
        <v>1.93</v>
      </c>
      <c r="C131" s="4">
        <f t="shared" ref="C131:C194" si="22">1/A131</f>
        <v>0.53191489361702127</v>
      </c>
      <c r="D131">
        <f t="shared" ref="D131:D194" si="23">1/B131</f>
        <v>0.5181347150259068</v>
      </c>
      <c r="E131">
        <f t="shared" ref="E131:E194" si="24">C131+D131-1</f>
        <v>5.0049608642928067E-2</v>
      </c>
      <c r="F131">
        <f t="shared" ref="F131:F194" si="25">C131+D131-(C131*D131)-1</f>
        <v>-0.22555396317936283</v>
      </c>
      <c r="G131">
        <v>0</v>
      </c>
      <c r="H131">
        <f t="shared" ref="H131:H194" si="26">C131*D131</f>
        <v>0.27560357182229084</v>
      </c>
      <c r="I131">
        <f t="shared" ref="I131:I194" si="27">((-4*F131*H131)^0.5)/(2*F131)</f>
        <v>-1.1053942207134546</v>
      </c>
      <c r="J131">
        <f t="shared" ref="J131:J194" si="28">(-((-4*F131*H131)^0.5))/(2*F131)</f>
        <v>1.1053942207134546</v>
      </c>
      <c r="K131">
        <f t="shared" ref="K131:K194" si="29">IF(A131="","",(C131/($J131+C131-($J131*C131))))</f>
        <v>0.50690739536217377</v>
      </c>
      <c r="L131">
        <f t="shared" ref="L131:L194" si="30">IF(B131="","",(D131/($J131+D131-($J131*D131))))</f>
        <v>0.49309260463782639</v>
      </c>
      <c r="M131">
        <f t="shared" ref="M131:M194" si="31">IF(A131="","",1/K131)</f>
        <v>1.97274691422784</v>
      </c>
      <c r="N131">
        <f t="shared" ref="N131:N194" si="32">IF(B131="","",1/L131)</f>
        <v>2.0280166252635121</v>
      </c>
    </row>
    <row r="132" spans="1:14" x14ac:dyDescent="0.25">
      <c r="A132" s="4">
        <f>IF('True_Odds_Calculator_2-way'!A133="","",'True_Odds_Calculator_2-way'!A133)</f>
        <v>1.85</v>
      </c>
      <c r="B132" s="4">
        <f>IF('True_Odds_Calculator_2-way'!B133="","",'True_Odds_Calculator_2-way'!B133)</f>
        <v>1.97</v>
      </c>
      <c r="C132" s="4">
        <f t="shared" si="22"/>
        <v>0.54054054054054046</v>
      </c>
      <c r="D132">
        <f t="shared" si="23"/>
        <v>0.50761421319796951</v>
      </c>
      <c r="E132">
        <f t="shared" si="24"/>
        <v>4.8154753738510081E-2</v>
      </c>
      <c r="F132">
        <f t="shared" si="25"/>
        <v>-0.22623130744958153</v>
      </c>
      <c r="G132">
        <v>0</v>
      </c>
      <c r="H132">
        <f t="shared" si="26"/>
        <v>0.27438606118809161</v>
      </c>
      <c r="I132">
        <f t="shared" si="27"/>
        <v>-1.1012975422342641</v>
      </c>
      <c r="J132">
        <f t="shared" si="28"/>
        <v>1.1012975422342641</v>
      </c>
      <c r="K132">
        <f t="shared" si="29"/>
        <v>0.51650147023207593</v>
      </c>
      <c r="L132">
        <f t="shared" si="30"/>
        <v>0.48349852976792396</v>
      </c>
      <c r="M132">
        <f t="shared" si="31"/>
        <v>1.936102910899125</v>
      </c>
      <c r="N132">
        <f t="shared" si="32"/>
        <v>2.0682586159672365</v>
      </c>
    </row>
    <row r="133" spans="1:14" x14ac:dyDescent="0.25">
      <c r="A133" s="4">
        <f>IF('True_Odds_Calculator_2-way'!A134="","",'True_Odds_Calculator_2-way'!A134)</f>
        <v>2.37</v>
      </c>
      <c r="B133" s="4">
        <f>IF('True_Odds_Calculator_2-way'!B134="","",'True_Odds_Calculator_2-way'!B134)</f>
        <v>1.65</v>
      </c>
      <c r="C133" s="4">
        <f t="shared" si="22"/>
        <v>0.42194092827004215</v>
      </c>
      <c r="D133">
        <f t="shared" si="23"/>
        <v>0.60606060606060608</v>
      </c>
      <c r="E133">
        <f t="shared" si="24"/>
        <v>2.8001534330648337E-2</v>
      </c>
      <c r="F133">
        <f t="shared" si="25"/>
        <v>-0.22772024037846816</v>
      </c>
      <c r="G133">
        <v>0</v>
      </c>
      <c r="H133">
        <f t="shared" si="26"/>
        <v>0.25572177470911645</v>
      </c>
      <c r="I133">
        <f t="shared" si="27"/>
        <v>-1.0597002531915625</v>
      </c>
      <c r="J133">
        <f t="shared" si="28"/>
        <v>1.0597002531915625</v>
      </c>
      <c r="K133">
        <f t="shared" si="29"/>
        <v>0.40786538259317556</v>
      </c>
      <c r="L133">
        <f t="shared" si="30"/>
        <v>0.59213461740682438</v>
      </c>
      <c r="M133">
        <f t="shared" si="31"/>
        <v>2.4517893468724408</v>
      </c>
      <c r="N133">
        <f t="shared" si="32"/>
        <v>1.6888051645745159</v>
      </c>
    </row>
    <row r="134" spans="1:14" x14ac:dyDescent="0.25">
      <c r="A134" s="4">
        <f>IF('True_Odds_Calculator_2-way'!A135="","",'True_Odds_Calculator_2-way'!A135)</f>
        <v>2.41</v>
      </c>
      <c r="B134" s="4">
        <f>IF('True_Odds_Calculator_2-way'!B135="","",'True_Odds_Calculator_2-way'!B135)</f>
        <v>1.63</v>
      </c>
      <c r="C134" s="4">
        <f t="shared" si="22"/>
        <v>0.41493775933609955</v>
      </c>
      <c r="D134">
        <f t="shared" si="23"/>
        <v>0.61349693251533743</v>
      </c>
      <c r="E134">
        <f t="shared" si="24"/>
        <v>2.8434691851436877E-2</v>
      </c>
      <c r="F134">
        <f t="shared" si="25"/>
        <v>-0.22612835068604753</v>
      </c>
      <c r="G134">
        <v>0</v>
      </c>
      <c r="H134">
        <f t="shared" si="26"/>
        <v>0.25456304253748441</v>
      </c>
      <c r="I134">
        <f t="shared" si="27"/>
        <v>-1.0610116901320503</v>
      </c>
      <c r="J134">
        <f t="shared" si="28"/>
        <v>1.0610116901320503</v>
      </c>
      <c r="K134">
        <f t="shared" si="29"/>
        <v>0.40063677480038529</v>
      </c>
      <c r="L134">
        <f t="shared" si="30"/>
        <v>0.59936322519961482</v>
      </c>
      <c r="M134">
        <f t="shared" si="31"/>
        <v>2.4960264830861911</v>
      </c>
      <c r="N134">
        <f t="shared" si="32"/>
        <v>1.6684373647831916</v>
      </c>
    </row>
    <row r="135" spans="1:14" x14ac:dyDescent="0.25">
      <c r="A135" s="4">
        <f>IF('True_Odds_Calculator_2-way'!A136="","",'True_Odds_Calculator_2-way'!A136)</f>
        <v>2.29</v>
      </c>
      <c r="B135" s="4">
        <f>IF('True_Odds_Calculator_2-way'!B136="","",'True_Odds_Calculator_2-way'!B136)</f>
        <v>1.69</v>
      </c>
      <c r="C135" s="4">
        <f t="shared" si="22"/>
        <v>0.4366812227074236</v>
      </c>
      <c r="D135">
        <f t="shared" si="23"/>
        <v>0.59171597633136097</v>
      </c>
      <c r="E135">
        <f t="shared" si="24"/>
        <v>2.8397199038784571E-2</v>
      </c>
      <c r="F135">
        <f t="shared" si="25"/>
        <v>-0.22999405700111109</v>
      </c>
      <c r="G135">
        <v>0</v>
      </c>
      <c r="H135">
        <f t="shared" si="26"/>
        <v>0.25839125603989566</v>
      </c>
      <c r="I135">
        <f t="shared" si="27"/>
        <v>-1.059938334581489</v>
      </c>
      <c r="J135">
        <f t="shared" si="28"/>
        <v>1.059938334581489</v>
      </c>
      <c r="K135">
        <f t="shared" si="29"/>
        <v>0.42241851935163877</v>
      </c>
      <c r="L135">
        <f t="shared" si="30"/>
        <v>0.57758148064836135</v>
      </c>
      <c r="M135">
        <f t="shared" si="31"/>
        <v>2.3673204516101207</v>
      </c>
      <c r="N135">
        <f t="shared" si="32"/>
        <v>1.7313574508612271</v>
      </c>
    </row>
    <row r="136" spans="1:14" x14ac:dyDescent="0.25">
      <c r="A136" s="4">
        <f>IF('True_Odds_Calculator_2-way'!A137="","",'True_Odds_Calculator_2-way'!A137)</f>
        <v>2.46</v>
      </c>
      <c r="B136" s="4">
        <f>IF('True_Odds_Calculator_2-way'!B137="","",'True_Odds_Calculator_2-way'!B137)</f>
        <v>1.6</v>
      </c>
      <c r="C136" s="4">
        <f t="shared" si="22"/>
        <v>0.4065040650406504</v>
      </c>
      <c r="D136">
        <f t="shared" si="23"/>
        <v>0.625</v>
      </c>
      <c r="E136">
        <f t="shared" si="24"/>
        <v>3.1504065040650397E-2</v>
      </c>
      <c r="F136">
        <f t="shared" si="25"/>
        <v>-0.22256097560975607</v>
      </c>
      <c r="G136">
        <v>0</v>
      </c>
      <c r="H136">
        <f t="shared" si="26"/>
        <v>0.25406504065040647</v>
      </c>
      <c r="I136">
        <f t="shared" si="27"/>
        <v>-1.0684346079267206</v>
      </c>
      <c r="J136">
        <f t="shared" si="28"/>
        <v>1.0684346079267206</v>
      </c>
      <c r="K136">
        <f t="shared" si="29"/>
        <v>0.39063804249279904</v>
      </c>
      <c r="L136">
        <f t="shared" si="30"/>
        <v>0.60936195750720079</v>
      </c>
      <c r="M136">
        <f t="shared" si="31"/>
        <v>2.5599145275730124</v>
      </c>
      <c r="N136">
        <f t="shared" si="32"/>
        <v>1.6410607647560327</v>
      </c>
    </row>
    <row r="137" spans="1:14" x14ac:dyDescent="0.25">
      <c r="A137" s="4">
        <f>IF('True_Odds_Calculator_2-way'!A138="","",'True_Odds_Calculator_2-way'!A138)</f>
        <v>2.7</v>
      </c>
      <c r="B137" s="4">
        <f>IF('True_Odds_Calculator_2-way'!B138="","",'True_Odds_Calculator_2-way'!B138)</f>
        <v>1.51</v>
      </c>
      <c r="C137" s="4">
        <f t="shared" si="22"/>
        <v>0.37037037037037035</v>
      </c>
      <c r="D137">
        <f t="shared" si="23"/>
        <v>0.66225165562913912</v>
      </c>
      <c r="E137">
        <f t="shared" si="24"/>
        <v>3.2622025999509585E-2</v>
      </c>
      <c r="F137">
        <f t="shared" si="25"/>
        <v>-0.21265636497424567</v>
      </c>
      <c r="G137">
        <v>0</v>
      </c>
      <c r="H137">
        <f t="shared" si="26"/>
        <v>0.24527839097375523</v>
      </c>
      <c r="I137">
        <f t="shared" si="27"/>
        <v>-1.0739657990297378</v>
      </c>
      <c r="J137">
        <f t="shared" si="28"/>
        <v>1.0739657990297378</v>
      </c>
      <c r="K137">
        <f t="shared" si="29"/>
        <v>0.35388936786452291</v>
      </c>
      <c r="L137">
        <f t="shared" si="30"/>
        <v>0.64611063213547693</v>
      </c>
      <c r="M137">
        <f t="shared" si="31"/>
        <v>2.8257418583505545</v>
      </c>
      <c r="N137">
        <f t="shared" si="32"/>
        <v>1.5477225575051663</v>
      </c>
    </row>
    <row r="138" spans="1:14" x14ac:dyDescent="0.25">
      <c r="A138" s="4">
        <f>IF('True_Odds_Calculator_2-way'!A139="","",'True_Odds_Calculator_2-way'!A139)</f>
        <v>2.27</v>
      </c>
      <c r="B138" s="4">
        <f>IF('True_Odds_Calculator_2-way'!B139="","",'True_Odds_Calculator_2-way'!B139)</f>
        <v>1.68</v>
      </c>
      <c r="C138" s="4">
        <f t="shared" si="22"/>
        <v>0.44052863436123346</v>
      </c>
      <c r="D138">
        <f t="shared" si="23"/>
        <v>0.59523809523809523</v>
      </c>
      <c r="E138">
        <f t="shared" si="24"/>
        <v>3.5766729599328695E-2</v>
      </c>
      <c r="F138">
        <f t="shared" si="25"/>
        <v>-0.22645269561569115</v>
      </c>
      <c r="G138">
        <v>0</v>
      </c>
      <c r="H138">
        <f t="shared" si="26"/>
        <v>0.2622194252150199</v>
      </c>
      <c r="I138">
        <f t="shared" si="27"/>
        <v>-1.0760778282064791</v>
      </c>
      <c r="J138">
        <f t="shared" si="28"/>
        <v>1.0760778282064791</v>
      </c>
      <c r="K138">
        <f t="shared" si="29"/>
        <v>0.42254374989680582</v>
      </c>
      <c r="L138">
        <f t="shared" si="30"/>
        <v>0.57745625010319412</v>
      </c>
      <c r="M138">
        <f t="shared" si="31"/>
        <v>2.3666188418222287</v>
      </c>
      <c r="N138">
        <f t="shared" si="32"/>
        <v>1.7317329231804059</v>
      </c>
    </row>
    <row r="139" spans="1:14" x14ac:dyDescent="0.25">
      <c r="A139" s="4">
        <f>IF('True_Odds_Calculator_2-way'!A140="","",'True_Odds_Calculator_2-way'!A140)</f>
        <v>2.2999999999999998</v>
      </c>
      <c r="B139" s="4">
        <f>IF('True_Odds_Calculator_2-way'!B140="","",'True_Odds_Calculator_2-way'!B140)</f>
        <v>1.67</v>
      </c>
      <c r="C139" s="4">
        <f t="shared" si="22"/>
        <v>0.43478260869565222</v>
      </c>
      <c r="D139">
        <f t="shared" si="23"/>
        <v>0.5988023952095809</v>
      </c>
      <c r="E139">
        <f t="shared" si="24"/>
        <v>3.3585003905233002E-2</v>
      </c>
      <c r="F139">
        <f t="shared" si="25"/>
        <v>-0.22676386357719358</v>
      </c>
      <c r="G139">
        <v>0</v>
      </c>
      <c r="H139">
        <f t="shared" si="26"/>
        <v>0.26034886748242653</v>
      </c>
      <c r="I139">
        <f t="shared" si="27"/>
        <v>-1.0714969088698136</v>
      </c>
      <c r="J139">
        <f t="shared" si="28"/>
        <v>1.0714969088698136</v>
      </c>
      <c r="K139">
        <f t="shared" si="29"/>
        <v>0.41789493273906014</v>
      </c>
      <c r="L139">
        <f t="shared" si="30"/>
        <v>0.58210506726094002</v>
      </c>
      <c r="M139">
        <f t="shared" si="31"/>
        <v>2.3929459815307572</v>
      </c>
      <c r="N139">
        <f t="shared" si="32"/>
        <v>1.7179029289427752</v>
      </c>
    </row>
    <row r="140" spans="1:14" x14ac:dyDescent="0.25">
      <c r="A140" s="4">
        <f>IF('True_Odds_Calculator_2-way'!A141="","",'True_Odds_Calculator_2-way'!A141)</f>
        <v>1.82</v>
      </c>
      <c r="B140" s="4">
        <f>IF('True_Odds_Calculator_2-way'!B141="","",'True_Odds_Calculator_2-way'!B141)</f>
        <v>2.0699999999999998</v>
      </c>
      <c r="C140" s="4">
        <f t="shared" si="22"/>
        <v>0.54945054945054939</v>
      </c>
      <c r="D140">
        <f t="shared" si="23"/>
        <v>0.48309178743961356</v>
      </c>
      <c r="E140">
        <f t="shared" si="24"/>
        <v>3.2542336890162948E-2</v>
      </c>
      <c r="F140">
        <f t="shared" si="25"/>
        <v>-0.23289271115358079</v>
      </c>
      <c r="G140">
        <v>0</v>
      </c>
      <c r="H140">
        <f t="shared" si="26"/>
        <v>0.26543504804374368</v>
      </c>
      <c r="I140">
        <f t="shared" si="27"/>
        <v>-1.0675818579755179</v>
      </c>
      <c r="J140">
        <f t="shared" si="28"/>
        <v>1.0675818579755179</v>
      </c>
      <c r="K140">
        <f t="shared" si="29"/>
        <v>0.53321471124912212</v>
      </c>
      <c r="L140">
        <f t="shared" si="30"/>
        <v>0.4667852887508781</v>
      </c>
      <c r="M140">
        <f t="shared" si="31"/>
        <v>1.8754171235399244</v>
      </c>
      <c r="N140">
        <f t="shared" si="32"/>
        <v>2.1423125880338039</v>
      </c>
    </row>
    <row r="141" spans="1:14" x14ac:dyDescent="0.25">
      <c r="A141" s="4">
        <f>IF('True_Odds_Calculator_2-way'!A142="","",'True_Odds_Calculator_2-way'!A142)</f>
        <v>1.63</v>
      </c>
      <c r="B141" s="4">
        <f>IF('True_Odds_Calculator_2-way'!B142="","",'True_Odds_Calculator_2-way'!B142)</f>
        <v>2.39</v>
      </c>
      <c r="C141" s="4">
        <f t="shared" si="22"/>
        <v>0.61349693251533743</v>
      </c>
      <c r="D141">
        <f t="shared" si="23"/>
        <v>0.41841004184100417</v>
      </c>
      <c r="E141">
        <f t="shared" si="24"/>
        <v>3.19069743563416E-2</v>
      </c>
      <c r="F141">
        <f t="shared" si="25"/>
        <v>-0.22478630284672851</v>
      </c>
      <c r="G141">
        <v>0</v>
      </c>
      <c r="H141">
        <f t="shared" si="26"/>
        <v>0.25669327720307006</v>
      </c>
      <c r="I141">
        <f t="shared" si="27"/>
        <v>-1.0686176060625021</v>
      </c>
      <c r="J141">
        <f t="shared" si="28"/>
        <v>1.0686176060625021</v>
      </c>
      <c r="K141">
        <f t="shared" si="29"/>
        <v>0.59764679259350884</v>
      </c>
      <c r="L141">
        <f t="shared" si="30"/>
        <v>0.40235320740649128</v>
      </c>
      <c r="M141">
        <f t="shared" si="31"/>
        <v>1.6732290918193764</v>
      </c>
      <c r="N141">
        <f t="shared" si="32"/>
        <v>2.4853784724268779</v>
      </c>
    </row>
    <row r="142" spans="1:14" x14ac:dyDescent="0.25">
      <c r="A142" s="4">
        <f>IF('True_Odds_Calculator_2-way'!A143="","",'True_Odds_Calculator_2-way'!A143)</f>
        <v>1.58</v>
      </c>
      <c r="B142" s="4">
        <f>IF('True_Odds_Calculator_2-way'!B143="","",'True_Odds_Calculator_2-way'!B143)</f>
        <v>2.5</v>
      </c>
      <c r="C142" s="4">
        <f t="shared" si="22"/>
        <v>0.63291139240506322</v>
      </c>
      <c r="D142">
        <f t="shared" si="23"/>
        <v>0.4</v>
      </c>
      <c r="E142">
        <f t="shared" si="24"/>
        <v>3.2911392405063244E-2</v>
      </c>
      <c r="F142">
        <f t="shared" si="25"/>
        <v>-0.22025316455696209</v>
      </c>
      <c r="G142">
        <v>0</v>
      </c>
      <c r="H142">
        <f t="shared" si="26"/>
        <v>0.25316455696202528</v>
      </c>
      <c r="I142">
        <f t="shared" si="27"/>
        <v>-1.0721125348377945</v>
      </c>
      <c r="J142">
        <f t="shared" si="28"/>
        <v>1.0721125348377945</v>
      </c>
      <c r="K142">
        <f t="shared" si="29"/>
        <v>0.61658923335991145</v>
      </c>
      <c r="L142">
        <f t="shared" si="30"/>
        <v>0.38341076664008866</v>
      </c>
      <c r="M142">
        <f t="shared" si="31"/>
        <v>1.6218252702059208</v>
      </c>
      <c r="N142">
        <f t="shared" si="32"/>
        <v>2.6081688022566918</v>
      </c>
    </row>
    <row r="143" spans="1:14" x14ac:dyDescent="0.25">
      <c r="A143" s="4">
        <f>IF('True_Odds_Calculator_2-way'!A144="","",'True_Odds_Calculator_2-way'!A144)</f>
        <v>1.88</v>
      </c>
      <c r="B143" s="4">
        <f>IF('True_Odds_Calculator_2-way'!B144="","",'True_Odds_Calculator_2-way'!B144)</f>
        <v>1.98</v>
      </c>
      <c r="C143" s="4">
        <f t="shared" si="22"/>
        <v>0.53191489361702127</v>
      </c>
      <c r="D143">
        <f t="shared" si="23"/>
        <v>0.50505050505050508</v>
      </c>
      <c r="E143">
        <f t="shared" si="24"/>
        <v>3.6965398667526461E-2</v>
      </c>
      <c r="F143">
        <f t="shared" si="25"/>
        <v>-0.23167848699763582</v>
      </c>
      <c r="G143">
        <v>0</v>
      </c>
      <c r="H143">
        <f t="shared" si="26"/>
        <v>0.26864388566516229</v>
      </c>
      <c r="I143">
        <f t="shared" si="27"/>
        <v>-1.0768262306348704</v>
      </c>
      <c r="J143">
        <f t="shared" si="28"/>
        <v>1.0768262306348704</v>
      </c>
      <c r="K143">
        <f t="shared" si="29"/>
        <v>0.51345058700488033</v>
      </c>
      <c r="L143">
        <f t="shared" si="30"/>
        <v>0.4865494129951195</v>
      </c>
      <c r="M143">
        <f t="shared" si="31"/>
        <v>1.947607082958686</v>
      </c>
      <c r="N143">
        <f t="shared" si="32"/>
        <v>2.0552897060221729</v>
      </c>
    </row>
    <row r="144" spans="1:14" x14ac:dyDescent="0.25">
      <c r="A144" s="4">
        <f>IF('True_Odds_Calculator_2-way'!A145="","",'True_Odds_Calculator_2-way'!A145)</f>
        <v>1.83</v>
      </c>
      <c r="B144" s="4">
        <f>IF('True_Odds_Calculator_2-way'!B145="","",'True_Odds_Calculator_2-way'!B145)</f>
        <v>2.02</v>
      </c>
      <c r="C144" s="4">
        <f t="shared" si="22"/>
        <v>0.54644808743169393</v>
      </c>
      <c r="D144">
        <f t="shared" si="23"/>
        <v>0.49504950495049505</v>
      </c>
      <c r="E144">
        <f t="shared" si="24"/>
        <v>4.1497592382188975E-2</v>
      </c>
      <c r="F144">
        <f t="shared" si="25"/>
        <v>-0.22902126278201596</v>
      </c>
      <c r="G144">
        <v>0</v>
      </c>
      <c r="H144">
        <f t="shared" si="26"/>
        <v>0.27051885516420493</v>
      </c>
      <c r="I144">
        <f t="shared" si="27"/>
        <v>-1.0868281233544477</v>
      </c>
      <c r="J144">
        <f t="shared" si="28"/>
        <v>1.0868281233544477</v>
      </c>
      <c r="K144">
        <f t="shared" si="29"/>
        <v>0.52574374088486586</v>
      </c>
      <c r="L144">
        <f t="shared" si="30"/>
        <v>0.47425625911513414</v>
      </c>
      <c r="M144">
        <f t="shared" si="31"/>
        <v>1.9020673423841918</v>
      </c>
      <c r="N144">
        <f t="shared" si="32"/>
        <v>2.1085646858215363</v>
      </c>
    </row>
    <row r="145" spans="1:14" x14ac:dyDescent="0.25">
      <c r="A145" s="4">
        <f>IF('True_Odds_Calculator_2-way'!A146="","",'True_Odds_Calculator_2-way'!A146)</f>
        <v>1.87</v>
      </c>
      <c r="B145" s="4">
        <f>IF('True_Odds_Calculator_2-way'!B146="","",'True_Odds_Calculator_2-way'!B146)</f>
        <v>1.97</v>
      </c>
      <c r="C145" s="4">
        <f t="shared" si="22"/>
        <v>0.53475935828876997</v>
      </c>
      <c r="D145">
        <f t="shared" si="23"/>
        <v>0.50761421319796951</v>
      </c>
      <c r="E145">
        <f t="shared" si="24"/>
        <v>4.2373571486739481E-2</v>
      </c>
      <c r="F145">
        <f t="shared" si="25"/>
        <v>-0.22907787942126556</v>
      </c>
      <c r="G145">
        <v>0</v>
      </c>
      <c r="H145">
        <f t="shared" si="26"/>
        <v>0.27145145090800504</v>
      </c>
      <c r="I145">
        <f t="shared" si="27"/>
        <v>-1.0885653508392383</v>
      </c>
      <c r="J145">
        <f t="shared" si="28"/>
        <v>1.0885653508392383</v>
      </c>
      <c r="K145">
        <f t="shared" si="29"/>
        <v>0.51359700426766597</v>
      </c>
      <c r="L145">
        <f t="shared" si="30"/>
        <v>0.48640299573233392</v>
      </c>
      <c r="M145">
        <f t="shared" si="31"/>
        <v>1.9470518552301377</v>
      </c>
      <c r="N145">
        <f t="shared" si="32"/>
        <v>2.0559083903140616</v>
      </c>
    </row>
    <row r="146" spans="1:14" x14ac:dyDescent="0.25">
      <c r="A146" s="4">
        <f>IF('True_Odds_Calculator_2-way'!A147="","",'True_Odds_Calculator_2-way'!A147)</f>
        <v>1.88</v>
      </c>
      <c r="B146" s="4">
        <f>IF('True_Odds_Calculator_2-way'!B147="","",'True_Odds_Calculator_2-way'!B147)</f>
        <v>2.17</v>
      </c>
      <c r="C146" s="4">
        <f t="shared" si="22"/>
        <v>0.53191489361702127</v>
      </c>
      <c r="D146">
        <f t="shared" si="23"/>
        <v>0.46082949308755761</v>
      </c>
      <c r="E146">
        <f t="shared" si="24"/>
        <v>-7.2556132954211261E-3</v>
      </c>
      <c r="F146">
        <f t="shared" si="25"/>
        <v>-0.25237768408667516</v>
      </c>
      <c r="G146">
        <v>0</v>
      </c>
      <c r="H146">
        <f t="shared" si="26"/>
        <v>0.24512207079125403</v>
      </c>
      <c r="I146">
        <f t="shared" si="27"/>
        <v>-0.98552065998180427</v>
      </c>
      <c r="J146">
        <f t="shared" si="28"/>
        <v>0.98552065998180427</v>
      </c>
      <c r="K146">
        <f t="shared" si="29"/>
        <v>0.53554458097494562</v>
      </c>
      <c r="L146">
        <f t="shared" si="30"/>
        <v>0.46445541902505438</v>
      </c>
      <c r="M146">
        <f t="shared" si="31"/>
        <v>1.8672581807839879</v>
      </c>
      <c r="N146">
        <f t="shared" si="32"/>
        <v>2.1530591721787111</v>
      </c>
    </row>
    <row r="147" spans="1:14" x14ac:dyDescent="0.25">
      <c r="A147" s="4">
        <f>IF('True_Odds_Calculator_2-way'!A148="","",'True_Odds_Calculator_2-way'!A148)</f>
        <v>1.72</v>
      </c>
      <c r="B147" s="4">
        <f>IF('True_Odds_Calculator_2-way'!B148="","",'True_Odds_Calculator_2-way'!B148)</f>
        <v>2.2400000000000002</v>
      </c>
      <c r="C147" s="4">
        <f t="shared" si="22"/>
        <v>0.58139534883720934</v>
      </c>
      <c r="D147">
        <f t="shared" si="23"/>
        <v>0.4464285714285714</v>
      </c>
      <c r="E147">
        <f t="shared" si="24"/>
        <v>2.7823920265780622E-2</v>
      </c>
      <c r="F147">
        <f t="shared" si="25"/>
        <v>-0.23172757475083072</v>
      </c>
      <c r="G147">
        <v>0</v>
      </c>
      <c r="H147">
        <f t="shared" si="26"/>
        <v>0.25955149501661129</v>
      </c>
      <c r="I147">
        <f t="shared" si="27"/>
        <v>-1.0583343916682537</v>
      </c>
      <c r="J147">
        <f t="shared" si="28"/>
        <v>1.0583343916682537</v>
      </c>
      <c r="K147">
        <f t="shared" si="29"/>
        <v>0.56753664445881302</v>
      </c>
      <c r="L147">
        <f t="shared" si="30"/>
        <v>0.43246335554118726</v>
      </c>
      <c r="M147">
        <f t="shared" si="31"/>
        <v>1.7620007620011424</v>
      </c>
      <c r="N147">
        <f t="shared" si="32"/>
        <v>2.3123346456686344</v>
      </c>
    </row>
    <row r="148" spans="1:14" x14ac:dyDescent="0.25">
      <c r="A148" s="4">
        <f>IF('True_Odds_Calculator_2-way'!A149="","",'True_Odds_Calculator_2-way'!A149)</f>
        <v>1.67</v>
      </c>
      <c r="B148" s="4">
        <f>IF('True_Odds_Calculator_2-way'!B149="","",'True_Odds_Calculator_2-way'!B149)</f>
        <v>2.33</v>
      </c>
      <c r="C148" s="4">
        <f t="shared" si="22"/>
        <v>0.5988023952095809</v>
      </c>
      <c r="D148">
        <f t="shared" si="23"/>
        <v>0.42918454935622319</v>
      </c>
      <c r="E148">
        <f t="shared" si="24"/>
        <v>2.7986944565804084E-2</v>
      </c>
      <c r="F148">
        <f t="shared" si="25"/>
        <v>-0.22900979157564694</v>
      </c>
      <c r="G148">
        <v>0</v>
      </c>
      <c r="H148">
        <f t="shared" si="26"/>
        <v>0.25699673614145102</v>
      </c>
      <c r="I148">
        <f t="shared" si="27"/>
        <v>-1.0593434317257451</v>
      </c>
      <c r="J148">
        <f t="shared" si="28"/>
        <v>1.0593434317257451</v>
      </c>
      <c r="K148">
        <f t="shared" si="29"/>
        <v>0.58487737574119503</v>
      </c>
      <c r="L148">
        <f t="shared" si="30"/>
        <v>0.41512262425880503</v>
      </c>
      <c r="M148">
        <f t="shared" si="31"/>
        <v>1.7097600992562489</v>
      </c>
      <c r="N148">
        <f t="shared" si="32"/>
        <v>2.408926764195241</v>
      </c>
    </row>
    <row r="149" spans="1:14" x14ac:dyDescent="0.25">
      <c r="A149" s="4">
        <f>IF('True_Odds_Calculator_2-way'!A150="","",'True_Odds_Calculator_2-way'!A150)</f>
        <v>1.66</v>
      </c>
      <c r="B149" s="4">
        <f>IF('True_Odds_Calculator_2-way'!B150="","",'True_Odds_Calculator_2-way'!B150)</f>
        <v>2.3199999999999998</v>
      </c>
      <c r="C149" s="4">
        <f t="shared" si="22"/>
        <v>0.60240963855421692</v>
      </c>
      <c r="D149">
        <f t="shared" si="23"/>
        <v>0.43103448275862072</v>
      </c>
      <c r="E149">
        <f t="shared" si="24"/>
        <v>3.3444121312837582E-2</v>
      </c>
      <c r="F149">
        <f t="shared" si="25"/>
        <v>-0.22621520565018693</v>
      </c>
      <c r="G149">
        <v>0</v>
      </c>
      <c r="H149">
        <f t="shared" si="26"/>
        <v>0.25965932696302457</v>
      </c>
      <c r="I149">
        <f t="shared" si="27"/>
        <v>-1.0713739108887086</v>
      </c>
      <c r="J149">
        <f t="shared" si="28"/>
        <v>1.0713739108887086</v>
      </c>
      <c r="K149">
        <f t="shared" si="29"/>
        <v>0.58578643762690485</v>
      </c>
      <c r="L149">
        <f t="shared" si="30"/>
        <v>0.41421356237309498</v>
      </c>
      <c r="M149">
        <f t="shared" si="31"/>
        <v>1.7071067811865479</v>
      </c>
      <c r="N149">
        <f t="shared" si="32"/>
        <v>2.4142135623730954</v>
      </c>
    </row>
    <row r="150" spans="1:14" x14ac:dyDescent="0.25">
      <c r="A150" s="4">
        <f>IF('True_Odds_Calculator_2-way'!A151="","",'True_Odds_Calculator_2-way'!A151)</f>
        <v>1.66</v>
      </c>
      <c r="B150" s="4">
        <f>IF('True_Odds_Calculator_2-way'!B151="","",'True_Odds_Calculator_2-way'!B151)</f>
        <v>2.3199999999999998</v>
      </c>
      <c r="C150" s="4">
        <f t="shared" si="22"/>
        <v>0.60240963855421692</v>
      </c>
      <c r="D150">
        <f t="shared" si="23"/>
        <v>0.43103448275862072</v>
      </c>
      <c r="E150">
        <f t="shared" si="24"/>
        <v>3.3444121312837582E-2</v>
      </c>
      <c r="F150">
        <f t="shared" si="25"/>
        <v>-0.22621520565018693</v>
      </c>
      <c r="G150">
        <v>0</v>
      </c>
      <c r="H150">
        <f t="shared" si="26"/>
        <v>0.25965932696302457</v>
      </c>
      <c r="I150">
        <f t="shared" si="27"/>
        <v>-1.0713739108887086</v>
      </c>
      <c r="J150">
        <f t="shared" si="28"/>
        <v>1.0713739108887086</v>
      </c>
      <c r="K150">
        <f t="shared" si="29"/>
        <v>0.58578643762690485</v>
      </c>
      <c r="L150">
        <f t="shared" si="30"/>
        <v>0.41421356237309498</v>
      </c>
      <c r="M150">
        <f t="shared" si="31"/>
        <v>1.7071067811865479</v>
      </c>
      <c r="N150">
        <f t="shared" si="32"/>
        <v>2.4142135623730954</v>
      </c>
    </row>
    <row r="151" spans="1:14" x14ac:dyDescent="0.25">
      <c r="A151" s="4">
        <f>IF('True_Odds_Calculator_2-way'!A152="","",'True_Odds_Calculator_2-way'!A152)</f>
        <v>1.54</v>
      </c>
      <c r="B151" s="4">
        <f>IF('True_Odds_Calculator_2-way'!B152="","",'True_Odds_Calculator_2-way'!B152)</f>
        <v>2.61</v>
      </c>
      <c r="C151" s="4">
        <f t="shared" si="22"/>
        <v>0.64935064935064934</v>
      </c>
      <c r="D151">
        <f t="shared" si="23"/>
        <v>0.38314176245210729</v>
      </c>
      <c r="E151">
        <f t="shared" si="24"/>
        <v>3.2492411802756749E-2</v>
      </c>
      <c r="F151">
        <f t="shared" si="25"/>
        <v>-0.21630094043887138</v>
      </c>
      <c r="G151">
        <v>0</v>
      </c>
      <c r="H151">
        <f t="shared" si="26"/>
        <v>0.2487933522416281</v>
      </c>
      <c r="I151">
        <f t="shared" si="27"/>
        <v>-1.0724824201463117</v>
      </c>
      <c r="J151">
        <f t="shared" si="28"/>
        <v>1.0724824201463117</v>
      </c>
      <c r="K151">
        <f t="shared" si="29"/>
        <v>0.63325587282691287</v>
      </c>
      <c r="L151">
        <f t="shared" si="30"/>
        <v>0.36674412717308713</v>
      </c>
      <c r="M151">
        <f t="shared" si="31"/>
        <v>1.5791405068790083</v>
      </c>
      <c r="N151">
        <f t="shared" si="32"/>
        <v>2.7266966964355612</v>
      </c>
    </row>
    <row r="152" spans="1:14" x14ac:dyDescent="0.25">
      <c r="A152" s="4">
        <f>IF('True_Odds_Calculator_2-way'!A153="","",'True_Odds_Calculator_2-way'!A153)</f>
        <v>1.93</v>
      </c>
      <c r="B152" s="4">
        <f>IF('True_Odds_Calculator_2-way'!B153="","",'True_Odds_Calculator_2-way'!B153)</f>
        <v>1.98</v>
      </c>
      <c r="C152" s="4">
        <f t="shared" si="22"/>
        <v>0.5181347150259068</v>
      </c>
      <c r="D152">
        <f t="shared" si="23"/>
        <v>0.50505050505050508</v>
      </c>
      <c r="E152">
        <f t="shared" si="24"/>
        <v>2.3185220076411994E-2</v>
      </c>
      <c r="F152">
        <f t="shared" si="25"/>
        <v>-0.23849897943162168</v>
      </c>
      <c r="G152">
        <v>0</v>
      </c>
      <c r="H152">
        <f t="shared" si="26"/>
        <v>0.26168419950803373</v>
      </c>
      <c r="I152">
        <f t="shared" si="27"/>
        <v>-1.0474793930096669</v>
      </c>
      <c r="J152">
        <f t="shared" si="28"/>
        <v>1.0474793930096669</v>
      </c>
      <c r="K152">
        <f t="shared" si="29"/>
        <v>0.50654562421980165</v>
      </c>
      <c r="L152">
        <f t="shared" si="30"/>
        <v>0.49345437578019818</v>
      </c>
      <c r="M152">
        <f t="shared" si="31"/>
        <v>1.9741558354989901</v>
      </c>
      <c r="N152">
        <f t="shared" si="32"/>
        <v>2.0265298051494733</v>
      </c>
    </row>
    <row r="153" spans="1:14" x14ac:dyDescent="0.25">
      <c r="A153" s="4">
        <f>IF('True_Odds_Calculator_2-way'!A154="","",'True_Odds_Calculator_2-way'!A154)</f>
        <v>2.15</v>
      </c>
      <c r="B153" s="4">
        <f>IF('True_Odds_Calculator_2-way'!B154="","",'True_Odds_Calculator_2-way'!B154)</f>
        <v>1.78</v>
      </c>
      <c r="C153" s="4">
        <f t="shared" si="22"/>
        <v>0.46511627906976744</v>
      </c>
      <c r="D153">
        <f t="shared" si="23"/>
        <v>0.5617977528089888</v>
      </c>
      <c r="E153">
        <f t="shared" si="24"/>
        <v>2.6914031878756184E-2</v>
      </c>
      <c r="F153">
        <f t="shared" si="25"/>
        <v>-0.23438724849751769</v>
      </c>
      <c r="G153">
        <v>0</v>
      </c>
      <c r="H153">
        <f t="shared" si="26"/>
        <v>0.26130128037627387</v>
      </c>
      <c r="I153">
        <f t="shared" si="27"/>
        <v>-1.0558537785999174</v>
      </c>
      <c r="J153">
        <f t="shared" si="28"/>
        <v>1.0558537785999174</v>
      </c>
      <c r="K153">
        <f t="shared" si="29"/>
        <v>0.45162389028142153</v>
      </c>
      <c r="L153">
        <f t="shared" si="30"/>
        <v>0.54837610971857853</v>
      </c>
      <c r="M153">
        <f t="shared" si="31"/>
        <v>2.214231845389905</v>
      </c>
      <c r="N153">
        <f t="shared" si="32"/>
        <v>1.8235659473079355</v>
      </c>
    </row>
    <row r="154" spans="1:14" x14ac:dyDescent="0.25">
      <c r="A154" s="4">
        <f>IF('True_Odds_Calculator_2-way'!A155="","",'True_Odds_Calculator_2-way'!A155)</f>
        <v>1.79</v>
      </c>
      <c r="B154" s="4">
        <f>IF('True_Odds_Calculator_2-way'!B155="","",'True_Odds_Calculator_2-way'!B155)</f>
        <v>2.13</v>
      </c>
      <c r="C154" s="4">
        <f t="shared" si="22"/>
        <v>0.55865921787709494</v>
      </c>
      <c r="D154">
        <f t="shared" si="23"/>
        <v>0.46948356807511737</v>
      </c>
      <c r="E154">
        <f t="shared" si="24"/>
        <v>2.8142785952212312E-2</v>
      </c>
      <c r="F154">
        <f t="shared" si="25"/>
        <v>-0.2341385369947806</v>
      </c>
      <c r="G154">
        <v>0</v>
      </c>
      <c r="H154">
        <f t="shared" si="26"/>
        <v>0.26228132294699291</v>
      </c>
      <c r="I154">
        <f t="shared" si="27"/>
        <v>-1.0583936671670078</v>
      </c>
      <c r="J154">
        <f t="shared" si="28"/>
        <v>1.0583936671670078</v>
      </c>
      <c r="K154">
        <f t="shared" si="29"/>
        <v>0.5446234509412119</v>
      </c>
      <c r="L154">
        <f t="shared" si="30"/>
        <v>0.45537654905878816</v>
      </c>
      <c r="M154">
        <f t="shared" si="31"/>
        <v>1.8361309970619364</v>
      </c>
      <c r="N154">
        <f t="shared" si="32"/>
        <v>2.1959848438987186</v>
      </c>
    </row>
    <row r="155" spans="1:14" x14ac:dyDescent="0.25">
      <c r="A155" s="4">
        <f>IF('True_Odds_Calculator_2-way'!A156="","",'True_Odds_Calculator_2-way'!A156)</f>
        <v>1.94</v>
      </c>
      <c r="B155" s="4">
        <f>IF('True_Odds_Calculator_2-way'!B156="","",'True_Odds_Calculator_2-way'!B156)</f>
        <v>1.96</v>
      </c>
      <c r="C155" s="4">
        <f t="shared" si="22"/>
        <v>0.51546391752577325</v>
      </c>
      <c r="D155">
        <f t="shared" si="23"/>
        <v>0.51020408163265307</v>
      </c>
      <c r="E155">
        <f t="shared" si="24"/>
        <v>2.5667999158426325E-2</v>
      </c>
      <c r="F155">
        <f t="shared" si="25"/>
        <v>-0.23732379549758043</v>
      </c>
      <c r="G155">
        <v>0</v>
      </c>
      <c r="H155">
        <f t="shared" si="26"/>
        <v>0.26299179465600675</v>
      </c>
      <c r="I155">
        <f t="shared" si="27"/>
        <v>-1.052689901333149</v>
      </c>
      <c r="J155">
        <f t="shared" si="28"/>
        <v>1.052689901333149</v>
      </c>
      <c r="K155">
        <f t="shared" si="29"/>
        <v>0.50263165184833114</v>
      </c>
      <c r="L155">
        <f t="shared" si="30"/>
        <v>0.49736834815166897</v>
      </c>
      <c r="M155">
        <f t="shared" si="31"/>
        <v>1.9895285072531594</v>
      </c>
      <c r="N155">
        <f t="shared" si="32"/>
        <v>2.0105823052798226</v>
      </c>
    </row>
    <row r="156" spans="1:14" x14ac:dyDescent="0.25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2.19</v>
      </c>
      <c r="C156" s="4">
        <f t="shared" si="22"/>
        <v>0.5714285714285714</v>
      </c>
      <c r="D156">
        <f t="shared" si="23"/>
        <v>0.45662100456621008</v>
      </c>
      <c r="E156">
        <f t="shared" si="24"/>
        <v>2.8049575994781417E-2</v>
      </c>
      <c r="F156">
        <f t="shared" si="25"/>
        <v>-0.23287671232876717</v>
      </c>
      <c r="G156">
        <v>0</v>
      </c>
      <c r="H156">
        <f t="shared" si="26"/>
        <v>0.26092628832354858</v>
      </c>
      <c r="I156">
        <f t="shared" si="27"/>
        <v>-1.0585122480499263</v>
      </c>
      <c r="J156">
        <f t="shared" si="28"/>
        <v>1.0585122480499263</v>
      </c>
      <c r="K156">
        <f t="shared" si="29"/>
        <v>0.55744958776236542</v>
      </c>
      <c r="L156">
        <f t="shared" si="30"/>
        <v>0.44255041223763469</v>
      </c>
      <c r="M156">
        <f t="shared" si="31"/>
        <v>1.7938841860374448</v>
      </c>
      <c r="N156">
        <f t="shared" si="32"/>
        <v>2.2596295751794115</v>
      </c>
    </row>
    <row r="157" spans="1:14" x14ac:dyDescent="0.25">
      <c r="A157" s="4">
        <f>IF('True_Odds_Calculator_2-way'!A158="","",'True_Odds_Calculator_2-way'!A158)</f>
        <v>2.0499999999999998</v>
      </c>
      <c r="B157" s="4">
        <f>IF('True_Odds_Calculator_2-way'!B158="","",'True_Odds_Calculator_2-way'!B158)</f>
        <v>1.86</v>
      </c>
      <c r="C157" s="4">
        <f t="shared" si="22"/>
        <v>0.48780487804878053</v>
      </c>
      <c r="D157">
        <f t="shared" si="23"/>
        <v>0.5376344086021505</v>
      </c>
      <c r="E157">
        <f t="shared" si="24"/>
        <v>2.5439286650930981E-2</v>
      </c>
      <c r="F157">
        <f t="shared" si="25"/>
        <v>-0.23682140047206923</v>
      </c>
      <c r="G157">
        <v>0</v>
      </c>
      <c r="H157">
        <f t="shared" si="26"/>
        <v>0.26226068712300027</v>
      </c>
      <c r="I157">
        <f t="shared" si="27"/>
        <v>-1.0523401123547818</v>
      </c>
      <c r="J157">
        <f t="shared" si="28"/>
        <v>1.0523401123547818</v>
      </c>
      <c r="K157">
        <f t="shared" si="29"/>
        <v>0.47506906029667378</v>
      </c>
      <c r="L157">
        <f t="shared" si="30"/>
        <v>0.52493093970332627</v>
      </c>
      <c r="M157">
        <f t="shared" si="31"/>
        <v>2.1049571179725204</v>
      </c>
      <c r="N157">
        <f t="shared" si="32"/>
        <v>1.9050124966251125</v>
      </c>
    </row>
    <row r="158" spans="1:14" x14ac:dyDescent="0.25">
      <c r="A158" s="4">
        <f>IF('True_Odds_Calculator_2-way'!A159="","",'True_Odds_Calculator_2-way'!A159)</f>
        <v>1.97</v>
      </c>
      <c r="B158" s="4">
        <f>IF('True_Odds_Calculator_2-way'!B159="","",'True_Odds_Calculator_2-way'!B159)</f>
        <v>1.93</v>
      </c>
      <c r="C158" s="4">
        <f t="shared" si="22"/>
        <v>0.50761421319796951</v>
      </c>
      <c r="D158">
        <f t="shared" si="23"/>
        <v>0.5181347150259068</v>
      </c>
      <c r="E158">
        <f t="shared" si="24"/>
        <v>2.5748928223876311E-2</v>
      </c>
      <c r="F158">
        <f t="shared" si="25"/>
        <v>-0.23726361747455349</v>
      </c>
      <c r="G158">
        <v>0</v>
      </c>
      <c r="H158">
        <f t="shared" si="26"/>
        <v>0.26301254569842986</v>
      </c>
      <c r="I158">
        <f t="shared" si="27"/>
        <v>-1.0528649266733445</v>
      </c>
      <c r="J158">
        <f t="shared" si="28"/>
        <v>1.0528649266733445</v>
      </c>
      <c r="K158">
        <f t="shared" si="29"/>
        <v>0.49473625880060179</v>
      </c>
      <c r="L158">
        <f t="shared" si="30"/>
        <v>0.50526374119939821</v>
      </c>
      <c r="M158">
        <f t="shared" si="31"/>
        <v>2.021278978873144</v>
      </c>
      <c r="N158">
        <f t="shared" si="32"/>
        <v>1.9791643818062103</v>
      </c>
    </row>
    <row r="159" spans="1:14" x14ac:dyDescent="0.25">
      <c r="A159" s="4">
        <f>IF('True_Odds_Calculator_2-way'!A160="","",'True_Odds_Calculator_2-way'!A160)</f>
        <v>2.11</v>
      </c>
      <c r="B159" s="4">
        <f>IF('True_Odds_Calculator_2-way'!B160="","",'True_Odds_Calculator_2-way'!B160)</f>
        <v>1.81</v>
      </c>
      <c r="C159" s="4">
        <f t="shared" si="22"/>
        <v>0.47393364928909953</v>
      </c>
      <c r="D159">
        <f t="shared" si="23"/>
        <v>0.5524861878453039</v>
      </c>
      <c r="E159">
        <f t="shared" si="24"/>
        <v>2.6419837134403323E-2</v>
      </c>
      <c r="F159">
        <f t="shared" si="25"/>
        <v>-0.23542195805294452</v>
      </c>
      <c r="G159">
        <v>0</v>
      </c>
      <c r="H159">
        <f t="shared" si="26"/>
        <v>0.26184179518734785</v>
      </c>
      <c r="I159">
        <f t="shared" si="27"/>
        <v>-1.0546199952805544</v>
      </c>
      <c r="J159">
        <f t="shared" si="28"/>
        <v>1.0546199952805544</v>
      </c>
      <c r="K159">
        <f t="shared" si="29"/>
        <v>0.46069612585582176</v>
      </c>
      <c r="L159">
        <f t="shared" si="30"/>
        <v>0.53930387414417835</v>
      </c>
      <c r="M159">
        <f t="shared" si="31"/>
        <v>2.1706281947614148</v>
      </c>
      <c r="N159">
        <f t="shared" si="32"/>
        <v>1.8542421961772491</v>
      </c>
    </row>
    <row r="160" spans="1:14" x14ac:dyDescent="0.25">
      <c r="A160" s="4">
        <f>IF('True_Odds_Calculator_2-way'!A161="","",'True_Odds_Calculator_2-way'!A161)</f>
        <v>1.66</v>
      </c>
      <c r="B160" s="4">
        <f>IF('True_Odds_Calculator_2-way'!B161="","",'True_Odds_Calculator_2-way'!B161)</f>
        <v>2.35</v>
      </c>
      <c r="C160" s="4">
        <f t="shared" si="22"/>
        <v>0.60240963855421692</v>
      </c>
      <c r="D160">
        <f t="shared" si="23"/>
        <v>0.42553191489361702</v>
      </c>
      <c r="E160">
        <f t="shared" si="24"/>
        <v>2.7941553447834E-2</v>
      </c>
      <c r="F160">
        <f t="shared" si="25"/>
        <v>-0.22840297359651363</v>
      </c>
      <c r="G160">
        <v>0</v>
      </c>
      <c r="H160">
        <f t="shared" si="26"/>
        <v>0.25634452704434763</v>
      </c>
      <c r="I160">
        <f t="shared" si="27"/>
        <v>-1.0594028769395474</v>
      </c>
      <c r="J160">
        <f t="shared" si="28"/>
        <v>1.0594028769395474</v>
      </c>
      <c r="K160">
        <f t="shared" si="29"/>
        <v>0.58851019803893267</v>
      </c>
      <c r="L160">
        <f t="shared" si="30"/>
        <v>0.41148980196106721</v>
      </c>
      <c r="M160">
        <f t="shared" si="31"/>
        <v>1.6992058987801013</v>
      </c>
      <c r="N160">
        <f t="shared" si="32"/>
        <v>2.4301938838683887</v>
      </c>
    </row>
    <row r="161" spans="1:14" x14ac:dyDescent="0.25">
      <c r="A161" s="4">
        <f>IF('True_Odds_Calculator_2-way'!A162="","",'True_Odds_Calculator_2-way'!A162)</f>
        <v>1.34</v>
      </c>
      <c r="B161" s="4">
        <f>IF('True_Odds_Calculator_2-way'!B162="","",'True_Odds_Calculator_2-way'!B162)</f>
        <v>3.36</v>
      </c>
      <c r="C161" s="4">
        <f t="shared" si="22"/>
        <v>0.74626865671641784</v>
      </c>
      <c r="D161">
        <f t="shared" si="23"/>
        <v>0.29761904761904762</v>
      </c>
      <c r="E161">
        <f t="shared" si="24"/>
        <v>4.3887704335465516E-2</v>
      </c>
      <c r="F161">
        <f t="shared" si="25"/>
        <v>-0.17821606254442068</v>
      </c>
      <c r="G161">
        <v>0</v>
      </c>
      <c r="H161">
        <f t="shared" si="26"/>
        <v>0.22210376687988626</v>
      </c>
      <c r="I161">
        <f t="shared" si="27"/>
        <v>-1.1163607017227664</v>
      </c>
      <c r="J161">
        <f t="shared" si="28"/>
        <v>1.1163607017227664</v>
      </c>
      <c r="K161">
        <f t="shared" si="29"/>
        <v>0.72486741234537233</v>
      </c>
      <c r="L161">
        <f t="shared" si="30"/>
        <v>0.27513258765462756</v>
      </c>
      <c r="M161">
        <f t="shared" si="31"/>
        <v>1.3795626385857407</v>
      </c>
      <c r="N161">
        <f t="shared" si="32"/>
        <v>3.6346112560657287</v>
      </c>
    </row>
    <row r="162" spans="1:14" x14ac:dyDescent="0.25">
      <c r="A162" s="4">
        <f>IF('True_Odds_Calculator_2-way'!A163="","",'True_Odds_Calculator_2-way'!A163)</f>
        <v>2.2799999999999998</v>
      </c>
      <c r="B162" s="4">
        <f>IF('True_Odds_Calculator_2-way'!B163="","",'True_Odds_Calculator_2-way'!B163)</f>
        <v>1.62</v>
      </c>
      <c r="C162" s="4">
        <f t="shared" si="22"/>
        <v>0.43859649122807021</v>
      </c>
      <c r="D162">
        <f t="shared" si="23"/>
        <v>0.61728395061728392</v>
      </c>
      <c r="E162">
        <f t="shared" si="24"/>
        <v>5.5880441845354234E-2</v>
      </c>
      <c r="F162">
        <f t="shared" si="25"/>
        <v>-0.2148581329867878</v>
      </c>
      <c r="G162">
        <v>0</v>
      </c>
      <c r="H162">
        <f t="shared" si="26"/>
        <v>0.27073857483214209</v>
      </c>
      <c r="I162">
        <f t="shared" si="27"/>
        <v>-1.1225331376673435</v>
      </c>
      <c r="J162">
        <f t="shared" si="28"/>
        <v>1.1225331376673435</v>
      </c>
      <c r="K162">
        <f t="shared" si="29"/>
        <v>0.41036711826182348</v>
      </c>
      <c r="L162">
        <f t="shared" si="30"/>
        <v>0.5896328817381763</v>
      </c>
      <c r="M162">
        <f t="shared" si="31"/>
        <v>2.4368424162141995</v>
      </c>
      <c r="N162">
        <f t="shared" si="32"/>
        <v>1.6959705453537532</v>
      </c>
    </row>
    <row r="163" spans="1:14" x14ac:dyDescent="0.25">
      <c r="A163" s="4">
        <f>IF('True_Odds_Calculator_2-way'!A164="","",'True_Odds_Calculator_2-way'!A164)</f>
        <v>2.1800000000000002</v>
      </c>
      <c r="B163" s="4">
        <f>IF('True_Odds_Calculator_2-way'!B164="","",'True_Odds_Calculator_2-way'!B164)</f>
        <v>1.68</v>
      </c>
      <c r="C163" s="4">
        <f t="shared" si="22"/>
        <v>0.4587155963302752</v>
      </c>
      <c r="D163">
        <f t="shared" si="23"/>
        <v>0.59523809523809523</v>
      </c>
      <c r="E163">
        <f t="shared" si="24"/>
        <v>5.3953691568370488E-2</v>
      </c>
      <c r="F163">
        <f t="shared" si="25"/>
        <v>-0.21909130624726947</v>
      </c>
      <c r="G163">
        <v>0</v>
      </c>
      <c r="H163">
        <f t="shared" si="26"/>
        <v>0.27304499781564001</v>
      </c>
      <c r="I163">
        <f t="shared" si="27"/>
        <v>-1.1163607017227666</v>
      </c>
      <c r="J163">
        <f t="shared" si="28"/>
        <v>1.1163607017227666</v>
      </c>
      <c r="K163">
        <f t="shared" si="29"/>
        <v>0.4315356541246953</v>
      </c>
      <c r="L163">
        <f t="shared" si="30"/>
        <v>0.5684643458753047</v>
      </c>
      <c r="M163">
        <f t="shared" si="31"/>
        <v>2.3173056280328646</v>
      </c>
      <c r="N163">
        <f t="shared" si="32"/>
        <v>1.7591252771714809</v>
      </c>
    </row>
    <row r="164" spans="1:14" x14ac:dyDescent="0.25">
      <c r="A164" s="4">
        <f>IF('True_Odds_Calculator_2-way'!A165="","",'True_Odds_Calculator_2-way'!A165)</f>
        <v>1.96</v>
      </c>
      <c r="B164" s="4">
        <f>IF('True_Odds_Calculator_2-way'!B165="","",'True_Odds_Calculator_2-way'!B165)</f>
        <v>1.84</v>
      </c>
      <c r="C164" s="4">
        <f t="shared" si="22"/>
        <v>0.51020408163265307</v>
      </c>
      <c r="D164">
        <f t="shared" si="23"/>
        <v>0.54347826086956519</v>
      </c>
      <c r="E164">
        <f t="shared" si="24"/>
        <v>5.3682342502218372E-2</v>
      </c>
      <c r="F164">
        <f t="shared" si="25"/>
        <v>-0.22360248447204967</v>
      </c>
      <c r="G164">
        <v>0</v>
      </c>
      <c r="H164">
        <f t="shared" si="26"/>
        <v>0.27728482697426798</v>
      </c>
      <c r="I164">
        <f t="shared" si="27"/>
        <v>-1.1135885079684349</v>
      </c>
      <c r="J164">
        <f t="shared" si="28"/>
        <v>1.1135885079684349</v>
      </c>
      <c r="K164">
        <f t="shared" si="29"/>
        <v>0.48331477354788277</v>
      </c>
      <c r="L164">
        <f t="shared" si="30"/>
        <v>0.51668522645211723</v>
      </c>
      <c r="M164">
        <f t="shared" si="31"/>
        <v>2.0690449676496976</v>
      </c>
      <c r="N164">
        <f t="shared" si="32"/>
        <v>1.9354143466934854</v>
      </c>
    </row>
    <row r="165" spans="1:14" x14ac:dyDescent="0.25">
      <c r="A165" s="4">
        <f>IF('True_Odds_Calculator_2-way'!A166="","",'True_Odds_Calculator_2-way'!A166)</f>
        <v>2.04</v>
      </c>
      <c r="B165" s="4">
        <f>IF('True_Odds_Calculator_2-way'!B166="","",'True_Odds_Calculator_2-way'!B166)</f>
        <v>1.87</v>
      </c>
      <c r="C165" s="4">
        <f t="shared" si="22"/>
        <v>0.49019607843137253</v>
      </c>
      <c r="D165">
        <f t="shared" si="23"/>
        <v>0.53475935828876997</v>
      </c>
      <c r="E165">
        <f t="shared" si="24"/>
        <v>2.4955436720142554E-2</v>
      </c>
      <c r="F165">
        <f t="shared" si="25"/>
        <v>-0.2371815036174898</v>
      </c>
      <c r="G165">
        <v>0</v>
      </c>
      <c r="H165">
        <f t="shared" si="26"/>
        <v>0.26213694033763235</v>
      </c>
      <c r="I165">
        <f t="shared" si="27"/>
        <v>-1.0512928338279499</v>
      </c>
      <c r="J165">
        <f t="shared" si="28"/>
        <v>1.0512928338279499</v>
      </c>
      <c r="K165">
        <f t="shared" si="29"/>
        <v>0.47770444733840695</v>
      </c>
      <c r="L165">
        <f t="shared" si="30"/>
        <v>0.52229555266159289</v>
      </c>
      <c r="M165">
        <f t="shared" si="31"/>
        <v>2.0933445471810685</v>
      </c>
      <c r="N165">
        <f t="shared" si="32"/>
        <v>1.9146247654303168</v>
      </c>
    </row>
    <row r="166" spans="1:14" x14ac:dyDescent="0.25">
      <c r="A166" s="4">
        <f>IF('True_Odds_Calculator_2-way'!A167="","",'True_Odds_Calculator_2-way'!A167)</f>
        <v>1.66</v>
      </c>
      <c r="B166" s="4">
        <f>IF('True_Odds_Calculator_2-way'!B167="","",'True_Odds_Calculator_2-way'!B167)</f>
        <v>2.34</v>
      </c>
      <c r="C166" s="4">
        <f t="shared" si="22"/>
        <v>0.60240963855421692</v>
      </c>
      <c r="D166">
        <f t="shared" si="23"/>
        <v>0.42735042735042739</v>
      </c>
      <c r="E166">
        <f t="shared" si="24"/>
        <v>2.9760065904644417E-2</v>
      </c>
      <c r="F166">
        <f t="shared" si="25"/>
        <v>-0.22767995057151669</v>
      </c>
      <c r="G166">
        <v>0</v>
      </c>
      <c r="H166">
        <f t="shared" si="26"/>
        <v>0.2574400164761611</v>
      </c>
      <c r="I166">
        <f t="shared" si="27"/>
        <v>-1.0633485251477839</v>
      </c>
      <c r="J166">
        <f t="shared" si="28"/>
        <v>1.0633485251477839</v>
      </c>
      <c r="K166">
        <f t="shared" si="29"/>
        <v>0.58760965346955907</v>
      </c>
      <c r="L166">
        <f t="shared" si="30"/>
        <v>0.41239034653044082</v>
      </c>
      <c r="M166">
        <f t="shared" si="31"/>
        <v>1.7018100265975373</v>
      </c>
      <c r="N166">
        <f t="shared" si="32"/>
        <v>2.4248870236980302</v>
      </c>
    </row>
    <row r="167" spans="1:14" x14ac:dyDescent="0.25">
      <c r="A167" s="4">
        <f>IF('True_Odds_Calculator_2-way'!A168="","",'True_Odds_Calculator_2-way'!A168)</f>
        <v>1.72</v>
      </c>
      <c r="B167" s="4">
        <f>IF('True_Odds_Calculator_2-way'!B168="","",'True_Odds_Calculator_2-way'!B168)</f>
        <v>2.2200000000000002</v>
      </c>
      <c r="C167" s="4">
        <f t="shared" si="22"/>
        <v>0.58139534883720934</v>
      </c>
      <c r="D167">
        <f t="shared" si="23"/>
        <v>0.4504504504504504</v>
      </c>
      <c r="E167">
        <f t="shared" si="24"/>
        <v>3.1845799287659737E-2</v>
      </c>
      <c r="F167">
        <f t="shared" si="25"/>
        <v>-0.23004399748585791</v>
      </c>
      <c r="G167">
        <v>0</v>
      </c>
      <c r="H167">
        <f t="shared" si="26"/>
        <v>0.2618897967735177</v>
      </c>
      <c r="I167">
        <f t="shared" si="27"/>
        <v>-1.0669739994407998</v>
      </c>
      <c r="J167">
        <f t="shared" si="28"/>
        <v>1.0669739994407998</v>
      </c>
      <c r="K167">
        <f t="shared" si="29"/>
        <v>0.56554007778240289</v>
      </c>
      <c r="L167">
        <f t="shared" si="30"/>
        <v>0.43445992221759705</v>
      </c>
      <c r="M167">
        <f t="shared" si="31"/>
        <v>1.768221279597376</v>
      </c>
      <c r="N167">
        <f t="shared" si="32"/>
        <v>2.3017082793177757</v>
      </c>
    </row>
    <row r="168" spans="1:14" x14ac:dyDescent="0.25">
      <c r="A168" s="4">
        <f>IF('True_Odds_Calculator_2-way'!A169="","",'True_Odds_Calculator_2-way'!A169)</f>
        <v>1.87</v>
      </c>
      <c r="B168" s="4">
        <f>IF('True_Odds_Calculator_2-way'!B169="","",'True_Odds_Calculator_2-way'!B169)</f>
        <v>2.0499999999999998</v>
      </c>
      <c r="C168" s="4">
        <f t="shared" si="22"/>
        <v>0.53475935828876997</v>
      </c>
      <c r="D168">
        <f t="shared" si="23"/>
        <v>0.48780487804878053</v>
      </c>
      <c r="E168">
        <f t="shared" si="24"/>
        <v>2.2564236337550447E-2</v>
      </c>
      <c r="F168">
        <f t="shared" si="25"/>
        <v>-0.23829398721794715</v>
      </c>
      <c r="G168">
        <v>0</v>
      </c>
      <c r="H168">
        <f t="shared" si="26"/>
        <v>0.26085822355549759</v>
      </c>
      <c r="I168">
        <f t="shared" si="27"/>
        <v>-1.0462747009572406</v>
      </c>
      <c r="J168">
        <f t="shared" si="28"/>
        <v>1.0462747009572406</v>
      </c>
      <c r="K168">
        <f t="shared" si="29"/>
        <v>0.5234892259753362</v>
      </c>
      <c r="L168">
        <f t="shared" si="30"/>
        <v>0.47651077402466374</v>
      </c>
      <c r="M168">
        <f t="shared" si="31"/>
        <v>1.9102589898327997</v>
      </c>
      <c r="N168">
        <f t="shared" si="32"/>
        <v>2.0985884360051026</v>
      </c>
    </row>
    <row r="169" spans="1:14" x14ac:dyDescent="0.25">
      <c r="A169" s="4">
        <f>IF('True_Odds_Calculator_2-way'!A170="","",'True_Odds_Calculator_2-way'!A170)</f>
        <v>2.1</v>
      </c>
      <c r="B169" s="4">
        <f>IF('True_Odds_Calculator_2-way'!B170="","",'True_Odds_Calculator_2-way'!B170)</f>
        <v>1.79</v>
      </c>
      <c r="C169" s="4">
        <f t="shared" si="22"/>
        <v>0.47619047619047616</v>
      </c>
      <c r="D169">
        <f t="shared" si="23"/>
        <v>0.55865921787709494</v>
      </c>
      <c r="E169">
        <f t="shared" si="24"/>
        <v>3.4849694067571102E-2</v>
      </c>
      <c r="F169">
        <f t="shared" si="25"/>
        <v>-0.2311785049215217</v>
      </c>
      <c r="G169">
        <v>0</v>
      </c>
      <c r="H169">
        <f t="shared" si="26"/>
        <v>0.2660281989890928</v>
      </c>
      <c r="I169">
        <f t="shared" si="27"/>
        <v>-1.072729223145815</v>
      </c>
      <c r="J169">
        <f t="shared" si="28"/>
        <v>1.072729223145815</v>
      </c>
      <c r="K169">
        <f t="shared" si="29"/>
        <v>0.4587151448829464</v>
      </c>
      <c r="L169">
        <f t="shared" si="30"/>
        <v>0.5412848551170536</v>
      </c>
      <c r="M169">
        <f t="shared" si="31"/>
        <v>2.1800021454603971</v>
      </c>
      <c r="N169">
        <f t="shared" si="32"/>
        <v>1.8474560862851939</v>
      </c>
    </row>
    <row r="170" spans="1:14" x14ac:dyDescent="0.25">
      <c r="A170" s="4">
        <f>IF('True_Odds_Calculator_2-way'!A171="","",'True_Odds_Calculator_2-way'!A171)</f>
        <v>2.19</v>
      </c>
      <c r="B170" s="4">
        <f>IF('True_Odds_Calculator_2-way'!B171="","",'True_Odds_Calculator_2-way'!B171)</f>
        <v>1.73</v>
      </c>
      <c r="C170" s="4">
        <f t="shared" si="22"/>
        <v>0.45662100456621008</v>
      </c>
      <c r="D170">
        <f t="shared" si="23"/>
        <v>0.5780346820809249</v>
      </c>
      <c r="E170">
        <f t="shared" si="24"/>
        <v>3.4655686647135031E-2</v>
      </c>
      <c r="F170">
        <f t="shared" si="25"/>
        <v>-0.22928709055876673</v>
      </c>
      <c r="G170">
        <v>0</v>
      </c>
      <c r="H170">
        <f t="shared" si="26"/>
        <v>0.26394277720590181</v>
      </c>
      <c r="I170">
        <f t="shared" si="27"/>
        <v>-1.0729144372515058</v>
      </c>
      <c r="J170">
        <f t="shared" si="28"/>
        <v>1.0729144372515058</v>
      </c>
      <c r="K170">
        <f t="shared" si="29"/>
        <v>0.43921906878344058</v>
      </c>
      <c r="L170">
        <f t="shared" si="30"/>
        <v>0.56078093121655925</v>
      </c>
      <c r="M170">
        <f t="shared" si="31"/>
        <v>2.2767681803292916</v>
      </c>
      <c r="N170">
        <f t="shared" si="32"/>
        <v>1.7832275391935992</v>
      </c>
    </row>
    <row r="171" spans="1:14" x14ac:dyDescent="0.25">
      <c r="A171" s="4">
        <f>IF('True_Odds_Calculator_2-way'!A172="","",'True_Odds_Calculator_2-way'!A172)</f>
        <v>1.99</v>
      </c>
      <c r="B171" s="4">
        <f>IF('True_Odds_Calculator_2-way'!B172="","",'True_Odds_Calculator_2-way'!B172)</f>
        <v>1.89</v>
      </c>
      <c r="C171" s="4">
        <f t="shared" si="22"/>
        <v>0.50251256281407031</v>
      </c>
      <c r="D171">
        <f t="shared" si="23"/>
        <v>0.52910052910052918</v>
      </c>
      <c r="E171">
        <f t="shared" si="24"/>
        <v>3.16130919145996E-2</v>
      </c>
      <c r="F171">
        <f t="shared" si="25"/>
        <v>-0.23426657094998793</v>
      </c>
      <c r="G171">
        <v>0</v>
      </c>
      <c r="H171">
        <f t="shared" si="26"/>
        <v>0.26587966286458753</v>
      </c>
      <c r="I171">
        <f t="shared" si="27"/>
        <v>-1.0653379535009888</v>
      </c>
      <c r="J171">
        <f t="shared" si="28"/>
        <v>1.0653379535009888</v>
      </c>
      <c r="K171">
        <f t="shared" si="29"/>
        <v>0.48669270829720923</v>
      </c>
      <c r="L171">
        <f t="shared" si="30"/>
        <v>0.51330729170279055</v>
      </c>
      <c r="M171">
        <f t="shared" si="31"/>
        <v>2.0546845739659791</v>
      </c>
      <c r="N171">
        <f t="shared" si="32"/>
        <v>1.9481507786158798</v>
      </c>
    </row>
    <row r="172" spans="1:14" x14ac:dyDescent="0.25">
      <c r="A172" s="4">
        <f>IF('True_Odds_Calculator_2-way'!A173="","",'True_Odds_Calculator_2-way'!A173)</f>
        <v>2.25</v>
      </c>
      <c r="B172" s="4">
        <f>IF('True_Odds_Calculator_2-way'!B173="","",'True_Odds_Calculator_2-way'!B173)</f>
        <v>1.68</v>
      </c>
      <c r="C172" s="4">
        <f t="shared" si="22"/>
        <v>0.44444444444444442</v>
      </c>
      <c r="D172">
        <f t="shared" si="23"/>
        <v>0.59523809523809523</v>
      </c>
      <c r="E172">
        <f t="shared" si="24"/>
        <v>3.9682539682539542E-2</v>
      </c>
      <c r="F172">
        <f t="shared" si="25"/>
        <v>-0.22486772486772499</v>
      </c>
      <c r="G172">
        <v>0</v>
      </c>
      <c r="H172">
        <f t="shared" si="26"/>
        <v>0.26455026455026454</v>
      </c>
      <c r="I172">
        <f t="shared" si="27"/>
        <v>-1.0846522890932806</v>
      </c>
      <c r="J172">
        <f t="shared" si="28"/>
        <v>1.0846522890932806</v>
      </c>
      <c r="K172">
        <f t="shared" si="29"/>
        <v>0.42448148373559424</v>
      </c>
      <c r="L172">
        <f t="shared" si="30"/>
        <v>0.57551851626440576</v>
      </c>
      <c r="M172">
        <f t="shared" si="31"/>
        <v>2.3558153613666013</v>
      </c>
      <c r="N172">
        <f t="shared" si="32"/>
        <v>1.7375635565834309</v>
      </c>
    </row>
    <row r="173" spans="1:14" x14ac:dyDescent="0.25">
      <c r="A173" s="4">
        <f>IF('True_Odds_Calculator_2-way'!A174="","",'True_Odds_Calculator_2-way'!A174)</f>
        <v>2</v>
      </c>
      <c r="B173" s="4">
        <f>IF('True_Odds_Calculator_2-way'!B174="","",'True_Odds_Calculator_2-way'!B174)</f>
        <v>1.88</v>
      </c>
      <c r="C173" s="4">
        <f t="shared" si="22"/>
        <v>0.5</v>
      </c>
      <c r="D173">
        <f t="shared" si="23"/>
        <v>0.53191489361702127</v>
      </c>
      <c r="E173">
        <f t="shared" si="24"/>
        <v>3.1914893617021267E-2</v>
      </c>
      <c r="F173">
        <f t="shared" si="25"/>
        <v>-0.23404255319148937</v>
      </c>
      <c r="G173">
        <v>0</v>
      </c>
      <c r="H173">
        <f t="shared" si="26"/>
        <v>0.26595744680851063</v>
      </c>
      <c r="I173">
        <f t="shared" si="27"/>
        <v>-1.0660035817780522</v>
      </c>
      <c r="J173">
        <f t="shared" si="28"/>
        <v>1.0660035817780522</v>
      </c>
      <c r="K173">
        <f t="shared" si="29"/>
        <v>0.48402626637238261</v>
      </c>
      <c r="L173">
        <f t="shared" si="30"/>
        <v>0.51597373362761745</v>
      </c>
      <c r="M173">
        <f t="shared" si="31"/>
        <v>2.0660035817780522</v>
      </c>
      <c r="N173">
        <f t="shared" si="32"/>
        <v>1.9380831519646857</v>
      </c>
    </row>
    <row r="174" spans="1:14" x14ac:dyDescent="0.25">
      <c r="A174" s="4">
        <f>IF('True_Odds_Calculator_2-way'!A175="","",'True_Odds_Calculator_2-way'!A175)</f>
        <v>2.3199999999999998</v>
      </c>
      <c r="B174" s="4">
        <f>IF('True_Odds_Calculator_2-way'!B175="","",'True_Odds_Calculator_2-way'!B175)</f>
        <v>1.66</v>
      </c>
      <c r="C174" s="4">
        <f t="shared" si="22"/>
        <v>0.43103448275862072</v>
      </c>
      <c r="D174">
        <f t="shared" si="23"/>
        <v>0.60240963855421692</v>
      </c>
      <c r="E174">
        <f t="shared" si="24"/>
        <v>3.3444121312837582E-2</v>
      </c>
      <c r="F174">
        <f t="shared" si="25"/>
        <v>-0.22621520565018693</v>
      </c>
      <c r="G174">
        <v>0</v>
      </c>
      <c r="H174">
        <f t="shared" si="26"/>
        <v>0.25965932696302457</v>
      </c>
      <c r="I174">
        <f t="shared" si="27"/>
        <v>-1.0713739108887086</v>
      </c>
      <c r="J174">
        <f t="shared" si="28"/>
        <v>1.0713739108887086</v>
      </c>
      <c r="K174">
        <f t="shared" si="29"/>
        <v>0.41421356237309498</v>
      </c>
      <c r="L174">
        <f t="shared" si="30"/>
        <v>0.58578643762690485</v>
      </c>
      <c r="M174">
        <f t="shared" si="31"/>
        <v>2.4142135623730954</v>
      </c>
      <c r="N174">
        <f t="shared" si="32"/>
        <v>1.7071067811865479</v>
      </c>
    </row>
    <row r="175" spans="1:14" x14ac:dyDescent="0.25">
      <c r="A175" s="4">
        <f>IF('True_Odds_Calculator_2-way'!A176="","",'True_Odds_Calculator_2-way'!A176)</f>
        <v>1.46</v>
      </c>
      <c r="B175" s="4">
        <f>IF('True_Odds_Calculator_2-way'!B176="","",'True_Odds_Calculator_2-way'!B176)</f>
        <v>2.84</v>
      </c>
      <c r="C175" s="4">
        <f t="shared" si="22"/>
        <v>0.68493150684931503</v>
      </c>
      <c r="D175">
        <f t="shared" si="23"/>
        <v>0.35211267605633806</v>
      </c>
      <c r="E175">
        <f t="shared" si="24"/>
        <v>3.7044182905653145E-2</v>
      </c>
      <c r="F175">
        <f t="shared" si="25"/>
        <v>-0.20412888288635922</v>
      </c>
      <c r="G175">
        <v>0</v>
      </c>
      <c r="H175">
        <f t="shared" si="26"/>
        <v>0.24117306579201236</v>
      </c>
      <c r="I175">
        <f t="shared" si="27"/>
        <v>-1.0869565217391306</v>
      </c>
      <c r="J175">
        <f t="shared" si="28"/>
        <v>1.0869565217391306</v>
      </c>
      <c r="K175">
        <f t="shared" si="29"/>
        <v>0.66666666666666652</v>
      </c>
      <c r="L175">
        <f t="shared" si="30"/>
        <v>0.33333333333333337</v>
      </c>
      <c r="M175">
        <f t="shared" si="31"/>
        <v>1.5000000000000004</v>
      </c>
      <c r="N175">
        <f t="shared" si="32"/>
        <v>2.9999999999999996</v>
      </c>
    </row>
    <row r="176" spans="1:14" x14ac:dyDescent="0.25">
      <c r="A176" s="4">
        <f>IF('True_Odds_Calculator_2-way'!A177="","",'True_Odds_Calculator_2-way'!A177)</f>
        <v>1.32</v>
      </c>
      <c r="B176" s="4">
        <f>IF('True_Odds_Calculator_2-way'!B177="","",'True_Odds_Calculator_2-way'!B177)</f>
        <v>3.48</v>
      </c>
      <c r="C176" s="4">
        <f t="shared" si="22"/>
        <v>0.75757575757575757</v>
      </c>
      <c r="D176">
        <f t="shared" si="23"/>
        <v>0.28735632183908044</v>
      </c>
      <c r="E176">
        <f t="shared" si="24"/>
        <v>4.4932079414838011E-2</v>
      </c>
      <c r="F176">
        <f t="shared" si="25"/>
        <v>-0.17276210379658652</v>
      </c>
      <c r="G176">
        <v>0</v>
      </c>
      <c r="H176">
        <f t="shared" si="26"/>
        <v>0.21769418321142459</v>
      </c>
      <c r="I176">
        <f t="shared" si="27"/>
        <v>-1.1225331376673433</v>
      </c>
      <c r="J176">
        <f t="shared" si="28"/>
        <v>1.1225331376673433</v>
      </c>
      <c r="K176">
        <f t="shared" si="29"/>
        <v>0.73572115830888729</v>
      </c>
      <c r="L176">
        <f t="shared" si="30"/>
        <v>0.26427884169111271</v>
      </c>
      <c r="M176">
        <f t="shared" si="31"/>
        <v>1.3592106040535497</v>
      </c>
      <c r="N176">
        <f t="shared" si="32"/>
        <v>3.7838821814150112</v>
      </c>
    </row>
    <row r="177" spans="1:14" x14ac:dyDescent="0.25">
      <c r="A177" s="4">
        <f>IF('True_Odds_Calculator_2-way'!A178="","",'True_Odds_Calculator_2-way'!A178)</f>
        <v>1.58</v>
      </c>
      <c r="B177" s="4">
        <f>IF('True_Odds_Calculator_2-way'!B178="","",'True_Odds_Calculator_2-way'!B178)</f>
        <v>2.48</v>
      </c>
      <c r="C177" s="4">
        <f t="shared" si="22"/>
        <v>0.63291139240506322</v>
      </c>
      <c r="D177">
        <f t="shared" si="23"/>
        <v>0.40322580645161293</v>
      </c>
      <c r="E177">
        <f t="shared" si="24"/>
        <v>3.61371988566761E-2</v>
      </c>
      <c r="F177">
        <f t="shared" si="25"/>
        <v>-0.21906900775826876</v>
      </c>
      <c r="G177">
        <v>0</v>
      </c>
      <c r="H177">
        <f t="shared" si="26"/>
        <v>0.25520620661494486</v>
      </c>
      <c r="I177">
        <f t="shared" si="27"/>
        <v>-1.0793322294408636</v>
      </c>
      <c r="J177">
        <f t="shared" si="28"/>
        <v>1.0793322294408636</v>
      </c>
      <c r="K177">
        <f t="shared" si="29"/>
        <v>0.61500134916440274</v>
      </c>
      <c r="L177">
        <f t="shared" si="30"/>
        <v>0.38499865083559737</v>
      </c>
      <c r="M177">
        <f t="shared" si="31"/>
        <v>1.6260126930757011</v>
      </c>
      <c r="N177">
        <f t="shared" si="32"/>
        <v>2.5974116995724779</v>
      </c>
    </row>
    <row r="178" spans="1:14" x14ac:dyDescent="0.25">
      <c r="A178" s="4">
        <f>IF('True_Odds_Calculator_2-way'!A179="","",'True_Odds_Calculator_2-way'!A179)</f>
        <v>1.67</v>
      </c>
      <c r="B178" s="4">
        <f>IF('True_Odds_Calculator_2-way'!B179="","",'True_Odds_Calculator_2-way'!B179)</f>
        <v>2.31</v>
      </c>
      <c r="C178" s="4">
        <f t="shared" si="22"/>
        <v>0.5988023952095809</v>
      </c>
      <c r="D178">
        <f t="shared" si="23"/>
        <v>0.4329004329004329</v>
      </c>
      <c r="E178">
        <f t="shared" si="24"/>
        <v>3.1702828110013792E-2</v>
      </c>
      <c r="F178">
        <f t="shared" si="25"/>
        <v>-0.22751898799802994</v>
      </c>
      <c r="G178">
        <v>0</v>
      </c>
      <c r="H178">
        <f t="shared" si="26"/>
        <v>0.25922181610804368</v>
      </c>
      <c r="I178">
        <f t="shared" si="27"/>
        <v>-1.0673993913412883</v>
      </c>
      <c r="J178">
        <f t="shared" si="28"/>
        <v>1.0673993913412883</v>
      </c>
      <c r="K178">
        <f t="shared" si="29"/>
        <v>0.5830368034683614</v>
      </c>
      <c r="L178">
        <f t="shared" si="30"/>
        <v>0.41696319653163855</v>
      </c>
      <c r="M178">
        <f t="shared" si="31"/>
        <v>1.7151575921986633</v>
      </c>
      <c r="N178">
        <f t="shared" si="32"/>
        <v>2.3982932026570873</v>
      </c>
    </row>
    <row r="179" spans="1:14" x14ac:dyDescent="0.25">
      <c r="A179" s="4">
        <f>IF('True_Odds_Calculator_2-way'!A180="","",'True_Odds_Calculator_2-way'!A180)</f>
        <v>2.0499999999999998</v>
      </c>
      <c r="B179" s="4">
        <f>IF('True_Odds_Calculator_2-way'!B180="","",'True_Odds_Calculator_2-way'!B180)</f>
        <v>1.85</v>
      </c>
      <c r="C179" s="4">
        <f t="shared" si="22"/>
        <v>0.48780487804878053</v>
      </c>
      <c r="D179">
        <f t="shared" si="23"/>
        <v>0.54054054054054046</v>
      </c>
      <c r="E179">
        <f t="shared" si="24"/>
        <v>2.8345418589321048E-2</v>
      </c>
      <c r="F179">
        <f t="shared" si="25"/>
        <v>-0.2353328938694792</v>
      </c>
      <c r="G179">
        <v>0</v>
      </c>
      <c r="H179">
        <f t="shared" si="26"/>
        <v>0.26367831245880025</v>
      </c>
      <c r="I179">
        <f t="shared" si="27"/>
        <v>-1.0585122480499263</v>
      </c>
      <c r="J179">
        <f t="shared" si="28"/>
        <v>1.0585122480499263</v>
      </c>
      <c r="K179">
        <f t="shared" si="29"/>
        <v>0.47361090692279612</v>
      </c>
      <c r="L179">
        <f t="shared" si="30"/>
        <v>0.52638909307720383</v>
      </c>
      <c r="M179">
        <f t="shared" si="31"/>
        <v>2.1114378604524222</v>
      </c>
      <c r="N179">
        <f t="shared" si="32"/>
        <v>1.8997354108424378</v>
      </c>
    </row>
    <row r="180" spans="1:14" x14ac:dyDescent="0.25">
      <c r="A180" s="4">
        <f>IF('True_Odds_Calculator_2-way'!A181="","",'True_Odds_Calculator_2-way'!A181)</f>
        <v>1.85</v>
      </c>
      <c r="B180" s="4">
        <f>IF('True_Odds_Calculator_2-way'!B181="","",'True_Odds_Calculator_2-way'!B181)</f>
        <v>2.0499999999999998</v>
      </c>
      <c r="C180" s="4">
        <f t="shared" si="22"/>
        <v>0.54054054054054046</v>
      </c>
      <c r="D180">
        <f t="shared" si="23"/>
        <v>0.48780487804878053</v>
      </c>
      <c r="E180">
        <f t="shared" si="24"/>
        <v>2.8345418589321048E-2</v>
      </c>
      <c r="F180">
        <f t="shared" si="25"/>
        <v>-0.2353328938694792</v>
      </c>
      <c r="G180">
        <v>0</v>
      </c>
      <c r="H180">
        <f t="shared" si="26"/>
        <v>0.26367831245880025</v>
      </c>
      <c r="I180">
        <f t="shared" si="27"/>
        <v>-1.0585122480499263</v>
      </c>
      <c r="J180">
        <f t="shared" si="28"/>
        <v>1.0585122480499263</v>
      </c>
      <c r="K180">
        <f t="shared" si="29"/>
        <v>0.52638909307720383</v>
      </c>
      <c r="L180">
        <f t="shared" si="30"/>
        <v>0.47361090692279612</v>
      </c>
      <c r="M180">
        <f t="shared" si="31"/>
        <v>1.8997354108424378</v>
      </c>
      <c r="N180">
        <f t="shared" si="32"/>
        <v>2.1114378604524222</v>
      </c>
    </row>
    <row r="181" spans="1:14" x14ac:dyDescent="0.25">
      <c r="A181" s="4">
        <f>IF('True_Odds_Calculator_2-way'!A182="","",'True_Odds_Calculator_2-way'!A182)</f>
        <v>1.71</v>
      </c>
      <c r="B181" s="4">
        <f>IF('True_Odds_Calculator_2-way'!B182="","",'True_Odds_Calculator_2-way'!B182)</f>
        <v>2.2200000000000002</v>
      </c>
      <c r="C181" s="4">
        <f t="shared" si="22"/>
        <v>0.58479532163742687</v>
      </c>
      <c r="D181">
        <f t="shared" si="23"/>
        <v>0.4504504504504504</v>
      </c>
      <c r="E181">
        <f t="shared" si="24"/>
        <v>3.5245772087877381E-2</v>
      </c>
      <c r="F181">
        <f t="shared" si="25"/>
        <v>-0.2281755439650176</v>
      </c>
      <c r="G181">
        <v>0</v>
      </c>
      <c r="H181">
        <f t="shared" si="26"/>
        <v>0.26342131605289498</v>
      </c>
      <c r="I181">
        <f t="shared" si="27"/>
        <v>-1.0744616281415775</v>
      </c>
      <c r="J181">
        <f t="shared" si="28"/>
        <v>1.0744616281415775</v>
      </c>
      <c r="K181">
        <f t="shared" si="29"/>
        <v>0.56725752490934445</v>
      </c>
      <c r="L181">
        <f t="shared" si="30"/>
        <v>0.43274247509065539</v>
      </c>
      <c r="M181">
        <f t="shared" si="31"/>
        <v>1.7628677559805201</v>
      </c>
      <c r="N181">
        <f t="shared" si="32"/>
        <v>2.310843186332725</v>
      </c>
    </row>
    <row r="182" spans="1:14" x14ac:dyDescent="0.25">
      <c r="A182" s="4">
        <f>IF('True_Odds_Calculator_2-way'!A183="","",'True_Odds_Calculator_2-way'!A183)</f>
        <v>1.48</v>
      </c>
      <c r="B182" s="4">
        <f>IF('True_Odds_Calculator_2-way'!B183="","",'True_Odds_Calculator_2-way'!B183)</f>
        <v>2.72</v>
      </c>
      <c r="C182" s="4">
        <f t="shared" si="22"/>
        <v>0.67567567567567566</v>
      </c>
      <c r="D182">
        <f t="shared" si="23"/>
        <v>0.36764705882352938</v>
      </c>
      <c r="E182">
        <f t="shared" si="24"/>
        <v>4.3322734499205096E-2</v>
      </c>
      <c r="F182">
        <f t="shared" si="25"/>
        <v>-0.20508744038155802</v>
      </c>
      <c r="G182">
        <v>0</v>
      </c>
      <c r="H182">
        <f t="shared" si="26"/>
        <v>0.24841017488076308</v>
      </c>
      <c r="I182">
        <f t="shared" si="27"/>
        <v>-1.1005636329070299</v>
      </c>
      <c r="J182">
        <f t="shared" si="28"/>
        <v>1.1005636329070299</v>
      </c>
      <c r="K182">
        <f t="shared" si="29"/>
        <v>0.65433440699351308</v>
      </c>
      <c r="L182">
        <f t="shared" si="30"/>
        <v>0.34566559300648686</v>
      </c>
      <c r="M182">
        <f t="shared" si="31"/>
        <v>1.5282705437953743</v>
      </c>
      <c r="N182">
        <f t="shared" si="32"/>
        <v>2.8929694486000916</v>
      </c>
    </row>
    <row r="183" spans="1:14" x14ac:dyDescent="0.25">
      <c r="A183" s="4">
        <f>IF('True_Odds_Calculator_2-way'!A184="","",'True_Odds_Calculator_2-way'!A184)</f>
        <v>2.12</v>
      </c>
      <c r="B183" s="4">
        <f>IF('True_Odds_Calculator_2-way'!B184="","",'True_Odds_Calculator_2-way'!B184)</f>
        <v>1.78</v>
      </c>
      <c r="C183" s="4">
        <f t="shared" si="22"/>
        <v>0.47169811320754712</v>
      </c>
      <c r="D183">
        <f t="shared" si="23"/>
        <v>0.5617977528089888</v>
      </c>
      <c r="E183">
        <f t="shared" si="24"/>
        <v>3.3495866016535869E-2</v>
      </c>
      <c r="F183">
        <f t="shared" si="25"/>
        <v>-0.23150307398770409</v>
      </c>
      <c r="G183">
        <v>0</v>
      </c>
      <c r="H183">
        <f t="shared" si="26"/>
        <v>0.26499894000423996</v>
      </c>
      <c r="I183">
        <f t="shared" si="27"/>
        <v>-1.0699012312772822</v>
      </c>
      <c r="J183">
        <f t="shared" si="28"/>
        <v>1.0699012312772822</v>
      </c>
      <c r="K183">
        <f t="shared" si="29"/>
        <v>0.45489916365833472</v>
      </c>
      <c r="L183">
        <f t="shared" si="30"/>
        <v>0.54510083634166528</v>
      </c>
      <c r="M183">
        <f t="shared" si="31"/>
        <v>2.1982893790305562</v>
      </c>
      <c r="N183">
        <f t="shared" si="32"/>
        <v>1.83452296039628</v>
      </c>
    </row>
    <row r="184" spans="1:14" x14ac:dyDescent="0.25">
      <c r="A184" s="4">
        <f>IF('True_Odds_Calculator_2-way'!A185="","",'True_Odds_Calculator_2-way'!A185)</f>
        <v>2.41</v>
      </c>
      <c r="B184" s="4">
        <f>IF('True_Odds_Calculator_2-way'!B185="","",'True_Odds_Calculator_2-way'!B185)</f>
        <v>1.63</v>
      </c>
      <c r="C184" s="4">
        <f t="shared" si="22"/>
        <v>0.41493775933609955</v>
      </c>
      <c r="D184">
        <f t="shared" si="23"/>
        <v>0.61349693251533743</v>
      </c>
      <c r="E184">
        <f t="shared" si="24"/>
        <v>2.8434691851436877E-2</v>
      </c>
      <c r="F184">
        <f t="shared" si="25"/>
        <v>-0.22612835068604753</v>
      </c>
      <c r="G184">
        <v>0</v>
      </c>
      <c r="H184">
        <f t="shared" si="26"/>
        <v>0.25456304253748441</v>
      </c>
      <c r="I184">
        <f t="shared" si="27"/>
        <v>-1.0610116901320503</v>
      </c>
      <c r="J184">
        <f t="shared" si="28"/>
        <v>1.0610116901320503</v>
      </c>
      <c r="K184">
        <f t="shared" si="29"/>
        <v>0.40063677480038529</v>
      </c>
      <c r="L184">
        <f t="shared" si="30"/>
        <v>0.59936322519961482</v>
      </c>
      <c r="M184">
        <f t="shared" si="31"/>
        <v>2.4960264830861911</v>
      </c>
      <c r="N184">
        <f t="shared" si="32"/>
        <v>1.6684373647831916</v>
      </c>
    </row>
    <row r="185" spans="1:14" x14ac:dyDescent="0.25">
      <c r="A185" s="4">
        <f>IF('True_Odds_Calculator_2-way'!A186="","",'True_Odds_Calculator_2-way'!A186)</f>
        <v>1.38</v>
      </c>
      <c r="B185" s="4">
        <f>IF('True_Odds_Calculator_2-way'!B186="","",'True_Odds_Calculator_2-way'!B186)</f>
        <v>3.16</v>
      </c>
      <c r="C185" s="4">
        <f t="shared" si="22"/>
        <v>0.7246376811594204</v>
      </c>
      <c r="D185">
        <f t="shared" si="23"/>
        <v>0.31645569620253161</v>
      </c>
      <c r="E185">
        <f t="shared" si="24"/>
        <v>4.1093377361951955E-2</v>
      </c>
      <c r="F185">
        <f t="shared" si="25"/>
        <v>-0.1882223445239406</v>
      </c>
      <c r="G185">
        <v>0</v>
      </c>
      <c r="H185">
        <f t="shared" si="26"/>
        <v>0.2293157218858925</v>
      </c>
      <c r="I185">
        <f t="shared" si="27"/>
        <v>-1.1037769642208699</v>
      </c>
      <c r="J185">
        <f t="shared" si="28"/>
        <v>1.1037769642208699</v>
      </c>
      <c r="K185">
        <f t="shared" si="29"/>
        <v>0.70450554368961249</v>
      </c>
      <c r="L185">
        <f t="shared" si="30"/>
        <v>0.29549445631038762</v>
      </c>
      <c r="M185">
        <f t="shared" si="31"/>
        <v>1.4194352464039304</v>
      </c>
      <c r="N185">
        <f t="shared" si="32"/>
        <v>3.3841582427170787</v>
      </c>
    </row>
    <row r="186" spans="1:14" x14ac:dyDescent="0.25">
      <c r="A186" s="4">
        <f>IF('True_Odds_Calculator_2-way'!A187="","",'True_Odds_Calculator_2-way'!A187)</f>
        <v>1.65</v>
      </c>
      <c r="B186" s="4">
        <f>IF('True_Odds_Calculator_2-way'!B187="","",'True_Odds_Calculator_2-way'!B187)</f>
        <v>2.37</v>
      </c>
      <c r="C186" s="4">
        <f t="shared" si="22"/>
        <v>0.60606060606060608</v>
      </c>
      <c r="D186">
        <f t="shared" si="23"/>
        <v>0.42194092827004215</v>
      </c>
      <c r="E186">
        <f t="shared" si="24"/>
        <v>2.8001534330648337E-2</v>
      </c>
      <c r="F186">
        <f t="shared" si="25"/>
        <v>-0.22772024037846816</v>
      </c>
      <c r="G186">
        <v>0</v>
      </c>
      <c r="H186">
        <f t="shared" si="26"/>
        <v>0.25572177470911645</v>
      </c>
      <c r="I186">
        <f t="shared" si="27"/>
        <v>-1.0597002531915625</v>
      </c>
      <c r="J186">
        <f t="shared" si="28"/>
        <v>1.0597002531915625</v>
      </c>
      <c r="K186">
        <f t="shared" si="29"/>
        <v>0.59213461740682438</v>
      </c>
      <c r="L186">
        <f t="shared" si="30"/>
        <v>0.40786538259317556</v>
      </c>
      <c r="M186">
        <f t="shared" si="31"/>
        <v>1.6888051645745159</v>
      </c>
      <c r="N186">
        <f t="shared" si="32"/>
        <v>2.4517893468724408</v>
      </c>
    </row>
    <row r="187" spans="1:14" x14ac:dyDescent="0.25">
      <c r="A187" s="4">
        <f>IF('True_Odds_Calculator_2-way'!A188="","",'True_Odds_Calculator_2-way'!A188)</f>
        <v>2.58</v>
      </c>
      <c r="B187" s="4">
        <f>IF('True_Odds_Calculator_2-way'!B188="","",'True_Odds_Calculator_2-way'!B188)</f>
        <v>1.52</v>
      </c>
      <c r="C187" s="4">
        <f t="shared" si="22"/>
        <v>0.38759689922480617</v>
      </c>
      <c r="D187">
        <f t="shared" si="23"/>
        <v>0.65789473684210531</v>
      </c>
      <c r="E187">
        <f t="shared" si="24"/>
        <v>4.5491636066911534E-2</v>
      </c>
      <c r="F187">
        <f t="shared" si="25"/>
        <v>-0.20950632394940838</v>
      </c>
      <c r="G187">
        <v>0</v>
      </c>
      <c r="H187">
        <f t="shared" si="26"/>
        <v>0.25499796001631986</v>
      </c>
      <c r="I187">
        <f t="shared" si="27"/>
        <v>-1.1032394541017196</v>
      </c>
      <c r="J187">
        <f t="shared" si="28"/>
        <v>1.1032394541017196</v>
      </c>
      <c r="K187">
        <f t="shared" si="29"/>
        <v>0.36454861838676672</v>
      </c>
      <c r="L187">
        <f t="shared" si="30"/>
        <v>0.63545138161323322</v>
      </c>
      <c r="M187">
        <f t="shared" si="31"/>
        <v>2.7431183374807175</v>
      </c>
      <c r="N187">
        <f t="shared" si="32"/>
        <v>1.5736845161328941</v>
      </c>
    </row>
    <row r="188" spans="1:14" x14ac:dyDescent="0.25">
      <c r="A188" s="4">
        <f>IF('True_Odds_Calculator_2-way'!A189="","",'True_Odds_Calculator_2-way'!A189)</f>
        <v>2.02</v>
      </c>
      <c r="B188" s="4">
        <f>IF('True_Odds_Calculator_2-way'!B189="","",'True_Odds_Calculator_2-way'!B189)</f>
        <v>1.84</v>
      </c>
      <c r="C188" s="4">
        <f t="shared" si="22"/>
        <v>0.49504950495049505</v>
      </c>
      <c r="D188">
        <f t="shared" si="23"/>
        <v>0.54347826086956519</v>
      </c>
      <c r="E188">
        <f t="shared" si="24"/>
        <v>3.8527765820060234E-2</v>
      </c>
      <c r="F188">
        <f t="shared" si="25"/>
        <v>-0.23052087817477407</v>
      </c>
      <c r="G188">
        <v>0</v>
      </c>
      <c r="H188">
        <f t="shared" si="26"/>
        <v>0.26904864399483425</v>
      </c>
      <c r="I188">
        <f t="shared" si="27"/>
        <v>-1.080339539253607</v>
      </c>
      <c r="J188">
        <f t="shared" si="28"/>
        <v>1.080339539253607</v>
      </c>
      <c r="K188">
        <f t="shared" si="29"/>
        <v>0.4757495401805043</v>
      </c>
      <c r="L188">
        <f t="shared" si="30"/>
        <v>0.52425045981949592</v>
      </c>
      <c r="M188">
        <f t="shared" si="31"/>
        <v>2.1019463300386789</v>
      </c>
      <c r="N188">
        <f t="shared" si="32"/>
        <v>1.9074852129730298</v>
      </c>
    </row>
    <row r="189" spans="1:14" x14ac:dyDescent="0.25">
      <c r="A189" s="4">
        <f>IF('True_Odds_Calculator_2-way'!A190="","",'True_Odds_Calculator_2-way'!A190)</f>
        <v>2.2200000000000002</v>
      </c>
      <c r="B189" s="4">
        <f>IF('True_Odds_Calculator_2-way'!B190="","",'True_Odds_Calculator_2-way'!B190)</f>
        <v>1.69</v>
      </c>
      <c r="C189" s="4">
        <f t="shared" si="22"/>
        <v>0.4504504504504504</v>
      </c>
      <c r="D189">
        <f t="shared" si="23"/>
        <v>0.59171597633136097</v>
      </c>
      <c r="E189">
        <f t="shared" si="24"/>
        <v>4.2166426781811372E-2</v>
      </c>
      <c r="F189">
        <f t="shared" si="25"/>
        <v>-0.22437230129537822</v>
      </c>
      <c r="G189">
        <v>0</v>
      </c>
      <c r="H189">
        <f t="shared" si="26"/>
        <v>0.26653872807718959</v>
      </c>
      <c r="I189">
        <f t="shared" si="27"/>
        <v>-1.0899223022085147</v>
      </c>
      <c r="J189">
        <f t="shared" si="28"/>
        <v>1.0899223022085147</v>
      </c>
      <c r="K189">
        <f t="shared" si="29"/>
        <v>0.42923885660212757</v>
      </c>
      <c r="L189">
        <f t="shared" si="30"/>
        <v>0.57076114339787254</v>
      </c>
      <c r="M189">
        <f t="shared" si="31"/>
        <v>2.3297052086943877</v>
      </c>
      <c r="N189">
        <f t="shared" si="32"/>
        <v>1.7520463885238748</v>
      </c>
    </row>
    <row r="190" spans="1:14" x14ac:dyDescent="0.25">
      <c r="A190" s="4">
        <f>IF('True_Odds_Calculator_2-way'!A191="","",'True_Odds_Calculator_2-way'!A191)</f>
        <v>1.67</v>
      </c>
      <c r="B190" s="4">
        <f>IF('True_Odds_Calculator_2-way'!B191="","",'True_Odds_Calculator_2-way'!B191)</f>
        <v>2.29</v>
      </c>
      <c r="C190" s="4">
        <f t="shared" si="22"/>
        <v>0.5988023952095809</v>
      </c>
      <c r="D190">
        <f t="shared" si="23"/>
        <v>0.4366812227074236</v>
      </c>
      <c r="E190">
        <f t="shared" si="24"/>
        <v>3.5483617917004384E-2</v>
      </c>
      <c r="F190">
        <f t="shared" si="25"/>
        <v>-0.22600214418324938</v>
      </c>
      <c r="G190">
        <v>0</v>
      </c>
      <c r="H190">
        <f t="shared" si="26"/>
        <v>0.2614857621002537</v>
      </c>
      <c r="I190">
        <f t="shared" si="27"/>
        <v>-1.0756419800880679</v>
      </c>
      <c r="J190">
        <f t="shared" si="28"/>
        <v>1.0756419800880679</v>
      </c>
      <c r="K190">
        <f t="shared" si="29"/>
        <v>0.58116554291916578</v>
      </c>
      <c r="L190">
        <f t="shared" si="30"/>
        <v>0.41883445708083428</v>
      </c>
      <c r="M190">
        <f t="shared" si="31"/>
        <v>1.7206801266590057</v>
      </c>
      <c r="N190">
        <f t="shared" si="32"/>
        <v>2.3875781543136072</v>
      </c>
    </row>
    <row r="191" spans="1:14" x14ac:dyDescent="0.25">
      <c r="A191" s="4">
        <f>IF('True_Odds_Calculator_2-way'!A192="","",'True_Odds_Calculator_2-way'!A192)</f>
        <v>1.97</v>
      </c>
      <c r="B191" s="4">
        <f>IF('True_Odds_Calculator_2-way'!B192="","",'True_Odds_Calculator_2-way'!B192)</f>
        <v>1.92</v>
      </c>
      <c r="C191" s="4">
        <f t="shared" si="22"/>
        <v>0.50761421319796951</v>
      </c>
      <c r="D191">
        <f t="shared" si="23"/>
        <v>0.52083333333333337</v>
      </c>
      <c r="E191">
        <f t="shared" si="24"/>
        <v>2.844754653130277E-2</v>
      </c>
      <c r="F191">
        <f t="shared" si="25"/>
        <v>-0.2359348561759731</v>
      </c>
      <c r="G191">
        <v>0</v>
      </c>
      <c r="H191">
        <f t="shared" si="26"/>
        <v>0.26438240270727581</v>
      </c>
      <c r="I191">
        <f t="shared" si="27"/>
        <v>-1.0585715534396718</v>
      </c>
      <c r="J191">
        <f t="shared" si="28"/>
        <v>1.0585715534396718</v>
      </c>
      <c r="K191">
        <f t="shared" si="29"/>
        <v>0.49338508579127022</v>
      </c>
      <c r="L191">
        <f t="shared" si="30"/>
        <v>0.50661491420873006</v>
      </c>
      <c r="M191">
        <f t="shared" si="31"/>
        <v>2.0268144068364817</v>
      </c>
      <c r="N191">
        <f t="shared" si="32"/>
        <v>1.9738858291644976</v>
      </c>
    </row>
    <row r="192" spans="1:14" x14ac:dyDescent="0.25">
      <c r="A192" s="4">
        <f>IF('True_Odds_Calculator_2-way'!A193="","",'True_Odds_Calculator_2-way'!A193)</f>
        <v>1.91</v>
      </c>
      <c r="B192" s="4">
        <f>IF('True_Odds_Calculator_2-way'!B193="","",'True_Odds_Calculator_2-way'!B193)</f>
        <v>1.98</v>
      </c>
      <c r="C192" s="4">
        <f t="shared" si="22"/>
        <v>0.52356020942408377</v>
      </c>
      <c r="D192">
        <f t="shared" si="23"/>
        <v>0.50505050505050508</v>
      </c>
      <c r="E192">
        <f t="shared" si="24"/>
        <v>2.861071447458885E-2</v>
      </c>
      <c r="F192">
        <f t="shared" si="25"/>
        <v>-0.23581363371939279</v>
      </c>
      <c r="G192">
        <v>0</v>
      </c>
      <c r="H192">
        <f t="shared" si="26"/>
        <v>0.2644243481939817</v>
      </c>
      <c r="I192">
        <f t="shared" si="27"/>
        <v>-1.0589275952301447</v>
      </c>
      <c r="J192">
        <f t="shared" si="28"/>
        <v>1.0589275952301447</v>
      </c>
      <c r="K192">
        <f t="shared" si="29"/>
        <v>0.50926243676795835</v>
      </c>
      <c r="L192">
        <f t="shared" si="30"/>
        <v>0.4907375632320416</v>
      </c>
      <c r="M192">
        <f t="shared" si="31"/>
        <v>1.9636241116594322</v>
      </c>
      <c r="N192">
        <f t="shared" si="32"/>
        <v>2.0377490433255412</v>
      </c>
    </row>
    <row r="193" spans="1:14" x14ac:dyDescent="0.25">
      <c r="A193" s="4">
        <f>IF('True_Odds_Calculator_2-way'!A194="","",'True_Odds_Calculator_2-way'!A194)</f>
        <v>2.06</v>
      </c>
      <c r="B193" s="4">
        <f>IF('True_Odds_Calculator_2-way'!B194="","",'True_Odds_Calculator_2-way'!B194)</f>
        <v>1.75</v>
      </c>
      <c r="C193" s="4">
        <f t="shared" si="22"/>
        <v>0.4854368932038835</v>
      </c>
      <c r="D193">
        <f t="shared" si="23"/>
        <v>0.5714285714285714</v>
      </c>
      <c r="E193">
        <f t="shared" si="24"/>
        <v>5.6865464632454898E-2</v>
      </c>
      <c r="F193">
        <f t="shared" si="25"/>
        <v>-0.22052704576976423</v>
      </c>
      <c r="G193">
        <v>0</v>
      </c>
      <c r="H193">
        <f t="shared" si="26"/>
        <v>0.27739251040221913</v>
      </c>
      <c r="I193">
        <f t="shared" si="27"/>
        <v>-1.1215443081840883</v>
      </c>
      <c r="J193">
        <f t="shared" si="28"/>
        <v>1.1215443081840883</v>
      </c>
      <c r="K193">
        <f t="shared" si="29"/>
        <v>0.4568636290527433</v>
      </c>
      <c r="L193">
        <f t="shared" si="30"/>
        <v>0.54313637094725686</v>
      </c>
      <c r="M193">
        <f t="shared" si="31"/>
        <v>2.1888369666751335</v>
      </c>
      <c r="N193">
        <f t="shared" si="32"/>
        <v>1.8411582311380661</v>
      </c>
    </row>
    <row r="194" spans="1:14" x14ac:dyDescent="0.25">
      <c r="A194" s="4">
        <f>IF('True_Odds_Calculator_2-way'!A195="","",'True_Odds_Calculator_2-way'!A195)</f>
        <v>1.99</v>
      </c>
      <c r="B194" s="4">
        <f>IF('True_Odds_Calculator_2-way'!B195="","",'True_Odds_Calculator_2-way'!B195)</f>
        <v>1.88</v>
      </c>
      <c r="C194" s="4">
        <f t="shared" si="22"/>
        <v>0.50251256281407031</v>
      </c>
      <c r="D194">
        <f t="shared" si="23"/>
        <v>0.53191489361702127</v>
      </c>
      <c r="E194">
        <f t="shared" si="24"/>
        <v>3.4427456431091574E-2</v>
      </c>
      <c r="F194">
        <f t="shared" si="25"/>
        <v>-0.23286645995937127</v>
      </c>
      <c r="G194">
        <v>0</v>
      </c>
      <c r="H194">
        <f t="shared" si="26"/>
        <v>0.2672939163904629</v>
      </c>
      <c r="I194">
        <f t="shared" si="27"/>
        <v>-1.0713739108887084</v>
      </c>
      <c r="J194">
        <f t="shared" si="28"/>
        <v>1.0713739108887084</v>
      </c>
      <c r="K194">
        <f t="shared" si="29"/>
        <v>0.48528137423857021</v>
      </c>
      <c r="L194">
        <f t="shared" si="30"/>
        <v>0.51471862576142968</v>
      </c>
      <c r="M194">
        <f t="shared" si="31"/>
        <v>2.0606601717798219</v>
      </c>
      <c r="N194">
        <f t="shared" si="32"/>
        <v>1.9428090415820634</v>
      </c>
    </row>
    <row r="195" spans="1:14" x14ac:dyDescent="0.25">
      <c r="A195" s="4">
        <f>IF('True_Odds_Calculator_2-way'!A196="","",'True_Odds_Calculator_2-way'!A196)</f>
        <v>2.21</v>
      </c>
      <c r="B195" s="4">
        <f>IF('True_Odds_Calculator_2-way'!B196="","",'True_Odds_Calculator_2-way'!B196)</f>
        <v>1.71</v>
      </c>
      <c r="C195" s="4">
        <f t="shared" ref="C195:C258" si="33">1/A195</f>
        <v>0.45248868778280543</v>
      </c>
      <c r="D195">
        <f t="shared" ref="D195:D258" si="34">1/B195</f>
        <v>0.58479532163742687</v>
      </c>
      <c r="E195">
        <f t="shared" ref="E195:E258" si="35">C195+D195-1</f>
        <v>3.7284009420232245E-2</v>
      </c>
      <c r="F195">
        <f t="shared" ref="F195:F258" si="36">C195+D195-(C195*D195)-1</f>
        <v>-0.22732925828901074</v>
      </c>
      <c r="G195">
        <v>0</v>
      </c>
      <c r="H195">
        <f t="shared" ref="H195:H258" si="37">C195*D195</f>
        <v>0.26461326770924293</v>
      </c>
      <c r="I195">
        <f t="shared" ref="I195:I258" si="38">((-4*F195*H195)^0.5)/(2*F195)</f>
        <v>-1.0788924165398663</v>
      </c>
      <c r="J195">
        <f t="shared" ref="J195:J258" si="39">(-((-4*F195*H195)^0.5))/(2*F195)</f>
        <v>1.0788924165398663</v>
      </c>
      <c r="K195">
        <f t="shared" ref="K195:K258" si="40">IF(A195="","",(C195/($J195+C195-($J195*C195))))</f>
        <v>0.43375295009879905</v>
      </c>
      <c r="L195">
        <f t="shared" ref="L195:L258" si="41">IF(B195="","",(D195/($J195+D195-($J195*D195))))</f>
        <v>0.56624704990120123</v>
      </c>
      <c r="M195">
        <f t="shared" ref="M195:M258" si="42">IF(A195="","",1/K195)</f>
        <v>2.305459824013238</v>
      </c>
      <c r="N195">
        <f t="shared" ref="N195:N258" si="43">IF(B195="","",1/L195)</f>
        <v>1.7660136157433048</v>
      </c>
    </row>
    <row r="196" spans="1:14" x14ac:dyDescent="0.25">
      <c r="A196" s="4">
        <f>IF('True_Odds_Calculator_2-way'!A197="","",'True_Odds_Calculator_2-way'!A197)</f>
        <v>2.09</v>
      </c>
      <c r="B196" s="4">
        <f>IF('True_Odds_Calculator_2-way'!B197="","",'True_Odds_Calculator_2-way'!B197)</f>
        <v>1.79</v>
      </c>
      <c r="C196" s="4">
        <f t="shared" si="33"/>
        <v>0.47846889952153115</v>
      </c>
      <c r="D196">
        <f t="shared" si="34"/>
        <v>0.55865921787709494</v>
      </c>
      <c r="E196">
        <f t="shared" si="35"/>
        <v>3.7128117398625982E-2</v>
      </c>
      <c r="F196">
        <f t="shared" si="36"/>
        <v>-0.23017294378658693</v>
      </c>
      <c r="G196">
        <v>0</v>
      </c>
      <c r="H196">
        <f t="shared" si="37"/>
        <v>0.26730106118521291</v>
      </c>
      <c r="I196">
        <f t="shared" si="38"/>
        <v>-1.077638764691236</v>
      </c>
      <c r="J196">
        <f t="shared" si="39"/>
        <v>1.077638764691236</v>
      </c>
      <c r="K196">
        <f t="shared" si="40"/>
        <v>0.45984913425207868</v>
      </c>
      <c r="L196">
        <f t="shared" si="41"/>
        <v>0.54015086574792148</v>
      </c>
      <c r="M196">
        <f t="shared" si="42"/>
        <v>2.1746262535134471</v>
      </c>
      <c r="N196">
        <f t="shared" si="43"/>
        <v>1.8513346241060764</v>
      </c>
    </row>
    <row r="197" spans="1:14" x14ac:dyDescent="0.25">
      <c r="A197" s="4">
        <f>IF('True_Odds_Calculator_2-way'!A198="","",'True_Odds_Calculator_2-way'!A198)</f>
        <v>2.57</v>
      </c>
      <c r="B197" s="4">
        <f>IF('True_Odds_Calculator_2-way'!B198="","",'True_Odds_Calculator_2-way'!B198)</f>
        <v>1.56</v>
      </c>
      <c r="C197" s="4">
        <f t="shared" si="33"/>
        <v>0.38910505836575876</v>
      </c>
      <c r="D197">
        <f t="shared" si="34"/>
        <v>0.64102564102564097</v>
      </c>
      <c r="E197">
        <f t="shared" si="35"/>
        <v>3.0130699391399673E-2</v>
      </c>
      <c r="F197">
        <f t="shared" si="36"/>
        <v>-0.2192956200738303</v>
      </c>
      <c r="G197">
        <v>0</v>
      </c>
      <c r="H197">
        <f t="shared" si="37"/>
        <v>0.24942631946522995</v>
      </c>
      <c r="I197">
        <f t="shared" si="38"/>
        <v>-1.066488459484171</v>
      </c>
      <c r="J197">
        <f t="shared" si="39"/>
        <v>1.066488459484171</v>
      </c>
      <c r="K197">
        <f t="shared" si="40"/>
        <v>0.37391747879057763</v>
      </c>
      <c r="L197">
        <f t="shared" si="41"/>
        <v>0.62608252120942243</v>
      </c>
      <c r="M197">
        <f t="shared" si="42"/>
        <v>2.6743868813901486</v>
      </c>
      <c r="N197">
        <f t="shared" si="43"/>
        <v>1.5972335373111359</v>
      </c>
    </row>
    <row r="198" spans="1:14" x14ac:dyDescent="0.25">
      <c r="A198" s="4">
        <f>IF('True_Odds_Calculator_2-way'!A199="","",'True_Odds_Calculator_2-way'!A199)</f>
        <v>2.31</v>
      </c>
      <c r="B198" s="4">
        <f>IF('True_Odds_Calculator_2-way'!B199="","",'True_Odds_Calculator_2-way'!B199)</f>
        <v>1.68</v>
      </c>
      <c r="C198" s="4">
        <f t="shared" si="33"/>
        <v>0.4329004329004329</v>
      </c>
      <c r="D198">
        <f t="shared" si="34"/>
        <v>0.59523809523809523</v>
      </c>
      <c r="E198">
        <f t="shared" si="35"/>
        <v>2.813852813852824E-2</v>
      </c>
      <c r="F198">
        <f t="shared" si="36"/>
        <v>-0.22954030096887235</v>
      </c>
      <c r="G198">
        <v>0</v>
      </c>
      <c r="H198">
        <f t="shared" si="37"/>
        <v>0.25767882910740053</v>
      </c>
      <c r="I198">
        <f t="shared" si="38"/>
        <v>-1.0595217973953226</v>
      </c>
      <c r="J198">
        <f t="shared" si="39"/>
        <v>1.0595217973953226</v>
      </c>
      <c r="K198">
        <f t="shared" si="40"/>
        <v>0.41876510653929105</v>
      </c>
      <c r="L198">
        <f t="shared" si="41"/>
        <v>0.581234893460709</v>
      </c>
      <c r="M198">
        <f t="shared" si="42"/>
        <v>2.3879735545878726</v>
      </c>
      <c r="N198">
        <f t="shared" si="43"/>
        <v>1.7204748222288193</v>
      </c>
    </row>
    <row r="199" spans="1:14" x14ac:dyDescent="0.25">
      <c r="A199" s="4">
        <f>IF('True_Odds_Calculator_2-way'!A200="","",'True_Odds_Calculator_2-way'!A200)</f>
        <v>2.0699999999999998</v>
      </c>
      <c r="B199" s="4">
        <f>IF('True_Odds_Calculator_2-way'!B200="","",'True_Odds_Calculator_2-way'!B200)</f>
        <v>1.79</v>
      </c>
      <c r="C199" s="4">
        <f t="shared" si="33"/>
        <v>0.48309178743961356</v>
      </c>
      <c r="D199">
        <f t="shared" si="34"/>
        <v>0.55865921787709494</v>
      </c>
      <c r="E199">
        <f t="shared" si="35"/>
        <v>4.17510053167085E-2</v>
      </c>
      <c r="F199">
        <f t="shared" si="36"/>
        <v>-0.22813267481715382</v>
      </c>
      <c r="G199">
        <v>0</v>
      </c>
      <c r="H199">
        <f t="shared" si="37"/>
        <v>0.26988368013386232</v>
      </c>
      <c r="I199">
        <f t="shared" si="38"/>
        <v>-1.0876635272089796</v>
      </c>
      <c r="J199">
        <f t="shared" si="39"/>
        <v>1.0876635272089796</v>
      </c>
      <c r="K199">
        <f t="shared" si="40"/>
        <v>0.46214992696339507</v>
      </c>
      <c r="L199">
        <f t="shared" si="41"/>
        <v>0.53785007303660493</v>
      </c>
      <c r="M199">
        <f t="shared" si="42"/>
        <v>2.1637999741136076</v>
      </c>
      <c r="N199">
        <f t="shared" si="43"/>
        <v>1.8592541864950944</v>
      </c>
    </row>
    <row r="200" spans="1:14" x14ac:dyDescent="0.25">
      <c r="A200" s="4">
        <f>IF('True_Odds_Calculator_2-way'!A201="","",'True_Odds_Calculator_2-way'!A201)</f>
        <v>2.13</v>
      </c>
      <c r="B200" s="4">
        <f>IF('True_Odds_Calculator_2-way'!B201="","",'True_Odds_Calculator_2-way'!B201)</f>
        <v>1.75</v>
      </c>
      <c r="C200" s="4">
        <f t="shared" si="33"/>
        <v>0.46948356807511737</v>
      </c>
      <c r="D200">
        <f t="shared" si="34"/>
        <v>0.5714285714285714</v>
      </c>
      <c r="E200">
        <f t="shared" si="35"/>
        <v>4.091213950368866E-2</v>
      </c>
      <c r="F200">
        <f t="shared" si="36"/>
        <v>-0.22736418511066403</v>
      </c>
      <c r="G200">
        <v>0</v>
      </c>
      <c r="H200">
        <f t="shared" si="37"/>
        <v>0.26827632461435275</v>
      </c>
      <c r="I200">
        <f t="shared" si="38"/>
        <v>-1.0862508931871366</v>
      </c>
      <c r="J200">
        <f t="shared" si="39"/>
        <v>1.0862508931871366</v>
      </c>
      <c r="K200">
        <f t="shared" si="40"/>
        <v>0.4489411367792065</v>
      </c>
      <c r="L200">
        <f t="shared" si="41"/>
        <v>0.55105886322079345</v>
      </c>
      <c r="M200">
        <f t="shared" si="42"/>
        <v>2.2274635093014643</v>
      </c>
      <c r="N200">
        <f t="shared" si="43"/>
        <v>1.814688169890353</v>
      </c>
    </row>
    <row r="201" spans="1:14" x14ac:dyDescent="0.25">
      <c r="A201" s="4">
        <f>IF('True_Odds_Calculator_2-way'!A202="","",'True_Odds_Calculator_2-way'!A202)</f>
        <v>1.68</v>
      </c>
      <c r="B201" s="4">
        <f>IF('True_Odds_Calculator_2-way'!B202="","",'True_Odds_Calculator_2-way'!B202)</f>
        <v>2.2599999999999998</v>
      </c>
      <c r="C201" s="4">
        <f t="shared" si="33"/>
        <v>0.59523809523809523</v>
      </c>
      <c r="D201">
        <f t="shared" si="34"/>
        <v>0.44247787610619471</v>
      </c>
      <c r="E201">
        <f t="shared" si="35"/>
        <v>3.7715971344289834E-2</v>
      </c>
      <c r="F201">
        <f t="shared" si="36"/>
        <v>-0.22566371681415942</v>
      </c>
      <c r="G201">
        <v>0</v>
      </c>
      <c r="H201">
        <f t="shared" si="37"/>
        <v>0.26337968815844925</v>
      </c>
      <c r="I201">
        <f t="shared" si="38"/>
        <v>-1.080339539253607</v>
      </c>
      <c r="J201">
        <f t="shared" si="39"/>
        <v>1.080339539253607</v>
      </c>
      <c r="K201">
        <f t="shared" si="40"/>
        <v>0.57649152201294696</v>
      </c>
      <c r="L201">
        <f t="shared" si="41"/>
        <v>0.4235084779870531</v>
      </c>
      <c r="M201">
        <f t="shared" si="42"/>
        <v>1.7346308866924531</v>
      </c>
      <c r="N201">
        <f t="shared" si="43"/>
        <v>2.3612278194595446</v>
      </c>
    </row>
    <row r="202" spans="1:14" x14ac:dyDescent="0.25">
      <c r="A202" s="4">
        <f>IF('True_Odds_Calculator_2-way'!A203="","",'True_Odds_Calculator_2-way'!A203)</f>
        <v>1.72</v>
      </c>
      <c r="B202" s="4">
        <f>IF('True_Odds_Calculator_2-way'!B203="","",'True_Odds_Calculator_2-way'!B203)</f>
        <v>2.1800000000000002</v>
      </c>
      <c r="C202" s="4">
        <f t="shared" si="33"/>
        <v>0.58139534883720934</v>
      </c>
      <c r="D202">
        <f t="shared" si="34"/>
        <v>0.4587155963302752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0.56144023968644996</v>
      </c>
      <c r="L202">
        <f t="shared" si="41"/>
        <v>0.43855976031354993</v>
      </c>
      <c r="M202">
        <f t="shared" si="42"/>
        <v>1.7811334658849434</v>
      </c>
      <c r="N202">
        <f t="shared" si="43"/>
        <v>2.2801909579781015</v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Z19" sqref="Z19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1.67</v>
      </c>
      <c r="B3">
        <v>2.27</v>
      </c>
      <c r="C3" s="29">
        <f t="shared" ref="C3:C66" si="0">IF(OR($A3="",$B3=""),"",(1/A3)+(1/B3)-1)</f>
        <v>3.9331029570814469E-2</v>
      </c>
      <c r="D3" s="30">
        <f>IF(OR($A3="",$B3=""),"",A3*'MPTO_working_2-way'!$G2)</f>
        <v>1.7356828193832601</v>
      </c>
      <c r="E3" s="32">
        <f>IF(OR($A3="",$B3=""),"",B3*'MPTO_working_2-way'!$G2)</f>
        <v>2.3592814371257487</v>
      </c>
      <c r="F3" s="30">
        <f>IF(OR($A3="",$B3=""),"",'MPTO_working_2-way'!D2)</f>
        <v>1.7267075087111983</v>
      </c>
      <c r="G3" s="32">
        <f>IF(OR($A3="",$B3=""),"",'MPTO_working_2-way'!E2)</f>
        <v>2.3760694474913038</v>
      </c>
      <c r="H3" s="30">
        <f>IF(OR($A3="",$B3=""),"",'OddsRatio_working_2-way'!M2)</f>
        <v>1.7263326063988251</v>
      </c>
      <c r="I3" s="30">
        <f>IF(OR($A3="",$B3=""),"",'OddsRatio_working_2-way'!N2)</f>
        <v>2.376779716606729</v>
      </c>
      <c r="J3" s="30">
        <f>IF('Log_working_2-way'!$D2="","",A3^('Log_working_2-way'!$D2))</f>
        <v>1.7222426672508611</v>
      </c>
      <c r="K3" s="32">
        <f>IF('Log_working_2-way'!$D2="","",B3^('Log_working_2-way'!$D2))</f>
        <v>2.3845761893383783</v>
      </c>
      <c r="L3" s="37">
        <f>(1/D3)</f>
        <v>0.57614213197969533</v>
      </c>
      <c r="M3" s="37">
        <f>(1/E3)</f>
        <v>0.42385786802030456</v>
      </c>
      <c r="N3" s="38">
        <v>100</v>
      </c>
      <c r="O3" s="38">
        <f>(1/A3)*((N3*A3)-N3)</f>
        <v>40.119760479041922</v>
      </c>
      <c r="P3" s="38">
        <f>(1/B3)*((N3*B3)-N3)</f>
        <v>55.947136563876647</v>
      </c>
      <c r="Q3" s="38">
        <f>(1/B3)*N3</f>
        <v>44.052863436123346</v>
      </c>
      <c r="R3" s="38">
        <f>(1/A3)*N3</f>
        <v>59.880239520958092</v>
      </c>
      <c r="S3" s="39">
        <f>O3-Q3</f>
        <v>-3.9331029570814238</v>
      </c>
      <c r="T3" s="39">
        <f>P3-R3</f>
        <v>-3.9331029570814451</v>
      </c>
      <c r="U3" t="s">
        <v>345</v>
      </c>
      <c r="V3" t="s">
        <v>342</v>
      </c>
      <c r="W3" t="s">
        <v>459</v>
      </c>
      <c r="X3" t="s">
        <v>492</v>
      </c>
      <c r="Y3" s="41"/>
    </row>
    <row r="4" spans="1:25" s="12" customFormat="1" ht="15" x14ac:dyDescent="0.25">
      <c r="A4">
        <v>1.64</v>
      </c>
      <c r="B4">
        <v>2.38</v>
      </c>
      <c r="C4" s="29">
        <f t="shared" si="0"/>
        <v>2.9924164787866303E-2</v>
      </c>
      <c r="D4" s="30">
        <f>IF(OR($A4="",$B4=""),"",A4*'MPTO_working_2-way'!$G3)</f>
        <v>1.6890756302521006</v>
      </c>
      <c r="E4" s="32">
        <f>IF(OR($A4="",$B4=""),"",B4*'MPTO_working_2-way'!$G3)</f>
        <v>2.4512195121951219</v>
      </c>
      <c r="F4" s="30">
        <f>IF(OR($A4="",$B4=""),"",'MPTO_working_2-way'!D3)</f>
        <v>1.6812543073742245</v>
      </c>
      <c r="G4" s="32">
        <f>IF(OR($A4="",$B4=""),"",'MPTO_working_2-way'!E3)</f>
        <v>2.4678806272129488</v>
      </c>
      <c r="H4" s="30">
        <f>IF(OR($A4="",$B4=""),"",'OddsRatio_working_2-way'!M3)</f>
        <v>1.6810052246069986</v>
      </c>
      <c r="I4" s="30">
        <f>IF(OR($A4="",$B4=""),"",'OddsRatio_working_2-way'!N3)</f>
        <v>2.468417515558841</v>
      </c>
      <c r="J4" s="30">
        <f>IF('Log_working_2-way'!$D3="","",A4^('Log_working_2-way'!$D3))</f>
        <v>1.6774595064065265</v>
      </c>
      <c r="K4" s="32">
        <f>IF('Log_working_2-way'!$D3="","",B4^('Log_working_2-way'!$D3))</f>
        <v>2.4761029855560022</v>
      </c>
      <c r="L4" s="37">
        <f t="shared" ref="L4" si="1">(1/D4)</f>
        <v>0.59203980099502496</v>
      </c>
      <c r="M4" s="37">
        <f t="shared" ref="M4" si="2">(1/E4)</f>
        <v>0.40796019900497515</v>
      </c>
      <c r="N4" s="38">
        <v>100</v>
      </c>
      <c r="O4" s="38">
        <f t="shared" ref="O4" si="3">(1/A4)*((N4*A4)-N4)</f>
        <v>39.024390243902438</v>
      </c>
      <c r="P4" s="38">
        <f t="shared" ref="P4" si="4">(1/B4)*((N4*B4)-N4)</f>
        <v>57.983193277310924</v>
      </c>
      <c r="Q4" s="38">
        <f t="shared" ref="Q4" si="5">(1/B4)*N4</f>
        <v>42.016806722689076</v>
      </c>
      <c r="R4" s="38">
        <f t="shared" ref="R4" si="6">(1/A4)*N4</f>
        <v>60.975609756097562</v>
      </c>
      <c r="S4" s="39">
        <f t="shared" ref="S4" si="7">O4-Q4</f>
        <v>-2.9924164787866374</v>
      </c>
      <c r="T4" s="39">
        <f t="shared" ref="T4" si="8">P4-R4</f>
        <v>-2.9924164787866374</v>
      </c>
      <c r="U4" t="s">
        <v>204</v>
      </c>
      <c r="V4" t="s">
        <v>352</v>
      </c>
      <c r="W4" t="s">
        <v>460</v>
      </c>
      <c r="X4" t="s">
        <v>492</v>
      </c>
      <c r="Y4" s="41"/>
    </row>
    <row r="5" spans="1:25" s="12" customFormat="1" ht="15" x14ac:dyDescent="0.25">
      <c r="A5">
        <v>1.76</v>
      </c>
      <c r="B5">
        <v>2.15</v>
      </c>
      <c r="C5" s="29">
        <f t="shared" si="0"/>
        <v>3.3298097251585723E-2</v>
      </c>
      <c r="D5" s="30">
        <f>IF(OR($A5="",$B5=""),"",A5*'MPTO_working_2-way'!$G4)</f>
        <v>1.8186046511627909</v>
      </c>
      <c r="E5" s="32">
        <f>IF(OR($A5="",$B5=""),"",B5*'MPTO_working_2-way'!$G4)</f>
        <v>2.2215909090909092</v>
      </c>
      <c r="F5" s="30">
        <f>IF(OR($A5="",$B5=""),"",'MPTO_working_2-way'!D4)</f>
        <v>1.8131288931480596</v>
      </c>
      <c r="G5" s="32">
        <f>IF(OR($A5="",$B5=""),"",'MPTO_working_2-way'!E4)</f>
        <v>2.2298173246906305</v>
      </c>
      <c r="H5" s="30">
        <f>IF(OR($A5="",$B5=""),"",'OddsRatio_working_2-way'!M4)</f>
        <v>1.8129388446970602</v>
      </c>
      <c r="I5" s="30">
        <f>IF(OR($A5="",$B5=""),"",'OddsRatio_working_2-way'!N4)</f>
        <v>2.2301048307916052</v>
      </c>
      <c r="J5" s="30">
        <f>IF('Log_working_2-way'!$D4="","",A5^('Log_working_2-way'!$D4))</f>
        <v>1.8104537322239227</v>
      </c>
      <c r="K5" s="32">
        <f>IF('Log_working_2-way'!$D4="","",B5^('Log_working_2-way'!$D4))</f>
        <v>2.2338767288490446</v>
      </c>
      <c r="L5" s="37">
        <f t="shared" ref="L5:L68" si="9">(1/D5)</f>
        <v>0.54987212276214825</v>
      </c>
      <c r="M5" s="37">
        <f t="shared" ref="M5:M68" si="10">(1/E5)</f>
        <v>0.45012787723785164</v>
      </c>
      <c r="N5" s="38">
        <v>101</v>
      </c>
      <c r="O5" s="38">
        <f t="shared" ref="O5:O68" si="11">(1/A5)*((N5*A5)-N5)</f>
        <v>43.61363636363636</v>
      </c>
      <c r="P5" s="38">
        <f t="shared" ref="P5:P68" si="12">(1/B5)*((N5*B5)-N5)</f>
        <v>54.023255813953476</v>
      </c>
      <c r="Q5" s="38">
        <f t="shared" ref="Q5:Q68" si="13">(1/B5)*N5</f>
        <v>46.97674418604651</v>
      </c>
      <c r="R5" s="38">
        <f t="shared" ref="R5:R68" si="14">(1/A5)*N5</f>
        <v>57.38636363636364</v>
      </c>
      <c r="S5" s="39">
        <f t="shared" ref="S5:S68" si="15">O5-Q5</f>
        <v>-3.36310782241015</v>
      </c>
      <c r="T5" s="39">
        <f t="shared" ref="T5:T68" si="16">P5-R5</f>
        <v>-3.3631078224101643</v>
      </c>
      <c r="U5" t="s">
        <v>359</v>
      </c>
      <c r="V5" t="s">
        <v>215</v>
      </c>
      <c r="W5" t="s">
        <v>461</v>
      </c>
      <c r="X5" t="s">
        <v>492</v>
      </c>
      <c r="Y5" s="41"/>
    </row>
    <row r="6" spans="1:25" s="12" customFormat="1" ht="15" x14ac:dyDescent="0.25">
      <c r="A6">
        <v>1.72</v>
      </c>
      <c r="B6">
        <v>2.21</v>
      </c>
      <c r="C6" s="29">
        <f t="shared" si="0"/>
        <v>3.3884036620014824E-2</v>
      </c>
      <c r="D6" s="30">
        <f>IF(OR($A6="",$B6=""),"",A6*'MPTO_working_2-way'!$G5)</f>
        <v>1.7782805429864255</v>
      </c>
      <c r="E6" s="32">
        <f>IF(OR($A6="",$B6=""),"",B6*'MPTO_working_2-way'!$G5)</f>
        <v>2.2848837209302326</v>
      </c>
      <c r="F6" s="30">
        <f>IF(OR($A6="",$B6=""),"",'MPTO_working_2-way'!D5)</f>
        <v>1.7716256524981358</v>
      </c>
      <c r="G6" s="32">
        <f>IF(OR($A6="",$B6=""),"",'MPTO_working_2-way'!E5)</f>
        <v>2.2959652089876781</v>
      </c>
      <c r="H6" s="30">
        <f>IF(OR($A6="",$B6=""),"",'OddsRatio_working_2-way'!M5)</f>
        <v>1.7713892158398703</v>
      </c>
      <c r="I6" s="30">
        <f>IF(OR($A6="",$B6=""),"",'OddsRatio_working_2-way'!N5)</f>
        <v>2.2963624321753371</v>
      </c>
      <c r="J6" s="30">
        <f>IF('Log_working_2-way'!$D5="","",A6^('Log_working_2-way'!$D5))</f>
        <v>1.7683679149287428</v>
      </c>
      <c r="K6" s="32">
        <f>IF('Log_working_2-way'!$D5="","",B6^('Log_working_2-way'!$D5))</f>
        <v>2.3014598613122459</v>
      </c>
      <c r="L6" s="37">
        <f t="shared" si="9"/>
        <v>0.56234096692111957</v>
      </c>
      <c r="M6" s="37">
        <f t="shared" si="10"/>
        <v>0.43765903307888038</v>
      </c>
      <c r="N6" s="38">
        <v>102</v>
      </c>
      <c r="O6" s="38">
        <f t="shared" si="11"/>
        <v>42.697674418604649</v>
      </c>
      <c r="P6" s="38">
        <f t="shared" si="12"/>
        <v>55.84615384615384</v>
      </c>
      <c r="Q6" s="38">
        <f t="shared" si="13"/>
        <v>46.153846153846153</v>
      </c>
      <c r="R6" s="38">
        <f t="shared" si="14"/>
        <v>59.302325581395351</v>
      </c>
      <c r="S6" s="39">
        <f t="shared" si="15"/>
        <v>-3.4561717352415045</v>
      </c>
      <c r="T6" s="39">
        <f t="shared" si="16"/>
        <v>-3.4561717352415116</v>
      </c>
      <c r="U6" t="s">
        <v>216</v>
      </c>
      <c r="V6" t="s">
        <v>211</v>
      </c>
      <c r="W6" t="s">
        <v>461</v>
      </c>
      <c r="X6" t="s">
        <v>492</v>
      </c>
      <c r="Y6" s="41"/>
    </row>
    <row r="7" spans="1:25" s="12" customFormat="1" ht="15" x14ac:dyDescent="0.25">
      <c r="A7">
        <v>2.2599999999999998</v>
      </c>
      <c r="B7">
        <v>1.69</v>
      </c>
      <c r="C7" s="29">
        <f t="shared" si="0"/>
        <v>3.4193852437555794E-2</v>
      </c>
      <c r="D7" s="30">
        <f>IF(OR($A7="",$B7=""),"",A7*'MPTO_working_2-way'!$G6)</f>
        <v>2.3372781065088759</v>
      </c>
      <c r="E7" s="32">
        <f>IF(OR($A7="",$B7=""),"",B7*'MPTO_working_2-way'!$G6)</f>
        <v>1.7477876106194692</v>
      </c>
      <c r="F7" s="30">
        <f>IF(OR($A7="",$B7=""),"",'MPTO_working_2-way'!D6)</f>
        <v>2.3508340001231001</v>
      </c>
      <c r="G7" s="32">
        <f>IF(OR($A7="",$B7=""),"",'MPTO_working_2-way'!E6)</f>
        <v>1.740283410033262</v>
      </c>
      <c r="H7" s="30">
        <f>IF(OR($A7="",$B7=""),"",'OddsRatio_working_2-way'!M6)</f>
        <v>2.351327849384353</v>
      </c>
      <c r="I7" s="30">
        <f>IF(OR($A7="",$B7=""),"",'OddsRatio_working_2-way'!N6)</f>
        <v>1.7400128699009547</v>
      </c>
      <c r="J7" s="30">
        <f>IF('Log_working_2-way'!$D6="","",A7^('Log_working_2-way'!$D6))</f>
        <v>2.3575800032398484</v>
      </c>
      <c r="K7" s="32">
        <f>IF('Log_working_2-way'!$D6="","",B7^('Log_working_2-way'!$D6))</f>
        <v>1.7366048392090647</v>
      </c>
      <c r="L7" s="37">
        <f t="shared" si="9"/>
        <v>0.42784810126582273</v>
      </c>
      <c r="M7" s="37">
        <f t="shared" si="10"/>
        <v>0.57215189873417716</v>
      </c>
      <c r="N7" s="38">
        <v>103</v>
      </c>
      <c r="O7" s="38">
        <f t="shared" si="11"/>
        <v>57.424778761061937</v>
      </c>
      <c r="P7" s="38">
        <f t="shared" si="12"/>
        <v>42.053254437869818</v>
      </c>
      <c r="Q7" s="38">
        <f t="shared" si="13"/>
        <v>60.946745562130182</v>
      </c>
      <c r="R7" s="38">
        <f t="shared" si="14"/>
        <v>45.575221238938056</v>
      </c>
      <c r="S7" s="39">
        <f t="shared" si="15"/>
        <v>-3.5219668010682454</v>
      </c>
      <c r="T7" s="39">
        <f t="shared" si="16"/>
        <v>-3.5219668010682383</v>
      </c>
      <c r="U7" t="s">
        <v>79</v>
      </c>
      <c r="V7" t="s">
        <v>69</v>
      </c>
      <c r="W7" t="s">
        <v>136</v>
      </c>
      <c r="X7" t="s">
        <v>492</v>
      </c>
      <c r="Y7" s="41"/>
    </row>
    <row r="8" spans="1:25" ht="15" x14ac:dyDescent="0.25">
      <c r="A8">
        <v>1.53</v>
      </c>
      <c r="B8">
        <v>2.42</v>
      </c>
      <c r="C8" s="29">
        <f t="shared" si="0"/>
        <v>6.681791173769791E-2</v>
      </c>
      <c r="D8" s="30">
        <f>IF(OR($A8="",$B8=""),"",A8*'MPTO_working_2-way'!$G7)</f>
        <v>1.6322314049586779</v>
      </c>
      <c r="E8" s="32">
        <f>IF(OR($A8="",$B8=""),"",B8*'MPTO_working_2-way'!$G7)</f>
        <v>2.5816993464052289</v>
      </c>
      <c r="F8" s="30">
        <f>IF(OR($A8="",$B8=""),"",'MPTO_working_2-way'!D7)</f>
        <v>1.6124199799677745</v>
      </c>
      <c r="G8" s="32">
        <f>IF(OR($A8="",$B8=""),"",'MPTO_working_2-way'!E7)</f>
        <v>2.6328663869729079</v>
      </c>
      <c r="H8" s="30">
        <f>IF(OR($A8="",$B8=""),"",'OddsRatio_working_2-way'!M7)</f>
        <v>1.610933250543559</v>
      </c>
      <c r="I8" s="30">
        <f>IF(OR($A8="",$B8=""),"",'OddsRatio_working_2-way'!N7)</f>
        <v>2.6368400297582135</v>
      </c>
      <c r="J8" s="30">
        <f>IF('Log_working_2-way'!$D7="","",A8^('Log_working_2-way'!$D7))</f>
        <v>1.601751324280456</v>
      </c>
      <c r="K8" s="32">
        <f>IF('Log_working_2-way'!$D7="","",B8^('Log_working_2-way'!$D7))</f>
        <v>2.6618160353418507</v>
      </c>
      <c r="L8" s="37">
        <f t="shared" si="9"/>
        <v>0.6126582278481012</v>
      </c>
      <c r="M8" s="37">
        <f t="shared" si="10"/>
        <v>0.38734177215189869</v>
      </c>
      <c r="N8" s="38">
        <v>104</v>
      </c>
      <c r="O8" s="38">
        <f t="shared" si="11"/>
        <v>36.02614379084968</v>
      </c>
      <c r="P8" s="38">
        <f t="shared" si="12"/>
        <v>61.024793388429757</v>
      </c>
      <c r="Q8" s="38">
        <f t="shared" si="13"/>
        <v>42.97520661157025</v>
      </c>
      <c r="R8" s="38">
        <f t="shared" si="14"/>
        <v>67.973856209150327</v>
      </c>
      <c r="S8" s="39">
        <f t="shared" si="15"/>
        <v>-6.9490628207205702</v>
      </c>
      <c r="T8" s="39">
        <f t="shared" si="16"/>
        <v>-6.9490628207205702</v>
      </c>
      <c r="U8" t="s">
        <v>148</v>
      </c>
      <c r="V8" t="s">
        <v>143</v>
      </c>
      <c r="W8" t="s">
        <v>163</v>
      </c>
      <c r="X8" t="s">
        <v>492</v>
      </c>
      <c r="Y8" s="41"/>
    </row>
    <row r="9" spans="1:25" ht="15" x14ac:dyDescent="0.25">
      <c r="A9">
        <v>1.72</v>
      </c>
      <c r="B9">
        <v>2.14</v>
      </c>
      <c r="C9" s="29">
        <f t="shared" si="0"/>
        <v>4.8685068463377501E-2</v>
      </c>
      <c r="D9" s="30">
        <f>IF(OR($A9="",$B9=""),"",A9*'MPTO_working_2-way'!$G8)</f>
        <v>1.8037383177570092</v>
      </c>
      <c r="E9" s="32">
        <f>IF(OR($A9="",$B9=""),"",B9*'MPTO_working_2-way'!$G8)</f>
        <v>2.2441860465116279</v>
      </c>
      <c r="F9" s="30">
        <f>IF(OR($A9="",$B9=""),"",'MPTO_working_2-way'!D8)</f>
        <v>1.7951619196254389</v>
      </c>
      <c r="G9" s="32">
        <f>IF(OR($A9="",$B9=""),"",'MPTO_working_2-way'!E8)</f>
        <v>2.2576054955839058</v>
      </c>
      <c r="H9" s="30">
        <f>IF(OR($A9="",$B9=""),"",'OddsRatio_working_2-way'!M8)</f>
        <v>1.7947194142390264</v>
      </c>
      <c r="I9" s="30">
        <f>IF(OR($A9="",$B9=""),"",'OddsRatio_working_2-way'!N8)</f>
        <v>2.2583057392117913</v>
      </c>
      <c r="J9" s="30">
        <f>IF('Log_working_2-way'!$D8="","",A9^('Log_working_2-way'!$D8))</f>
        <v>1.7907852046807202</v>
      </c>
      <c r="K9" s="32">
        <f>IF('Log_working_2-way'!$D8="","",B9^('Log_working_2-way'!$D8))</f>
        <v>2.2645658948599179</v>
      </c>
      <c r="L9" s="37">
        <f t="shared" si="9"/>
        <v>0.55440414507772029</v>
      </c>
      <c r="M9" s="37">
        <f t="shared" si="10"/>
        <v>0.44559585492227982</v>
      </c>
      <c r="N9" s="38">
        <v>105</v>
      </c>
      <c r="O9" s="38">
        <f t="shared" si="11"/>
        <v>43.95348837209302</v>
      </c>
      <c r="P9" s="38">
        <f t="shared" si="12"/>
        <v>55.934579439252346</v>
      </c>
      <c r="Q9" s="38">
        <f t="shared" si="13"/>
        <v>49.065420560747661</v>
      </c>
      <c r="R9" s="38">
        <f t="shared" si="14"/>
        <v>61.04651162790698</v>
      </c>
      <c r="S9" s="39">
        <f t="shared" si="15"/>
        <v>-5.1119321886546416</v>
      </c>
      <c r="T9" s="39">
        <f t="shared" si="16"/>
        <v>-5.1119321886546345</v>
      </c>
      <c r="U9" t="s">
        <v>154</v>
      </c>
      <c r="V9" t="s">
        <v>139</v>
      </c>
      <c r="W9" t="s">
        <v>163</v>
      </c>
      <c r="X9" t="s">
        <v>492</v>
      </c>
      <c r="Y9" s="41"/>
    </row>
    <row r="10" spans="1:25" ht="14.25" customHeight="1" x14ac:dyDescent="0.25">
      <c r="A10">
        <v>2.4300000000000002</v>
      </c>
      <c r="B10">
        <v>1.62</v>
      </c>
      <c r="C10" s="29">
        <f t="shared" si="0"/>
        <v>2.8806584362139898E-2</v>
      </c>
      <c r="D10" s="30">
        <f>IF(OR($A10="",$B10=""),"",A10*'MPTO_working_2-way'!$G9)</f>
        <v>2.5</v>
      </c>
      <c r="E10" s="32">
        <f>IF(OR($A10="",$B10=""),"",B10*'MPTO_working_2-way'!$G9)</f>
        <v>1.6666666666666667</v>
      </c>
      <c r="F10" s="30">
        <f>IF(OR($A10="",$B10=""),"",'MPTO_working_2-way'!D9)</f>
        <v>2.5181347150259068</v>
      </c>
      <c r="G10" s="32">
        <f>IF(OR($A10="",$B10=""),"",'MPTO_working_2-way'!E9)</f>
        <v>1.658703071672355</v>
      </c>
      <c r="H10" s="30">
        <f>IF(OR($A10="",$B10=""),"",'OddsRatio_working_2-way'!M9)</f>
        <v>2.5187006330752704</v>
      </c>
      <c r="I10" s="30">
        <f>IF(OR($A10="",$B10=""),"",'OddsRatio_working_2-way'!N9)</f>
        <v>1.6584576171375296</v>
      </c>
      <c r="J10" s="30">
        <f>IF('Log_working_2-way'!$D9="","",A10^('Log_working_2-way'!$D9))</f>
        <v>2.5270727654504732</v>
      </c>
      <c r="K10" s="32">
        <f>IF('Log_working_2-way'!$D9="","",B10^('Log_working_2-way'!$D9))</f>
        <v>1.6548476422503566</v>
      </c>
      <c r="L10" s="37">
        <f t="shared" si="9"/>
        <v>0.4</v>
      </c>
      <c r="M10" s="37">
        <f t="shared" si="10"/>
        <v>0.6</v>
      </c>
      <c r="N10" s="38">
        <v>106</v>
      </c>
      <c r="O10" s="38">
        <f t="shared" si="11"/>
        <v>62.378600823045275</v>
      </c>
      <c r="P10" s="38">
        <f t="shared" si="12"/>
        <v>40.567901234567898</v>
      </c>
      <c r="Q10" s="38">
        <f t="shared" si="13"/>
        <v>65.432098765432102</v>
      </c>
      <c r="R10" s="38">
        <f t="shared" si="14"/>
        <v>43.621399176954725</v>
      </c>
      <c r="S10" s="39">
        <f t="shared" si="15"/>
        <v>-3.0534979423868265</v>
      </c>
      <c r="T10" s="39">
        <f t="shared" si="16"/>
        <v>-3.0534979423868265</v>
      </c>
      <c r="U10" t="s">
        <v>377</v>
      </c>
      <c r="V10" t="s">
        <v>378</v>
      </c>
      <c r="W10" t="s">
        <v>462</v>
      </c>
      <c r="X10" t="s">
        <v>492</v>
      </c>
      <c r="Y10" s="41"/>
    </row>
    <row r="11" spans="1:25" ht="15" x14ac:dyDescent="0.25">
      <c r="A11">
        <v>2.2400000000000002</v>
      </c>
      <c r="B11">
        <v>1.67</v>
      </c>
      <c r="C11" s="29">
        <f t="shared" si="0"/>
        <v>4.5230966638152292E-2</v>
      </c>
      <c r="D11" s="30">
        <f>IF(OR($A11="",$B11=""),"",A11*'MPTO_working_2-way'!$G10)</f>
        <v>2.3413173652694614</v>
      </c>
      <c r="E11" s="32">
        <f>IF(OR($A11="",$B11=""),"",B11*'MPTO_working_2-way'!$G10)</f>
        <v>1.7455357142857142</v>
      </c>
      <c r="F11" s="30">
        <f>IF(OR($A11="",$B11=""),"",'MPTO_working_2-way'!D10)</f>
        <v>2.3595307177999247</v>
      </c>
      <c r="G11" s="32">
        <f>IF(OR($A11="",$B11=""),"",'MPTO_working_2-way'!E10)</f>
        <v>1.7355479261389997</v>
      </c>
      <c r="H11" s="30">
        <f>IF(OR($A11="",$B11=""),"",'OddsRatio_working_2-way'!M10)</f>
        <v>2.3604213570275632</v>
      </c>
      <c r="I11" s="30">
        <f>IF(OR($A11="",$B11=""),"",'OddsRatio_working_2-way'!N10)</f>
        <v>1.7350663783939253</v>
      </c>
      <c r="J11" s="30">
        <f>IF('Log_working_2-way'!$D10="","",A11^('Log_working_2-way'!$D10))</f>
        <v>2.3689296087986125</v>
      </c>
      <c r="K11" s="32">
        <f>IF('Log_working_2-way'!$D10="","",B11^('Log_working_2-way'!$D10))</f>
        <v>1.730497750630863</v>
      </c>
      <c r="L11" s="37">
        <f t="shared" si="9"/>
        <v>0.42710997442455234</v>
      </c>
      <c r="M11" s="37">
        <f t="shared" si="10"/>
        <v>0.57289002557544755</v>
      </c>
      <c r="N11" s="38">
        <v>107</v>
      </c>
      <c r="O11" s="38">
        <f t="shared" si="11"/>
        <v>59.232142857142868</v>
      </c>
      <c r="P11" s="38">
        <f t="shared" si="12"/>
        <v>42.928143712574851</v>
      </c>
      <c r="Q11" s="38">
        <f t="shared" si="13"/>
        <v>64.071856287425149</v>
      </c>
      <c r="R11" s="38">
        <f t="shared" si="14"/>
        <v>47.767857142857139</v>
      </c>
      <c r="S11" s="39">
        <f t="shared" si="15"/>
        <v>-4.8397134302822806</v>
      </c>
      <c r="T11" s="39">
        <f t="shared" si="16"/>
        <v>-4.8397134302822877</v>
      </c>
      <c r="U11" t="s">
        <v>381</v>
      </c>
      <c r="V11" t="s">
        <v>383</v>
      </c>
      <c r="W11" t="s">
        <v>463</v>
      </c>
      <c r="X11" t="s">
        <v>492</v>
      </c>
      <c r="Y11" s="41"/>
    </row>
    <row r="12" spans="1:25" ht="15" x14ac:dyDescent="0.25">
      <c r="A12">
        <v>1.9</v>
      </c>
      <c r="B12">
        <v>2.0099999999999998</v>
      </c>
      <c r="C12" s="29">
        <f t="shared" si="0"/>
        <v>2.3828227284629522E-2</v>
      </c>
      <c r="D12" s="30">
        <f>IF(OR($A12="",$B12=""),"",A12*'MPTO_working_2-way'!$G11)</f>
        <v>1.9452736318407959</v>
      </c>
      <c r="E12" s="32">
        <f>IF(OR($A12="",$B12=""),"",B12*'MPTO_working_2-way'!$G11)</f>
        <v>2.0578947368421052</v>
      </c>
      <c r="F12" s="30">
        <f>IF(OR($A12="",$B12=""),"",'MPTO_working_2-way'!D11)</f>
        <v>1.9440061084245355</v>
      </c>
      <c r="G12" s="32">
        <f>IF(OR($A12="",$B12=""),"",'MPTO_working_2-way'!E11)</f>
        <v>2.05931517929361</v>
      </c>
      <c r="H12" s="30">
        <f>IF(OR($A12="",$B12=""),"",'OddsRatio_working_2-way'!M11)</f>
        <v>1.9439751632913294</v>
      </c>
      <c r="I12" s="30">
        <f>IF(OR($A12="",$B12=""),"",'OddsRatio_working_2-way'!N11)</f>
        <v>2.0593499054713802</v>
      </c>
      <c r="J12" s="30">
        <f>IF('Log_working_2-way'!$D11="","",A12^('Log_working_2-way'!$D11))</f>
        <v>1.9434033475162076</v>
      </c>
      <c r="K12" s="32">
        <f>IF('Log_working_2-way'!$D11="","",B12^('Log_working_2-way'!$D11))</f>
        <v>2.0599919987911819</v>
      </c>
      <c r="L12" s="37">
        <f t="shared" si="9"/>
        <v>0.51406649616368294</v>
      </c>
      <c r="M12" s="37">
        <f t="shared" si="10"/>
        <v>0.48593350383631717</v>
      </c>
      <c r="N12" s="38">
        <v>108</v>
      </c>
      <c r="O12" s="38">
        <f t="shared" si="11"/>
        <v>51.157894736842096</v>
      </c>
      <c r="P12" s="38">
        <f t="shared" si="12"/>
        <v>54.268656716417908</v>
      </c>
      <c r="Q12" s="38">
        <f t="shared" si="13"/>
        <v>53.731343283582099</v>
      </c>
      <c r="R12" s="38">
        <f t="shared" si="14"/>
        <v>56.84210526315789</v>
      </c>
      <c r="S12" s="39">
        <f t="shared" si="15"/>
        <v>-2.5734485467400035</v>
      </c>
      <c r="T12" s="39">
        <f t="shared" si="16"/>
        <v>-2.5734485467399821</v>
      </c>
      <c r="U12" t="s">
        <v>389</v>
      </c>
      <c r="V12" t="s">
        <v>260</v>
      </c>
      <c r="W12" t="s">
        <v>472</v>
      </c>
      <c r="X12" t="s">
        <v>492</v>
      </c>
      <c r="Y12" s="41"/>
    </row>
    <row r="13" spans="1:25" ht="15" x14ac:dyDescent="0.25">
      <c r="A13">
        <v>1.72</v>
      </c>
      <c r="B13">
        <v>2.2400000000000002</v>
      </c>
      <c r="C13" s="29">
        <f t="shared" si="0"/>
        <v>2.7823920265780622E-2</v>
      </c>
      <c r="D13" s="30">
        <f>IF(OR($A13="",$B13=""),"",A13*'MPTO_working_2-way'!$G12)</f>
        <v>1.7678571428571426</v>
      </c>
      <c r="E13" s="32">
        <f>IF(OR($A13="",$B13=""),"",B13*'MPTO_working_2-way'!$G12)</f>
        <v>2.3023255813953489</v>
      </c>
      <c r="F13" s="30">
        <f>IF(OR($A13="",$B13=""),"",'MPTO_working_2-way'!D12)</f>
        <v>1.762166117819246</v>
      </c>
      <c r="G13" s="32">
        <f>IF(OR($A13="",$B13=""),"",'MPTO_working_2-way'!E12)</f>
        <v>2.3120499279884781</v>
      </c>
      <c r="H13" s="30">
        <f>IF(OR($A13="",$B13=""),"",'OddsRatio_working_2-way'!M12)</f>
        <v>1.7620007620011424</v>
      </c>
      <c r="I13" s="30">
        <f>IF(OR($A13="",$B13=""),"",'OddsRatio_working_2-way'!N12)</f>
        <v>2.3123346456686344</v>
      </c>
      <c r="J13" s="30">
        <f>IF('Log_working_2-way'!$D12="","",A13^('Log_working_2-way'!$D12))</f>
        <v>1.7594273311587105</v>
      </c>
      <c r="K13" s="32">
        <f>IF('Log_working_2-way'!$D12="","",B13^('Log_working_2-way'!$D12))</f>
        <v>2.3167816840015738</v>
      </c>
      <c r="L13" s="37">
        <f t="shared" si="9"/>
        <v>0.56565656565656575</v>
      </c>
      <c r="M13" s="37">
        <f t="shared" si="10"/>
        <v>0.43434343434343431</v>
      </c>
      <c r="N13" s="38">
        <v>109</v>
      </c>
      <c r="O13" s="38">
        <f t="shared" si="11"/>
        <v>45.627906976744185</v>
      </c>
      <c r="P13" s="38">
        <f t="shared" si="12"/>
        <v>60.339285714285722</v>
      </c>
      <c r="Q13" s="38">
        <f t="shared" si="13"/>
        <v>48.660714285714285</v>
      </c>
      <c r="R13" s="38">
        <f t="shared" si="14"/>
        <v>63.372093023255815</v>
      </c>
      <c r="S13" s="39">
        <f t="shared" si="15"/>
        <v>-3.0328073089700993</v>
      </c>
      <c r="T13" s="39">
        <f t="shared" si="16"/>
        <v>-3.0328073089700922</v>
      </c>
      <c r="U13" t="s">
        <v>259</v>
      </c>
      <c r="V13" t="s">
        <v>262</v>
      </c>
      <c r="W13" t="s">
        <v>472</v>
      </c>
      <c r="X13" t="s">
        <v>492</v>
      </c>
      <c r="Y13" s="41"/>
    </row>
    <row r="14" spans="1:25" s="35" customFormat="1" ht="15" x14ac:dyDescent="0.25">
      <c r="A14">
        <v>1.96</v>
      </c>
      <c r="B14">
        <v>1.93</v>
      </c>
      <c r="C14" s="29">
        <f t="shared" si="0"/>
        <v>2.8338796658559762E-2</v>
      </c>
      <c r="D14" s="30">
        <f>IF(OR($A14="",$B14=""),"",A14*'MPTO_working_2-way'!$G13)</f>
        <v>2.0155440414507773</v>
      </c>
      <c r="E14" s="32">
        <f>IF(OR($A14="",$B14=""),"",B14*'MPTO_working_2-way'!$G13)</f>
        <v>1.9846938775510203</v>
      </c>
      <c r="F14" s="30">
        <f>IF(OR($A14="",$B14=""),"",'MPTO_working_2-way'!D13)</f>
        <v>2.0159880622468553</v>
      </c>
      <c r="G14" s="32">
        <f>IF(OR($A14="",$B14=""),"",'MPTO_working_2-way'!E13)</f>
        <v>1.9842635333613092</v>
      </c>
      <c r="H14" s="30">
        <f>IF(OR($A14="",$B14=""),"",'OddsRatio_working_2-way'!M13)</f>
        <v>2.0160010160015238</v>
      </c>
      <c r="I14" s="30">
        <f>IF(OR($A14="",$B14=""),"",'OddsRatio_working_2-way'!N13)</f>
        <v>1.9842509842514759</v>
      </c>
      <c r="J14" s="30">
        <f>IF('Log_working_2-way'!$D13="","",A14^('Log_working_2-way'!$D13))</f>
        <v>2.0162023284286739</v>
      </c>
      <c r="K14" s="32">
        <f>IF('Log_working_2-way'!$D13="","",B14^('Log_working_2-way'!$D13))</f>
        <v>1.9840560014719333</v>
      </c>
      <c r="L14" s="37">
        <f t="shared" si="9"/>
        <v>0.49614395886889456</v>
      </c>
      <c r="M14" s="37">
        <f t="shared" si="10"/>
        <v>0.50385604113110538</v>
      </c>
      <c r="N14" s="38">
        <v>110</v>
      </c>
      <c r="O14" s="38">
        <f t="shared" si="11"/>
        <v>53.877551020408163</v>
      </c>
      <c r="P14" s="38">
        <f t="shared" si="12"/>
        <v>53.005181347150256</v>
      </c>
      <c r="Q14" s="38">
        <f t="shared" si="13"/>
        <v>56.994818652849744</v>
      </c>
      <c r="R14" s="38">
        <f t="shared" si="14"/>
        <v>56.122448979591837</v>
      </c>
      <c r="S14" s="39">
        <f t="shared" si="15"/>
        <v>-3.1172676324415818</v>
      </c>
      <c r="T14" s="39">
        <f t="shared" si="16"/>
        <v>-3.1172676324415818</v>
      </c>
      <c r="U14" t="s">
        <v>477</v>
      </c>
      <c r="V14" t="s">
        <v>406</v>
      </c>
      <c r="W14" t="s">
        <v>473</v>
      </c>
      <c r="X14" t="s">
        <v>492</v>
      </c>
      <c r="Y14" s="41"/>
    </row>
    <row r="15" spans="1:25" ht="15" x14ac:dyDescent="0.25">
      <c r="A15">
        <v>2.2999999999999998</v>
      </c>
      <c r="B15">
        <v>1.67</v>
      </c>
      <c r="C15" s="29">
        <f t="shared" si="0"/>
        <v>3.3585003905233002E-2</v>
      </c>
      <c r="D15" s="30">
        <f>IF(OR($A15="",$B15=""),"",A15*'MPTO_working_2-way'!$G14)</f>
        <v>2.3772455089820359</v>
      </c>
      <c r="E15" s="32">
        <f>IF(OR($A15="",$B15=""),"",B15*'MPTO_working_2-way'!$G14)</f>
        <v>1.7260869565217389</v>
      </c>
      <c r="F15" s="30">
        <f>IF(OR($A15="",$B15=""),"",'MPTO_working_2-way'!D14)</f>
        <v>2.3924011211460603</v>
      </c>
      <c r="G15" s="32">
        <f>IF(OR($A15="",$B15=""),"",'MPTO_working_2-way'!E14)</f>
        <v>1.7181838514873629</v>
      </c>
      <c r="H15" s="30">
        <f>IF(OR($A15="",$B15=""),"",'OddsRatio_working_2-way'!M14)</f>
        <v>2.3929459815307572</v>
      </c>
      <c r="I15" s="30">
        <f>IF(OR($A15="",$B15=""),"",'OddsRatio_working_2-way'!N14)</f>
        <v>1.7179029289427752</v>
      </c>
      <c r="J15" s="30">
        <f>IF('Log_working_2-way'!$D14="","",A15^('Log_working_2-way'!$D14))</f>
        <v>2.399943779582375</v>
      </c>
      <c r="K15" s="32">
        <f>IF('Log_working_2-way'!$D14="","",B15^('Log_working_2-way'!$D14))</f>
        <v>1.7143143993241288</v>
      </c>
      <c r="L15" s="37">
        <f t="shared" si="9"/>
        <v>0.42065491183879095</v>
      </c>
      <c r="M15" s="37">
        <f t="shared" si="10"/>
        <v>0.57934508816120911</v>
      </c>
      <c r="N15" s="38">
        <v>111</v>
      </c>
      <c r="O15" s="38">
        <f t="shared" si="11"/>
        <v>62.739130434782609</v>
      </c>
      <c r="P15" s="38">
        <f t="shared" si="12"/>
        <v>44.532934131736532</v>
      </c>
      <c r="Q15" s="38">
        <f t="shared" si="13"/>
        <v>66.467065868263475</v>
      </c>
      <c r="R15" s="38">
        <f t="shared" si="14"/>
        <v>48.260869565217398</v>
      </c>
      <c r="S15" s="39">
        <f t="shared" si="15"/>
        <v>-3.7279354334808659</v>
      </c>
      <c r="T15" s="39">
        <f t="shared" si="16"/>
        <v>-3.7279354334808659</v>
      </c>
      <c r="U15" t="s">
        <v>478</v>
      </c>
      <c r="V15" t="s">
        <v>179</v>
      </c>
      <c r="W15" t="s">
        <v>465</v>
      </c>
      <c r="X15" t="s">
        <v>492</v>
      </c>
      <c r="Y15" s="41"/>
    </row>
    <row r="16" spans="1:25" ht="15" x14ac:dyDescent="0.25">
      <c r="A16">
        <v>2.0099999999999998</v>
      </c>
      <c r="B16">
        <v>1.83</v>
      </c>
      <c r="C16" s="29">
        <f t="shared" si="0"/>
        <v>4.3960525242639381E-2</v>
      </c>
      <c r="D16" s="30">
        <f>IF(OR($A16="",$B16=""),"",A16*'MPTO_working_2-way'!$G15)</f>
        <v>2.098360655737705</v>
      </c>
      <c r="E16" s="32">
        <f>IF(OR($A16="",$B16=""),"",B16*'MPTO_working_2-way'!$G15)</f>
        <v>1.91044776119403</v>
      </c>
      <c r="F16" s="30">
        <f>IF(OR($A16="",$B16=""),"",'MPTO_working_2-way'!D15)</f>
        <v>2.1029071263184975</v>
      </c>
      <c r="G16" s="32">
        <f>IF(OR($A16="",$B16=""),"",'MPTO_working_2-way'!E15)</f>
        <v>1.9066946582691862</v>
      </c>
      <c r="H16" s="30">
        <f>IF(OR($A16="",$B16=""),"",'OddsRatio_working_2-way'!M15)</f>
        <v>2.1031171605407648</v>
      </c>
      <c r="I16" s="30">
        <f>IF(OR($A16="",$B16=""),"",'OddsRatio_working_2-way'!N15)</f>
        <v>1.9065220230186481</v>
      </c>
      <c r="J16" s="30">
        <f>IF('Log_working_2-way'!$D15="","",A16^('Log_working_2-way'!$D15))</f>
        <v>2.105213321317545</v>
      </c>
      <c r="K16" s="32">
        <f>IF('Log_working_2-way'!$D15="","",B16^('Log_working_2-way'!$D15))</f>
        <v>1.9048027025294283</v>
      </c>
      <c r="L16" s="37">
        <f t="shared" si="9"/>
        <v>0.4765625</v>
      </c>
      <c r="M16" s="37">
        <f t="shared" si="10"/>
        <v>0.5234375</v>
      </c>
      <c r="N16" s="38">
        <v>112</v>
      </c>
      <c r="O16" s="38">
        <f t="shared" si="11"/>
        <v>56.278606965174127</v>
      </c>
      <c r="P16" s="38">
        <f t="shared" si="12"/>
        <v>50.797814207650269</v>
      </c>
      <c r="Q16" s="38">
        <f t="shared" si="13"/>
        <v>61.202185792349724</v>
      </c>
      <c r="R16" s="38">
        <f t="shared" si="14"/>
        <v>55.72139303482588</v>
      </c>
      <c r="S16" s="39">
        <f t="shared" si="15"/>
        <v>-4.9235788271755965</v>
      </c>
      <c r="T16" s="39">
        <f t="shared" si="16"/>
        <v>-4.9235788271756107</v>
      </c>
      <c r="U16" t="s">
        <v>297</v>
      </c>
      <c r="V16" t="s">
        <v>301</v>
      </c>
      <c r="W16" t="s">
        <v>466</v>
      </c>
      <c r="X16" t="s">
        <v>492</v>
      </c>
      <c r="Y16" s="41"/>
    </row>
    <row r="17" spans="1:25" ht="15" x14ac:dyDescent="0.25">
      <c r="A17">
        <v>2.2599999999999998</v>
      </c>
      <c r="B17">
        <v>1.71</v>
      </c>
      <c r="C17" s="29">
        <f t="shared" si="0"/>
        <v>2.727319774362158E-2</v>
      </c>
      <c r="D17" s="30">
        <f>IF(OR($A17="",$B17=""),"",A17*'MPTO_working_2-way'!$G16)</f>
        <v>2.3216374269005846</v>
      </c>
      <c r="E17" s="32">
        <f>IF(OR($A17="",$B17=""),"",B17*'MPTO_working_2-way'!$G16)</f>
        <v>1.7566371681415929</v>
      </c>
      <c r="F17" s="30">
        <f>IF(OR($A17="",$B17=""),"",'MPTO_working_2-way'!D16)</f>
        <v>2.3318650817594881</v>
      </c>
      <c r="G17" s="32">
        <f>IF(OR($A17="",$B17=""),"",'MPTO_working_2-way'!E16)</f>
        <v>1.7508268019752637</v>
      </c>
      <c r="H17" s="30">
        <f>IF(OR($A17="",$B17=""),"",'OddsRatio_working_2-way'!M16)</f>
        <v>2.3321591073606571</v>
      </c>
      <c r="I17" s="30">
        <f>IF(OR($A17="",$B17=""),"",'OddsRatio_working_2-way'!N16)</f>
        <v>1.7506610843064021</v>
      </c>
      <c r="J17" s="30">
        <f>IF('Log_working_2-way'!$D16="","",A17^('Log_working_2-way'!$D16))</f>
        <v>2.3368370083055718</v>
      </c>
      <c r="K17" s="32">
        <f>IF('Log_working_2-way'!$D16="","",B17^('Log_working_2-way'!$D16))</f>
        <v>1.7480343480821783</v>
      </c>
      <c r="L17" s="37">
        <f t="shared" si="9"/>
        <v>0.43073047858942071</v>
      </c>
      <c r="M17" s="37">
        <f t="shared" si="10"/>
        <v>0.5692695214105794</v>
      </c>
      <c r="N17" s="38">
        <v>113</v>
      </c>
      <c r="O17" s="38">
        <f t="shared" si="11"/>
        <v>62.999999999999986</v>
      </c>
      <c r="P17" s="38">
        <f t="shared" si="12"/>
        <v>46.918128654970751</v>
      </c>
      <c r="Q17" s="38">
        <f t="shared" si="13"/>
        <v>66.081871345029242</v>
      </c>
      <c r="R17" s="38">
        <f t="shared" si="14"/>
        <v>50</v>
      </c>
      <c r="S17" s="39">
        <f t="shared" si="15"/>
        <v>-3.0818713450292563</v>
      </c>
      <c r="T17" s="39">
        <f t="shared" si="16"/>
        <v>-3.0818713450292492</v>
      </c>
      <c r="U17" t="s">
        <v>447</v>
      </c>
      <c r="V17" t="s">
        <v>326</v>
      </c>
      <c r="W17" t="s">
        <v>467</v>
      </c>
      <c r="X17" t="s">
        <v>492</v>
      </c>
      <c r="Y17" s="41"/>
    </row>
    <row r="18" spans="1:25" ht="15" x14ac:dyDescent="0.25">
      <c r="A18">
        <v>1.96</v>
      </c>
      <c r="B18">
        <v>1.94</v>
      </c>
      <c r="C18" s="29">
        <f t="shared" si="0"/>
        <v>2.5667999158426325E-2</v>
      </c>
      <c r="D18" s="30">
        <f>IF(OR($A18="",$B18=""),"",A18*'MPTO_working_2-way'!$G17)</f>
        <v>2.0103092783505154</v>
      </c>
      <c r="E18" s="32">
        <f>IF(OR($A18="",$B18=""),"",B18*'MPTO_working_2-way'!$G17)</f>
        <v>1.989795918367347</v>
      </c>
      <c r="F18" s="30">
        <f>IF(OR($A18="",$B18=""),"",'MPTO_working_2-way'!D17)</f>
        <v>2.0105752961082914</v>
      </c>
      <c r="G18" s="32">
        <f>IF(OR($A18="",$B18=""),"",'MPTO_working_2-way'!E17)</f>
        <v>1.9895353704478862</v>
      </c>
      <c r="H18" s="30">
        <f>IF(OR($A18="",$B18=""),"",'OddsRatio_working_2-way'!M17)</f>
        <v>2.0105823052798226</v>
      </c>
      <c r="I18" s="30">
        <f>IF(OR($A18="",$B18=""),"",'OddsRatio_working_2-way'!N17)</f>
        <v>1.9895285072531594</v>
      </c>
      <c r="J18" s="30">
        <f>IF('Log_working_2-way'!$D17="","",A18^('Log_working_2-way'!$D17))</f>
        <v>2.0107026250536491</v>
      </c>
      <c r="K18" s="32">
        <f>IF('Log_working_2-way'!$D17="","",B18^('Log_working_2-way'!$D17))</f>
        <v>1.9894107081664238</v>
      </c>
      <c r="L18" s="37">
        <f t="shared" si="9"/>
        <v>0.49743589743589745</v>
      </c>
      <c r="M18" s="37">
        <f t="shared" si="10"/>
        <v>0.50256410256410255</v>
      </c>
      <c r="N18" s="38">
        <v>114</v>
      </c>
      <c r="O18" s="38">
        <f t="shared" si="11"/>
        <v>55.836734693877553</v>
      </c>
      <c r="P18" s="38">
        <f t="shared" si="12"/>
        <v>55.237113402061858</v>
      </c>
      <c r="Q18" s="38">
        <f t="shared" si="13"/>
        <v>58.762886597938149</v>
      </c>
      <c r="R18" s="38">
        <f t="shared" si="14"/>
        <v>58.163265306122447</v>
      </c>
      <c r="S18" s="39">
        <f t="shared" si="15"/>
        <v>-2.9261519040605961</v>
      </c>
      <c r="T18" s="39">
        <f t="shared" si="16"/>
        <v>-2.926151904060589</v>
      </c>
      <c r="U18" t="s">
        <v>325</v>
      </c>
      <c r="V18" t="s">
        <v>322</v>
      </c>
      <c r="W18" t="s">
        <v>467</v>
      </c>
      <c r="X18" t="s">
        <v>492</v>
      </c>
      <c r="Y18" s="41"/>
    </row>
    <row r="19" spans="1:25" ht="15" x14ac:dyDescent="0.25">
      <c r="A19">
        <v>2.39</v>
      </c>
      <c r="B19">
        <v>1.63</v>
      </c>
      <c r="C19" s="29">
        <f t="shared" si="0"/>
        <v>3.19069743563416E-2</v>
      </c>
      <c r="D19" s="30">
        <f>IF(OR($A19="",$B19=""),"",A19*'MPTO_working_2-way'!$G18)</f>
        <v>2.4662576687116564</v>
      </c>
      <c r="E19" s="32">
        <f>IF(OR($A19="",$B19=""),"",B19*'MPTO_working_2-way'!$G18)</f>
        <v>1.6820083682008367</v>
      </c>
      <c r="F19" s="30">
        <f>IF(OR($A19="",$B19=""),"",'MPTO_working_2-way'!D18)</f>
        <v>2.4847402493861024</v>
      </c>
      <c r="G19" s="32">
        <f>IF(OR($A19="",$B19=""),"",'MPTO_working_2-way'!E18)</f>
        <v>1.6735184827201064</v>
      </c>
      <c r="H19" s="30">
        <f>IF(OR($A19="",$B19=""),"",'OddsRatio_working_2-way'!M18)</f>
        <v>2.4853784724268779</v>
      </c>
      <c r="I19" s="30">
        <f>IF(OR($A19="",$B19=""),"",'OddsRatio_working_2-way'!N18)</f>
        <v>1.6732290918193764</v>
      </c>
      <c r="J19" s="30">
        <f>IF('Log_working_2-way'!$D18="","",A19^('Log_working_2-way'!$D18))</f>
        <v>2.4939306210789667</v>
      </c>
      <c r="K19" s="32">
        <f>IF('Log_working_2-way'!$D18="","",B19^('Log_working_2-way'!$D18))</f>
        <v>1.6693751275261461</v>
      </c>
      <c r="L19" s="37">
        <f t="shared" si="9"/>
        <v>0.40547263681592038</v>
      </c>
      <c r="M19" s="37">
        <f t="shared" si="10"/>
        <v>0.59452736318407962</v>
      </c>
      <c r="N19" s="38">
        <v>115</v>
      </c>
      <c r="O19" s="38">
        <f t="shared" si="11"/>
        <v>66.88284518828452</v>
      </c>
      <c r="P19" s="38">
        <f t="shared" si="12"/>
        <v>44.44785276073619</v>
      </c>
      <c r="Q19" s="38">
        <f t="shared" si="13"/>
        <v>70.552147239263803</v>
      </c>
      <c r="R19" s="38">
        <f t="shared" si="14"/>
        <v>48.11715481171548</v>
      </c>
      <c r="S19" s="39">
        <f t="shared" si="15"/>
        <v>-3.6693020509792831</v>
      </c>
      <c r="T19" s="39">
        <f t="shared" si="16"/>
        <v>-3.6693020509792902</v>
      </c>
      <c r="U19" t="s">
        <v>330</v>
      </c>
      <c r="V19" t="s">
        <v>428</v>
      </c>
      <c r="W19" t="s">
        <v>468</v>
      </c>
      <c r="X19" t="s">
        <v>492</v>
      </c>
      <c r="Y19" s="41"/>
    </row>
    <row r="20" spans="1:25" ht="15" x14ac:dyDescent="0.25">
      <c r="A20">
        <v>2.4300000000000002</v>
      </c>
      <c r="B20">
        <v>1.61</v>
      </c>
      <c r="C20" s="29">
        <f t="shared" si="0"/>
        <v>3.2640646167216181E-2</v>
      </c>
      <c r="D20" s="30">
        <f>IF(OR($A20="",$B20=""),"",A20*'MPTO_working_2-way'!$G19)</f>
        <v>2.5093167701863357</v>
      </c>
      <c r="E20" s="32">
        <f>IF(OR($A20="",$B20=""),"",B20*'MPTO_working_2-way'!$G19)</f>
        <v>1.6625514403292181</v>
      </c>
      <c r="F20" s="30">
        <f>IF(OR($A20="",$B20=""),"",'MPTO_working_2-way'!D19)</f>
        <v>2.5303495779840248</v>
      </c>
      <c r="G20" s="32">
        <f>IF(OR($A20="",$B20=""),"",'MPTO_working_2-way'!E19)</f>
        <v>1.6534454704900365</v>
      </c>
      <c r="H20" s="30">
        <f>IF(OR($A20="",$B20=""),"",'OddsRatio_working_2-way'!M19)</f>
        <v>2.5310983949707371</v>
      </c>
      <c r="I20" s="30">
        <f>IF(OR($A20="",$B20=""),"",'OddsRatio_working_2-way'!N19)</f>
        <v>1.6531258887637414</v>
      </c>
      <c r="J20" s="30">
        <f>IF('Log_working_2-way'!$D19="","",A20^('Log_working_2-way'!$D19))</f>
        <v>2.5408594420942658</v>
      </c>
      <c r="K20" s="32">
        <f>IF('Log_working_2-way'!$D19="","",B20^('Log_working_2-way'!$D19))</f>
        <v>1.6489884623355247</v>
      </c>
      <c r="L20" s="37">
        <f t="shared" si="9"/>
        <v>0.39851485148514848</v>
      </c>
      <c r="M20" s="37">
        <f t="shared" si="10"/>
        <v>0.60148514851485146</v>
      </c>
      <c r="N20" s="38">
        <v>116</v>
      </c>
      <c r="O20" s="38">
        <f t="shared" si="11"/>
        <v>68.2633744855967</v>
      </c>
      <c r="P20" s="38">
        <f t="shared" si="12"/>
        <v>43.950310559006219</v>
      </c>
      <c r="Q20" s="38">
        <f t="shared" si="13"/>
        <v>72.049689440993788</v>
      </c>
      <c r="R20" s="38">
        <f t="shared" si="14"/>
        <v>47.736625514403286</v>
      </c>
      <c r="S20" s="39">
        <f t="shared" si="15"/>
        <v>-3.7863149553970885</v>
      </c>
      <c r="T20" s="39">
        <f t="shared" si="16"/>
        <v>-3.7863149553970672</v>
      </c>
      <c r="U20" t="s">
        <v>429</v>
      </c>
      <c r="V20" t="s">
        <v>332</v>
      </c>
      <c r="W20" t="s">
        <v>468</v>
      </c>
      <c r="X20" t="s">
        <v>492</v>
      </c>
      <c r="Y20" s="41"/>
    </row>
    <row r="21" spans="1:25" ht="15" x14ac:dyDescent="0.25">
      <c r="A21">
        <v>2.08</v>
      </c>
      <c r="B21">
        <v>1.83</v>
      </c>
      <c r="C21" s="29">
        <f t="shared" si="0"/>
        <v>2.7217318200924545E-2</v>
      </c>
      <c r="D21" s="30">
        <f>IF(OR($A21="",$B21=""),"",A21*'MPTO_working_2-way'!$G20)</f>
        <v>2.136612021857923</v>
      </c>
      <c r="E21" s="32">
        <f>IF(OR($A21="",$B21=""),"",B21*'MPTO_working_2-way'!$G20)</f>
        <v>1.8798076923076921</v>
      </c>
      <c r="F21" s="30">
        <f>IF(OR($A21="",$B21=""),"",'MPTO_working_2-way'!D20)</f>
        <v>2.1405916094927453</v>
      </c>
      <c r="G21" s="32">
        <f>IF(OR($A21="",$B21=""),"",'MPTO_working_2-way'!E20)</f>
        <v>1.8767379942806428</v>
      </c>
      <c r="H21" s="30">
        <f>IF(OR($A21="",$B21=""),"",'OddsRatio_working_2-way'!M20)</f>
        <v>2.1407036509440598</v>
      </c>
      <c r="I21" s="30">
        <f>IF(OR($A21="",$B21=""),"",'OddsRatio_working_2-way'!N20)</f>
        <v>1.8766518798921943</v>
      </c>
      <c r="J21" s="30">
        <f>IF('Log_working_2-way'!$D20="","",A21^('Log_working_2-way'!$D20))</f>
        <v>2.1425119645428072</v>
      </c>
      <c r="K21" s="32">
        <f>IF('Log_working_2-way'!$D20="","",B21^('Log_working_2-way'!$D20))</f>
        <v>1.875264356990918</v>
      </c>
      <c r="L21" s="37">
        <f t="shared" si="9"/>
        <v>0.46803069053708451</v>
      </c>
      <c r="M21" s="37">
        <f t="shared" si="10"/>
        <v>0.53196930946291565</v>
      </c>
      <c r="N21" s="38">
        <v>117</v>
      </c>
      <c r="O21" s="38">
        <f t="shared" si="11"/>
        <v>60.75</v>
      </c>
      <c r="P21" s="38">
        <f t="shared" si="12"/>
        <v>53.065573770491802</v>
      </c>
      <c r="Q21" s="38">
        <f t="shared" si="13"/>
        <v>63.93442622950819</v>
      </c>
      <c r="R21" s="38">
        <f t="shared" si="14"/>
        <v>56.249999999999993</v>
      </c>
      <c r="S21" s="39">
        <f t="shared" si="15"/>
        <v>-3.1844262295081904</v>
      </c>
      <c r="T21" s="39">
        <f t="shared" si="16"/>
        <v>-3.1844262295081904</v>
      </c>
      <c r="U21" t="s">
        <v>339</v>
      </c>
      <c r="V21" t="s">
        <v>340</v>
      </c>
      <c r="W21" t="s">
        <v>469</v>
      </c>
      <c r="X21" t="s">
        <v>492</v>
      </c>
      <c r="Y21" s="41"/>
    </row>
    <row r="22" spans="1:25" ht="15" x14ac:dyDescent="0.25">
      <c r="A22">
        <v>1.58</v>
      </c>
      <c r="B22">
        <v>2.46</v>
      </c>
      <c r="C22" s="29">
        <f t="shared" si="0"/>
        <v>3.9415457445713731E-2</v>
      </c>
      <c r="D22" s="30">
        <f>IF(OR($A22="",$B22=""),"",A22*'MPTO_working_2-way'!$G21)</f>
        <v>1.6422764227642277</v>
      </c>
      <c r="E22" s="32">
        <f>IF(OR($A22="",$B22=""),"",B22*'MPTO_working_2-way'!$G21)</f>
        <v>2.5569620253164556</v>
      </c>
      <c r="F22" s="30">
        <f>IF(OR($A22="",$B22=""),"",'MPTO_working_2-way'!D21)</f>
        <v>1.630779558613745</v>
      </c>
      <c r="G22" s="32">
        <f>IF(OR($A22="",$B22=""),"",'MPTO_working_2-way'!E21)</f>
        <v>2.5853398962352006</v>
      </c>
      <c r="H22" s="30">
        <f>IF(OR($A22="",$B22=""),"",'OddsRatio_working_2-way'!M21)</f>
        <v>1.6302858668672515</v>
      </c>
      <c r="I22" s="30">
        <f>IF(OR($A22="",$B22=""),"",'OddsRatio_working_2-way'!N21)</f>
        <v>2.5865816648727367</v>
      </c>
      <c r="J22" s="30">
        <f>IF('Log_working_2-way'!$D21="","",A22^('Log_working_2-way'!$D21))</f>
        <v>1.6250391371672495</v>
      </c>
      <c r="K22" s="32">
        <f>IF('Log_working_2-way'!$D21="","",B22^('Log_working_2-way'!$D21))</f>
        <v>2.599899815124826</v>
      </c>
      <c r="L22" s="37">
        <f t="shared" si="9"/>
        <v>0.6089108910891089</v>
      </c>
      <c r="M22" s="37">
        <f t="shared" si="10"/>
        <v>0.3910891089108911</v>
      </c>
      <c r="N22" s="38">
        <v>118</v>
      </c>
      <c r="O22" s="38">
        <f t="shared" si="11"/>
        <v>43.316455696202524</v>
      </c>
      <c r="P22" s="38">
        <f t="shared" si="12"/>
        <v>70.032520325203237</v>
      </c>
      <c r="Q22" s="38">
        <f t="shared" si="13"/>
        <v>47.967479674796749</v>
      </c>
      <c r="R22" s="38">
        <f t="shared" si="14"/>
        <v>74.683544303797461</v>
      </c>
      <c r="S22" s="39">
        <f t="shared" si="15"/>
        <v>-4.6510239785942247</v>
      </c>
      <c r="T22" s="39">
        <f t="shared" si="16"/>
        <v>-4.6510239785942247</v>
      </c>
      <c r="U22" t="s">
        <v>166</v>
      </c>
      <c r="V22" t="s">
        <v>195</v>
      </c>
      <c r="W22" t="s">
        <v>459</v>
      </c>
      <c r="X22" t="s">
        <v>493</v>
      </c>
      <c r="Y22" s="41"/>
    </row>
    <row r="23" spans="1:25" ht="15" x14ac:dyDescent="0.25">
      <c r="A23">
        <v>1.76</v>
      </c>
      <c r="B23">
        <v>2.13</v>
      </c>
      <c r="C23" s="29">
        <f t="shared" si="0"/>
        <v>3.7665386256935607E-2</v>
      </c>
      <c r="D23" s="30">
        <f>IF(OR($A23="",$B23=""),"",A23*'MPTO_working_2-way'!$G22)</f>
        <v>1.8262910798122067</v>
      </c>
      <c r="E23" s="32">
        <f>IF(OR($A23="",$B23=""),"",B23*'MPTO_working_2-way'!$G22)</f>
        <v>2.2102272727272729</v>
      </c>
      <c r="F23" s="30">
        <f>IF(OR($A23="",$B23=""),"",'MPTO_working_2-way'!D22)</f>
        <v>1.8203360202000585</v>
      </c>
      <c r="G23" s="32">
        <f>IF(OR($A23="",$B23=""),"",'MPTO_working_2-way'!E22)</f>
        <v>2.2190126672191313</v>
      </c>
      <c r="H23" s="30">
        <f>IF(OR($A23="",$B23=""),"",'OddsRatio_working_2-way'!M22)</f>
        <v>1.8201014398727853</v>
      </c>
      <c r="I23" s="30">
        <f>IF(OR($A23="",$B23=""),"",'OddsRatio_working_2-way'!N22)</f>
        <v>2.2193613513897996</v>
      </c>
      <c r="J23" s="30">
        <f>IF('Log_working_2-way'!$D22="","",A23^('Log_working_2-way'!$D22))</f>
        <v>1.8173902621748135</v>
      </c>
      <c r="K23" s="32">
        <f>IF('Log_working_2-way'!$D22="","",B23^('Log_working_2-way'!$D22))</f>
        <v>2.2234058151600675</v>
      </c>
      <c r="L23" s="37">
        <f t="shared" si="9"/>
        <v>0.54755784061696655</v>
      </c>
      <c r="M23" s="37">
        <f t="shared" si="10"/>
        <v>0.45244215938303339</v>
      </c>
      <c r="N23" s="38">
        <v>119</v>
      </c>
      <c r="O23" s="38">
        <f t="shared" si="11"/>
        <v>51.38636363636364</v>
      </c>
      <c r="P23" s="38">
        <f t="shared" si="12"/>
        <v>63.131455399061032</v>
      </c>
      <c r="Q23" s="38">
        <f t="shared" si="13"/>
        <v>55.868544600938968</v>
      </c>
      <c r="R23" s="38">
        <f t="shared" si="14"/>
        <v>67.613636363636374</v>
      </c>
      <c r="S23" s="39">
        <f t="shared" si="15"/>
        <v>-4.4821809645753277</v>
      </c>
      <c r="T23" s="39">
        <f t="shared" si="16"/>
        <v>-4.4821809645753419</v>
      </c>
      <c r="U23" t="s">
        <v>196</v>
      </c>
      <c r="V23" t="s">
        <v>344</v>
      </c>
      <c r="W23" t="s">
        <v>459</v>
      </c>
      <c r="X23" t="s">
        <v>493</v>
      </c>
      <c r="Y23" s="41"/>
    </row>
    <row r="24" spans="1:25" ht="15" x14ac:dyDescent="0.25">
      <c r="A24">
        <v>1.78</v>
      </c>
      <c r="B24">
        <v>2.11</v>
      </c>
      <c r="C24" s="29">
        <f t="shared" si="0"/>
        <v>3.5731402098088338E-2</v>
      </c>
      <c r="D24" s="30">
        <f>IF(OR($A24="",$B24=""),"",A24*'MPTO_working_2-way'!$G23)</f>
        <v>1.8436018957345972</v>
      </c>
      <c r="E24" s="32">
        <f>IF(OR($A24="",$B24=""),"",B24*'MPTO_working_2-way'!$G23)</f>
        <v>2.1853932584269664</v>
      </c>
      <c r="F24" s="30">
        <f>IF(OR($A24="",$B24=""),"",'MPTO_working_2-way'!D23)</f>
        <v>1.8384649273092173</v>
      </c>
      <c r="G24" s="32">
        <f>IF(OR($A24="",$B24=""),"",'MPTO_working_2-way'!E23)</f>
        <v>2.1926557300484557</v>
      </c>
      <c r="H24" s="30">
        <f>IF(OR($A24="",$B24=""),"",'OddsRatio_working_2-way'!M23)</f>
        <v>1.838273644284909</v>
      </c>
      <c r="I24" s="30">
        <f>IF(OR($A24="",$B24=""),"",'OddsRatio_working_2-way'!N23)</f>
        <v>2.192927878405448</v>
      </c>
      <c r="J24" s="30">
        <f>IF('Log_working_2-way'!$D23="","",A24^('Log_working_2-way'!$D23))</f>
        <v>1.8359377980310738</v>
      </c>
      <c r="K24" s="32">
        <f>IF('Log_working_2-way'!$D23="","",B24^('Log_working_2-way'!$D23))</f>
        <v>2.1962612557480616</v>
      </c>
      <c r="L24" s="37">
        <f t="shared" si="9"/>
        <v>0.54241645244215941</v>
      </c>
      <c r="M24" s="37">
        <f t="shared" si="10"/>
        <v>0.45758354755784059</v>
      </c>
      <c r="N24" s="38">
        <v>120</v>
      </c>
      <c r="O24" s="38">
        <f t="shared" si="11"/>
        <v>52.584269662921351</v>
      </c>
      <c r="P24" s="38">
        <f t="shared" si="12"/>
        <v>63.127962085308056</v>
      </c>
      <c r="Q24" s="38">
        <f t="shared" si="13"/>
        <v>56.872037914691944</v>
      </c>
      <c r="R24" s="38">
        <f t="shared" si="14"/>
        <v>67.415730337078656</v>
      </c>
      <c r="S24" s="39">
        <f t="shared" si="15"/>
        <v>-4.2877682517705935</v>
      </c>
      <c r="T24" s="39">
        <f t="shared" si="16"/>
        <v>-4.2877682517706006</v>
      </c>
      <c r="U24" t="s">
        <v>347</v>
      </c>
      <c r="V24" t="s">
        <v>193</v>
      </c>
      <c r="W24" t="s">
        <v>459</v>
      </c>
      <c r="X24" t="s">
        <v>493</v>
      </c>
      <c r="Y24" s="41"/>
    </row>
    <row r="25" spans="1:25" ht="15" x14ac:dyDescent="0.25">
      <c r="A25">
        <v>1.92</v>
      </c>
      <c r="B25">
        <v>1.95</v>
      </c>
      <c r="C25" s="29">
        <f t="shared" si="0"/>
        <v>3.3653846153846256E-2</v>
      </c>
      <c r="D25" s="30">
        <f>IF(OR($A25="",$B25=""),"",A25*'MPTO_working_2-way'!$G24)</f>
        <v>1.9846153846153847</v>
      </c>
      <c r="E25" s="32">
        <f>IF(OR($A25="",$B25=""),"",B25*'MPTO_working_2-way'!$G24)</f>
        <v>2.015625</v>
      </c>
      <c r="F25" s="30">
        <f>IF(OR($A25="",$B25=""),"",'MPTO_working_2-way'!D24)</f>
        <v>1.9841017488076311</v>
      </c>
      <c r="G25" s="32">
        <f>IF(OR($A25="",$B25=""),"",'MPTO_working_2-way'!E24)</f>
        <v>2.0161550888529889</v>
      </c>
      <c r="H25" s="30">
        <f>IF(OR($A25="",$B25=""),"",'OddsRatio_working_2-way'!M24)</f>
        <v>1.9840838646332837</v>
      </c>
      <c r="I25" s="30">
        <f>IF(OR($A25="",$B25=""),"",'OddsRatio_working_2-way'!N24)</f>
        <v>2.0161735558713256</v>
      </c>
      <c r="J25" s="30">
        <f>IF('Log_working_2-way'!$D24="","",A25^('Log_working_2-way'!$D24))</f>
        <v>1.9838501055423525</v>
      </c>
      <c r="K25" s="32">
        <f>IF('Log_working_2-way'!$D24="","",B25^('Log_working_2-way'!$D24))</f>
        <v>2.0164149948926431</v>
      </c>
      <c r="L25" s="37">
        <f t="shared" si="9"/>
        <v>0.50387596899224807</v>
      </c>
      <c r="M25" s="37">
        <f t="shared" si="10"/>
        <v>0.49612403100775193</v>
      </c>
      <c r="N25" s="38">
        <v>121</v>
      </c>
      <c r="O25" s="38">
        <f t="shared" si="11"/>
        <v>57.979166666666664</v>
      </c>
      <c r="P25" s="38">
        <f t="shared" si="12"/>
        <v>58.948717948717949</v>
      </c>
      <c r="Q25" s="38">
        <f t="shared" si="13"/>
        <v>62.051282051282058</v>
      </c>
      <c r="R25" s="38">
        <f t="shared" si="14"/>
        <v>63.020833333333336</v>
      </c>
      <c r="S25" s="39">
        <f t="shared" si="15"/>
        <v>-4.0721153846153939</v>
      </c>
      <c r="T25" s="39">
        <f t="shared" si="16"/>
        <v>-4.0721153846153868</v>
      </c>
      <c r="U25" t="s">
        <v>194</v>
      </c>
      <c r="V25" t="s">
        <v>348</v>
      </c>
      <c r="W25" t="s">
        <v>459</v>
      </c>
      <c r="X25" t="s">
        <v>493</v>
      </c>
      <c r="Y25" s="41"/>
    </row>
    <row r="26" spans="1:25" ht="15" x14ac:dyDescent="0.25">
      <c r="A26">
        <v>1.51</v>
      </c>
      <c r="B26">
        <v>2.68</v>
      </c>
      <c r="C26" s="29">
        <f t="shared" si="0"/>
        <v>3.5385983987348046E-2</v>
      </c>
      <c r="D26" s="30">
        <f>IF(OR($A26="",$B26=""),"",A26*'MPTO_working_2-way'!$G25)</f>
        <v>1.5634328358208955</v>
      </c>
      <c r="E26" s="32">
        <f>IF(OR($A26="",$B26=""),"",B26*'MPTO_working_2-way'!$G25)</f>
        <v>2.7748344370860929</v>
      </c>
      <c r="F26" s="30">
        <f>IF(OR($A26="",$B26=""),"",'MPTO_working_2-way'!D25)</f>
        <v>1.5514491642386137</v>
      </c>
      <c r="G26" s="32">
        <f>IF(OR($A26="",$B26=""),"",'MPTO_working_2-way'!E25)</f>
        <v>2.8134037819799778</v>
      </c>
      <c r="H26" s="30">
        <f>IF(OR($A26="",$B26=""),"",'OddsRatio_working_2-way'!M25)</f>
        <v>1.5509731650193399</v>
      </c>
      <c r="I26" s="30">
        <f>IF(OR($A26="",$B26=""),"",'OddsRatio_working_2-way'!N25)</f>
        <v>2.8149704259460604</v>
      </c>
      <c r="J26" s="30">
        <f>IF('Log_working_2-way'!$D25="","",A26^('Log_working_2-way'!$D25))</f>
        <v>1.5454983247930623</v>
      </c>
      <c r="K26" s="32">
        <f>IF('Log_working_2-way'!$D25="","",B26^('Log_working_2-way'!$D25))</f>
        <v>2.8331861979211617</v>
      </c>
      <c r="L26" s="37">
        <f t="shared" si="9"/>
        <v>0.63961813842482096</v>
      </c>
      <c r="M26" s="37">
        <f t="shared" si="10"/>
        <v>0.36038186157517899</v>
      </c>
      <c r="N26" s="38">
        <v>122</v>
      </c>
      <c r="O26" s="38">
        <f t="shared" si="11"/>
        <v>41.205298013245034</v>
      </c>
      <c r="P26" s="38">
        <f t="shared" si="12"/>
        <v>76.477611940298516</v>
      </c>
      <c r="Q26" s="38">
        <f t="shared" si="13"/>
        <v>45.522388059701491</v>
      </c>
      <c r="R26" s="38">
        <f t="shared" si="14"/>
        <v>80.794701986754973</v>
      </c>
      <c r="S26" s="39">
        <f t="shared" si="15"/>
        <v>-4.3170900464564568</v>
      </c>
      <c r="T26" s="39">
        <f t="shared" si="16"/>
        <v>-4.3170900464564568</v>
      </c>
      <c r="U26" t="s">
        <v>168</v>
      </c>
      <c r="V26" t="s">
        <v>199</v>
      </c>
      <c r="W26" t="s">
        <v>460</v>
      </c>
      <c r="X26" t="s">
        <v>493</v>
      </c>
      <c r="Y26" s="41"/>
    </row>
    <row r="27" spans="1:25" ht="15" x14ac:dyDescent="0.25">
      <c r="A27">
        <v>1.49</v>
      </c>
      <c r="B27">
        <v>2.76</v>
      </c>
      <c r="C27" s="29">
        <f t="shared" si="0"/>
        <v>3.3459780177025777E-2</v>
      </c>
      <c r="D27" s="30">
        <f>IF(OR($A27="",$B27=""),"",A27*'MPTO_working_2-way'!$G26)</f>
        <v>1.5398550724637683</v>
      </c>
      <c r="E27" s="32">
        <f>IF(OR($A27="",$B27=""),"",B27*'MPTO_working_2-way'!$G26)</f>
        <v>2.852348993288591</v>
      </c>
      <c r="F27" s="30">
        <f>IF(OR($A27="",$B27=""),"",'MPTO_working_2-way'!D26)</f>
        <v>1.5280915576694414</v>
      </c>
      <c r="G27" s="32">
        <f>IF(OR($A27="",$B27=""),"",'MPTO_working_2-way'!E26)</f>
        <v>2.8936110329299192</v>
      </c>
      <c r="H27" s="30">
        <f>IF(OR($A27="",$B27=""),"",'OddsRatio_working_2-way'!M26)</f>
        <v>1.5276448530110862</v>
      </c>
      <c r="I27" s="30">
        <f>IF(OR($A27="",$B27=""),"",'OddsRatio_working_2-way'!N26)</f>
        <v>2.8952141659173716</v>
      </c>
      <c r="J27" s="30">
        <f>IF('Log_working_2-way'!$D26="","",A27^('Log_working_2-way'!$D26))</f>
        <v>1.5222677768974013</v>
      </c>
      <c r="K27" s="32">
        <f>IF('Log_working_2-way'!$D26="","",B27^('Log_working_2-way'!$D26))</f>
        <v>2.9147265909079012</v>
      </c>
      <c r="L27" s="37">
        <f t="shared" si="9"/>
        <v>0.64941176470588224</v>
      </c>
      <c r="M27" s="37">
        <f t="shared" si="10"/>
        <v>0.35058823529411759</v>
      </c>
      <c r="N27" s="38">
        <v>123</v>
      </c>
      <c r="O27" s="38">
        <f t="shared" si="11"/>
        <v>40.449664429530209</v>
      </c>
      <c r="P27" s="38">
        <f t="shared" si="12"/>
        <v>78.434782608695656</v>
      </c>
      <c r="Q27" s="38">
        <f t="shared" si="13"/>
        <v>44.565217391304351</v>
      </c>
      <c r="R27" s="38">
        <f t="shared" si="14"/>
        <v>82.550335570469798</v>
      </c>
      <c r="S27" s="39">
        <f t="shared" si="15"/>
        <v>-4.1155529617741422</v>
      </c>
      <c r="T27" s="39">
        <f t="shared" si="16"/>
        <v>-4.1155529617741422</v>
      </c>
      <c r="U27" t="s">
        <v>202</v>
      </c>
      <c r="V27" t="s">
        <v>197</v>
      </c>
      <c r="W27" t="s">
        <v>460</v>
      </c>
      <c r="X27" t="s">
        <v>493</v>
      </c>
      <c r="Y27" s="41"/>
    </row>
    <row r="28" spans="1:25" ht="15" x14ac:dyDescent="0.25">
      <c r="A28">
        <v>1.65</v>
      </c>
      <c r="B28">
        <v>2.36</v>
      </c>
      <c r="C28" s="29">
        <f t="shared" si="0"/>
        <v>2.9789419619928204E-2</v>
      </c>
      <c r="D28" s="30">
        <f>IF(OR($A28="",$B28=""),"",A28*'MPTO_working_2-way'!$G27)</f>
        <v>1.6991525423728815</v>
      </c>
      <c r="E28" s="32">
        <f>IF(OR($A28="",$B28=""),"",B28*'MPTO_working_2-way'!$G27)</f>
        <v>2.4303030303030306</v>
      </c>
      <c r="F28" s="30">
        <f>IF(OR($A28="",$B28=""),"",'MPTO_working_2-way'!D27)</f>
        <v>1.691572545612511</v>
      </c>
      <c r="G28" s="32">
        <f>IF(OR($A28="",$B28=""),"",'MPTO_working_2-way'!E27)</f>
        <v>2.4459798994974875</v>
      </c>
      <c r="H28" s="30">
        <f>IF(OR($A28="",$B28=""),"",'OddsRatio_working_2-way'!M27)</f>
        <v>1.6913328984437157</v>
      </c>
      <c r="I28" s="30">
        <f>IF(OR($A28="",$B28=""),"",'OddsRatio_working_2-way'!N27)</f>
        <v>2.4464811413591585</v>
      </c>
      <c r="J28" s="30">
        <f>IF('Log_working_2-way'!$D27="","",A28^('Log_working_2-way'!$D27))</f>
        <v>1.6878976211702592</v>
      </c>
      <c r="K28" s="32">
        <f>IF('Log_working_2-way'!$D27="","",B28^('Log_working_2-way'!$D27))</f>
        <v>2.4537046927110477</v>
      </c>
      <c r="L28" s="37">
        <f t="shared" si="9"/>
        <v>0.58852867830423938</v>
      </c>
      <c r="M28" s="37">
        <f t="shared" si="10"/>
        <v>0.41147132169576056</v>
      </c>
      <c r="N28" s="38">
        <v>124</v>
      </c>
      <c r="O28" s="38">
        <f t="shared" si="11"/>
        <v>48.848484848484844</v>
      </c>
      <c r="P28" s="38">
        <f t="shared" si="12"/>
        <v>71.457627118644069</v>
      </c>
      <c r="Q28" s="38">
        <f t="shared" si="13"/>
        <v>52.542372881355938</v>
      </c>
      <c r="R28" s="38">
        <f t="shared" si="14"/>
        <v>75.151515151515156</v>
      </c>
      <c r="S28" s="39">
        <f t="shared" si="15"/>
        <v>-3.6938880328710937</v>
      </c>
      <c r="T28" s="39">
        <f t="shared" si="16"/>
        <v>-3.6938880328710866</v>
      </c>
      <c r="U28" t="s">
        <v>198</v>
      </c>
      <c r="V28" t="s">
        <v>201</v>
      </c>
      <c r="W28" t="s">
        <v>460</v>
      </c>
      <c r="X28" t="s">
        <v>493</v>
      </c>
      <c r="Y28" s="41"/>
    </row>
    <row r="29" spans="1:25" ht="15" x14ac:dyDescent="0.25">
      <c r="A29">
        <v>1.62</v>
      </c>
      <c r="B29">
        <v>2.4300000000000002</v>
      </c>
      <c r="C29" s="29">
        <f t="shared" si="0"/>
        <v>2.8806584362139898E-2</v>
      </c>
      <c r="D29" s="30">
        <f>IF(OR($A29="",$B29=""),"",A29*'MPTO_working_2-way'!$G28)</f>
        <v>1.6666666666666667</v>
      </c>
      <c r="E29" s="32">
        <f>IF(OR($A29="",$B29=""),"",B29*'MPTO_working_2-way'!$G28)</f>
        <v>2.5</v>
      </c>
      <c r="F29" s="30">
        <f>IF(OR($A29="",$B29=""),"",'MPTO_working_2-way'!D28)</f>
        <v>1.658703071672355</v>
      </c>
      <c r="G29" s="32">
        <f>IF(OR($A29="",$B29=""),"",'MPTO_working_2-way'!E28)</f>
        <v>2.5181347150259068</v>
      </c>
      <c r="H29" s="30">
        <f>IF(OR($A29="",$B29=""),"",'OddsRatio_working_2-way'!M28)</f>
        <v>1.6584576171375296</v>
      </c>
      <c r="I29" s="30">
        <f>IF(OR($A29="",$B29=""),"",'OddsRatio_working_2-way'!N28)</f>
        <v>2.5187006330752704</v>
      </c>
      <c r="J29" s="30">
        <f>IF('Log_working_2-way'!$D28="","",A29^('Log_working_2-way'!$D28))</f>
        <v>1.6548476422503566</v>
      </c>
      <c r="K29" s="32">
        <f>IF('Log_working_2-way'!$D28="","",B29^('Log_working_2-way'!$D28))</f>
        <v>2.5270727654504732</v>
      </c>
      <c r="L29" s="37">
        <f t="shared" si="9"/>
        <v>0.6</v>
      </c>
      <c r="M29" s="37">
        <f t="shared" si="10"/>
        <v>0.4</v>
      </c>
      <c r="N29" s="38">
        <v>125</v>
      </c>
      <c r="O29" s="38">
        <f t="shared" si="11"/>
        <v>47.839506172839506</v>
      </c>
      <c r="P29" s="38">
        <f t="shared" si="12"/>
        <v>73.55967078189299</v>
      </c>
      <c r="Q29" s="38">
        <f t="shared" si="13"/>
        <v>51.440329218106989</v>
      </c>
      <c r="R29" s="38">
        <f t="shared" si="14"/>
        <v>77.160493827160494</v>
      </c>
      <c r="S29" s="39">
        <f t="shared" si="15"/>
        <v>-3.6008230452674823</v>
      </c>
      <c r="T29" s="39">
        <f t="shared" si="16"/>
        <v>-3.6008230452675036</v>
      </c>
      <c r="U29" t="s">
        <v>208</v>
      </c>
      <c r="V29" t="s">
        <v>205</v>
      </c>
      <c r="W29" t="s">
        <v>460</v>
      </c>
      <c r="X29" t="s">
        <v>493</v>
      </c>
      <c r="Y29" s="41"/>
    </row>
    <row r="30" spans="1:25" s="35" customFormat="1" ht="15" x14ac:dyDescent="0.25">
      <c r="A30">
        <v>1.98</v>
      </c>
      <c r="B30">
        <v>1.93</v>
      </c>
      <c r="C30" s="29">
        <f t="shared" si="0"/>
        <v>2.3185220076411994E-2</v>
      </c>
      <c r="D30" s="30">
        <f>IF(OR($A30="",$B30=""),"",A30*'MPTO_working_2-way'!$G29)</f>
        <v>2.0259067357512959</v>
      </c>
      <c r="E30" s="32">
        <f>IF(OR($A30="",$B30=""),"",B30*'MPTO_working_2-way'!$G29)</f>
        <v>1.9747474747474751</v>
      </c>
      <c r="F30" s="30">
        <f>IF(OR($A30="",$B30=""),"",'MPTO_working_2-way'!D29)</f>
        <v>2.0265153523890338</v>
      </c>
      <c r="G30" s="32">
        <f>IF(OR($A30="",$B30=""),"",'MPTO_working_2-way'!E29)</f>
        <v>1.974169551066798</v>
      </c>
      <c r="H30" s="30">
        <f>IF(OR($A30="",$B30=""),"",'OddsRatio_working_2-way'!M29)</f>
        <v>2.0265298051494733</v>
      </c>
      <c r="I30" s="30">
        <f>IF(OR($A30="",$B30=""),"",'OddsRatio_working_2-way'!N29)</f>
        <v>1.9741558354989901</v>
      </c>
      <c r="J30" s="30">
        <f>IF('Log_working_2-way'!$D29="","",A30^('Log_working_2-way'!$D29))</f>
        <v>2.0268045830085555</v>
      </c>
      <c r="K30" s="32">
        <f>IF('Log_working_2-way'!$D29="","",B30^('Log_working_2-way'!$D29))</f>
        <v>1.9738951466986834</v>
      </c>
      <c r="L30" s="37">
        <f t="shared" si="9"/>
        <v>0.49360613810741677</v>
      </c>
      <c r="M30" s="37">
        <f t="shared" si="10"/>
        <v>0.50639386189258306</v>
      </c>
      <c r="N30" s="38">
        <v>126</v>
      </c>
      <c r="O30" s="38">
        <f t="shared" si="11"/>
        <v>62.36363636363636</v>
      </c>
      <c r="P30" s="38">
        <f t="shared" si="12"/>
        <v>60.715025906735747</v>
      </c>
      <c r="Q30" s="38">
        <f t="shared" si="13"/>
        <v>65.284974093264253</v>
      </c>
      <c r="R30" s="38">
        <f t="shared" si="14"/>
        <v>63.63636363636364</v>
      </c>
      <c r="S30" s="39">
        <f t="shared" si="15"/>
        <v>-2.9213377296278935</v>
      </c>
      <c r="T30" s="39">
        <f t="shared" si="16"/>
        <v>-2.9213377296278935</v>
      </c>
      <c r="U30" t="s">
        <v>206</v>
      </c>
      <c r="V30" t="s">
        <v>207</v>
      </c>
      <c r="W30" t="s">
        <v>460</v>
      </c>
      <c r="X30" t="s">
        <v>493</v>
      </c>
      <c r="Y30" s="41"/>
    </row>
    <row r="31" spans="1:25" ht="15" x14ac:dyDescent="0.25">
      <c r="A31">
        <v>1.22</v>
      </c>
      <c r="B31">
        <v>5.25</v>
      </c>
      <c r="C31" s="29">
        <f t="shared" si="0"/>
        <v>1.0148321623731471E-2</v>
      </c>
      <c r="D31" s="30">
        <f>IF(OR($A31="",$B31=""),"",A31*'MPTO_working_2-way'!$G30)</f>
        <v>1.2323809523809524</v>
      </c>
      <c r="E31" s="32">
        <f>IF(OR($A31="",$B31=""),"",B31*'MPTO_working_2-way'!$G30)</f>
        <v>5.3032786885245899</v>
      </c>
      <c r="F31" s="30">
        <f>IF(OR($A31="",$B31=""),"",'MPTO_working_2-way'!D30)</f>
        <v>1.2275994250119788</v>
      </c>
      <c r="G31" s="32">
        <f>IF(OR($A31="",$B31=""),"",'MPTO_working_2-way'!E30)</f>
        <v>5.3936842105263159</v>
      </c>
      <c r="H31" s="30">
        <f>IF(OR($A31="",$B31=""),"",'OddsRatio_working_2-way'!M30)</f>
        <v>1.2275185835978086</v>
      </c>
      <c r="I31" s="30">
        <f>IF(OR($A31="",$B31=""),"",'OddsRatio_working_2-way'!N30)</f>
        <v>5.3952453649576624</v>
      </c>
      <c r="J31" s="30">
        <f>IF('Log_working_2-way'!$D30="","",A31^('Log_working_2-way'!$D30))</f>
        <v>1.2252167229365147</v>
      </c>
      <c r="K31" s="32">
        <f>IF('Log_working_2-way'!$D30="","",B31^('Log_working_2-way'!$D30))</f>
        <v>5.4401676170462778</v>
      </c>
      <c r="L31" s="37">
        <f t="shared" si="9"/>
        <v>0.81143740340030912</v>
      </c>
      <c r="M31" s="37">
        <f t="shared" si="10"/>
        <v>0.18856259659969088</v>
      </c>
      <c r="N31" s="38">
        <v>127</v>
      </c>
      <c r="O31" s="38">
        <f t="shared" si="11"/>
        <v>22.901639344262293</v>
      </c>
      <c r="P31" s="38">
        <f t="shared" si="12"/>
        <v>102.80952380952381</v>
      </c>
      <c r="Q31" s="38">
        <f t="shared" si="13"/>
        <v>24.19047619047619</v>
      </c>
      <c r="R31" s="38">
        <f t="shared" si="14"/>
        <v>104.09836065573771</v>
      </c>
      <c r="S31" s="39">
        <f t="shared" si="15"/>
        <v>-1.288836846213897</v>
      </c>
      <c r="T31" s="39">
        <f t="shared" si="16"/>
        <v>-1.288836846213897</v>
      </c>
      <c r="U31" t="s">
        <v>353</v>
      </c>
      <c r="V31" t="s">
        <v>167</v>
      </c>
      <c r="W31" t="s">
        <v>460</v>
      </c>
      <c r="X31" t="s">
        <v>493</v>
      </c>
      <c r="Y31" s="41"/>
    </row>
    <row r="32" spans="1:25" ht="15" x14ac:dyDescent="0.25">
      <c r="A32">
        <v>1.64</v>
      </c>
      <c r="B32">
        <v>2.36</v>
      </c>
      <c r="C32" s="29">
        <f t="shared" si="0"/>
        <v>3.3484911120297722E-2</v>
      </c>
      <c r="D32" s="30">
        <f>IF(OR($A32="",$B32=""),"",A32*'MPTO_working_2-way'!$G31)</f>
        <v>1.6949152542372881</v>
      </c>
      <c r="E32" s="32">
        <f>IF(OR($A32="",$B32=""),"",B32*'MPTO_working_2-way'!$G31)</f>
        <v>2.4390243902439024</v>
      </c>
      <c r="F32" s="30">
        <f>IF(OR($A32="",$B32=""),"",'MPTO_working_2-way'!D31)</f>
        <v>1.6863018473335656</v>
      </c>
      <c r="G32" s="32">
        <f>IF(OR($A32="",$B32=""),"",'MPTO_working_2-way'!E31)</f>
        <v>2.4570848146267141</v>
      </c>
      <c r="H32" s="30">
        <f>IF(OR($A32="",$B32=""),"",'OddsRatio_working_2-way'!M31)</f>
        <v>1.6859943405700353</v>
      </c>
      <c r="I32" s="30">
        <f>IF(OR($A32="",$B32=""),"",'OddsRatio_working_2-way'!N31)</f>
        <v>2.4577379737113252</v>
      </c>
      <c r="J32" s="30">
        <f>IF('Log_working_2-way'!$D31="","",A32^('Log_working_2-way'!$D31))</f>
        <v>1.6820816748919711</v>
      </c>
      <c r="K32" s="32">
        <f>IF('Log_working_2-way'!$D31="","",B32^('Log_working_2-way'!$D31))</f>
        <v>2.4661000827478752</v>
      </c>
      <c r="L32" s="37">
        <f t="shared" si="9"/>
        <v>0.59000000000000008</v>
      </c>
      <c r="M32" s="37">
        <f t="shared" si="10"/>
        <v>0.41000000000000003</v>
      </c>
      <c r="N32" s="38">
        <v>128</v>
      </c>
      <c r="O32" s="38">
        <f t="shared" si="11"/>
        <v>49.951219512195117</v>
      </c>
      <c r="P32" s="38">
        <f t="shared" si="12"/>
        <v>73.762711864406782</v>
      </c>
      <c r="Q32" s="38">
        <f t="shared" si="13"/>
        <v>54.237288135593225</v>
      </c>
      <c r="R32" s="38">
        <f t="shared" si="14"/>
        <v>78.048780487804876</v>
      </c>
      <c r="S32" s="39">
        <f t="shared" si="15"/>
        <v>-4.2860686233981085</v>
      </c>
      <c r="T32" s="39">
        <f t="shared" si="16"/>
        <v>-4.2860686233980942</v>
      </c>
      <c r="U32" t="s">
        <v>170</v>
      </c>
      <c r="V32" t="s">
        <v>358</v>
      </c>
      <c r="W32" t="s">
        <v>461</v>
      </c>
      <c r="X32" t="s">
        <v>493</v>
      </c>
      <c r="Y32" s="41"/>
    </row>
    <row r="33" spans="1:25" ht="15" x14ac:dyDescent="0.25">
      <c r="A33">
        <v>1.78</v>
      </c>
      <c r="B33">
        <v>2.12</v>
      </c>
      <c r="C33" s="29">
        <f t="shared" si="0"/>
        <v>3.3495866016535869E-2</v>
      </c>
      <c r="D33" s="30">
        <f>IF(OR($A33="",$B33=""),"",A33*'MPTO_working_2-way'!$G32)</f>
        <v>1.8396226415094339</v>
      </c>
      <c r="E33" s="32">
        <f>IF(OR($A33="",$B33=""),"",B33*'MPTO_working_2-way'!$G32)</f>
        <v>2.191011235955056</v>
      </c>
      <c r="F33" s="30">
        <f>IF(OR($A33="",$B33=""),"",'MPTO_working_2-way'!D32)</f>
        <v>1.8346946713341112</v>
      </c>
      <c r="G33" s="32">
        <f>IF(OR($A33="",$B33=""),"",'MPTO_working_2-way'!E32)</f>
        <v>2.1980428704566637</v>
      </c>
      <c r="H33" s="30">
        <f>IF(OR($A33="",$B33=""),"",'OddsRatio_working_2-way'!M32)</f>
        <v>1.83452296039628</v>
      </c>
      <c r="I33" s="30">
        <f>IF(OR($A33="",$B33=""),"",'OddsRatio_working_2-way'!N32)</f>
        <v>2.1982893790305562</v>
      </c>
      <c r="J33" s="30">
        <f>IF('Log_working_2-way'!$D32="","",A33^('Log_working_2-way'!$D32))</f>
        <v>1.8322858584832242</v>
      </c>
      <c r="K33" s="32">
        <f>IF('Log_working_2-way'!$D32="","",B33^('Log_working_2-way'!$D32))</f>
        <v>2.2015102621380289</v>
      </c>
      <c r="L33" s="37">
        <f t="shared" si="9"/>
        <v>0.54358974358974366</v>
      </c>
      <c r="M33" s="37">
        <f t="shared" si="10"/>
        <v>0.45641025641025645</v>
      </c>
      <c r="N33" s="38">
        <v>129</v>
      </c>
      <c r="O33" s="38">
        <f t="shared" si="11"/>
        <v>56.528089887640455</v>
      </c>
      <c r="P33" s="38">
        <f t="shared" si="12"/>
        <v>68.15094339622641</v>
      </c>
      <c r="Q33" s="38">
        <f t="shared" si="13"/>
        <v>60.849056603773576</v>
      </c>
      <c r="R33" s="38">
        <f t="shared" si="14"/>
        <v>72.471910112359552</v>
      </c>
      <c r="S33" s="39">
        <f t="shared" si="15"/>
        <v>-4.3209667161331211</v>
      </c>
      <c r="T33" s="39">
        <f t="shared" si="16"/>
        <v>-4.3209667161331424</v>
      </c>
      <c r="U33" t="s">
        <v>212</v>
      </c>
      <c r="V33" t="s">
        <v>356</v>
      </c>
      <c r="W33" t="s">
        <v>461</v>
      </c>
      <c r="X33" t="s">
        <v>493</v>
      </c>
      <c r="Y33" s="41"/>
    </row>
    <row r="34" spans="1:25" ht="15" x14ac:dyDescent="0.25">
      <c r="A34">
        <v>1.41</v>
      </c>
      <c r="B34">
        <v>3.04</v>
      </c>
      <c r="C34" s="29">
        <f t="shared" si="0"/>
        <v>3.8167226577081159E-2</v>
      </c>
      <c r="D34" s="30">
        <f>IF(OR($A34="",$B34=""),"",A34*'MPTO_working_2-way'!$G33)</f>
        <v>1.4638157894736843</v>
      </c>
      <c r="E34" s="32">
        <f>IF(OR($A34="",$B34=""),"",B34*'MPTO_working_2-way'!$G33)</f>
        <v>3.1560283687943267</v>
      </c>
      <c r="F34" s="30">
        <f>IF(OR($A34="",$B34=""),"",'MPTO_working_2-way'!D33)</f>
        <v>1.4489892502197284</v>
      </c>
      <c r="G34" s="32">
        <f>IF(OR($A34="",$B34=""),"",'MPTO_working_2-way'!E33)</f>
        <v>3.2272248155398291</v>
      </c>
      <c r="H34" s="30">
        <f>IF(OR($A34="",$B34=""),"",'OddsRatio_working_2-way'!M33)</f>
        <v>1.4483083672617132</v>
      </c>
      <c r="I34" s="30">
        <f>IF(OR($A34="",$B34=""),"",'OddsRatio_working_2-way'!N33)</f>
        <v>3.2306074858875475</v>
      </c>
      <c r="J34" s="30">
        <f>IF('Log_working_2-way'!$D33="","",A34^('Log_working_2-way'!$D33))</f>
        <v>1.4414753661928066</v>
      </c>
      <c r="K34" s="32">
        <f>IF('Log_working_2-way'!$D33="","",B34^('Log_working_2-way'!$D33))</f>
        <v>3.2651320471685557</v>
      </c>
      <c r="L34" s="37">
        <f t="shared" si="9"/>
        <v>0.68314606741573025</v>
      </c>
      <c r="M34" s="37">
        <f t="shared" si="10"/>
        <v>0.31685393258426964</v>
      </c>
      <c r="N34" s="38">
        <v>130</v>
      </c>
      <c r="O34" s="38">
        <f t="shared" si="11"/>
        <v>37.801418439716301</v>
      </c>
      <c r="P34" s="38">
        <f t="shared" si="12"/>
        <v>87.236842105263165</v>
      </c>
      <c r="Q34" s="38">
        <f t="shared" si="13"/>
        <v>42.763157894736842</v>
      </c>
      <c r="R34" s="38">
        <f t="shared" si="14"/>
        <v>92.198581560283685</v>
      </c>
      <c r="S34" s="39">
        <f t="shared" si="15"/>
        <v>-4.9617394550205418</v>
      </c>
      <c r="T34" s="39">
        <f t="shared" si="16"/>
        <v>-4.9617394550205205</v>
      </c>
      <c r="U34" t="s">
        <v>357</v>
      </c>
      <c r="V34" t="s">
        <v>209</v>
      </c>
      <c r="W34" t="s">
        <v>461</v>
      </c>
      <c r="X34" t="s">
        <v>493</v>
      </c>
      <c r="Y34" s="41"/>
    </row>
    <row r="35" spans="1:25" ht="15" x14ac:dyDescent="0.25">
      <c r="A35">
        <v>1.66</v>
      </c>
      <c r="B35">
        <v>2.33</v>
      </c>
      <c r="C35" s="29">
        <f t="shared" si="0"/>
        <v>3.1594187910440219E-2</v>
      </c>
      <c r="D35" s="30">
        <f>IF(OR($A35="",$B35=""),"",A35*'MPTO_working_2-way'!$G34)</f>
        <v>1.7124463519313307</v>
      </c>
      <c r="E35" s="32">
        <f>IF(OR($A35="",$B35=""),"",B35*'MPTO_working_2-way'!$G34)</f>
        <v>2.4036144578313259</v>
      </c>
      <c r="F35" s="30">
        <f>IF(OR($A35="",$B35=""),"",'MPTO_working_2-way'!D34)</f>
        <v>1.7047027193794351</v>
      </c>
      <c r="G35" s="32">
        <f>IF(OR($A35="",$B35=""),"",'MPTO_working_2-way'!E34)</f>
        <v>2.4190380886859724</v>
      </c>
      <c r="H35" s="30">
        <f>IF(OR($A35="",$B35=""),"",'OddsRatio_working_2-way'!M34)</f>
        <v>1.7044434693456672</v>
      </c>
      <c r="I35" s="30">
        <f>IF(OR($A35="",$B35=""),"",'OddsRatio_working_2-way'!N34)</f>
        <v>2.4195603245905111</v>
      </c>
      <c r="J35" s="30">
        <f>IF('Log_working_2-way'!$D34="","",A35^('Log_working_2-way'!$D34))</f>
        <v>1.7009310320714472</v>
      </c>
      <c r="K35" s="32">
        <f>IF('Log_working_2-way'!$D34="","",B35^('Log_working_2-way'!$D34))</f>
        <v>2.4266738869367481</v>
      </c>
      <c r="L35" s="37">
        <f t="shared" si="9"/>
        <v>0.58395989974937335</v>
      </c>
      <c r="M35" s="37">
        <f t="shared" si="10"/>
        <v>0.41604010025062649</v>
      </c>
      <c r="N35" s="38">
        <v>131</v>
      </c>
      <c r="O35" s="38">
        <f t="shared" si="11"/>
        <v>52.084337349397586</v>
      </c>
      <c r="P35" s="38">
        <f t="shared" si="12"/>
        <v>74.77682403433478</v>
      </c>
      <c r="Q35" s="38">
        <f t="shared" si="13"/>
        <v>56.223175965665234</v>
      </c>
      <c r="R35" s="38">
        <f t="shared" si="14"/>
        <v>78.915662650602414</v>
      </c>
      <c r="S35" s="39">
        <f t="shared" si="15"/>
        <v>-4.1388386162676483</v>
      </c>
      <c r="T35" s="39">
        <f t="shared" si="16"/>
        <v>-4.1388386162676341</v>
      </c>
      <c r="U35" t="s">
        <v>214</v>
      </c>
      <c r="V35" t="s">
        <v>169</v>
      </c>
      <c r="W35" t="s">
        <v>461</v>
      </c>
      <c r="X35" t="s">
        <v>493</v>
      </c>
      <c r="Y35" s="41"/>
    </row>
    <row r="36" spans="1:25" ht="15" x14ac:dyDescent="0.25">
      <c r="A36">
        <v>1.66</v>
      </c>
      <c r="B36">
        <v>2.34</v>
      </c>
      <c r="C36" s="29">
        <f t="shared" si="0"/>
        <v>2.9760065904644417E-2</v>
      </c>
      <c r="D36" s="30">
        <f>IF(OR($A36="",$B36=""),"",A36*'MPTO_working_2-way'!$G35)</f>
        <v>1.7094017094017095</v>
      </c>
      <c r="E36" s="32">
        <f>IF(OR($A36="",$B36=""),"",B36*'MPTO_working_2-way'!$G35)</f>
        <v>2.4096385542168677</v>
      </c>
      <c r="F36" s="30">
        <f>IF(OR($A36="",$B36=""),"",'MPTO_working_2-way'!D35)</f>
        <v>1.7020418894049603</v>
      </c>
      <c r="G36" s="32">
        <f>IF(OR($A36="",$B36=""),"",'MPTO_working_2-way'!E35)</f>
        <v>2.4244164274123086</v>
      </c>
      <c r="H36" s="30">
        <f>IF(OR($A36="",$B36=""),"",'OddsRatio_working_2-way'!M35)</f>
        <v>1.7018100265975373</v>
      </c>
      <c r="I36" s="30">
        <f>IF(OR($A36="",$B36=""),"",'OddsRatio_working_2-way'!N35)</f>
        <v>2.4248870236980302</v>
      </c>
      <c r="J36" s="30">
        <f>IF('Log_working_2-way'!$D35="","",A36^('Log_working_2-way'!$D35))</f>
        <v>1.6984752676475883</v>
      </c>
      <c r="K36" s="32">
        <f>IF('Log_working_2-way'!$D35="","",B36^('Log_working_2-way'!$D35))</f>
        <v>2.4316899199135542</v>
      </c>
      <c r="L36" s="37">
        <f t="shared" si="9"/>
        <v>0.58499999999999996</v>
      </c>
      <c r="M36" s="37">
        <f t="shared" si="10"/>
        <v>0.41499999999999998</v>
      </c>
      <c r="N36" s="38">
        <v>132</v>
      </c>
      <c r="O36" s="38">
        <f t="shared" si="11"/>
        <v>52.481927710843365</v>
      </c>
      <c r="P36" s="38">
        <f t="shared" si="12"/>
        <v>75.589743589743591</v>
      </c>
      <c r="Q36" s="38">
        <f t="shared" si="13"/>
        <v>56.410256410256416</v>
      </c>
      <c r="R36" s="38">
        <f t="shared" si="14"/>
        <v>79.518072289156635</v>
      </c>
      <c r="S36" s="39">
        <f t="shared" si="15"/>
        <v>-3.9283286994130506</v>
      </c>
      <c r="T36" s="39">
        <f t="shared" si="16"/>
        <v>-3.9283286994130435</v>
      </c>
      <c r="U36" t="s">
        <v>226</v>
      </c>
      <c r="V36" t="s">
        <v>435</v>
      </c>
      <c r="W36" t="s">
        <v>470</v>
      </c>
      <c r="X36" t="s">
        <v>493</v>
      </c>
      <c r="Y36" s="41"/>
    </row>
    <row r="37" spans="1:25" ht="15" x14ac:dyDescent="0.25">
      <c r="A37">
        <v>2.1</v>
      </c>
      <c r="B37">
        <v>1.81</v>
      </c>
      <c r="C37" s="29">
        <f t="shared" si="0"/>
        <v>2.8676664035780064E-2</v>
      </c>
      <c r="D37" s="30">
        <f>IF(OR($A37="",$B37=""),"",A37*'MPTO_working_2-way'!$G36)</f>
        <v>2.160220994475138</v>
      </c>
      <c r="E37" s="32">
        <f>IF(OR($A37="",$B37=""),"",B37*'MPTO_working_2-way'!$G36)</f>
        <v>1.861904761904762</v>
      </c>
      <c r="F37" s="30">
        <f>IF(OR($A37="",$B37=""),"",'MPTO_working_2-way'!D36)</f>
        <v>2.1651951011107946</v>
      </c>
      <c r="G37" s="32">
        <f>IF(OR($A37="",$B37=""),"",'MPTO_working_2-way'!E36)</f>
        <v>1.858225372769494</v>
      </c>
      <c r="H37" s="30">
        <f>IF(OR($A37="",$B37=""),"",'OddsRatio_working_2-way'!M36)</f>
        <v>2.1653431646335015</v>
      </c>
      <c r="I37" s="30">
        <f>IF(OR($A37="",$B37=""),"",'OddsRatio_working_2-way'!N36)</f>
        <v>1.8581163303210331</v>
      </c>
      <c r="J37" s="30">
        <f>IF('Log_working_2-way'!$D36="","",A37^('Log_working_2-way'!$D36))</f>
        <v>2.1676082555034109</v>
      </c>
      <c r="K37" s="32">
        <f>IF('Log_working_2-way'!$D36="","",B37^('Log_working_2-way'!$D36))</f>
        <v>1.8564516354578522</v>
      </c>
      <c r="L37" s="37">
        <f t="shared" si="9"/>
        <v>0.46291560102301793</v>
      </c>
      <c r="M37" s="37">
        <f t="shared" si="10"/>
        <v>0.53708439897698212</v>
      </c>
      <c r="N37" s="38">
        <v>133</v>
      </c>
      <c r="O37" s="38">
        <f t="shared" si="11"/>
        <v>69.666666666666671</v>
      </c>
      <c r="P37" s="38">
        <f t="shared" si="12"/>
        <v>59.519337016574596</v>
      </c>
      <c r="Q37" s="38">
        <f t="shared" si="13"/>
        <v>73.480662983425418</v>
      </c>
      <c r="R37" s="38">
        <f t="shared" si="14"/>
        <v>63.333333333333329</v>
      </c>
      <c r="S37" s="39">
        <f t="shared" si="15"/>
        <v>-3.8139963167587467</v>
      </c>
      <c r="T37" s="39">
        <f t="shared" si="16"/>
        <v>-3.8139963167587325</v>
      </c>
      <c r="U37" t="s">
        <v>224</v>
      </c>
      <c r="V37" t="s">
        <v>221</v>
      </c>
      <c r="W37" t="s">
        <v>470</v>
      </c>
      <c r="X37" t="s">
        <v>493</v>
      </c>
      <c r="Y37" s="41"/>
    </row>
    <row r="38" spans="1:25" ht="15" x14ac:dyDescent="0.25">
      <c r="A38">
        <v>1.9</v>
      </c>
      <c r="B38">
        <v>2.0099999999999998</v>
      </c>
      <c r="C38" s="29">
        <f t="shared" si="0"/>
        <v>2.3828227284629522E-2</v>
      </c>
      <c r="D38" s="30">
        <f>IF(OR($A38="",$B38=""),"",A38*'MPTO_working_2-way'!$G37)</f>
        <v>1.9452736318407959</v>
      </c>
      <c r="E38" s="32">
        <f>IF(OR($A38="",$B38=""),"",B38*'MPTO_working_2-way'!$G37)</f>
        <v>2.0578947368421052</v>
      </c>
      <c r="F38" s="30">
        <f>IF(OR($A38="",$B38=""),"",'MPTO_working_2-way'!D37)</f>
        <v>1.9440061084245355</v>
      </c>
      <c r="G38" s="32">
        <f>IF(OR($A38="",$B38=""),"",'MPTO_working_2-way'!E37)</f>
        <v>2.05931517929361</v>
      </c>
      <c r="H38" s="30">
        <f>IF(OR($A38="",$B38=""),"",'OddsRatio_working_2-way'!M37)</f>
        <v>1.9439751632913294</v>
      </c>
      <c r="I38" s="30">
        <f>IF(OR($A38="",$B38=""),"",'OddsRatio_working_2-way'!N37)</f>
        <v>2.0593499054713802</v>
      </c>
      <c r="J38" s="30">
        <f>IF('Log_working_2-way'!$D37="","",A38^('Log_working_2-way'!$D37))</f>
        <v>1.9434033475162076</v>
      </c>
      <c r="K38" s="32">
        <f>IF('Log_working_2-way'!$D37="","",B38^('Log_working_2-way'!$D37))</f>
        <v>2.0599919987911819</v>
      </c>
      <c r="L38" s="37">
        <f t="shared" si="9"/>
        <v>0.51406649616368294</v>
      </c>
      <c r="M38" s="37">
        <f t="shared" si="10"/>
        <v>0.48593350383631717</v>
      </c>
      <c r="N38" s="38">
        <v>134</v>
      </c>
      <c r="O38" s="38">
        <f t="shared" si="11"/>
        <v>63.473684210526308</v>
      </c>
      <c r="P38" s="38">
        <f t="shared" si="12"/>
        <v>67.333333333333329</v>
      </c>
      <c r="Q38" s="38">
        <f t="shared" si="13"/>
        <v>66.666666666666671</v>
      </c>
      <c r="R38" s="38">
        <f t="shared" si="14"/>
        <v>70.526315789473685</v>
      </c>
      <c r="S38" s="39">
        <f t="shared" si="15"/>
        <v>-3.1929824561403635</v>
      </c>
      <c r="T38" s="39">
        <f t="shared" si="16"/>
        <v>-3.1929824561403564</v>
      </c>
      <c r="U38" t="s">
        <v>363</v>
      </c>
      <c r="V38" t="s">
        <v>360</v>
      </c>
      <c r="W38" t="s">
        <v>470</v>
      </c>
      <c r="X38" t="s">
        <v>493</v>
      </c>
      <c r="Y38" s="41"/>
    </row>
    <row r="39" spans="1:25" ht="15" x14ac:dyDescent="0.25">
      <c r="A39">
        <v>1.71</v>
      </c>
      <c r="B39">
        <v>2.25</v>
      </c>
      <c r="C39" s="29">
        <f t="shared" si="0"/>
        <v>2.9239766081871288E-2</v>
      </c>
      <c r="D39" s="30">
        <f>IF(OR($A39="",$B39=""),"",A39*'MPTO_working_2-way'!$G38)</f>
        <v>1.7599999999999998</v>
      </c>
      <c r="E39" s="32">
        <f>IF(OR($A39="",$B39=""),"",B39*'MPTO_working_2-way'!$G38)</f>
        <v>2.3157894736842106</v>
      </c>
      <c r="F39" s="30">
        <f>IF(OR($A39="",$B39=""),"",'MPTO_working_2-way'!D38)</f>
        <v>1.7538461538461536</v>
      </c>
      <c r="G39" s="32">
        <f>IF(OR($A39="",$B39=""),"",'MPTO_working_2-way'!E38)</f>
        <v>2.3265306122448979</v>
      </c>
      <c r="H39" s="30">
        <f>IF(OR($A39="",$B39=""),"",'OddsRatio_working_2-way'!M38)</f>
        <v>1.753657747256671</v>
      </c>
      <c r="I39" s="30">
        <f>IF(OR($A39="",$B39=""),"",'OddsRatio_working_2-way'!N38)</f>
        <v>2.3268622310856886</v>
      </c>
      <c r="J39" s="30">
        <f>IF('Log_working_2-way'!$D38="","",A39^('Log_working_2-way'!$D38))</f>
        <v>1.7508722508087184</v>
      </c>
      <c r="K39" s="32">
        <f>IF('Log_working_2-way'!$D38="","",B39^('Log_working_2-way'!$D38))</f>
        <v>2.331784466562643</v>
      </c>
      <c r="L39" s="37">
        <f t="shared" si="9"/>
        <v>0.56818181818181823</v>
      </c>
      <c r="M39" s="37">
        <f t="shared" si="10"/>
        <v>0.43181818181818182</v>
      </c>
      <c r="N39" s="38">
        <v>135</v>
      </c>
      <c r="O39" s="38">
        <f t="shared" si="11"/>
        <v>56.052631578947363</v>
      </c>
      <c r="P39" s="38">
        <f t="shared" si="12"/>
        <v>75</v>
      </c>
      <c r="Q39" s="38">
        <f t="shared" si="13"/>
        <v>60</v>
      </c>
      <c r="R39" s="38">
        <f t="shared" si="14"/>
        <v>78.94736842105263</v>
      </c>
      <c r="S39" s="39">
        <f t="shared" si="15"/>
        <v>-3.9473684210526372</v>
      </c>
      <c r="T39" s="39">
        <f t="shared" si="16"/>
        <v>-3.9473684210526301</v>
      </c>
      <c r="U39" t="s">
        <v>361</v>
      </c>
      <c r="V39" t="s">
        <v>225</v>
      </c>
      <c r="W39" t="s">
        <v>470</v>
      </c>
      <c r="X39" t="s">
        <v>493</v>
      </c>
      <c r="Y39" s="41"/>
    </row>
    <row r="40" spans="1:25" ht="15" x14ac:dyDescent="0.25">
      <c r="A40">
        <v>1.36</v>
      </c>
      <c r="B40">
        <v>3.31</v>
      </c>
      <c r="C40" s="29">
        <f t="shared" si="0"/>
        <v>3.7408921272436446E-2</v>
      </c>
      <c r="D40" s="30">
        <f>IF(OR($A40="",$B40=""),"",A40*'MPTO_working_2-way'!$G39)</f>
        <v>1.4108761329305137</v>
      </c>
      <c r="E40" s="32">
        <f>IF(OR($A40="",$B40=""),"",B40*'MPTO_working_2-way'!$G39)</f>
        <v>3.4338235294117645</v>
      </c>
      <c r="F40" s="30">
        <f>IF(OR($A40="",$B40=""),"",'MPTO_working_2-way'!D39)</f>
        <v>1.3954987909975822</v>
      </c>
      <c r="G40" s="32">
        <f>IF(OR($A40="",$B40=""),"",'MPTO_working_2-way'!E39)</f>
        <v>3.5284527355384858</v>
      </c>
      <c r="H40" s="30">
        <f>IF(OR($A40="",$B40=""),"",'OddsRatio_working_2-way'!M39)</f>
        <v>1.3947710169758618</v>
      </c>
      <c r="I40" s="30">
        <f>IF(OR($A40="",$B40=""),"",'OddsRatio_working_2-way'!N39)</f>
        <v>3.5331140255951108</v>
      </c>
      <c r="J40" s="30">
        <f>IF('Log_working_2-way'!$D39="","",A40^('Log_working_2-way'!$D39))</f>
        <v>1.3876430260348245</v>
      </c>
      <c r="K40" s="32">
        <f>IF('Log_working_2-way'!$D39="","",B40^('Log_working_2-way'!$D39))</f>
        <v>3.5796929980317884</v>
      </c>
      <c r="L40" s="37">
        <f t="shared" si="9"/>
        <v>0.7087794432548179</v>
      </c>
      <c r="M40" s="37">
        <f t="shared" si="10"/>
        <v>0.29122055674518205</v>
      </c>
      <c r="N40" s="38">
        <v>136</v>
      </c>
      <c r="O40" s="38">
        <f t="shared" si="11"/>
        <v>36</v>
      </c>
      <c r="P40" s="38">
        <f t="shared" si="12"/>
        <v>94.912386706948638</v>
      </c>
      <c r="Q40" s="38">
        <f t="shared" si="13"/>
        <v>41.087613293051355</v>
      </c>
      <c r="R40" s="38">
        <f t="shared" si="14"/>
        <v>99.999999999999986</v>
      </c>
      <c r="S40" s="39">
        <f t="shared" si="15"/>
        <v>-5.0876132930513549</v>
      </c>
      <c r="T40" s="39">
        <f t="shared" si="16"/>
        <v>-5.0876132930513478</v>
      </c>
      <c r="U40" t="s">
        <v>436</v>
      </c>
      <c r="V40" t="s">
        <v>227</v>
      </c>
      <c r="W40" t="s">
        <v>470</v>
      </c>
      <c r="X40" t="s">
        <v>493</v>
      </c>
      <c r="Y40" s="41"/>
    </row>
    <row r="41" spans="1:25" s="35" customFormat="1" ht="15" x14ac:dyDescent="0.25">
      <c r="A41">
        <v>1.5</v>
      </c>
      <c r="B41">
        <v>2.69</v>
      </c>
      <c r="C41" s="29">
        <f t="shared" si="0"/>
        <v>3.8413878562577386E-2</v>
      </c>
      <c r="D41" s="30">
        <f>IF(OR($A41="",$B41=""),"",A41*'MPTO_working_2-way'!$G40)</f>
        <v>1.557620817843866</v>
      </c>
      <c r="E41" s="32">
        <f>IF(OR($A41="",$B41=""),"",B41*'MPTO_working_2-way'!$G40)</f>
        <v>2.793333333333333</v>
      </c>
      <c r="F41" s="30">
        <f>IF(OR($A41="",$B41=""),"",'MPTO_working_2-way'!D40)</f>
        <v>1.5444976076555021</v>
      </c>
      <c r="G41" s="32">
        <f>IF(OR($A41="",$B41=""),"",'MPTO_working_2-way'!E40)</f>
        <v>2.8365553602811948</v>
      </c>
      <c r="H41" s="30">
        <f>IF(OR($A41="",$B41=""),"",'OddsRatio_working_2-way'!M40)</f>
        <v>1.5439282932204215</v>
      </c>
      <c r="I41" s="30">
        <f>IF(OR($A41="",$B41=""),"",'OddsRatio_working_2-way'!N40)</f>
        <v>2.838477631085023</v>
      </c>
      <c r="J41" s="30">
        <f>IF('Log_working_2-way'!$D40="","",A41^('Log_working_2-way'!$D40))</f>
        <v>1.5379221335225206</v>
      </c>
      <c r="K41" s="32">
        <f>IF('Log_working_2-way'!$D40="","",B41^('Log_working_2-way'!$D40))</f>
        <v>2.8590051192932453</v>
      </c>
      <c r="L41" s="37">
        <f t="shared" si="9"/>
        <v>0.64200477326968985</v>
      </c>
      <c r="M41" s="37">
        <f t="shared" si="10"/>
        <v>0.35799522673031031</v>
      </c>
      <c r="N41" s="38">
        <v>137</v>
      </c>
      <c r="O41" s="38">
        <f t="shared" si="11"/>
        <v>45.666666666666664</v>
      </c>
      <c r="P41" s="38">
        <f t="shared" si="12"/>
        <v>86.070631970260223</v>
      </c>
      <c r="Q41" s="38">
        <f t="shared" si="13"/>
        <v>50.929368029739784</v>
      </c>
      <c r="R41" s="38">
        <f t="shared" si="14"/>
        <v>91.333333333333329</v>
      </c>
      <c r="S41" s="39">
        <f t="shared" si="15"/>
        <v>-5.2627013630731199</v>
      </c>
      <c r="T41" s="39">
        <f t="shared" si="16"/>
        <v>-5.2627013630731057</v>
      </c>
      <c r="U41" t="s">
        <v>365</v>
      </c>
      <c r="V41" t="s">
        <v>219</v>
      </c>
      <c r="W41" t="s">
        <v>470</v>
      </c>
      <c r="X41" t="s">
        <v>493</v>
      </c>
      <c r="Y41" s="41"/>
    </row>
    <row r="42" spans="1:25" ht="15" x14ac:dyDescent="0.25">
      <c r="A42">
        <v>1.52</v>
      </c>
      <c r="B42">
        <v>2.66</v>
      </c>
      <c r="C42" s="29">
        <f t="shared" si="0"/>
        <v>3.383458646616555E-2</v>
      </c>
      <c r="D42" s="30">
        <f>IF(OR($A42="",$B42=""),"",A42*'MPTO_working_2-way'!$G41)</f>
        <v>1.5714285714285716</v>
      </c>
      <c r="E42" s="32">
        <f>IF(OR($A42="",$B42=""),"",B42*'MPTO_working_2-way'!$G41)</f>
        <v>2.7500000000000004</v>
      </c>
      <c r="F42" s="30">
        <f>IF(OR($A42="",$B42=""),"",'MPTO_working_2-way'!D41)</f>
        <v>1.5601173020527861</v>
      </c>
      <c r="G42" s="32">
        <f>IF(OR($A42="",$B42=""),"",'MPTO_working_2-way'!E41)</f>
        <v>2.7853403141361261</v>
      </c>
      <c r="H42" s="30">
        <f>IF(OR($A42="",$B42=""),"",'OddsRatio_working_2-way'!M41)</f>
        <v>1.559690103582503</v>
      </c>
      <c r="I42" s="30">
        <f>IF(OR($A42="",$B42=""),"",'OddsRatio_working_2-way'!N41)</f>
        <v>2.7867030229749132</v>
      </c>
      <c r="J42" s="30">
        <f>IF('Log_working_2-way'!$D41="","",A42^('Log_working_2-way'!$D41))</f>
        <v>1.5545286453089158</v>
      </c>
      <c r="K42" s="32">
        <f>IF('Log_working_2-way'!$D41="","",B42^('Log_working_2-way'!$D41))</f>
        <v>2.803333350692391</v>
      </c>
      <c r="L42" s="37">
        <f t="shared" si="9"/>
        <v>0.63636363636363624</v>
      </c>
      <c r="M42" s="37">
        <f t="shared" si="10"/>
        <v>0.36363636363636359</v>
      </c>
      <c r="N42" s="38">
        <v>138</v>
      </c>
      <c r="O42" s="38">
        <f t="shared" si="11"/>
        <v>47.210526315789473</v>
      </c>
      <c r="P42" s="38">
        <f t="shared" si="12"/>
        <v>86.120300751879711</v>
      </c>
      <c r="Q42" s="38">
        <f t="shared" si="13"/>
        <v>51.879699248120296</v>
      </c>
      <c r="R42" s="38">
        <f t="shared" si="14"/>
        <v>90.789473684210535</v>
      </c>
      <c r="S42" s="39">
        <f t="shared" si="15"/>
        <v>-4.6691729323308238</v>
      </c>
      <c r="T42" s="39">
        <f t="shared" si="16"/>
        <v>-4.6691729323308238</v>
      </c>
      <c r="U42" t="s">
        <v>228</v>
      </c>
      <c r="V42" t="s">
        <v>223</v>
      </c>
      <c r="W42" t="s">
        <v>470</v>
      </c>
      <c r="X42" t="s">
        <v>493</v>
      </c>
      <c r="Y42" s="41"/>
    </row>
    <row r="43" spans="1:25" ht="15" x14ac:dyDescent="0.25">
      <c r="A43">
        <v>2.0099999999999998</v>
      </c>
      <c r="B43">
        <v>1.88</v>
      </c>
      <c r="C43" s="29">
        <f t="shared" si="0"/>
        <v>2.9427331427966497E-2</v>
      </c>
      <c r="D43" s="30">
        <f>IF(OR($A43="",$B43=""),"",A43*'MPTO_working_2-way'!$G42)</f>
        <v>2.0691489361702122</v>
      </c>
      <c r="E43" s="32">
        <f>IF(OR($A43="",$B43=""),"",B43*'MPTO_working_2-way'!$G42)</f>
        <v>1.9353233830845769</v>
      </c>
      <c r="F43" s="30">
        <f>IF(OR($A43="",$B43=""),"",'MPTO_working_2-way'!D42)</f>
        <v>2.0712563034422273</v>
      </c>
      <c r="G43" s="32">
        <f>IF(OR($A43="",$B43=""),"",'MPTO_working_2-way'!E42)</f>
        <v>1.9334834220221038</v>
      </c>
      <c r="H43" s="30">
        <f>IF(OR($A43="",$B43=""),"",'OddsRatio_working_2-way'!M42)</f>
        <v>2.0713203408538785</v>
      </c>
      <c r="I43" s="30">
        <f>IF(OR($A43="",$B43=""),"",'OddsRatio_working_2-way'!N42)</f>
        <v>1.9334276237142709</v>
      </c>
      <c r="J43" s="30">
        <f>IF('Log_working_2-way'!$D42="","",A43^('Log_working_2-way'!$D42))</f>
        <v>2.0722780043286777</v>
      </c>
      <c r="K43" s="32">
        <f>IF('Log_working_2-way'!$D42="","",B43^('Log_working_2-way'!$D42))</f>
        <v>1.9325939690668699</v>
      </c>
      <c r="L43" s="37">
        <f t="shared" si="9"/>
        <v>0.48329048843187672</v>
      </c>
      <c r="M43" s="37">
        <f t="shared" si="10"/>
        <v>0.5167095115681235</v>
      </c>
      <c r="N43" s="38">
        <v>139</v>
      </c>
      <c r="O43" s="38">
        <f t="shared" si="11"/>
        <v>69.845771144278615</v>
      </c>
      <c r="P43" s="38">
        <f t="shared" si="12"/>
        <v>65.063829787234042</v>
      </c>
      <c r="Q43" s="38">
        <f t="shared" si="13"/>
        <v>73.936170212765958</v>
      </c>
      <c r="R43" s="38">
        <f t="shared" si="14"/>
        <v>69.154228855721399</v>
      </c>
      <c r="S43" s="39">
        <f t="shared" si="15"/>
        <v>-4.0903990684873435</v>
      </c>
      <c r="T43" s="39">
        <f t="shared" si="16"/>
        <v>-4.0903990684873577</v>
      </c>
      <c r="U43" t="s">
        <v>135</v>
      </c>
      <c r="V43" t="s">
        <v>76</v>
      </c>
      <c r="W43" t="s">
        <v>136</v>
      </c>
      <c r="X43" t="s">
        <v>493</v>
      </c>
      <c r="Y43" s="41"/>
    </row>
    <row r="44" spans="1:25" ht="15" x14ac:dyDescent="0.25">
      <c r="A44">
        <v>2.2000000000000002</v>
      </c>
      <c r="B44">
        <v>1.72</v>
      </c>
      <c r="C44" s="29">
        <f t="shared" si="0"/>
        <v>3.5940803382663811E-2</v>
      </c>
      <c r="D44" s="30">
        <f>IF(OR($A44="",$B44=""),"",A44*'MPTO_working_2-way'!$G43)</f>
        <v>2.2790697674418605</v>
      </c>
      <c r="E44" s="32">
        <f>IF(OR($A44="",$B44=""),"",B44*'MPTO_working_2-way'!$G43)</f>
        <v>1.7818181818181817</v>
      </c>
      <c r="F44" s="30">
        <f>IF(OR($A44="",$B44=""),"",'MPTO_working_2-way'!D43)</f>
        <v>2.2905569007263922</v>
      </c>
      <c r="G44" s="32">
        <f>IF(OR($A44="",$B44=""),"",'MPTO_working_2-way'!E43)</f>
        <v>1.7748592870544089</v>
      </c>
      <c r="H44" s="30">
        <f>IF(OR($A44="",$B44=""),"",'OddsRatio_working_2-way'!M43)</f>
        <v>2.2909944487358058</v>
      </c>
      <c r="I44" s="30">
        <f>IF(OR($A44="",$B44=""),"",'OddsRatio_working_2-way'!N43)</f>
        <v>1.7745966692414832</v>
      </c>
      <c r="J44" s="30">
        <f>IF('Log_working_2-way'!$D43="","",A44^('Log_working_2-way'!$D43))</f>
        <v>2.2962889076273294</v>
      </c>
      <c r="K44" s="32">
        <f>IF('Log_working_2-way'!$D43="","",B44^('Log_working_2-way'!$D43))</f>
        <v>1.7714329684655428</v>
      </c>
      <c r="L44" s="37">
        <f t="shared" si="9"/>
        <v>0.43877551020408162</v>
      </c>
      <c r="M44" s="37">
        <f t="shared" si="10"/>
        <v>0.56122448979591844</v>
      </c>
      <c r="N44" s="38">
        <v>140</v>
      </c>
      <c r="O44" s="38">
        <f t="shared" si="11"/>
        <v>76.36363636363636</v>
      </c>
      <c r="P44" s="38">
        <f t="shared" si="12"/>
        <v>58.604651162790688</v>
      </c>
      <c r="Q44" s="38">
        <f t="shared" si="13"/>
        <v>81.395348837209312</v>
      </c>
      <c r="R44" s="38">
        <f t="shared" si="14"/>
        <v>63.636363636363633</v>
      </c>
      <c r="S44" s="39">
        <f t="shared" si="15"/>
        <v>-5.0317124735729521</v>
      </c>
      <c r="T44" s="39">
        <f t="shared" si="16"/>
        <v>-5.031712473572945</v>
      </c>
      <c r="U44" t="s">
        <v>71</v>
      </c>
      <c r="V44" t="s">
        <v>84</v>
      </c>
      <c r="W44" t="s">
        <v>136</v>
      </c>
      <c r="X44" t="s">
        <v>493</v>
      </c>
      <c r="Y44" s="41"/>
    </row>
    <row r="45" spans="1:25" ht="15" x14ac:dyDescent="0.25">
      <c r="A45">
        <v>1.97</v>
      </c>
      <c r="B45">
        <v>1.92</v>
      </c>
      <c r="C45" s="29">
        <f t="shared" si="0"/>
        <v>2.844754653130277E-2</v>
      </c>
      <c r="D45" s="30">
        <f>IF(OR($A45="",$B45=""),"",A45*'MPTO_working_2-way'!$G44)</f>
        <v>2.0260416666666665</v>
      </c>
      <c r="E45" s="32">
        <f>IF(OR($A45="",$B45=""),"",B45*'MPTO_working_2-way'!$G44)</f>
        <v>1.9746192893401013</v>
      </c>
      <c r="F45" s="30">
        <f>IF(OR($A45="",$B45=""),"",'MPTO_working_2-way'!D44)</f>
        <v>2.0267924123888115</v>
      </c>
      <c r="G45" s="32">
        <f>IF(OR($A45="",$B45=""),"",'MPTO_working_2-way'!E44)</f>
        <v>1.9739066903246005</v>
      </c>
      <c r="H45" s="30">
        <f>IF(OR($A45="",$B45=""),"",'OddsRatio_working_2-way'!M44)</f>
        <v>2.0268144068364817</v>
      </c>
      <c r="I45" s="30">
        <f>IF(OR($A45="",$B45=""),"",'OddsRatio_working_2-way'!N44)</f>
        <v>1.9738858291644976</v>
      </c>
      <c r="J45" s="30">
        <f>IF('Log_working_2-way'!$D44="","",A45^('Log_working_2-way'!$D44))</f>
        <v>2.0271548987306875</v>
      </c>
      <c r="K45" s="32">
        <f>IF('Log_working_2-way'!$D44="","",B45^('Log_working_2-way'!$D44))</f>
        <v>1.9735629954505829</v>
      </c>
      <c r="L45" s="37">
        <f t="shared" si="9"/>
        <v>0.49357326478149105</v>
      </c>
      <c r="M45" s="37">
        <f t="shared" si="10"/>
        <v>0.50642673521850901</v>
      </c>
      <c r="N45" s="38">
        <v>141</v>
      </c>
      <c r="O45" s="38">
        <f t="shared" si="11"/>
        <v>69.426395939086277</v>
      </c>
      <c r="P45" s="38">
        <f t="shared" si="12"/>
        <v>67.562499999999986</v>
      </c>
      <c r="Q45" s="38">
        <f t="shared" si="13"/>
        <v>73.4375</v>
      </c>
      <c r="R45" s="38">
        <f t="shared" si="14"/>
        <v>71.573604060913695</v>
      </c>
      <c r="S45" s="39">
        <f t="shared" si="15"/>
        <v>-4.0111040609137234</v>
      </c>
      <c r="T45" s="39">
        <f t="shared" si="16"/>
        <v>-4.0111040609137092</v>
      </c>
      <c r="U45" t="s">
        <v>73</v>
      </c>
      <c r="V45" t="s">
        <v>78</v>
      </c>
      <c r="W45" t="s">
        <v>136</v>
      </c>
      <c r="X45" t="s">
        <v>493</v>
      </c>
      <c r="Y45" s="41"/>
    </row>
    <row r="46" spans="1:25" s="35" customFormat="1" ht="15" x14ac:dyDescent="0.25">
      <c r="A46">
        <v>2.59</v>
      </c>
      <c r="B46">
        <v>1.54</v>
      </c>
      <c r="C46" s="29">
        <f t="shared" si="0"/>
        <v>3.5451035451035562E-2</v>
      </c>
      <c r="D46" s="30">
        <f>IF(OR($A46="",$B46=""),"",A46*'MPTO_working_2-way'!$G45)</f>
        <v>2.6818181818181821</v>
      </c>
      <c r="E46" s="32">
        <f>IF(OR($A46="",$B46=""),"",B46*'MPTO_working_2-way'!$G45)</f>
        <v>1.5945945945945947</v>
      </c>
      <c r="F46" s="30">
        <f>IF(OR($A46="",$B46=""),"",'MPTO_working_2-way'!D45)</f>
        <v>2.7146260123868511</v>
      </c>
      <c r="G46" s="32">
        <f>IF(OR($A46="",$B46=""),"",'MPTO_working_2-way'!E45)</f>
        <v>1.583217560433454</v>
      </c>
      <c r="H46" s="30">
        <f>IF(OR($A46="",$B46=""),"",'OddsRatio_working_2-way'!M45)</f>
        <v>2.7159383568311668</v>
      </c>
      <c r="I46" s="30">
        <f>IF(OR($A46="",$B46=""),"",'OddsRatio_working_2-way'!N45)</f>
        <v>1.5827715174143586</v>
      </c>
      <c r="J46" s="30">
        <f>IF('Log_working_2-way'!$D45="","",A46^('Log_working_2-way'!$D45))</f>
        <v>2.7313566491877532</v>
      </c>
      <c r="K46" s="32">
        <f>IF('Log_working_2-way'!$D45="","",B46^('Log_working_2-way'!$D45))</f>
        <v>1.5775817480869365</v>
      </c>
      <c r="L46" s="37">
        <f t="shared" si="9"/>
        <v>0.37288135593220334</v>
      </c>
      <c r="M46" s="37">
        <f t="shared" si="10"/>
        <v>0.6271186440677966</v>
      </c>
      <c r="N46" s="38">
        <v>142</v>
      </c>
      <c r="O46" s="38">
        <f t="shared" si="11"/>
        <v>87.173745173745161</v>
      </c>
      <c r="P46" s="38">
        <f t="shared" si="12"/>
        <v>49.792207792207797</v>
      </c>
      <c r="Q46" s="38">
        <f t="shared" si="13"/>
        <v>92.20779220779221</v>
      </c>
      <c r="R46" s="38">
        <f t="shared" si="14"/>
        <v>54.826254826254825</v>
      </c>
      <c r="S46" s="39">
        <f t="shared" si="15"/>
        <v>-5.0340470340470489</v>
      </c>
      <c r="T46" s="39">
        <f t="shared" si="16"/>
        <v>-5.0340470340470276</v>
      </c>
      <c r="U46" t="s">
        <v>75</v>
      </c>
      <c r="V46" t="s">
        <v>87</v>
      </c>
      <c r="W46" t="s">
        <v>136</v>
      </c>
      <c r="X46" t="s">
        <v>493</v>
      </c>
      <c r="Y46" s="41"/>
    </row>
    <row r="47" spans="1:25" ht="15" x14ac:dyDescent="0.25">
      <c r="A47">
        <v>2.12</v>
      </c>
      <c r="B47">
        <v>1.78</v>
      </c>
      <c r="C47" s="29">
        <f t="shared" si="0"/>
        <v>3.3495866016535869E-2</v>
      </c>
      <c r="D47" s="30">
        <f>IF(OR($A47="",$B47=""),"",A47*'MPTO_working_2-way'!$G46)</f>
        <v>2.191011235955056</v>
      </c>
      <c r="E47" s="32">
        <f>IF(OR($A47="",$B47=""),"",B47*'MPTO_working_2-way'!$G46)</f>
        <v>1.8396226415094339</v>
      </c>
      <c r="F47" s="30">
        <f>IF(OR($A47="",$B47=""),"",'MPTO_working_2-way'!D46)</f>
        <v>2.1980428704566637</v>
      </c>
      <c r="G47" s="32">
        <f>IF(OR($A47="",$B47=""),"",'MPTO_working_2-way'!E46)</f>
        <v>1.8346946713341112</v>
      </c>
      <c r="H47" s="30">
        <f>IF(OR($A47="",$B47=""),"",'OddsRatio_working_2-way'!M46)</f>
        <v>2.1982893790305562</v>
      </c>
      <c r="I47" s="30">
        <f>IF(OR($A47="",$B47=""),"",'OddsRatio_working_2-way'!N46)</f>
        <v>1.83452296039628</v>
      </c>
      <c r="J47" s="30">
        <f>IF('Log_working_2-way'!$D46="","",A47^('Log_working_2-way'!$D46))</f>
        <v>2.2015102621380289</v>
      </c>
      <c r="K47" s="32">
        <f>IF('Log_working_2-way'!$D46="","",B47^('Log_working_2-way'!$D46))</f>
        <v>1.8322858584832242</v>
      </c>
      <c r="L47" s="37">
        <f t="shared" si="9"/>
        <v>0.45641025641025645</v>
      </c>
      <c r="M47" s="37">
        <f t="shared" si="10"/>
        <v>0.54358974358974366</v>
      </c>
      <c r="N47" s="38">
        <v>143</v>
      </c>
      <c r="O47" s="38">
        <f t="shared" si="11"/>
        <v>75.547169811320757</v>
      </c>
      <c r="P47" s="38">
        <f t="shared" si="12"/>
        <v>62.662921348314605</v>
      </c>
      <c r="Q47" s="38">
        <f t="shared" si="13"/>
        <v>80.337078651685403</v>
      </c>
      <c r="R47" s="38">
        <f t="shared" si="14"/>
        <v>67.452830188679243</v>
      </c>
      <c r="S47" s="39">
        <f t="shared" si="15"/>
        <v>-4.7899088403646459</v>
      </c>
      <c r="T47" s="39">
        <f t="shared" si="16"/>
        <v>-4.7899088403646388</v>
      </c>
      <c r="U47" t="s">
        <v>479</v>
      </c>
      <c r="V47" t="s">
        <v>82</v>
      </c>
      <c r="W47" t="s">
        <v>136</v>
      </c>
      <c r="X47" t="s">
        <v>493</v>
      </c>
      <c r="Y47" s="41"/>
    </row>
    <row r="48" spans="1:25" ht="15" x14ac:dyDescent="0.25">
      <c r="A48">
        <v>2.0699999999999998</v>
      </c>
      <c r="B48">
        <v>1.83</v>
      </c>
      <c r="C48" s="29">
        <f t="shared" si="0"/>
        <v>2.9539874871307603E-2</v>
      </c>
      <c r="D48" s="30">
        <f>IF(OR($A48="",$B48=""),"",A48*'MPTO_working_2-way'!$G47)</f>
        <v>2.1311475409836067</v>
      </c>
      <c r="E48" s="32">
        <f>IF(OR($A48="",$B48=""),"",B48*'MPTO_working_2-way'!$G47)</f>
        <v>1.8840579710144929</v>
      </c>
      <c r="F48" s="30">
        <f>IF(OR($A48="",$B48=""),"",'MPTO_working_2-way'!D47)</f>
        <v>2.1352836729517204</v>
      </c>
      <c r="G48" s="32">
        <f>IF(OR($A48="",$B48=""),"",'MPTO_working_2-way'!E47)</f>
        <v>1.8808371192373576</v>
      </c>
      <c r="H48" s="30">
        <f>IF(OR($A48="",$B48=""),"",'OddsRatio_working_2-way'!M47)</f>
        <v>2.1354103339788768</v>
      </c>
      <c r="I48" s="30">
        <f>IF(OR($A48="",$B48=""),"",'OddsRatio_working_2-way'!N47)</f>
        <v>1.8807388571985679</v>
      </c>
      <c r="J48" s="30">
        <f>IF('Log_working_2-way'!$D47="","",A48^('Log_working_2-way'!$D47))</f>
        <v>2.137293622577233</v>
      </c>
      <c r="K48" s="32">
        <f>IF('Log_working_2-way'!$D47="","",B48^('Log_working_2-way'!$D47))</f>
        <v>1.8792804075818812</v>
      </c>
      <c r="L48" s="37">
        <f t="shared" si="9"/>
        <v>0.46923076923076917</v>
      </c>
      <c r="M48" s="37">
        <f t="shared" si="10"/>
        <v>0.53076923076923077</v>
      </c>
      <c r="N48" s="38">
        <v>144</v>
      </c>
      <c r="O48" s="38">
        <f t="shared" si="11"/>
        <v>74.434782608695656</v>
      </c>
      <c r="P48" s="38">
        <f t="shared" si="12"/>
        <v>65.311475409836049</v>
      </c>
      <c r="Q48" s="38">
        <f t="shared" si="13"/>
        <v>78.688524590163922</v>
      </c>
      <c r="R48" s="38">
        <f t="shared" si="14"/>
        <v>69.565217391304358</v>
      </c>
      <c r="S48" s="39">
        <f t="shared" si="15"/>
        <v>-4.2537419814682664</v>
      </c>
      <c r="T48" s="39">
        <f t="shared" si="16"/>
        <v>-4.2537419814683091</v>
      </c>
      <c r="U48" t="s">
        <v>77</v>
      </c>
      <c r="V48" t="s">
        <v>480</v>
      </c>
      <c r="W48" t="s">
        <v>136</v>
      </c>
      <c r="X48" t="s">
        <v>493</v>
      </c>
      <c r="Y48" s="41"/>
    </row>
    <row r="49" spans="1:25" ht="15" x14ac:dyDescent="0.25">
      <c r="A49">
        <v>2.0299999999999998</v>
      </c>
      <c r="B49">
        <v>1.87</v>
      </c>
      <c r="C49" s="29">
        <f t="shared" si="0"/>
        <v>2.737019572719368E-2</v>
      </c>
      <c r="D49" s="30">
        <f>IF(OR($A49="",$B49=""),"",A49*'MPTO_working_2-way'!$G48)</f>
        <v>2.0855614973262031</v>
      </c>
      <c r="E49" s="32">
        <f>IF(OR($A49="",$B49=""),"",B49*'MPTO_working_2-way'!$G48)</f>
        <v>1.9211822660098523</v>
      </c>
      <c r="F49" s="30">
        <f>IF(OR($A49="",$B49=""),"",'MPTO_working_2-way'!D48)</f>
        <v>2.0880063804625832</v>
      </c>
      <c r="G49" s="32">
        <f>IF(OR($A49="",$B49=""),"",'MPTO_working_2-way'!E48)</f>
        <v>1.9191122570208035</v>
      </c>
      <c r="H49" s="30">
        <f>IF(OR($A49="",$B49=""),"",'OddsRatio_working_2-way'!M48)</f>
        <v>2.0880753861644932</v>
      </c>
      <c r="I49" s="30">
        <f>IF(OR($A49="",$B49=""),"",'OddsRatio_working_2-way'!N48)</f>
        <v>1.9190539669544755</v>
      </c>
      <c r="J49" s="30">
        <f>IF('Log_working_2-way'!$D48="","",A49^('Log_working_2-way'!$D48))</f>
        <v>2.0891848566626599</v>
      </c>
      <c r="K49" s="32">
        <f>IF('Log_working_2-way'!$D48="","",B49^('Log_working_2-way'!$D48))</f>
        <v>1.9181177959672178</v>
      </c>
      <c r="L49" s="37">
        <f t="shared" si="9"/>
        <v>0.4794871794871795</v>
      </c>
      <c r="M49" s="37">
        <f t="shared" si="10"/>
        <v>0.52051282051282044</v>
      </c>
      <c r="N49" s="38">
        <v>145</v>
      </c>
      <c r="O49" s="38">
        <f t="shared" si="11"/>
        <v>73.571428571428569</v>
      </c>
      <c r="P49" s="38">
        <f t="shared" si="12"/>
        <v>67.45989304812835</v>
      </c>
      <c r="Q49" s="38">
        <f t="shared" si="13"/>
        <v>77.54010695187165</v>
      </c>
      <c r="R49" s="38">
        <f t="shared" si="14"/>
        <v>71.428571428571445</v>
      </c>
      <c r="S49" s="39">
        <f t="shared" si="15"/>
        <v>-3.9686783804430803</v>
      </c>
      <c r="T49" s="39">
        <f t="shared" si="16"/>
        <v>-3.9686783804430945</v>
      </c>
      <c r="U49" t="s">
        <v>81</v>
      </c>
      <c r="V49" t="s">
        <v>86</v>
      </c>
      <c r="W49" t="s">
        <v>136</v>
      </c>
      <c r="X49" t="s">
        <v>493</v>
      </c>
      <c r="Y49" s="41"/>
    </row>
    <row r="50" spans="1:25" ht="15" x14ac:dyDescent="0.25">
      <c r="A50">
        <v>2.1800000000000002</v>
      </c>
      <c r="B50">
        <v>1.74</v>
      </c>
      <c r="C50" s="29">
        <f t="shared" si="0"/>
        <v>3.3428240008436028E-2</v>
      </c>
      <c r="D50" s="30">
        <f>IF(OR($A50="",$B50=""),"",A50*'MPTO_working_2-way'!$G49)</f>
        <v>2.2528735632183907</v>
      </c>
      <c r="E50" s="32">
        <f>IF(OR($A50="",$B50=""),"",B50*'MPTO_working_2-way'!$G49)</f>
        <v>1.7981651376146788</v>
      </c>
      <c r="F50" s="30">
        <f>IF(OR($A50="",$B50=""),"",'MPTO_working_2-way'!D49)</f>
        <v>2.2624358821424311</v>
      </c>
      <c r="G50" s="32">
        <f>IF(OR($A50="",$B50=""),"",'MPTO_working_2-way'!E49)</f>
        <v>1.7921194368326561</v>
      </c>
      <c r="H50" s="30">
        <f>IF(OR($A50="",$B50=""),"",'OddsRatio_working_2-way'!M49)</f>
        <v>2.26277258229445</v>
      </c>
      <c r="I50" s="30">
        <f>IF(OR($A50="",$B50=""),"",'OddsRatio_working_2-way'!N49)</f>
        <v>1.7919082295744857</v>
      </c>
      <c r="J50" s="30">
        <f>IF('Log_working_2-way'!$D49="","",A50^('Log_working_2-way'!$D49))</f>
        <v>2.2671631499443738</v>
      </c>
      <c r="K50" s="32">
        <f>IF('Log_working_2-way'!$D49="","",B50^('Log_working_2-way'!$D49))</f>
        <v>1.7891643629660847</v>
      </c>
      <c r="L50" s="37">
        <f t="shared" si="9"/>
        <v>0.44387755102040816</v>
      </c>
      <c r="M50" s="37">
        <f t="shared" si="10"/>
        <v>0.55612244897959184</v>
      </c>
      <c r="N50" s="38">
        <v>146</v>
      </c>
      <c r="O50" s="38">
        <f t="shared" si="11"/>
        <v>79.027522935779828</v>
      </c>
      <c r="P50" s="38">
        <f t="shared" si="12"/>
        <v>62.091954022988496</v>
      </c>
      <c r="Q50" s="38">
        <f t="shared" si="13"/>
        <v>83.908045977011483</v>
      </c>
      <c r="R50" s="38">
        <f t="shared" si="14"/>
        <v>66.972477064220186</v>
      </c>
      <c r="S50" s="39">
        <f t="shared" si="15"/>
        <v>-4.8805230412316547</v>
      </c>
      <c r="T50" s="39">
        <f t="shared" si="16"/>
        <v>-4.8805230412316902</v>
      </c>
      <c r="U50" t="s">
        <v>83</v>
      </c>
      <c r="V50" t="s">
        <v>74</v>
      </c>
      <c r="W50" t="s">
        <v>136</v>
      </c>
      <c r="X50" t="s">
        <v>493</v>
      </c>
      <c r="Y50" s="41"/>
    </row>
    <row r="51" spans="1:25" ht="15" x14ac:dyDescent="0.25">
      <c r="A51">
        <v>2.2599999999999998</v>
      </c>
      <c r="B51">
        <v>1.69</v>
      </c>
      <c r="C51" s="29">
        <f t="shared" si="0"/>
        <v>3.4193852437555794E-2</v>
      </c>
      <c r="D51" s="30">
        <f>IF(OR($A51="",$B51=""),"",A51*'MPTO_working_2-way'!$G50)</f>
        <v>2.3372781065088759</v>
      </c>
      <c r="E51" s="32">
        <f>IF(OR($A51="",$B51=""),"",B51*'MPTO_working_2-way'!$G50)</f>
        <v>1.7477876106194692</v>
      </c>
      <c r="F51" s="30">
        <f>IF(OR($A51="",$B51=""),"",'MPTO_working_2-way'!D50)</f>
        <v>2.3508340001231001</v>
      </c>
      <c r="G51" s="32">
        <f>IF(OR($A51="",$B51=""),"",'MPTO_working_2-way'!E50)</f>
        <v>1.740283410033262</v>
      </c>
      <c r="H51" s="30">
        <f>IF(OR($A51="",$B51=""),"",'OddsRatio_working_2-way'!M50)</f>
        <v>2.351327849384353</v>
      </c>
      <c r="I51" s="30">
        <f>IF(OR($A51="",$B51=""),"",'OddsRatio_working_2-way'!N50)</f>
        <v>1.7400128699009547</v>
      </c>
      <c r="J51" s="30">
        <f>IF('Log_working_2-way'!$D50="","",A51^('Log_working_2-way'!$D50))</f>
        <v>2.3575800032398484</v>
      </c>
      <c r="K51" s="32">
        <f>IF('Log_working_2-way'!$D50="","",B51^('Log_working_2-way'!$D50))</f>
        <v>1.7366048392090647</v>
      </c>
      <c r="L51" s="37">
        <f t="shared" si="9"/>
        <v>0.42784810126582273</v>
      </c>
      <c r="M51" s="37">
        <f t="shared" si="10"/>
        <v>0.57215189873417716</v>
      </c>
      <c r="N51" s="38">
        <v>147</v>
      </c>
      <c r="O51" s="38">
        <f t="shared" si="11"/>
        <v>81.95575221238937</v>
      </c>
      <c r="P51" s="38">
        <f t="shared" si="12"/>
        <v>60.017751479289927</v>
      </c>
      <c r="Q51" s="38">
        <f t="shared" si="13"/>
        <v>86.982248520710058</v>
      </c>
      <c r="R51" s="38">
        <f t="shared" si="14"/>
        <v>65.04424778761063</v>
      </c>
      <c r="S51" s="39">
        <f t="shared" si="15"/>
        <v>-5.0264963083206879</v>
      </c>
      <c r="T51" s="39">
        <f t="shared" si="16"/>
        <v>-5.0264963083207022</v>
      </c>
      <c r="U51" t="s">
        <v>85</v>
      </c>
      <c r="V51" t="s">
        <v>80</v>
      </c>
      <c r="W51" t="s">
        <v>136</v>
      </c>
      <c r="X51" t="s">
        <v>493</v>
      </c>
      <c r="Y51" s="41"/>
    </row>
    <row r="52" spans="1:25" ht="15" x14ac:dyDescent="0.25">
      <c r="A52">
        <v>2.2200000000000002</v>
      </c>
      <c r="B52">
        <v>1.71</v>
      </c>
      <c r="C52" s="29">
        <f t="shared" si="0"/>
        <v>3.5245772087877381E-2</v>
      </c>
      <c r="D52" s="30">
        <f>IF(OR($A52="",$B52=""),"",A52*'MPTO_working_2-way'!$G51)</f>
        <v>2.2982456140350882</v>
      </c>
      <c r="E52" s="32">
        <f>IF(OR($A52="",$B52=""),"",B52*'MPTO_working_2-way'!$G51)</f>
        <v>1.7702702702702702</v>
      </c>
      <c r="F52" s="30">
        <f>IF(OR($A52="",$B52=""),"",'MPTO_working_2-way'!D51)</f>
        <v>2.3103888990323171</v>
      </c>
      <c r="G52" s="32">
        <f>IF(OR($A52="",$B52=""),"",'MPTO_working_2-way'!E51)</f>
        <v>1.7631322279503969</v>
      </c>
      <c r="H52" s="30">
        <f>IF(OR($A52="",$B52=""),"",'OddsRatio_working_2-way'!M51)</f>
        <v>2.310843186332725</v>
      </c>
      <c r="I52" s="30">
        <f>IF(OR($A52="",$B52=""),"",'OddsRatio_working_2-way'!N51)</f>
        <v>1.7628677559805201</v>
      </c>
      <c r="J52" s="30">
        <f>IF('Log_working_2-way'!$D51="","",A52^('Log_working_2-way'!$D51))</f>
        <v>2.3164405926032319</v>
      </c>
      <c r="K52" s="32">
        <f>IF('Log_working_2-way'!$D51="","",B52^('Log_working_2-way'!$D51))</f>
        <v>1.7596240997267032</v>
      </c>
      <c r="L52" s="37">
        <f t="shared" si="9"/>
        <v>0.43511450381679379</v>
      </c>
      <c r="M52" s="37">
        <f t="shared" si="10"/>
        <v>0.56488549618320616</v>
      </c>
      <c r="N52" s="38">
        <v>148</v>
      </c>
      <c r="O52" s="38">
        <f t="shared" si="11"/>
        <v>81.333333333333329</v>
      </c>
      <c r="P52" s="38">
        <f t="shared" si="12"/>
        <v>61.450292397660803</v>
      </c>
      <c r="Q52" s="38">
        <f t="shared" si="13"/>
        <v>86.549707602339183</v>
      </c>
      <c r="R52" s="38">
        <f t="shared" si="14"/>
        <v>66.666666666666657</v>
      </c>
      <c r="S52" s="39">
        <f t="shared" si="15"/>
        <v>-5.2163742690058541</v>
      </c>
      <c r="T52" s="39">
        <f t="shared" si="16"/>
        <v>-5.2163742690058541</v>
      </c>
      <c r="U52" t="s">
        <v>68</v>
      </c>
      <c r="V52" t="s">
        <v>72</v>
      </c>
      <c r="W52" t="s">
        <v>136</v>
      </c>
      <c r="X52" t="s">
        <v>493</v>
      </c>
      <c r="Y52" s="41"/>
    </row>
    <row r="53" spans="1:25" s="35" customFormat="1" ht="15" x14ac:dyDescent="0.25">
      <c r="A53">
        <v>2.21</v>
      </c>
      <c r="B53">
        <v>1.72</v>
      </c>
      <c r="C53" s="29">
        <f t="shared" si="0"/>
        <v>3.3884036620014824E-2</v>
      </c>
      <c r="D53" s="30">
        <f>IF(OR($A53="",$B53=""),"",A53*'MPTO_working_2-way'!$G52)</f>
        <v>2.2848837209302326</v>
      </c>
      <c r="E53" s="32">
        <f>IF(OR($A53="",$B53=""),"",B53*'MPTO_working_2-way'!$G52)</f>
        <v>1.7782805429864255</v>
      </c>
      <c r="F53" s="30">
        <f>IF(OR($A53="",$B53=""),"",'MPTO_working_2-way'!D52)</f>
        <v>2.2959652089876781</v>
      </c>
      <c r="G53" s="32">
        <f>IF(OR($A53="",$B53=""),"",'MPTO_working_2-way'!E52)</f>
        <v>1.7716256524981358</v>
      </c>
      <c r="H53" s="30">
        <f>IF(OR($A53="",$B53=""),"",'OddsRatio_working_2-way'!M52)</f>
        <v>2.2963624321753371</v>
      </c>
      <c r="I53" s="30">
        <f>IF(OR($A53="",$B53=""),"",'OddsRatio_working_2-way'!N52)</f>
        <v>1.7713892158398703</v>
      </c>
      <c r="J53" s="30">
        <f>IF('Log_working_2-way'!$D52="","",A53^('Log_working_2-way'!$D52))</f>
        <v>2.3014598613122459</v>
      </c>
      <c r="K53" s="32">
        <f>IF('Log_working_2-way'!$D52="","",B53^('Log_working_2-way'!$D52))</f>
        <v>1.7683679149287428</v>
      </c>
      <c r="L53" s="37">
        <f t="shared" si="9"/>
        <v>0.43765903307888038</v>
      </c>
      <c r="M53" s="37">
        <f t="shared" si="10"/>
        <v>0.56234096692111957</v>
      </c>
      <c r="N53" s="38">
        <v>149</v>
      </c>
      <c r="O53" s="38">
        <f t="shared" si="11"/>
        <v>81.579185520362003</v>
      </c>
      <c r="P53" s="38">
        <f t="shared" si="12"/>
        <v>62.3720930232558</v>
      </c>
      <c r="Q53" s="38">
        <f t="shared" si="13"/>
        <v>86.627906976744185</v>
      </c>
      <c r="R53" s="38">
        <f t="shared" si="14"/>
        <v>67.420814479638011</v>
      </c>
      <c r="S53" s="39">
        <f t="shared" si="15"/>
        <v>-5.0487214563821823</v>
      </c>
      <c r="T53" s="39">
        <f t="shared" si="16"/>
        <v>-5.0487214563822107</v>
      </c>
      <c r="U53" t="s">
        <v>229</v>
      </c>
      <c r="V53" t="s">
        <v>70</v>
      </c>
      <c r="W53" t="s">
        <v>136</v>
      </c>
      <c r="X53" t="s">
        <v>493</v>
      </c>
      <c r="Y53" s="41"/>
    </row>
    <row r="54" spans="1:25" ht="15" x14ac:dyDescent="0.25">
      <c r="A54">
        <v>1.75</v>
      </c>
      <c r="B54">
        <v>2.14</v>
      </c>
      <c r="C54" s="29">
        <f t="shared" si="0"/>
        <v>3.8718291054739673E-2</v>
      </c>
      <c r="D54" s="30">
        <f>IF(OR($A54="",$B54=""),"",A54*'MPTO_working_2-way'!$G53)</f>
        <v>1.8177570093457944</v>
      </c>
      <c r="E54" s="32">
        <f>IF(OR($A54="",$B54=""),"",B54*'MPTO_working_2-way'!$G53)</f>
        <v>2.2228571428571429</v>
      </c>
      <c r="F54" s="30">
        <f>IF(OR($A54="",$B54=""),"",'MPTO_working_2-way'!D53)</f>
        <v>1.81136638452237</v>
      </c>
      <c r="G54" s="32">
        <f>IF(OR($A54="",$B54=""),"",'MPTO_working_2-way'!E53)</f>
        <v>2.2324888226527575</v>
      </c>
      <c r="H54" s="30">
        <f>IF(OR($A54="",$B54=""),"",'OddsRatio_working_2-way'!M53)</f>
        <v>1.8111071056538131</v>
      </c>
      <c r="I54" s="30">
        <f>IF(OR($A54="",$B54=""),"",'OddsRatio_working_2-way'!N53)</f>
        <v>2.2328828005937953</v>
      </c>
      <c r="J54" s="30">
        <f>IF('Log_working_2-way'!$D53="","",A54^('Log_working_2-way'!$D53))</f>
        <v>1.8081956651086979</v>
      </c>
      <c r="K54" s="32">
        <f>IF('Log_working_2-way'!$D53="","",B54^('Log_working_2-way'!$D53))</f>
        <v>2.2373241322265098</v>
      </c>
      <c r="L54" s="37">
        <f t="shared" si="9"/>
        <v>0.55012853470437018</v>
      </c>
      <c r="M54" s="37">
        <f t="shared" si="10"/>
        <v>0.44987146529562982</v>
      </c>
      <c r="N54" s="38">
        <v>150</v>
      </c>
      <c r="O54" s="38">
        <f t="shared" si="11"/>
        <v>64.285714285714278</v>
      </c>
      <c r="P54" s="38">
        <f t="shared" si="12"/>
        <v>79.90654205607477</v>
      </c>
      <c r="Q54" s="38">
        <f t="shared" si="13"/>
        <v>70.09345794392523</v>
      </c>
      <c r="R54" s="38">
        <f t="shared" si="14"/>
        <v>85.714285714285708</v>
      </c>
      <c r="S54" s="39">
        <f t="shared" si="15"/>
        <v>-5.8077436582109527</v>
      </c>
      <c r="T54" s="39">
        <f t="shared" si="16"/>
        <v>-5.8077436582109385</v>
      </c>
      <c r="U54" t="s">
        <v>88</v>
      </c>
      <c r="V54" t="s">
        <v>101</v>
      </c>
      <c r="W54" t="s">
        <v>137</v>
      </c>
      <c r="X54" t="s">
        <v>493</v>
      </c>
      <c r="Y54" s="41"/>
    </row>
    <row r="55" spans="1:25" ht="15" x14ac:dyDescent="0.25">
      <c r="A55">
        <v>2.14</v>
      </c>
      <c r="B55">
        <v>1.75</v>
      </c>
      <c r="C55" s="29">
        <f t="shared" si="0"/>
        <v>3.8718291054739673E-2</v>
      </c>
      <c r="D55" s="30">
        <f>IF(OR($A55="",$B55=""),"",A55*'MPTO_working_2-way'!$G54)</f>
        <v>2.2228571428571429</v>
      </c>
      <c r="E55" s="32">
        <f>IF(OR($A55="",$B55=""),"",B55*'MPTO_working_2-way'!$G54)</f>
        <v>1.8177570093457944</v>
      </c>
      <c r="F55" s="30">
        <f>IF(OR($A55="",$B55=""),"",'MPTO_working_2-way'!D54)</f>
        <v>2.2324888226527575</v>
      </c>
      <c r="G55" s="32">
        <f>IF(OR($A55="",$B55=""),"",'MPTO_working_2-way'!E54)</f>
        <v>1.81136638452237</v>
      </c>
      <c r="H55" s="30">
        <f>IF(OR($A55="",$B55=""),"",'OddsRatio_working_2-way'!M54)</f>
        <v>2.2328828005937953</v>
      </c>
      <c r="I55" s="30">
        <f>IF(OR($A55="",$B55=""),"",'OddsRatio_working_2-way'!N54)</f>
        <v>1.8111071056538131</v>
      </c>
      <c r="J55" s="30">
        <f>IF('Log_working_2-way'!$D54="","",A55^('Log_working_2-way'!$D54))</f>
        <v>2.2373241322265098</v>
      </c>
      <c r="K55" s="32">
        <f>IF('Log_working_2-way'!$D54="","",B55^('Log_working_2-way'!$D54))</f>
        <v>1.8081956651086979</v>
      </c>
      <c r="L55" s="37">
        <f t="shared" si="9"/>
        <v>0.44987146529562982</v>
      </c>
      <c r="M55" s="37">
        <f t="shared" si="10"/>
        <v>0.55012853470437018</v>
      </c>
      <c r="N55" s="38">
        <v>151</v>
      </c>
      <c r="O55" s="38">
        <f t="shared" si="11"/>
        <v>80.439252336448618</v>
      </c>
      <c r="P55" s="38">
        <f t="shared" si="12"/>
        <v>64.714285714285708</v>
      </c>
      <c r="Q55" s="38">
        <f t="shared" si="13"/>
        <v>86.285714285714278</v>
      </c>
      <c r="R55" s="38">
        <f t="shared" si="14"/>
        <v>70.560747663551396</v>
      </c>
      <c r="S55" s="39">
        <f t="shared" si="15"/>
        <v>-5.8464619492656595</v>
      </c>
      <c r="T55" s="39">
        <f t="shared" si="16"/>
        <v>-5.846461949265688</v>
      </c>
      <c r="U55" t="s">
        <v>90</v>
      </c>
      <c r="V55" t="s">
        <v>103</v>
      </c>
      <c r="W55" t="s">
        <v>137</v>
      </c>
      <c r="X55" t="s">
        <v>493</v>
      </c>
      <c r="Y55" s="41"/>
    </row>
    <row r="56" spans="1:25" ht="15" x14ac:dyDescent="0.25">
      <c r="A56">
        <v>1.87</v>
      </c>
      <c r="B56">
        <v>2</v>
      </c>
      <c r="C56" s="29">
        <f t="shared" si="0"/>
        <v>3.475935828876997E-2</v>
      </c>
      <c r="D56" s="30">
        <f>IF(OR($A56="",$B56=""),"",A56*'MPTO_working_2-way'!$G55)</f>
        <v>1.9350000000000001</v>
      </c>
      <c r="E56" s="32">
        <f>IF(OR($A56="",$B56=""),"",B56*'MPTO_working_2-way'!$G55)</f>
        <v>2.0695187165775399</v>
      </c>
      <c r="F56" s="30">
        <f>IF(OR($A56="",$B56=""),"",'MPTO_working_2-way'!D55)</f>
        <v>1.9328165374677002</v>
      </c>
      <c r="G56" s="32">
        <f>IF(OR($A56="",$B56=""),"",'MPTO_working_2-way'!E55)</f>
        <v>2.0720221606648197</v>
      </c>
      <c r="H56" s="30">
        <f>IF(OR($A56="",$B56=""),"",'OddsRatio_working_2-way'!M55)</f>
        <v>1.9327379053088816</v>
      </c>
      <c r="I56" s="30">
        <f>IF(OR($A56="",$B56=""),"",'OddsRatio_working_2-way'!N55)</f>
        <v>2.0721125348377947</v>
      </c>
      <c r="J56" s="30">
        <f>IF('Log_working_2-way'!$D55="","",A56^('Log_working_2-way'!$D55))</f>
        <v>1.9317443969723613</v>
      </c>
      <c r="K56" s="32">
        <f>IF('Log_working_2-way'!$D55="","",B56^('Log_working_2-way'!$D55))</f>
        <v>2.0732557161055905</v>
      </c>
      <c r="L56" s="37">
        <f t="shared" si="9"/>
        <v>0.51679586563307489</v>
      </c>
      <c r="M56" s="37">
        <f t="shared" si="10"/>
        <v>0.48320413436692511</v>
      </c>
      <c r="N56" s="38">
        <v>152</v>
      </c>
      <c r="O56" s="38">
        <f t="shared" si="11"/>
        <v>70.71657754010694</v>
      </c>
      <c r="P56" s="38">
        <f t="shared" si="12"/>
        <v>76</v>
      </c>
      <c r="Q56" s="38">
        <f t="shared" si="13"/>
        <v>76</v>
      </c>
      <c r="R56" s="38">
        <f t="shared" si="14"/>
        <v>81.283422459893032</v>
      </c>
      <c r="S56" s="39">
        <f t="shared" si="15"/>
        <v>-5.2834224598930604</v>
      </c>
      <c r="T56" s="39">
        <f t="shared" si="16"/>
        <v>-5.2834224598930319</v>
      </c>
      <c r="U56" t="s">
        <v>92</v>
      </c>
      <c r="V56" t="s">
        <v>111</v>
      </c>
      <c r="W56" t="s">
        <v>137</v>
      </c>
      <c r="X56" t="s">
        <v>493</v>
      </c>
      <c r="Y56" s="41"/>
    </row>
    <row r="57" spans="1:25" ht="15" x14ac:dyDescent="0.25">
      <c r="A57">
        <v>1.79</v>
      </c>
      <c r="B57">
        <v>2.08</v>
      </c>
      <c r="C57" s="29">
        <f t="shared" si="0"/>
        <v>3.9428448646325664E-2</v>
      </c>
      <c r="D57" s="30">
        <f>IF(OR($A57="",$B57=""),"",A57*'MPTO_working_2-way'!$G56)</f>
        <v>1.8605769230769229</v>
      </c>
      <c r="E57" s="32">
        <f>IF(OR($A57="",$B57=""),"",B57*'MPTO_working_2-way'!$G56)</f>
        <v>2.1620111731843576</v>
      </c>
      <c r="F57" s="30">
        <f>IF(OR($A57="",$B57=""),"",'MPTO_working_2-way'!D56)</f>
        <v>1.8554769261437256</v>
      </c>
      <c r="G57" s="32">
        <f>IF(OR($A57="",$B57=""),"",'MPTO_working_2-way'!E56)</f>
        <v>2.1689385995572641</v>
      </c>
      <c r="H57" s="30">
        <f>IF(OR($A57="",$B57=""),"",'OddsRatio_working_2-way'!M56)</f>
        <v>1.8552669065744805</v>
      </c>
      <c r="I57" s="30">
        <f>IF(OR($A57="",$B57=""),"",'OddsRatio_working_2-way'!N56)</f>
        <v>2.1692256444309357</v>
      </c>
      <c r="J57" s="30">
        <f>IF('Log_working_2-way'!$D56="","",A57^('Log_working_2-way'!$D56))</f>
        <v>1.8529410467292624</v>
      </c>
      <c r="K57" s="32">
        <f>IF('Log_working_2-way'!$D56="","",B57^('Log_working_2-way'!$D56))</f>
        <v>2.1724139714397546</v>
      </c>
      <c r="L57" s="37">
        <f t="shared" si="9"/>
        <v>0.53746770025839796</v>
      </c>
      <c r="M57" s="37">
        <f t="shared" si="10"/>
        <v>0.46253229974160204</v>
      </c>
      <c r="N57" s="38">
        <v>153</v>
      </c>
      <c r="O57" s="38">
        <f t="shared" si="11"/>
        <v>67.52513966480447</v>
      </c>
      <c r="P57" s="38">
        <f t="shared" si="12"/>
        <v>79.442307692307693</v>
      </c>
      <c r="Q57" s="38">
        <f t="shared" si="13"/>
        <v>73.557692307692307</v>
      </c>
      <c r="R57" s="38">
        <f t="shared" si="14"/>
        <v>85.47486033519553</v>
      </c>
      <c r="S57" s="39">
        <f t="shared" si="15"/>
        <v>-6.0325526428878362</v>
      </c>
      <c r="T57" s="39">
        <f t="shared" si="16"/>
        <v>-6.0325526428878362</v>
      </c>
      <c r="U57" t="s">
        <v>94</v>
      </c>
      <c r="V57" t="s">
        <v>97</v>
      </c>
      <c r="W57" t="s">
        <v>137</v>
      </c>
      <c r="X57" t="s">
        <v>493</v>
      </c>
      <c r="Y57" s="41"/>
    </row>
    <row r="58" spans="1:25" ht="15" x14ac:dyDescent="0.25">
      <c r="A58">
        <v>1.88</v>
      </c>
      <c r="B58">
        <v>1.98</v>
      </c>
      <c r="C58" s="29">
        <f t="shared" si="0"/>
        <v>3.6965398667526461E-2</v>
      </c>
      <c r="D58" s="30">
        <f>IF(OR($A58="",$B58=""),"",A58*'MPTO_working_2-way'!$G57)</f>
        <v>1.9494949494949496</v>
      </c>
      <c r="E58" s="32">
        <f>IF(OR($A58="",$B58=""),"",B58*'MPTO_working_2-way'!$G57)</f>
        <v>2.0531914893617023</v>
      </c>
      <c r="F58" s="30">
        <f>IF(OR($A58="",$B58=""),"",'MPTO_working_2-way'!D57)</f>
        <v>1.9476768522394308</v>
      </c>
      <c r="G58" s="32">
        <f>IF(OR($A58="",$B58=""),"",'MPTO_working_2-way'!E57)</f>
        <v>2.0552120141342756</v>
      </c>
      <c r="H58" s="30">
        <f>IF(OR($A58="",$B58=""),"",'OddsRatio_working_2-way'!M57)</f>
        <v>1.947607082958686</v>
      </c>
      <c r="I58" s="30">
        <f>IF(OR($A58="",$B58=""),"",'OddsRatio_working_2-way'!N57)</f>
        <v>2.0552897060221729</v>
      </c>
      <c r="J58" s="30">
        <f>IF('Log_working_2-way'!$D57="","",A58^('Log_working_2-way'!$D57))</f>
        <v>1.9467780797695502</v>
      </c>
      <c r="K58" s="32">
        <f>IF('Log_working_2-way'!$D57="","",B58^('Log_working_2-way'!$D57))</f>
        <v>2.0562137224842738</v>
      </c>
      <c r="L58" s="37">
        <f t="shared" si="9"/>
        <v>0.5129533678756476</v>
      </c>
      <c r="M58" s="37">
        <f t="shared" si="10"/>
        <v>0.48704663212435229</v>
      </c>
      <c r="N58" s="38">
        <v>154</v>
      </c>
      <c r="O58" s="38">
        <f t="shared" si="11"/>
        <v>72.085106382978708</v>
      </c>
      <c r="P58" s="38">
        <f t="shared" si="12"/>
        <v>76.222222222222229</v>
      </c>
      <c r="Q58" s="38">
        <f t="shared" si="13"/>
        <v>77.777777777777786</v>
      </c>
      <c r="R58" s="38">
        <f t="shared" si="14"/>
        <v>81.914893617021278</v>
      </c>
      <c r="S58" s="39">
        <f t="shared" si="15"/>
        <v>-5.6926713947990777</v>
      </c>
      <c r="T58" s="39">
        <f t="shared" si="16"/>
        <v>-5.6926713947990493</v>
      </c>
      <c r="U58" t="s">
        <v>96</v>
      </c>
      <c r="V58" t="s">
        <v>95</v>
      </c>
      <c r="W58" t="s">
        <v>137</v>
      </c>
      <c r="X58" t="s">
        <v>493</v>
      </c>
      <c r="Y58" s="41"/>
    </row>
    <row r="59" spans="1:25" ht="15" x14ac:dyDescent="0.25">
      <c r="A59">
        <v>2.06</v>
      </c>
      <c r="B59">
        <v>1.81</v>
      </c>
      <c r="C59" s="29">
        <f t="shared" si="0"/>
        <v>3.7923081049187513E-2</v>
      </c>
      <c r="D59" s="30">
        <f>IF(OR($A59="",$B59=""),"",A59*'MPTO_working_2-way'!$G58)</f>
        <v>2.1381215469613264</v>
      </c>
      <c r="E59" s="32">
        <f>IF(OR($A59="",$B59=""),"",B59*'MPTO_working_2-way'!$G58)</f>
        <v>1.8786407766990294</v>
      </c>
      <c r="F59" s="30">
        <f>IF(OR($A59="",$B59=""),"",'MPTO_working_2-way'!D58)</f>
        <v>2.1437359857413907</v>
      </c>
      <c r="G59" s="32">
        <f>IF(OR($A59="",$B59=""),"",'MPTO_working_2-way'!E58)</f>
        <v>1.8743276529432467</v>
      </c>
      <c r="H59" s="30">
        <f>IF(OR($A59="",$B59=""),"",'OddsRatio_working_2-way'!M58)</f>
        <v>2.1439589045541121</v>
      </c>
      <c r="I59" s="30">
        <f>IF(OR($A59="",$B59=""),"",'OddsRatio_working_2-way'!N58)</f>
        <v>1.8741572761215382</v>
      </c>
      <c r="J59" s="30">
        <f>IF('Log_working_2-way'!$D58="","",A59^('Log_working_2-way'!$D58))</f>
        <v>2.1465366309290381</v>
      </c>
      <c r="K59" s="32">
        <f>IF('Log_working_2-way'!$D58="","",B59^('Log_working_2-way'!$D58))</f>
        <v>1.8721919326638379</v>
      </c>
      <c r="L59" s="37">
        <f t="shared" si="9"/>
        <v>0.46770025839793272</v>
      </c>
      <c r="M59" s="37">
        <f t="shared" si="10"/>
        <v>0.53229974160206706</v>
      </c>
      <c r="N59" s="38">
        <v>155</v>
      </c>
      <c r="O59" s="38">
        <f t="shared" si="11"/>
        <v>79.757281553398059</v>
      </c>
      <c r="P59" s="38">
        <f t="shared" si="12"/>
        <v>69.364640883977913</v>
      </c>
      <c r="Q59" s="38">
        <f t="shared" si="13"/>
        <v>85.635359116022101</v>
      </c>
      <c r="R59" s="38">
        <f t="shared" si="14"/>
        <v>75.242718446601941</v>
      </c>
      <c r="S59" s="39">
        <f t="shared" si="15"/>
        <v>-5.8780775626240427</v>
      </c>
      <c r="T59" s="39">
        <f t="shared" si="16"/>
        <v>-5.8780775626240285</v>
      </c>
      <c r="U59" t="s">
        <v>98</v>
      </c>
      <c r="V59" t="s">
        <v>105</v>
      </c>
      <c r="W59" t="s">
        <v>137</v>
      </c>
      <c r="X59" t="s">
        <v>493</v>
      </c>
      <c r="Y59" s="41"/>
    </row>
    <row r="60" spans="1:25" s="35" customFormat="1" ht="15" x14ac:dyDescent="0.25">
      <c r="A60">
        <v>2</v>
      </c>
      <c r="B60">
        <v>1.87</v>
      </c>
      <c r="C60" s="29">
        <f t="shared" si="0"/>
        <v>3.475935828876997E-2</v>
      </c>
      <c r="D60" s="30">
        <f>IF(OR($A60="",$B60=""),"",A60*'MPTO_working_2-way'!$G59)</f>
        <v>2.0695187165775399</v>
      </c>
      <c r="E60" s="32">
        <f>IF(OR($A60="",$B60=""),"",B60*'MPTO_working_2-way'!$G59)</f>
        <v>1.9350000000000001</v>
      </c>
      <c r="F60" s="30">
        <f>IF(OR($A60="",$B60=""),"",'MPTO_working_2-way'!D59)</f>
        <v>2.0720221606648197</v>
      </c>
      <c r="G60" s="32">
        <f>IF(OR($A60="",$B60=""),"",'MPTO_working_2-way'!E59)</f>
        <v>1.9328165374677002</v>
      </c>
      <c r="H60" s="30">
        <f>IF(OR($A60="",$B60=""),"",'OddsRatio_working_2-way'!M59)</f>
        <v>2.0721125348377947</v>
      </c>
      <c r="I60" s="30">
        <f>IF(OR($A60="",$B60=""),"",'OddsRatio_working_2-way'!N59)</f>
        <v>1.9327379053088816</v>
      </c>
      <c r="J60" s="30">
        <f>IF('Log_working_2-way'!$D59="","",A60^('Log_working_2-way'!$D59))</f>
        <v>2.0732557161055905</v>
      </c>
      <c r="K60" s="32">
        <f>IF('Log_working_2-way'!$D59="","",B60^('Log_working_2-way'!$D59))</f>
        <v>1.9317443969723613</v>
      </c>
      <c r="L60" s="37">
        <f t="shared" si="9"/>
        <v>0.48320413436692511</v>
      </c>
      <c r="M60" s="37">
        <f t="shared" si="10"/>
        <v>0.51679586563307489</v>
      </c>
      <c r="N60" s="38">
        <v>156</v>
      </c>
      <c r="O60" s="38">
        <f t="shared" si="11"/>
        <v>78</v>
      </c>
      <c r="P60" s="38">
        <f t="shared" si="12"/>
        <v>72.577540106951872</v>
      </c>
      <c r="Q60" s="38">
        <f t="shared" si="13"/>
        <v>83.422459893048114</v>
      </c>
      <c r="R60" s="38">
        <f t="shared" si="14"/>
        <v>78</v>
      </c>
      <c r="S60" s="39">
        <f t="shared" si="15"/>
        <v>-5.4224598930481136</v>
      </c>
      <c r="T60" s="39">
        <f t="shared" si="16"/>
        <v>-5.4224598930481278</v>
      </c>
      <c r="U60" t="s">
        <v>100</v>
      </c>
      <c r="V60" t="s">
        <v>107</v>
      </c>
      <c r="W60" t="s">
        <v>137</v>
      </c>
      <c r="X60" t="s">
        <v>493</v>
      </c>
      <c r="Y60" s="41"/>
    </row>
    <row r="61" spans="1:25" ht="15" x14ac:dyDescent="0.25">
      <c r="A61">
        <v>2.17</v>
      </c>
      <c r="B61">
        <v>1.73</v>
      </c>
      <c r="C61" s="29">
        <f t="shared" si="0"/>
        <v>3.8864175168482618E-2</v>
      </c>
      <c r="D61" s="30">
        <f>IF(OR($A61="",$B61=""),"",A61*'MPTO_working_2-way'!$G60)</f>
        <v>2.254335260115607</v>
      </c>
      <c r="E61" s="32">
        <f>IF(OR($A61="",$B61=""),"",B61*'MPTO_working_2-way'!$G60)</f>
        <v>1.7972350230414749</v>
      </c>
      <c r="F61" s="30">
        <f>IF(OR($A61="",$B61=""),"",'MPTO_working_2-way'!D60)</f>
        <v>2.2655321203343295</v>
      </c>
      <c r="G61" s="32">
        <f>IF(OR($A61="",$B61=""),"",'MPTO_working_2-way'!E60)</f>
        <v>1.7901814453637255</v>
      </c>
      <c r="H61" s="30">
        <f>IF(OR($A61="",$B61=""),"",'OddsRatio_working_2-way'!M60)</f>
        <v>2.2659935726643319</v>
      </c>
      <c r="I61" s="30">
        <f>IF(OR($A61="",$B61=""),"",'OddsRatio_working_2-way'!N60)</f>
        <v>1.789893425679455</v>
      </c>
      <c r="J61" s="30">
        <f>IF('Log_working_2-way'!$D60="","",A61^('Log_working_2-way'!$D60))</f>
        <v>2.2711647318744981</v>
      </c>
      <c r="K61" s="32">
        <f>IF('Log_working_2-way'!$D60="","",B61^('Log_working_2-way'!$D60))</f>
        <v>1.7866801012683895</v>
      </c>
      <c r="L61" s="37">
        <f t="shared" si="9"/>
        <v>0.44358974358974357</v>
      </c>
      <c r="M61" s="37">
        <f t="shared" si="10"/>
        <v>0.55641025641025632</v>
      </c>
      <c r="N61" s="38">
        <v>157</v>
      </c>
      <c r="O61" s="38">
        <f t="shared" si="11"/>
        <v>84.649769585253452</v>
      </c>
      <c r="P61" s="38">
        <f t="shared" si="12"/>
        <v>66.248554913294811</v>
      </c>
      <c r="Q61" s="38">
        <f t="shared" si="13"/>
        <v>90.751445086705203</v>
      </c>
      <c r="R61" s="38">
        <f t="shared" si="14"/>
        <v>72.350230414746548</v>
      </c>
      <c r="S61" s="39">
        <f t="shared" si="15"/>
        <v>-6.1016755014517514</v>
      </c>
      <c r="T61" s="39">
        <f t="shared" si="16"/>
        <v>-6.1016755014517372</v>
      </c>
      <c r="U61" t="s">
        <v>102</v>
      </c>
      <c r="V61" t="s">
        <v>93</v>
      </c>
      <c r="W61" t="s">
        <v>137</v>
      </c>
      <c r="X61" t="s">
        <v>493</v>
      </c>
      <c r="Y61" s="41"/>
    </row>
    <row r="62" spans="1:25" ht="15" x14ac:dyDescent="0.25">
      <c r="A62">
        <v>2.02</v>
      </c>
      <c r="B62">
        <v>1.85</v>
      </c>
      <c r="C62" s="29">
        <f t="shared" si="0"/>
        <v>3.5590045491035394E-2</v>
      </c>
      <c r="D62" s="30">
        <f>IF(OR($A62="",$B62=""),"",A62*'MPTO_working_2-way'!$G61)</f>
        <v>2.0918918918918914</v>
      </c>
      <c r="E62" s="32">
        <f>IF(OR($A62="",$B62=""),"",B62*'MPTO_working_2-way'!$G61)</f>
        <v>1.9158415841584155</v>
      </c>
      <c r="F62" s="30">
        <f>IF(OR($A62="",$B62=""),"",'MPTO_working_2-way'!D61)</f>
        <v>2.0953181945612553</v>
      </c>
      <c r="G62" s="32">
        <f>IF(OR($A62="",$B62=""),"",'MPTO_working_2-way'!E61)</f>
        <v>1.9129767084719731</v>
      </c>
      <c r="H62" s="30">
        <f>IF(OR($A62="",$B62=""),"",'OddsRatio_working_2-way'!M61)</f>
        <v>2.0954451150103317</v>
      </c>
      <c r="I62" s="30">
        <f>IF(OR($A62="",$B62=""),"",'OddsRatio_working_2-way'!N61)</f>
        <v>1.9128709291752766</v>
      </c>
      <c r="J62" s="30">
        <f>IF('Log_working_2-way'!$D61="","",A62^('Log_working_2-way'!$D61))</f>
        <v>2.0970120716987148</v>
      </c>
      <c r="K62" s="32">
        <f>IF('Log_working_2-way'!$D61="","",B62^('Log_working_2-way'!$D61))</f>
        <v>1.9115669971173959</v>
      </c>
      <c r="L62" s="37">
        <f t="shared" si="9"/>
        <v>0.47803617571059442</v>
      </c>
      <c r="M62" s="37">
        <f t="shared" si="10"/>
        <v>0.5219638242894058</v>
      </c>
      <c r="N62" s="38">
        <v>158</v>
      </c>
      <c r="O62" s="38">
        <f t="shared" si="11"/>
        <v>79.782178217821794</v>
      </c>
      <c r="P62" s="38">
        <f t="shared" si="12"/>
        <v>72.594594594594597</v>
      </c>
      <c r="Q62" s="38">
        <f t="shared" si="13"/>
        <v>85.405405405405389</v>
      </c>
      <c r="R62" s="38">
        <f t="shared" si="14"/>
        <v>78.21782178217822</v>
      </c>
      <c r="S62" s="39">
        <f t="shared" si="15"/>
        <v>-5.6232271875835949</v>
      </c>
      <c r="T62" s="39">
        <f t="shared" si="16"/>
        <v>-5.6232271875836233</v>
      </c>
      <c r="U62" t="s">
        <v>104</v>
      </c>
      <c r="V62" t="s">
        <v>99</v>
      </c>
      <c r="W62" t="s">
        <v>137</v>
      </c>
      <c r="X62" t="s">
        <v>493</v>
      </c>
      <c r="Y62" s="41"/>
    </row>
    <row r="63" spans="1:25" s="50" customFormat="1" ht="15" x14ac:dyDescent="0.25">
      <c r="A63">
        <v>2.09</v>
      </c>
      <c r="B63">
        <v>1.79</v>
      </c>
      <c r="C63" s="29">
        <f t="shared" si="0"/>
        <v>3.7128117398625982E-2</v>
      </c>
      <c r="D63" s="30">
        <f>IF(OR($A63="",$B63=""),"",A63*'MPTO_working_2-way'!$G62)</f>
        <v>2.1675977653631282</v>
      </c>
      <c r="E63" s="32">
        <f>IF(OR($A63="",$B63=""),"",B63*'MPTO_working_2-way'!$G62)</f>
        <v>1.8564593301435406</v>
      </c>
      <c r="F63" s="30">
        <f>IF(OR($A63="",$B63=""),"",'MPTO_working_2-way'!D62)</f>
        <v>2.1743628490889537</v>
      </c>
      <c r="G63" s="32">
        <f>IF(OR($A63="",$B63=""),"",'MPTO_working_2-way'!E62)</f>
        <v>1.8515255747197545</v>
      </c>
      <c r="H63" s="30">
        <f>IF(OR($A63="",$B63=""),"",'OddsRatio_working_2-way'!M62)</f>
        <v>2.1746262535134471</v>
      </c>
      <c r="I63" s="30">
        <f>IF(OR($A63="",$B63=""),"",'OddsRatio_working_2-way'!N62)</f>
        <v>1.8513346241060764</v>
      </c>
      <c r="J63" s="30">
        <f>IF('Log_working_2-way'!$D62="","",A63^('Log_working_2-way'!$D62))</f>
        <v>2.177733465070919</v>
      </c>
      <c r="K63" s="32">
        <f>IF('Log_working_2-way'!$D62="","",B63^('Log_working_2-way'!$D62))</f>
        <v>1.8490885498780329</v>
      </c>
      <c r="L63" s="37">
        <f t="shared" si="9"/>
        <v>0.46134020618556709</v>
      </c>
      <c r="M63" s="37">
        <f t="shared" si="10"/>
        <v>0.53865979381443296</v>
      </c>
      <c r="N63" s="38">
        <v>159</v>
      </c>
      <c r="O63" s="38">
        <f t="shared" si="11"/>
        <v>82.923444976076567</v>
      </c>
      <c r="P63" s="38">
        <f t="shared" si="12"/>
        <v>70.173184357541899</v>
      </c>
      <c r="Q63" s="38">
        <f t="shared" si="13"/>
        <v>88.826815642458101</v>
      </c>
      <c r="R63" s="38">
        <f t="shared" si="14"/>
        <v>76.076555023923447</v>
      </c>
      <c r="S63" s="39">
        <f t="shared" si="15"/>
        <v>-5.9033706663815337</v>
      </c>
      <c r="T63" s="39">
        <f t="shared" si="16"/>
        <v>-5.9033706663815479</v>
      </c>
      <c r="U63" t="s">
        <v>106</v>
      </c>
      <c r="V63" t="s">
        <v>109</v>
      </c>
      <c r="W63" t="s">
        <v>137</v>
      </c>
      <c r="X63" t="s">
        <v>493</v>
      </c>
      <c r="Y63" s="51"/>
    </row>
    <row r="64" spans="1:25" ht="15" x14ac:dyDescent="0.25">
      <c r="A64">
        <v>1.93</v>
      </c>
      <c r="B64">
        <v>1.94</v>
      </c>
      <c r="C64" s="29">
        <f t="shared" si="0"/>
        <v>3.3598632551679941E-2</v>
      </c>
      <c r="D64" s="30">
        <f>IF(OR($A64="",$B64=""),"",A64*'MPTO_working_2-way'!$G63)</f>
        <v>1.9948453608247423</v>
      </c>
      <c r="E64" s="32">
        <f>IF(OR($A64="",$B64=""),"",B64*'MPTO_working_2-way'!$G63)</f>
        <v>2.0051813471502591</v>
      </c>
      <c r="F64" s="30">
        <f>IF(OR($A64="",$B64=""),"",'MPTO_working_2-way'!D63)</f>
        <v>1.9946726333173512</v>
      </c>
      <c r="G64" s="32">
        <f>IF(OR($A64="",$B64=""),"",'MPTO_working_2-way'!E63)</f>
        <v>2.0053558995233249</v>
      </c>
      <c r="H64" s="30">
        <f>IF(OR($A64="",$B64=""),"",'OddsRatio_working_2-way'!M63)</f>
        <v>1.9946666286387909</v>
      </c>
      <c r="I64" s="30">
        <f>IF(OR($A64="",$B64=""),"",'OddsRatio_working_2-way'!N63)</f>
        <v>2.0053619687316817</v>
      </c>
      <c r="J64" s="30">
        <f>IF('Log_working_2-way'!$D63="","",A64^('Log_working_2-way'!$D63))</f>
        <v>1.9945880029745278</v>
      </c>
      <c r="K64" s="32">
        <f>IF('Log_working_2-way'!$D63="","",B64^('Log_working_2-way'!$D63))</f>
        <v>2.0054414461156225</v>
      </c>
      <c r="L64" s="37">
        <f t="shared" si="9"/>
        <v>0.50129198966408273</v>
      </c>
      <c r="M64" s="37">
        <f t="shared" si="10"/>
        <v>0.49870801033591733</v>
      </c>
      <c r="N64" s="38">
        <v>160</v>
      </c>
      <c r="O64" s="38">
        <f t="shared" si="11"/>
        <v>77.09844559585494</v>
      </c>
      <c r="P64" s="38">
        <f t="shared" si="12"/>
        <v>77.525773195876283</v>
      </c>
      <c r="Q64" s="38">
        <f t="shared" si="13"/>
        <v>82.474226804123717</v>
      </c>
      <c r="R64" s="38">
        <f t="shared" si="14"/>
        <v>82.901554404145088</v>
      </c>
      <c r="S64" s="39">
        <f t="shared" si="15"/>
        <v>-5.3757812082687764</v>
      </c>
      <c r="T64" s="39">
        <f t="shared" si="16"/>
        <v>-5.3757812082688048</v>
      </c>
      <c r="U64" t="s">
        <v>108</v>
      </c>
      <c r="V64" t="s">
        <v>91</v>
      </c>
      <c r="W64" t="s">
        <v>137</v>
      </c>
      <c r="X64" t="s">
        <v>493</v>
      </c>
      <c r="Y64" s="41"/>
    </row>
    <row r="65" spans="1:25" ht="15" x14ac:dyDescent="0.25">
      <c r="A65">
        <v>2.0099999999999998</v>
      </c>
      <c r="B65">
        <v>1.87</v>
      </c>
      <c r="C65" s="29">
        <f t="shared" si="0"/>
        <v>3.22717960997152E-2</v>
      </c>
      <c r="D65" s="30">
        <f>IF(OR($A65="",$B65=""),"",A65*'MPTO_working_2-way'!$G64)</f>
        <v>2.0748663101604272</v>
      </c>
      <c r="E65" s="32">
        <f>IF(OR($A65="",$B65=""),"",B65*'MPTO_working_2-way'!$G64)</f>
        <v>1.9303482587064675</v>
      </c>
      <c r="F65" s="30">
        <f>IF(OR($A65="",$B65=""),"",'MPTO_working_2-way'!D64)</f>
        <v>2.0773758532069522</v>
      </c>
      <c r="G65" s="32">
        <f>IF(OR($A65="",$B65=""),"",'MPTO_working_2-way'!E64)</f>
        <v>1.9281811886013285</v>
      </c>
      <c r="H65" s="30">
        <f>IF(OR($A65="",$B65=""),"",'OddsRatio_working_2-way'!M64)</f>
        <v>2.0774597626964471</v>
      </c>
      <c r="I65" s="30">
        <f>IF(OR($A65="",$B65=""),"",'OddsRatio_working_2-way'!N64)</f>
        <v>1.9281089045009006</v>
      </c>
      <c r="J65" s="30">
        <f>IF('Log_working_2-way'!$D64="","",A65^('Log_working_2-way'!$D64))</f>
        <v>2.0786033258509891</v>
      </c>
      <c r="K65" s="32">
        <f>IF('Log_working_2-way'!$D64="","",B65^('Log_working_2-way'!$D64))</f>
        <v>1.9271248994258339</v>
      </c>
      <c r="L65" s="37">
        <f t="shared" si="9"/>
        <v>0.48195876288659806</v>
      </c>
      <c r="M65" s="37">
        <f t="shared" si="10"/>
        <v>0.51804123711340211</v>
      </c>
      <c r="N65" s="38">
        <v>161</v>
      </c>
      <c r="O65" s="38">
        <f t="shared" si="11"/>
        <v>80.900497512437795</v>
      </c>
      <c r="P65" s="38">
        <f t="shared" si="12"/>
        <v>74.903743315508009</v>
      </c>
      <c r="Q65" s="38">
        <f t="shared" si="13"/>
        <v>86.096256684491962</v>
      </c>
      <c r="R65" s="38">
        <f t="shared" si="14"/>
        <v>80.099502487562205</v>
      </c>
      <c r="S65" s="39">
        <f t="shared" si="15"/>
        <v>-5.1957591720541672</v>
      </c>
      <c r="T65" s="39">
        <f t="shared" si="16"/>
        <v>-5.1957591720541956</v>
      </c>
      <c r="U65" t="s">
        <v>110</v>
      </c>
      <c r="V65" t="s">
        <v>89</v>
      </c>
      <c r="W65" t="s">
        <v>137</v>
      </c>
      <c r="X65" t="s">
        <v>493</v>
      </c>
      <c r="Y65" s="41"/>
    </row>
    <row r="66" spans="1:25" ht="15" x14ac:dyDescent="0.25">
      <c r="A66">
        <v>2.29</v>
      </c>
      <c r="B66">
        <v>1.66</v>
      </c>
      <c r="C66" s="29">
        <f t="shared" si="0"/>
        <v>3.9090861261640519E-2</v>
      </c>
      <c r="D66" s="30">
        <f>IF(OR($A66="",$B66=""),"",A66*'MPTO_working_2-way'!$G65)</f>
        <v>2.3795180722891569</v>
      </c>
      <c r="E66" s="32">
        <f>IF(OR($A66="",$B66=""),"",B66*'MPTO_working_2-way'!$G65)</f>
        <v>1.7248908296943233</v>
      </c>
      <c r="F66" s="30">
        <f>IF(OR($A66="",$B66=""),"",'MPTO_working_2-way'!D65)</f>
        <v>2.3973008765844739</v>
      </c>
      <c r="G66" s="32">
        <f>IF(OR($A66="",$B66=""),"",'MPTO_working_2-way'!E65)</f>
        <v>1.7156654781784539</v>
      </c>
      <c r="H66" s="30">
        <f>IF(OR($A66="",$B66=""),"",'OddsRatio_working_2-way'!M65)</f>
        <v>2.3980505908390635</v>
      </c>
      <c r="I66" s="30">
        <f>IF(OR($A66="",$B66=""),"",'OddsRatio_working_2-way'!N65)</f>
        <v>1.7152816976385905</v>
      </c>
      <c r="J66" s="30">
        <f>IF('Log_working_2-way'!$D65="","",A66^('Log_working_2-way'!$D65))</f>
        <v>2.4063151286043962</v>
      </c>
      <c r="K66" s="32">
        <f>IF('Log_working_2-way'!$D65="","",B66^('Log_working_2-way'!$D65))</f>
        <v>1.7110781784678428</v>
      </c>
      <c r="L66" s="37">
        <f t="shared" si="9"/>
        <v>0.42025316455696199</v>
      </c>
      <c r="M66" s="37">
        <f t="shared" si="10"/>
        <v>0.57974683544303796</v>
      </c>
      <c r="N66" s="38">
        <v>162</v>
      </c>
      <c r="O66" s="38">
        <f t="shared" si="11"/>
        <v>91.257641921397394</v>
      </c>
      <c r="P66" s="38">
        <f t="shared" si="12"/>
        <v>64.409638554216855</v>
      </c>
      <c r="Q66" s="38">
        <f t="shared" si="13"/>
        <v>97.590361445783145</v>
      </c>
      <c r="R66" s="38">
        <f t="shared" si="14"/>
        <v>70.742358078602621</v>
      </c>
      <c r="S66" s="39">
        <f t="shared" si="15"/>
        <v>-6.3327195243857517</v>
      </c>
      <c r="T66" s="39">
        <f t="shared" si="16"/>
        <v>-6.3327195243857659</v>
      </c>
      <c r="U66" t="s">
        <v>112</v>
      </c>
      <c r="V66" t="s">
        <v>128</v>
      </c>
      <c r="W66" t="s">
        <v>138</v>
      </c>
      <c r="X66" t="s">
        <v>493</v>
      </c>
      <c r="Y66" s="41"/>
    </row>
    <row r="67" spans="1:25" ht="15" x14ac:dyDescent="0.25">
      <c r="A67">
        <v>2.02</v>
      </c>
      <c r="B67">
        <v>1.85</v>
      </c>
      <c r="C67" s="29">
        <f t="shared" ref="C67:C130" si="17">IF(OR($A67="",$B67=""),"",(1/A67)+(1/B67)-1)</f>
        <v>3.5590045491035394E-2</v>
      </c>
      <c r="D67" s="30">
        <f>IF(OR($A67="",$B67=""),"",A67*'MPTO_working_2-way'!$G66)</f>
        <v>2.0918918918918914</v>
      </c>
      <c r="E67" s="32">
        <f>IF(OR($A67="",$B67=""),"",B67*'MPTO_working_2-way'!$G66)</f>
        <v>1.9158415841584155</v>
      </c>
      <c r="F67" s="30">
        <f>IF(OR($A67="",$B67=""),"",'MPTO_working_2-way'!D66)</f>
        <v>2.0953181945612553</v>
      </c>
      <c r="G67" s="32">
        <f>IF(OR($A67="",$B67=""),"",'MPTO_working_2-way'!E66)</f>
        <v>1.9129767084719731</v>
      </c>
      <c r="H67" s="30">
        <f>IF(OR($A67="",$B67=""),"",'OddsRatio_working_2-way'!M66)</f>
        <v>2.0954451150103317</v>
      </c>
      <c r="I67" s="30">
        <f>IF(OR($A67="",$B67=""),"",'OddsRatio_working_2-way'!N66)</f>
        <v>1.9128709291752766</v>
      </c>
      <c r="J67" s="30">
        <f>IF('Log_working_2-way'!$D66="","",A67^('Log_working_2-way'!$D66))</f>
        <v>2.0970120716987148</v>
      </c>
      <c r="K67" s="32">
        <f>IF('Log_working_2-way'!$D66="","",B67^('Log_working_2-way'!$D66))</f>
        <v>1.9115669971173959</v>
      </c>
      <c r="L67" s="37">
        <f t="shared" si="9"/>
        <v>0.47803617571059442</v>
      </c>
      <c r="M67" s="37">
        <f t="shared" si="10"/>
        <v>0.5219638242894058</v>
      </c>
      <c r="N67" s="38">
        <v>163</v>
      </c>
      <c r="O67" s="38">
        <f t="shared" si="11"/>
        <v>82.306930693069305</v>
      </c>
      <c r="P67" s="38">
        <f t="shared" si="12"/>
        <v>74.891891891891888</v>
      </c>
      <c r="Q67" s="38">
        <f t="shared" si="13"/>
        <v>88.108108108108098</v>
      </c>
      <c r="R67" s="38">
        <f t="shared" si="14"/>
        <v>80.693069306930695</v>
      </c>
      <c r="S67" s="39">
        <f t="shared" si="15"/>
        <v>-5.8011774150387936</v>
      </c>
      <c r="T67" s="39">
        <f t="shared" si="16"/>
        <v>-5.8011774150388078</v>
      </c>
      <c r="U67" t="s">
        <v>114</v>
      </c>
      <c r="V67" t="s">
        <v>125</v>
      </c>
      <c r="W67" t="s">
        <v>138</v>
      </c>
      <c r="X67" t="s">
        <v>493</v>
      </c>
      <c r="Y67" s="41"/>
    </row>
    <row r="68" spans="1:25" ht="15" x14ac:dyDescent="0.25">
      <c r="A68">
        <v>2.2799999999999998</v>
      </c>
      <c r="B68">
        <v>1.67</v>
      </c>
      <c r="C68" s="29">
        <f t="shared" si="17"/>
        <v>3.7398886437651102E-2</v>
      </c>
      <c r="D68" s="30">
        <f>IF(OR($A68="",$B68=""),"",A68*'MPTO_working_2-way'!$G67)</f>
        <v>2.3652694610778444</v>
      </c>
      <c r="E68" s="32">
        <f>IF(OR($A68="",$B68=""),"",B68*'MPTO_working_2-way'!$G67)</f>
        <v>1.7324561403508774</v>
      </c>
      <c r="F68" s="30">
        <f>IF(OR($A68="",$B68=""),"",'MPTO_working_2-way'!D67)</f>
        <v>2.3815361521140859</v>
      </c>
      <c r="G68" s="32">
        <f>IF(OR($A68="",$B68=""),"",'MPTO_working_2-way'!E67)</f>
        <v>1.723831944947483</v>
      </c>
      <c r="H68" s="30">
        <f>IF(OR($A68="",$B68=""),"",'OddsRatio_working_2-way'!M67)</f>
        <v>2.382189480930176</v>
      </c>
      <c r="I68" s="30">
        <f>IF(OR($A68="",$B68=""),"",'OddsRatio_working_2-way'!N67)</f>
        <v>1.7234898064243891</v>
      </c>
      <c r="J68" s="30">
        <f>IF('Log_working_2-way'!$D67="","",A68^('Log_working_2-way'!$D67))</f>
        <v>2.3897292266228689</v>
      </c>
      <c r="K68" s="32">
        <f>IF('Log_working_2-way'!$D67="","",B68^('Log_working_2-way'!$D67))</f>
        <v>1.7195646323348297</v>
      </c>
      <c r="L68" s="37">
        <f t="shared" si="9"/>
        <v>0.42278481012658226</v>
      </c>
      <c r="M68" s="37">
        <f t="shared" si="10"/>
        <v>0.57721518987341769</v>
      </c>
      <c r="N68" s="38">
        <v>164</v>
      </c>
      <c r="O68" s="38">
        <f t="shared" si="11"/>
        <v>92.070175438596479</v>
      </c>
      <c r="P68" s="38">
        <f t="shared" si="12"/>
        <v>65.796407185628752</v>
      </c>
      <c r="Q68" s="38">
        <f t="shared" si="13"/>
        <v>98.203592814371262</v>
      </c>
      <c r="R68" s="38">
        <f t="shared" si="14"/>
        <v>71.929824561403507</v>
      </c>
      <c r="S68" s="39">
        <f t="shared" si="15"/>
        <v>-6.1334173757747834</v>
      </c>
      <c r="T68" s="39">
        <f t="shared" si="16"/>
        <v>-6.133417375774755</v>
      </c>
      <c r="U68" t="s">
        <v>116</v>
      </c>
      <c r="V68" t="s">
        <v>113</v>
      </c>
      <c r="W68" t="s">
        <v>138</v>
      </c>
      <c r="X68" t="s">
        <v>493</v>
      </c>
      <c r="Y68" s="41"/>
    </row>
    <row r="69" spans="1:25" ht="15" x14ac:dyDescent="0.25">
      <c r="A69">
        <v>2.0699999999999998</v>
      </c>
      <c r="B69">
        <v>1.81</v>
      </c>
      <c r="C69" s="29">
        <f t="shared" si="17"/>
        <v>3.5577975284917462E-2</v>
      </c>
      <c r="D69" s="30">
        <f>IF(OR($A69="",$B69=""),"",A69*'MPTO_working_2-way'!$G68)</f>
        <v>2.1436464088397789</v>
      </c>
      <c r="E69" s="32">
        <f>IF(OR($A69="",$B69=""),"",B69*'MPTO_working_2-way'!$G68)</f>
        <v>1.8743961352657006</v>
      </c>
      <c r="F69" s="30">
        <f>IF(OR($A69="",$B69=""),"",'MPTO_working_2-way'!D68)</f>
        <v>2.1491381535549374</v>
      </c>
      <c r="G69" s="32">
        <f>IF(OR($A69="",$B69=""),"",'MPTO_working_2-way'!E68)</f>
        <v>1.8702173858786533</v>
      </c>
      <c r="H69" s="30">
        <f>IF(OR($A69="",$B69=""),"",'OddsRatio_working_2-way'!M68)</f>
        <v>2.1493422703098441</v>
      </c>
      <c r="I69" s="30">
        <f>IF(OR($A69="",$B69=""),"",'OddsRatio_working_2-way'!N68)</f>
        <v>1.8700628401410975</v>
      </c>
      <c r="J69" s="30">
        <f>IF('Log_working_2-way'!$D68="","",A69^('Log_working_2-way'!$D68))</f>
        <v>2.1518584594506485</v>
      </c>
      <c r="K69" s="32">
        <f>IF('Log_working_2-way'!$D68="","",B69^('Log_working_2-way'!$D68))</f>
        <v>1.8681622223592078</v>
      </c>
      <c r="L69" s="37">
        <f t="shared" ref="L69:L132" si="18">(1/D69)</f>
        <v>0.46649484536082475</v>
      </c>
      <c r="M69" s="37">
        <f t="shared" ref="M69:M132" si="19">(1/E69)</f>
        <v>0.53350515463917525</v>
      </c>
      <c r="N69" s="38">
        <v>165</v>
      </c>
      <c r="O69" s="38">
        <f t="shared" ref="O69:O132" si="20">(1/A69)*((N69*A69)-N69)</f>
        <v>85.289855072463752</v>
      </c>
      <c r="P69" s="38">
        <f t="shared" ref="P69:P132" si="21">(1/B69)*((N69*B69)-N69)</f>
        <v>73.839779005524889</v>
      </c>
      <c r="Q69" s="38">
        <f t="shared" ref="Q69:Q132" si="22">(1/B69)*N69</f>
        <v>91.160220994475139</v>
      </c>
      <c r="R69" s="38">
        <f t="shared" ref="R69:R132" si="23">(1/A69)*N69</f>
        <v>79.710144927536234</v>
      </c>
      <c r="S69" s="39">
        <f t="shared" ref="S69:S132" si="24">O69-Q69</f>
        <v>-5.8703659220113877</v>
      </c>
      <c r="T69" s="39">
        <f t="shared" ref="T69:T132" si="25">P69-R69</f>
        <v>-5.8703659220113451</v>
      </c>
      <c r="U69" t="s">
        <v>118</v>
      </c>
      <c r="V69" t="s">
        <v>130</v>
      </c>
      <c r="W69" t="s">
        <v>138</v>
      </c>
      <c r="X69" t="s">
        <v>493</v>
      </c>
      <c r="Y69" s="41"/>
    </row>
    <row r="70" spans="1:25" ht="15" x14ac:dyDescent="0.25">
      <c r="A70">
        <v>2.12</v>
      </c>
      <c r="B70">
        <v>1.76</v>
      </c>
      <c r="C70" s="29">
        <f t="shared" si="17"/>
        <v>3.9879931389365408E-2</v>
      </c>
      <c r="D70" s="30">
        <f>IF(OR($A70="",$B70=""),"",A70*'MPTO_working_2-way'!$G69)</f>
        <v>2.2045454545454546</v>
      </c>
      <c r="E70" s="32">
        <f>IF(OR($A70="",$B70=""),"",B70*'MPTO_working_2-way'!$G69)</f>
        <v>1.8301886792452831</v>
      </c>
      <c r="F70" s="30">
        <f>IF(OR($A70="",$B70=""),"",'MPTO_working_2-way'!D69)</f>
        <v>2.213573801613669</v>
      </c>
      <c r="G70" s="32">
        <f>IF(OR($A70="",$B70=""),"",'MPTO_working_2-way'!E69)</f>
        <v>1.8240125146656239</v>
      </c>
      <c r="H70" s="30">
        <f>IF(OR($A70="",$B70=""),"",'OddsRatio_working_2-way'!M69)</f>
        <v>2.2139539573337679</v>
      </c>
      <c r="I70" s="30">
        <f>IF(OR($A70="",$B70=""),"",'OddsRatio_working_2-way'!N69)</f>
        <v>1.8237544710479137</v>
      </c>
      <c r="J70" s="30">
        <f>IF('Log_working_2-way'!$D69="","",A70^('Log_working_2-way'!$D69))</f>
        <v>2.2181187217362539</v>
      </c>
      <c r="K70" s="32">
        <f>IF('Log_working_2-way'!$D69="","",B70^('Log_working_2-way'!$D69))</f>
        <v>1.8209380433579214</v>
      </c>
      <c r="L70" s="37">
        <f t="shared" si="18"/>
        <v>0.45360824742268041</v>
      </c>
      <c r="M70" s="37">
        <f t="shared" si="19"/>
        <v>0.54639175257731953</v>
      </c>
      <c r="N70" s="38">
        <v>166</v>
      </c>
      <c r="O70" s="38">
        <f t="shared" si="20"/>
        <v>87.698113207547166</v>
      </c>
      <c r="P70" s="38">
        <f t="shared" si="21"/>
        <v>71.681818181818201</v>
      </c>
      <c r="Q70" s="38">
        <f t="shared" si="22"/>
        <v>94.318181818181827</v>
      </c>
      <c r="R70" s="38">
        <f t="shared" si="23"/>
        <v>78.301886792452819</v>
      </c>
      <c r="S70" s="39">
        <f t="shared" si="24"/>
        <v>-6.6200686106346609</v>
      </c>
      <c r="T70" s="39">
        <f t="shared" si="25"/>
        <v>-6.6200686106346183</v>
      </c>
      <c r="U70" t="s">
        <v>120</v>
      </c>
      <c r="V70" t="s">
        <v>134</v>
      </c>
      <c r="W70" t="s">
        <v>138</v>
      </c>
      <c r="X70" t="s">
        <v>493</v>
      </c>
      <c r="Y70" s="41"/>
    </row>
    <row r="71" spans="1:25" ht="15" x14ac:dyDescent="0.25">
      <c r="A71">
        <v>1.94</v>
      </c>
      <c r="B71">
        <v>1.93</v>
      </c>
      <c r="C71" s="29">
        <f t="shared" si="17"/>
        <v>3.3598632551679941E-2</v>
      </c>
      <c r="D71" s="30">
        <f>IF(OR($A71="",$B71=""),"",A71*'MPTO_working_2-way'!$G70)</f>
        <v>2.0051813471502591</v>
      </c>
      <c r="E71" s="32">
        <f>IF(OR($A71="",$B71=""),"",B71*'MPTO_working_2-way'!$G70)</f>
        <v>1.9948453608247423</v>
      </c>
      <c r="F71" s="30">
        <f>IF(OR($A71="",$B71=""),"",'MPTO_working_2-way'!D70)</f>
        <v>2.0053558995233249</v>
      </c>
      <c r="G71" s="32">
        <f>IF(OR($A71="",$B71=""),"",'MPTO_working_2-way'!E70)</f>
        <v>1.9946726333173512</v>
      </c>
      <c r="H71" s="30">
        <f>IF(OR($A71="",$B71=""),"",'OddsRatio_working_2-way'!M70)</f>
        <v>2.0053619687316817</v>
      </c>
      <c r="I71" s="30">
        <f>IF(OR($A71="",$B71=""),"",'OddsRatio_working_2-way'!N70)</f>
        <v>1.9946666286387909</v>
      </c>
      <c r="J71" s="30">
        <f>IF('Log_working_2-way'!$D70="","",A71^('Log_working_2-way'!$D70))</f>
        <v>2.0054414461156225</v>
      </c>
      <c r="K71" s="32">
        <f>IF('Log_working_2-way'!$D70="","",B71^('Log_working_2-way'!$D70))</f>
        <v>1.9945880029745278</v>
      </c>
      <c r="L71" s="37">
        <f t="shared" si="18"/>
        <v>0.49870801033591733</v>
      </c>
      <c r="M71" s="37">
        <f t="shared" si="19"/>
        <v>0.50129198966408273</v>
      </c>
      <c r="N71" s="38">
        <v>167</v>
      </c>
      <c r="O71" s="38">
        <f t="shared" si="20"/>
        <v>80.917525773195891</v>
      </c>
      <c r="P71" s="38">
        <f t="shared" si="21"/>
        <v>80.47150259067358</v>
      </c>
      <c r="Q71" s="38">
        <f t="shared" si="22"/>
        <v>86.528497409326434</v>
      </c>
      <c r="R71" s="38">
        <f t="shared" si="23"/>
        <v>86.082474226804138</v>
      </c>
      <c r="S71" s="39">
        <f t="shared" si="24"/>
        <v>-5.6109716361305431</v>
      </c>
      <c r="T71" s="39">
        <f t="shared" si="25"/>
        <v>-5.6109716361305573</v>
      </c>
      <c r="U71" t="s">
        <v>122</v>
      </c>
      <c r="V71" t="s">
        <v>115</v>
      </c>
      <c r="W71" t="s">
        <v>138</v>
      </c>
      <c r="X71" t="s">
        <v>493</v>
      </c>
      <c r="Y71" s="41"/>
    </row>
    <row r="72" spans="1:25" ht="15" x14ac:dyDescent="0.25">
      <c r="A72">
        <v>2.1</v>
      </c>
      <c r="B72">
        <v>1.78</v>
      </c>
      <c r="C72" s="29">
        <f t="shared" si="17"/>
        <v>3.7988228999465079E-2</v>
      </c>
      <c r="D72" s="30">
        <f>IF(OR($A72="",$B72=""),"",A72*'MPTO_working_2-way'!$G71)</f>
        <v>2.1797752808988768</v>
      </c>
      <c r="E72" s="32">
        <f>IF(OR($A72="",$B72=""),"",B72*'MPTO_working_2-way'!$G71)</f>
        <v>1.8476190476190479</v>
      </c>
      <c r="F72" s="30">
        <f>IF(OR($A72="",$B72=""),"",'MPTO_working_2-way'!D71)</f>
        <v>2.1872440023405506</v>
      </c>
      <c r="G72" s="32">
        <f>IF(OR($A72="",$B72=""),"",'MPTO_working_2-way'!E71)</f>
        <v>1.8422868408082802</v>
      </c>
      <c r="H72" s="30">
        <f>IF(OR($A72="",$B72=""),"",'OddsRatio_working_2-way'!M71)</f>
        <v>2.1875421719907089</v>
      </c>
      <c r="I72" s="30">
        <f>IF(OR($A72="",$B72=""),"",'OddsRatio_working_2-way'!N71)</f>
        <v>1.8420753583206844</v>
      </c>
      <c r="J72" s="30">
        <f>IF('Log_working_2-way'!$D71="","",A72^('Log_working_2-way'!$D71))</f>
        <v>2.1909772182449698</v>
      </c>
      <c r="K72" s="32">
        <f>IF('Log_working_2-way'!$D71="","",B72^('Log_working_2-way'!$D71))</f>
        <v>1.8396466235294411</v>
      </c>
      <c r="L72" s="37">
        <f t="shared" si="18"/>
        <v>0.45876288659793807</v>
      </c>
      <c r="M72" s="37">
        <f t="shared" si="19"/>
        <v>0.54123711340206171</v>
      </c>
      <c r="N72" s="38">
        <v>168</v>
      </c>
      <c r="O72" s="38">
        <f t="shared" si="20"/>
        <v>88</v>
      </c>
      <c r="P72" s="38">
        <f t="shared" si="21"/>
        <v>73.617977528089909</v>
      </c>
      <c r="Q72" s="38">
        <f t="shared" si="22"/>
        <v>94.382022471910119</v>
      </c>
      <c r="R72" s="38">
        <f t="shared" si="23"/>
        <v>80</v>
      </c>
      <c r="S72" s="39">
        <f t="shared" si="24"/>
        <v>-6.3820224719101191</v>
      </c>
      <c r="T72" s="39">
        <f t="shared" si="25"/>
        <v>-6.3820224719100906</v>
      </c>
      <c r="U72" t="s">
        <v>124</v>
      </c>
      <c r="V72" t="s">
        <v>117</v>
      </c>
      <c r="W72" t="s">
        <v>138</v>
      </c>
      <c r="X72" t="s">
        <v>493</v>
      </c>
      <c r="Y72" s="41"/>
    </row>
    <row r="73" spans="1:25" ht="15" x14ac:dyDescent="0.25">
      <c r="A73">
        <v>2.19</v>
      </c>
      <c r="B73">
        <v>1.72</v>
      </c>
      <c r="C73" s="29">
        <f t="shared" si="17"/>
        <v>3.8016353403419467E-2</v>
      </c>
      <c r="D73" s="30">
        <f>IF(OR($A73="",$B73=""),"",A73*'MPTO_working_2-way'!$G72)</f>
        <v>2.2732558139534884</v>
      </c>
      <c r="E73" s="32">
        <f>IF(OR($A73="",$B73=""),"",B73*'MPTO_working_2-way'!$G72)</f>
        <v>1.7853881278538815</v>
      </c>
      <c r="F73" s="30">
        <f>IF(OR($A73="",$B73=""),"",'MPTO_working_2-way'!D72)</f>
        <v>2.2851249696675566</v>
      </c>
      <c r="G73" s="32">
        <f>IF(OR($A73="",$B73=""),"",'MPTO_working_2-way'!E72)</f>
        <v>1.7781344410876134</v>
      </c>
      <c r="H73" s="30">
        <f>IF(OR($A73="",$B73=""),"",'OddsRatio_working_2-way'!M72)</f>
        <v>2.2856040517117928</v>
      </c>
      <c r="I73" s="30">
        <f>IF(OR($A73="",$B73=""),"",'OddsRatio_working_2-way'!N72)</f>
        <v>1.7778444682625973</v>
      </c>
      <c r="J73" s="30">
        <f>IF('Log_working_2-way'!$D72="","",A73^('Log_working_2-way'!$D72))</f>
        <v>2.291085448482058</v>
      </c>
      <c r="K73" s="32">
        <f>IF('Log_working_2-way'!$D72="","",B73^('Log_working_2-way'!$D72))</f>
        <v>1.7745420732419892</v>
      </c>
      <c r="L73" s="37">
        <f t="shared" si="18"/>
        <v>0.43989769820971864</v>
      </c>
      <c r="M73" s="37">
        <f t="shared" si="19"/>
        <v>0.56010230179028131</v>
      </c>
      <c r="N73" s="38">
        <v>169</v>
      </c>
      <c r="O73" s="38">
        <f t="shared" si="20"/>
        <v>91.831050228310517</v>
      </c>
      <c r="P73" s="38">
        <f t="shared" si="21"/>
        <v>70.744186046511629</v>
      </c>
      <c r="Q73" s="38">
        <f t="shared" si="22"/>
        <v>98.255813953488371</v>
      </c>
      <c r="R73" s="38">
        <f t="shared" si="23"/>
        <v>77.168949771689498</v>
      </c>
      <c r="S73" s="39">
        <f t="shared" si="24"/>
        <v>-6.4247637251778542</v>
      </c>
      <c r="T73" s="39">
        <f t="shared" si="25"/>
        <v>-6.4247637251778684</v>
      </c>
      <c r="U73" t="s">
        <v>126</v>
      </c>
      <c r="V73" t="s">
        <v>132</v>
      </c>
      <c r="W73" t="s">
        <v>138</v>
      </c>
      <c r="X73" t="s">
        <v>493</v>
      </c>
      <c r="Y73" s="41"/>
    </row>
    <row r="74" spans="1:25" ht="15" x14ac:dyDescent="0.25">
      <c r="A74">
        <v>1.85</v>
      </c>
      <c r="B74">
        <v>2.0299999999999998</v>
      </c>
      <c r="C74" s="29">
        <f t="shared" si="17"/>
        <v>3.315137797896428E-2</v>
      </c>
      <c r="D74" s="30">
        <f>IF(OR($A74="",$B74=""),"",A74*'MPTO_working_2-way'!$G73)</f>
        <v>1.9113300492610841</v>
      </c>
      <c r="E74" s="32">
        <f>IF(OR($A74="",$B74=""),"",B74*'MPTO_working_2-way'!$G73)</f>
        <v>2.0972972972972972</v>
      </c>
      <c r="F74" s="30">
        <f>IF(OR($A74="",$B74=""),"",'MPTO_working_2-way'!D73)</f>
        <v>1.9085249650616189</v>
      </c>
      <c r="G74" s="32">
        <f>IF(OR($A74="",$B74=""),"",'MPTO_working_2-way'!E73)</f>
        <v>2.1006852188505105</v>
      </c>
      <c r="H74" s="30">
        <f>IF(OR($A74="",$B74=""),"",'OddsRatio_working_2-way'!M73)</f>
        <v>1.9084287085108012</v>
      </c>
      <c r="I74" s="30">
        <f>IF(OR($A74="",$B74=""),"",'OddsRatio_working_2-way'!N73)</f>
        <v>2.1008018467836762</v>
      </c>
      <c r="J74" s="30">
        <f>IF('Log_working_2-way'!$D73="","",A74^('Log_working_2-way'!$D73))</f>
        <v>1.9071545307970494</v>
      </c>
      <c r="K74" s="32">
        <f>IF('Log_working_2-way'!$D73="","",B74^('Log_working_2-way'!$D73))</f>
        <v>2.1023480190539692</v>
      </c>
      <c r="L74" s="37">
        <f t="shared" si="18"/>
        <v>0.52319587628865971</v>
      </c>
      <c r="M74" s="37">
        <f t="shared" si="19"/>
        <v>0.47680412371134023</v>
      </c>
      <c r="N74" s="38">
        <v>170</v>
      </c>
      <c r="O74" s="38">
        <f t="shared" si="20"/>
        <v>78.108108108108098</v>
      </c>
      <c r="P74" s="38">
        <f t="shared" si="21"/>
        <v>86.256157635467972</v>
      </c>
      <c r="Q74" s="38">
        <f t="shared" si="22"/>
        <v>83.743842364532028</v>
      </c>
      <c r="R74" s="38">
        <f t="shared" si="23"/>
        <v>91.891891891891873</v>
      </c>
      <c r="S74" s="39">
        <f t="shared" si="24"/>
        <v>-5.6357342564239303</v>
      </c>
      <c r="T74" s="39">
        <f t="shared" si="25"/>
        <v>-5.6357342564239019</v>
      </c>
      <c r="U74" t="s">
        <v>164</v>
      </c>
      <c r="V74" t="s">
        <v>119</v>
      </c>
      <c r="W74" t="s">
        <v>138</v>
      </c>
      <c r="X74" t="s">
        <v>493</v>
      </c>
      <c r="Y74" s="41"/>
    </row>
    <row r="75" spans="1:25" ht="15" x14ac:dyDescent="0.25">
      <c r="A75">
        <v>2.09</v>
      </c>
      <c r="B75">
        <v>1.78</v>
      </c>
      <c r="C75" s="29">
        <f t="shared" si="17"/>
        <v>4.0266652330519959E-2</v>
      </c>
      <c r="D75" s="30">
        <f>IF(OR($A75="",$B75=""),"",A75*'MPTO_working_2-way'!$G74)</f>
        <v>2.1741573033707864</v>
      </c>
      <c r="E75" s="32">
        <f>IF(OR($A75="",$B75=""),"",B75*'MPTO_working_2-way'!$G74)</f>
        <v>1.8516746411483256</v>
      </c>
      <c r="F75" s="30">
        <f>IF(OR($A75="",$B75=""),"",'MPTO_working_2-way'!D74)</f>
        <v>2.1818075186206087</v>
      </c>
      <c r="G75" s="32">
        <f>IF(OR($A75="",$B75=""),"",'MPTO_working_2-way'!E74)</f>
        <v>1.8461614808198106</v>
      </c>
      <c r="H75" s="30">
        <f>IF(OR($A75="",$B75=""),"",'OddsRatio_working_2-way'!M74)</f>
        <v>2.1821319289469754</v>
      </c>
      <c r="I75" s="30">
        <f>IF(OR($A75="",$B75=""),"",'OddsRatio_working_2-way'!N74)</f>
        <v>1.8459292702556338</v>
      </c>
      <c r="J75" s="30">
        <f>IF('Log_working_2-way'!$D74="","",A75^('Log_working_2-way'!$D74))</f>
        <v>2.1856576768529026</v>
      </c>
      <c r="K75" s="32">
        <f>IF('Log_working_2-way'!$D74="","",B75^('Log_working_2-way'!$D74))</f>
        <v>1.8434137605840082</v>
      </c>
      <c r="L75" s="37">
        <f t="shared" si="18"/>
        <v>0.4599483204134367</v>
      </c>
      <c r="M75" s="37">
        <f t="shared" si="19"/>
        <v>0.54005167958656319</v>
      </c>
      <c r="N75" s="38">
        <v>171</v>
      </c>
      <c r="O75" s="38">
        <f t="shared" si="20"/>
        <v>89.181818181818187</v>
      </c>
      <c r="P75" s="38">
        <f t="shared" si="21"/>
        <v>74.932584269662925</v>
      </c>
      <c r="Q75" s="38">
        <f t="shared" si="22"/>
        <v>96.067415730337089</v>
      </c>
      <c r="R75" s="38">
        <f t="shared" si="23"/>
        <v>81.818181818181827</v>
      </c>
      <c r="S75" s="39">
        <f t="shared" si="24"/>
        <v>-6.885597548518902</v>
      </c>
      <c r="T75" s="39">
        <f t="shared" si="25"/>
        <v>-6.885597548518902</v>
      </c>
      <c r="U75" t="s">
        <v>129</v>
      </c>
      <c r="V75" t="s">
        <v>127</v>
      </c>
      <c r="W75" t="s">
        <v>138</v>
      </c>
      <c r="X75" t="s">
        <v>493</v>
      </c>
      <c r="Y75" s="41"/>
    </row>
    <row r="76" spans="1:25" ht="15" x14ac:dyDescent="0.25">
      <c r="A76">
        <v>2.16</v>
      </c>
      <c r="B76">
        <v>1.74</v>
      </c>
      <c r="C76" s="29">
        <f t="shared" si="17"/>
        <v>3.7675606641123682E-2</v>
      </c>
      <c r="D76" s="30">
        <f>IF(OR($A76="",$B76=""),"",A76*'MPTO_working_2-way'!$G75)</f>
        <v>2.2413793103448274</v>
      </c>
      <c r="E76" s="32">
        <f>IF(OR($A76="",$B76=""),"",B76*'MPTO_working_2-way'!$G75)</f>
        <v>1.8055555555555551</v>
      </c>
      <c r="F76" s="30">
        <f>IF(OR($A76="",$B76=""),"",'MPTO_working_2-way'!D75)</f>
        <v>2.2516175413371671</v>
      </c>
      <c r="G76" s="32">
        <f>IF(OR($A76="",$B76=""),"",'MPTO_working_2-way'!E75)</f>
        <v>1.7989661114302122</v>
      </c>
      <c r="H76" s="30">
        <f>IF(OR($A76="",$B76=""),"",'OddsRatio_working_2-way'!M75)</f>
        <v>2.2520253861514017</v>
      </c>
      <c r="I76" s="30">
        <f>IF(OR($A76="",$B76=""),"",'OddsRatio_working_2-way'!N75)</f>
        <v>1.7987058497862392</v>
      </c>
      <c r="J76" s="30">
        <f>IF('Log_working_2-way'!$D75="","",A76^('Log_working_2-way'!$D75))</f>
        <v>2.2567451068476951</v>
      </c>
      <c r="K76" s="32">
        <f>IF('Log_working_2-way'!$D75="","",B76^('Log_working_2-way'!$D75))</f>
        <v>1.7957063007853538</v>
      </c>
      <c r="L76" s="37">
        <f t="shared" si="18"/>
        <v>0.44615384615384618</v>
      </c>
      <c r="M76" s="37">
        <f t="shared" si="19"/>
        <v>0.55384615384615399</v>
      </c>
      <c r="N76" s="38">
        <v>172</v>
      </c>
      <c r="O76" s="38">
        <f t="shared" si="20"/>
        <v>92.370370370370381</v>
      </c>
      <c r="P76" s="38">
        <f t="shared" si="21"/>
        <v>73.149425287356308</v>
      </c>
      <c r="Q76" s="38">
        <f t="shared" si="22"/>
        <v>98.850574712643677</v>
      </c>
      <c r="R76" s="38">
        <f t="shared" si="23"/>
        <v>79.629629629629619</v>
      </c>
      <c r="S76" s="39">
        <f t="shared" si="24"/>
        <v>-6.4802043422732964</v>
      </c>
      <c r="T76" s="39">
        <f t="shared" si="25"/>
        <v>-6.4802043422733107</v>
      </c>
      <c r="U76" t="s">
        <v>131</v>
      </c>
      <c r="V76" t="s">
        <v>123</v>
      </c>
      <c r="W76" t="s">
        <v>138</v>
      </c>
      <c r="X76" t="s">
        <v>493</v>
      </c>
      <c r="Y76" s="41"/>
    </row>
    <row r="77" spans="1:25" ht="15" x14ac:dyDescent="0.25">
      <c r="A77">
        <v>2.39</v>
      </c>
      <c r="B77">
        <v>1.61</v>
      </c>
      <c r="C77" s="29">
        <f t="shared" si="17"/>
        <v>3.9528054263364254E-2</v>
      </c>
      <c r="D77" s="30">
        <f>IF(OR($A77="",$B77=""),"",A77*'MPTO_working_2-way'!$G76)</f>
        <v>2.4844720496894408</v>
      </c>
      <c r="E77" s="32">
        <f>IF(OR($A77="",$B77=""),"",B77*'MPTO_working_2-way'!$G76)</f>
        <v>1.6736401673640164</v>
      </c>
      <c r="F77" s="30">
        <f>IF(OR($A77="",$B77=""),"",'MPTO_working_2-way'!D76)</f>
        <v>2.5084911502982492</v>
      </c>
      <c r="G77" s="32">
        <f>IF(OR($A77="",$B77=""),"",'MPTO_working_2-way'!E76)</f>
        <v>1.6629140646945697</v>
      </c>
      <c r="H77" s="30">
        <f>IF(OR($A77="",$B77=""),"",'OddsRatio_working_2-way'!M76)</f>
        <v>2.5095325516828586</v>
      </c>
      <c r="I77" s="30">
        <f>IF(OR($A77="",$B77=""),"",'OddsRatio_working_2-way'!N76)</f>
        <v>1.6624567313140606</v>
      </c>
      <c r="J77" s="30">
        <f>IF('Log_working_2-way'!$D76="","",A77^('Log_working_2-way'!$D76))</f>
        <v>2.5207624560048121</v>
      </c>
      <c r="K77" s="32">
        <f>IF('Log_working_2-way'!$D76="","",B77^('Log_working_2-way'!$D76))</f>
        <v>1.6575648919074468</v>
      </c>
      <c r="L77" s="37">
        <f t="shared" si="18"/>
        <v>0.40250000000000002</v>
      </c>
      <c r="M77" s="37">
        <f t="shared" si="19"/>
        <v>0.59750000000000014</v>
      </c>
      <c r="N77" s="38">
        <v>173</v>
      </c>
      <c r="O77" s="38">
        <f t="shared" si="20"/>
        <v>100.61506276150628</v>
      </c>
      <c r="P77" s="38">
        <f t="shared" si="21"/>
        <v>65.546583850931697</v>
      </c>
      <c r="Q77" s="38">
        <f t="shared" si="22"/>
        <v>107.45341614906832</v>
      </c>
      <c r="R77" s="38">
        <f t="shared" si="23"/>
        <v>72.38493723849372</v>
      </c>
      <c r="S77" s="39">
        <f t="shared" si="24"/>
        <v>-6.8383533875620373</v>
      </c>
      <c r="T77" s="39">
        <f t="shared" si="25"/>
        <v>-6.838353387562023</v>
      </c>
      <c r="U77" t="s">
        <v>133</v>
      </c>
      <c r="V77" t="s">
        <v>121</v>
      </c>
      <c r="W77" t="s">
        <v>138</v>
      </c>
      <c r="X77" t="s">
        <v>493</v>
      </c>
      <c r="Y77" s="41"/>
    </row>
    <row r="78" spans="1:25" ht="15" x14ac:dyDescent="0.25">
      <c r="A78">
        <v>1.93</v>
      </c>
      <c r="B78">
        <v>1.9</v>
      </c>
      <c r="C78" s="29">
        <f t="shared" si="17"/>
        <v>4.445050449959087E-2</v>
      </c>
      <c r="D78" s="30">
        <f>IF(OR($A78="",$B78=""),"",A78*'MPTO_working_2-way'!$G77)</f>
        <v>2.0157894736842104</v>
      </c>
      <c r="E78" s="32">
        <f>IF(OR($A78="",$B78=""),"",B78*'MPTO_working_2-way'!$G77)</f>
        <v>1.9844559585492225</v>
      </c>
      <c r="F78" s="30">
        <f>IF(OR($A78="",$B78=""),"",'MPTO_working_2-way'!D77)</f>
        <v>2.0164971130052241</v>
      </c>
      <c r="G78" s="32">
        <f>IF(OR($A78="",$B78=""),"",'MPTO_working_2-way'!E77)</f>
        <v>1.9837706248309437</v>
      </c>
      <c r="H78" s="30">
        <f>IF(OR($A78="",$B78=""),"",'OddsRatio_working_2-way'!M77)</f>
        <v>2.0165300454651267</v>
      </c>
      <c r="I78" s="30">
        <f>IF(OR($A78="",$B78=""),"",'OddsRatio_working_2-way'!N77)</f>
        <v>1.9837387536759294</v>
      </c>
      <c r="J78" s="30">
        <f>IF('Log_working_2-way'!$D77="","",A78^('Log_working_2-way'!$D77))</f>
        <v>2.0168554059748378</v>
      </c>
      <c r="K78" s="32">
        <f>IF('Log_working_2-way'!$D77="","",B78^('Log_working_2-way'!$D77))</f>
        <v>1.9834239894126766</v>
      </c>
      <c r="L78" s="37">
        <f t="shared" si="18"/>
        <v>0.49608355091383816</v>
      </c>
      <c r="M78" s="37">
        <f t="shared" si="19"/>
        <v>0.50391644908616195</v>
      </c>
      <c r="N78" s="38">
        <v>174</v>
      </c>
      <c r="O78" s="38">
        <f t="shared" si="20"/>
        <v>83.844559585492235</v>
      </c>
      <c r="P78" s="38">
        <f t="shared" si="21"/>
        <v>82.421052631578931</v>
      </c>
      <c r="Q78" s="38">
        <f t="shared" si="22"/>
        <v>91.578947368421041</v>
      </c>
      <c r="R78" s="38">
        <f t="shared" si="23"/>
        <v>90.15544041450778</v>
      </c>
      <c r="S78" s="39">
        <f t="shared" si="24"/>
        <v>-7.7343877829288061</v>
      </c>
      <c r="T78" s="39">
        <f t="shared" si="25"/>
        <v>-7.7343877829288488</v>
      </c>
      <c r="U78" t="s">
        <v>152</v>
      </c>
      <c r="V78" t="s">
        <v>141</v>
      </c>
      <c r="W78" t="s">
        <v>163</v>
      </c>
      <c r="X78" t="s">
        <v>493</v>
      </c>
      <c r="Y78" s="41"/>
    </row>
    <row r="79" spans="1:25" ht="15" x14ac:dyDescent="0.25">
      <c r="A79">
        <v>1.75</v>
      </c>
      <c r="B79">
        <v>2.0699999999999998</v>
      </c>
      <c r="C79" s="29">
        <f t="shared" si="17"/>
        <v>5.452035886818507E-2</v>
      </c>
      <c r="D79" s="30">
        <f>IF(OR($A79="",$B79=""),"",A79*'MPTO_working_2-way'!$G78)</f>
        <v>1.8454106280193239</v>
      </c>
      <c r="E79" s="32">
        <f>IF(OR($A79="",$B79=""),"",B79*'MPTO_working_2-way'!$G78)</f>
        <v>2.1828571428571428</v>
      </c>
      <c r="F79" s="30">
        <f>IF(OR($A79="",$B79=""),"",'MPTO_working_2-way'!D78)</f>
        <v>1.8376664552948638</v>
      </c>
      <c r="G79" s="32">
        <f>IF(OR($A79="",$B79=""),"",'MPTO_working_2-way'!E78)</f>
        <v>2.1937925813777439</v>
      </c>
      <c r="H79" s="30">
        <f>IF(OR($A79="",$B79=""),"",'OddsRatio_working_2-way'!M78)</f>
        <v>1.8372183582789212</v>
      </c>
      <c r="I79" s="30">
        <f>IF(OR($A79="",$B79=""),"",'OddsRatio_working_2-way'!N78)</f>
        <v>2.194431524477928</v>
      </c>
      <c r="J79" s="30">
        <f>IF('Log_working_2-way'!$D78="","",A79^('Log_working_2-way'!$D78))</f>
        <v>1.8336477841353114</v>
      </c>
      <c r="K79" s="32">
        <f>IF('Log_working_2-way'!$D78="","",B79^('Log_working_2-way'!$D78))</f>
        <v>2.1995473616416468</v>
      </c>
      <c r="L79" s="37">
        <f t="shared" si="18"/>
        <v>0.54188481675392663</v>
      </c>
      <c r="M79" s="37">
        <f t="shared" si="19"/>
        <v>0.45811518324607331</v>
      </c>
      <c r="N79" s="38">
        <v>175</v>
      </c>
      <c r="O79" s="38">
        <f t="shared" si="20"/>
        <v>75</v>
      </c>
      <c r="P79" s="38">
        <f t="shared" si="21"/>
        <v>90.458937198067645</v>
      </c>
      <c r="Q79" s="38">
        <f t="shared" si="22"/>
        <v>84.54106280193237</v>
      </c>
      <c r="R79" s="38">
        <f t="shared" si="23"/>
        <v>100</v>
      </c>
      <c r="S79" s="39">
        <f t="shared" si="24"/>
        <v>-9.5410628019323696</v>
      </c>
      <c r="T79" s="39">
        <f t="shared" si="25"/>
        <v>-9.5410628019323553</v>
      </c>
      <c r="U79" t="s">
        <v>156</v>
      </c>
      <c r="V79" t="s">
        <v>161</v>
      </c>
      <c r="W79" t="s">
        <v>163</v>
      </c>
      <c r="X79" t="s">
        <v>493</v>
      </c>
      <c r="Y79" s="41"/>
    </row>
    <row r="80" spans="1:25" ht="15" x14ac:dyDescent="0.25">
      <c r="A80">
        <v>2.13</v>
      </c>
      <c r="B80">
        <v>1.7</v>
      </c>
      <c r="C80" s="29">
        <f t="shared" si="17"/>
        <v>5.7718862192764453E-2</v>
      </c>
      <c r="D80" s="30">
        <f>IF(OR($A80="",$B80=""),"",A80*'MPTO_working_2-way'!$G79)</f>
        <v>2.2529411764705882</v>
      </c>
      <c r="E80" s="32">
        <f>IF(OR($A80="",$B80=""),"",B80*'MPTO_working_2-way'!$G79)</f>
        <v>1.7981220657276995</v>
      </c>
      <c r="F80" s="30">
        <f>IF(OR($A80="",$B80=""),"",'MPTO_working_2-way'!D79)</f>
        <v>2.2695079912253213</v>
      </c>
      <c r="G80" s="32">
        <f>IF(OR($A80="",$B80=""),"",'MPTO_working_2-way'!E79)</f>
        <v>1.7877067390767711</v>
      </c>
      <c r="H80" s="30">
        <f>IF(OR($A80="",$B80=""),"",'OddsRatio_working_2-way'!M79)</f>
        <v>2.2705454396776665</v>
      </c>
      <c r="I80" s="30">
        <f>IF(OR($A80="",$B80=""),"",'OddsRatio_working_2-way'!N79)</f>
        <v>1.7870635467029794</v>
      </c>
      <c r="J80" s="30">
        <f>IF('Log_working_2-way'!$D79="","",A80^('Log_working_2-way'!$D79))</f>
        <v>2.2783543345010226</v>
      </c>
      <c r="K80" s="32">
        <f>IF('Log_working_2-way'!$D79="","",B80^('Log_working_2-way'!$D79))</f>
        <v>1.782255727545798</v>
      </c>
      <c r="L80" s="37">
        <f t="shared" si="18"/>
        <v>0.44386422976501305</v>
      </c>
      <c r="M80" s="37">
        <f t="shared" si="19"/>
        <v>0.55613577023498695</v>
      </c>
      <c r="N80" s="38">
        <v>176</v>
      </c>
      <c r="O80" s="38">
        <f t="shared" si="20"/>
        <v>93.370892018779344</v>
      </c>
      <c r="P80" s="38">
        <f t="shared" si="21"/>
        <v>72.470588235294116</v>
      </c>
      <c r="Q80" s="38">
        <f t="shared" si="22"/>
        <v>103.52941176470588</v>
      </c>
      <c r="R80" s="38">
        <f t="shared" si="23"/>
        <v>82.629107981220656</v>
      </c>
      <c r="S80" s="39">
        <f t="shared" si="24"/>
        <v>-10.15851974592654</v>
      </c>
      <c r="T80" s="39">
        <f t="shared" si="25"/>
        <v>-10.15851974592654</v>
      </c>
      <c r="U80" t="s">
        <v>158</v>
      </c>
      <c r="V80" t="s">
        <v>151</v>
      </c>
      <c r="W80" t="s">
        <v>163</v>
      </c>
      <c r="X80" t="s">
        <v>493</v>
      </c>
      <c r="Y80" s="41"/>
    </row>
    <row r="81" spans="1:25" ht="15" x14ac:dyDescent="0.25">
      <c r="A81">
        <v>1.74</v>
      </c>
      <c r="B81">
        <v>2.0699999999999998</v>
      </c>
      <c r="C81" s="29">
        <f t="shared" si="17"/>
        <v>5.7804431117774335E-2</v>
      </c>
      <c r="D81" s="30">
        <f>IF(OR($A81="",$B81=""),"",A81*'MPTO_working_2-way'!$G80)</f>
        <v>1.8405797101449273</v>
      </c>
      <c r="E81" s="32">
        <f>IF(OR($A81="",$B81=""),"",B81*'MPTO_working_2-way'!$G80)</f>
        <v>2.1896551724137927</v>
      </c>
      <c r="F81" s="30">
        <f>IF(OR($A81="",$B81=""),"",'MPTO_working_2-way'!D80)</f>
        <v>1.8321379520830152</v>
      </c>
      <c r="G81" s="32">
        <f>IF(OR($A81="",$B81=""),"",'MPTO_working_2-way'!E80)</f>
        <v>2.2017238217494954</v>
      </c>
      <c r="H81" s="30">
        <f>IF(OR($A81="",$B81=""),"",'OddsRatio_working_2-way'!M80)</f>
        <v>1.8316181726289591</v>
      </c>
      <c r="I81" s="30">
        <f>IF(OR($A81="",$B81=""),"",'OddsRatio_working_2-way'!N80)</f>
        <v>2.2024749252878184</v>
      </c>
      <c r="J81" s="30">
        <f>IF('Log_working_2-way'!$D80="","",A81^('Log_working_2-way'!$D80))</f>
        <v>1.8277169498181729</v>
      </c>
      <c r="K81" s="32">
        <f>IF('Log_working_2-way'!$D80="","",B81^('Log_working_2-way'!$D80))</f>
        <v>2.2081424697372372</v>
      </c>
      <c r="L81" s="37">
        <f t="shared" si="18"/>
        <v>0.54330708661417326</v>
      </c>
      <c r="M81" s="37">
        <f t="shared" si="19"/>
        <v>0.45669291338582685</v>
      </c>
      <c r="N81" s="38">
        <v>177</v>
      </c>
      <c r="O81" s="38">
        <f t="shared" si="20"/>
        <v>75.275862068965523</v>
      </c>
      <c r="P81" s="38">
        <f t="shared" si="21"/>
        <v>91.492753623188406</v>
      </c>
      <c r="Q81" s="38">
        <f t="shared" si="22"/>
        <v>85.507246376811594</v>
      </c>
      <c r="R81" s="38">
        <f t="shared" si="23"/>
        <v>101.72413793103448</v>
      </c>
      <c r="S81" s="39">
        <f t="shared" si="24"/>
        <v>-10.231384307846071</v>
      </c>
      <c r="T81" s="39">
        <f t="shared" si="25"/>
        <v>-10.231384307846071</v>
      </c>
      <c r="U81" t="s">
        <v>146</v>
      </c>
      <c r="V81" t="s">
        <v>155</v>
      </c>
      <c r="W81" t="s">
        <v>163</v>
      </c>
      <c r="X81" t="s">
        <v>493</v>
      </c>
      <c r="Y81" s="41"/>
    </row>
    <row r="82" spans="1:25" ht="15" x14ac:dyDescent="0.25">
      <c r="A82">
        <v>2.02</v>
      </c>
      <c r="B82">
        <v>1.83</v>
      </c>
      <c r="C82" s="29">
        <f t="shared" si="17"/>
        <v>4.1497592382188975E-2</v>
      </c>
      <c r="D82" s="30">
        <f>IF(OR($A82="",$B82=""),"",A82*'MPTO_working_2-way'!$G81)</f>
        <v>2.1038251366120218</v>
      </c>
      <c r="E82" s="32">
        <f>IF(OR($A82="",$B82=""),"",B82*'MPTO_working_2-way'!$G81)</f>
        <v>1.9059405940594059</v>
      </c>
      <c r="F82" s="30">
        <f>IF(OR($A82="",$B82=""),"",'MPTO_working_2-way'!D81)</f>
        <v>2.1083670792220381</v>
      </c>
      <c r="G82" s="32">
        <f>IF(OR($A82="",$B82=""),"",'MPTO_working_2-way'!E81)</f>
        <v>1.9022281685792208</v>
      </c>
      <c r="H82" s="30">
        <f>IF(OR($A82="",$B82=""),"",'OddsRatio_working_2-way'!M81)</f>
        <v>2.1085646858215363</v>
      </c>
      <c r="I82" s="30">
        <f>IF(OR($A82="",$B82=""),"",'OddsRatio_working_2-way'!N81)</f>
        <v>1.9020673423841918</v>
      </c>
      <c r="J82" s="30">
        <f>IF('Log_working_2-way'!$D81="","",A82^('Log_working_2-way'!$D81))</f>
        <v>2.1106543395875321</v>
      </c>
      <c r="K82" s="32">
        <f>IF('Log_working_2-way'!$D81="","",B82^('Log_working_2-way'!$D81))</f>
        <v>1.9003701370951678</v>
      </c>
      <c r="L82" s="37">
        <f t="shared" si="18"/>
        <v>0.47532467532467537</v>
      </c>
      <c r="M82" s="37">
        <f t="shared" si="19"/>
        <v>0.52467532467532474</v>
      </c>
      <c r="N82" s="38">
        <v>178</v>
      </c>
      <c r="O82" s="38">
        <f t="shared" si="20"/>
        <v>89.881188118811878</v>
      </c>
      <c r="P82" s="38">
        <f t="shared" si="21"/>
        <v>80.732240437158467</v>
      </c>
      <c r="Q82" s="38">
        <f t="shared" si="22"/>
        <v>97.267759562841519</v>
      </c>
      <c r="R82" s="38">
        <f t="shared" si="23"/>
        <v>88.118811881188122</v>
      </c>
      <c r="S82" s="39">
        <f t="shared" si="24"/>
        <v>-7.3865714440296415</v>
      </c>
      <c r="T82" s="39">
        <f t="shared" si="25"/>
        <v>-7.3865714440296557</v>
      </c>
      <c r="U82" t="s">
        <v>144</v>
      </c>
      <c r="V82" t="s">
        <v>149</v>
      </c>
      <c r="W82" t="s">
        <v>163</v>
      </c>
      <c r="X82" t="s">
        <v>493</v>
      </c>
      <c r="Y82" s="41"/>
    </row>
    <row r="83" spans="1:25" ht="15" x14ac:dyDescent="0.25">
      <c r="A83">
        <v>1.78</v>
      </c>
      <c r="B83">
        <v>2.06</v>
      </c>
      <c r="C83" s="29">
        <f t="shared" si="17"/>
        <v>4.7234646012872306E-2</v>
      </c>
      <c r="D83" s="30">
        <f>IF(OR($A83="",$B83=""),"",A83*'MPTO_working_2-way'!$G82)</f>
        <v>1.8640776699029127</v>
      </c>
      <c r="E83" s="32">
        <f>IF(OR($A83="",$B83=""),"",B83*'MPTO_working_2-way'!$G82)</f>
        <v>2.1573033707865168</v>
      </c>
      <c r="F83" s="30">
        <f>IF(OR($A83="",$B83=""),"",'MPTO_working_2-way'!D82)</f>
        <v>1.8581129015911626</v>
      </c>
      <c r="G83" s="32">
        <f>IF(OR($A83="",$B83=""),"",'MPTO_working_2-way'!E82)</f>
        <v>2.165347820951931</v>
      </c>
      <c r="H83" s="30">
        <f>IF(OR($A83="",$B83=""),"",'OddsRatio_working_2-way'!M82)</f>
        <v>1.8578164469184384</v>
      </c>
      <c r="I83" s="30">
        <f>IF(OR($A83="",$B83=""),"",'OddsRatio_working_2-way'!N82)</f>
        <v>2.1657505560686463</v>
      </c>
      <c r="J83" s="30">
        <f>IF('Log_working_2-way'!$D82="","",A83^('Log_working_2-way'!$D82))</f>
        <v>1.855080049537273</v>
      </c>
      <c r="K83" s="32">
        <f>IF('Log_working_2-way'!$D82="","",B83^('Log_working_2-way'!$D82))</f>
        <v>2.169481150379414</v>
      </c>
      <c r="L83" s="37">
        <f t="shared" si="18"/>
        <v>0.53645833333333337</v>
      </c>
      <c r="M83" s="37">
        <f t="shared" si="19"/>
        <v>0.46354166666666669</v>
      </c>
      <c r="N83" s="38">
        <v>179</v>
      </c>
      <c r="O83" s="38">
        <f t="shared" si="20"/>
        <v>78.438202247191015</v>
      </c>
      <c r="P83" s="38">
        <f t="shared" si="21"/>
        <v>92.106796116504853</v>
      </c>
      <c r="Q83" s="38">
        <f t="shared" si="22"/>
        <v>86.893203883495147</v>
      </c>
      <c r="R83" s="38">
        <f t="shared" si="23"/>
        <v>100.561797752809</v>
      </c>
      <c r="S83" s="39">
        <f t="shared" si="24"/>
        <v>-8.4550016363041323</v>
      </c>
      <c r="T83" s="39">
        <f t="shared" si="25"/>
        <v>-8.4550016363041465</v>
      </c>
      <c r="U83" t="s">
        <v>150</v>
      </c>
      <c r="V83" t="s">
        <v>159</v>
      </c>
      <c r="W83" t="s">
        <v>163</v>
      </c>
      <c r="X83" t="s">
        <v>493</v>
      </c>
      <c r="Y83" s="41"/>
    </row>
    <row r="84" spans="1:25" ht="15" x14ac:dyDescent="0.25">
      <c r="A84">
        <v>1.82</v>
      </c>
      <c r="B84">
        <v>2.02</v>
      </c>
      <c r="C84" s="29">
        <f t="shared" si="17"/>
        <v>4.450005440104432E-2</v>
      </c>
      <c r="D84" s="30">
        <f>IF(OR($A84="",$B84=""),"",A84*'MPTO_working_2-way'!$G83)</f>
        <v>1.9009900990099007</v>
      </c>
      <c r="E84" s="32">
        <f>IF(OR($A84="",$B84=""),"",B84*'MPTO_working_2-way'!$G83)</f>
        <v>2.1098901098901095</v>
      </c>
      <c r="F84" s="30">
        <f>IF(OR($A84="",$B84=""),"",'MPTO_working_2-way'!D83)</f>
        <v>1.8968114745640281</v>
      </c>
      <c r="G84" s="32">
        <f>IF(OR($A84="",$B84=""),"",'MPTO_working_2-way'!E83)</f>
        <v>2.1150615579334939</v>
      </c>
      <c r="H84" s="30">
        <f>IF(OR($A84="",$B84=""),"",'OddsRatio_working_2-way'!M83)</f>
        <v>1.8966167345234253</v>
      </c>
      <c r="I84" s="30">
        <f>IF(OR($A84="",$B84=""),"",'OddsRatio_working_2-way'!N83)</f>
        <v>2.1153037429437727</v>
      </c>
      <c r="J84" s="30">
        <f>IF('Log_working_2-way'!$D83="","",A84^('Log_working_2-way'!$D83))</f>
        <v>1.8947021174041598</v>
      </c>
      <c r="K84" s="32">
        <f>IF('Log_working_2-way'!$D83="","",B84^('Log_working_2-way'!$D83))</f>
        <v>2.1176904363442728</v>
      </c>
      <c r="L84" s="37">
        <f t="shared" si="18"/>
        <v>0.52604166666666674</v>
      </c>
      <c r="M84" s="37">
        <f t="shared" si="19"/>
        <v>0.47395833333333343</v>
      </c>
      <c r="N84" s="38">
        <v>180</v>
      </c>
      <c r="O84" s="38">
        <f t="shared" si="20"/>
        <v>81.098901098901095</v>
      </c>
      <c r="P84" s="38">
        <f t="shared" si="21"/>
        <v>90.891089108910904</v>
      </c>
      <c r="Q84" s="38">
        <f t="shared" si="22"/>
        <v>89.10891089108911</v>
      </c>
      <c r="R84" s="38">
        <f t="shared" si="23"/>
        <v>98.901098901098891</v>
      </c>
      <c r="S84" s="39">
        <f t="shared" si="24"/>
        <v>-8.0100097921880149</v>
      </c>
      <c r="T84" s="39">
        <f t="shared" si="25"/>
        <v>-8.0100097921879865</v>
      </c>
      <c r="U84" t="s">
        <v>142</v>
      </c>
      <c r="V84" t="s">
        <v>153</v>
      </c>
      <c r="W84" t="s">
        <v>163</v>
      </c>
      <c r="X84" t="s">
        <v>493</v>
      </c>
      <c r="Y84" s="41"/>
    </row>
    <row r="85" spans="1:25" ht="15" x14ac:dyDescent="0.25">
      <c r="A85">
        <v>1.53</v>
      </c>
      <c r="B85">
        <v>2.52</v>
      </c>
      <c r="C85" s="29">
        <f t="shared" si="17"/>
        <v>5.0420168067226934E-2</v>
      </c>
      <c r="D85" s="30">
        <f>IF(OR($A85="",$B85=""),"",A85*'MPTO_working_2-way'!$G84)</f>
        <v>1.6071428571428572</v>
      </c>
      <c r="E85" s="32">
        <f>IF(OR($A85="",$B85=""),"",B85*'MPTO_working_2-way'!$G84)</f>
        <v>2.6470588235294117</v>
      </c>
      <c r="F85" s="30">
        <f>IF(OR($A85="",$B85=""),"",'MPTO_working_2-way'!D84)</f>
        <v>1.5913818722139674</v>
      </c>
      <c r="G85" s="32">
        <f>IF(OR($A85="",$B85=""),"",'MPTO_working_2-way'!E84)</f>
        <v>2.6909547738693469</v>
      </c>
      <c r="H85" s="30">
        <f>IF(OR($A85="",$B85=""),"",'OddsRatio_working_2-way'!M84)</f>
        <v>1.5904948861136019</v>
      </c>
      <c r="I85" s="30">
        <f>IF(OR($A85="",$B85=""),"",'OddsRatio_working_2-way'!N84)</f>
        <v>2.6934947677220284</v>
      </c>
      <c r="J85" s="30">
        <f>IF('Log_working_2-way'!$D84="","",A85^('Log_working_2-way'!$D84))</f>
        <v>1.5832521723683286</v>
      </c>
      <c r="K85" s="32">
        <f>IF('Log_working_2-way'!$D84="","",B85^('Log_working_2-way'!$D84))</f>
        <v>2.7145242613268503</v>
      </c>
      <c r="L85" s="37">
        <f t="shared" si="18"/>
        <v>0.62222222222222223</v>
      </c>
      <c r="M85" s="37">
        <f t="shared" si="19"/>
        <v>0.37777777777777777</v>
      </c>
      <c r="N85" s="38">
        <v>181</v>
      </c>
      <c r="O85" s="38">
        <f t="shared" si="20"/>
        <v>62.699346405228766</v>
      </c>
      <c r="P85" s="38">
        <f t="shared" si="21"/>
        <v>109.17460317460316</v>
      </c>
      <c r="Q85" s="38">
        <f t="shared" si="22"/>
        <v>71.825396825396822</v>
      </c>
      <c r="R85" s="38">
        <f t="shared" si="23"/>
        <v>118.30065359477125</v>
      </c>
      <c r="S85" s="39">
        <f t="shared" si="24"/>
        <v>-9.1260504201680561</v>
      </c>
      <c r="T85" s="39">
        <f t="shared" si="25"/>
        <v>-9.1260504201680845</v>
      </c>
      <c r="U85" t="s">
        <v>140</v>
      </c>
      <c r="V85" t="s">
        <v>147</v>
      </c>
      <c r="W85" t="s">
        <v>163</v>
      </c>
      <c r="X85" t="s">
        <v>493</v>
      </c>
      <c r="Y85" s="41"/>
    </row>
    <row r="86" spans="1:25" ht="15" x14ac:dyDescent="0.25">
      <c r="A86">
        <v>1.92</v>
      </c>
      <c r="B86">
        <v>1.92</v>
      </c>
      <c r="C86" s="29">
        <f t="shared" si="17"/>
        <v>4.1666666666666741E-2</v>
      </c>
      <c r="D86" s="30">
        <f>IF(OR($A86="",$B86=""),"",A86*'MPTO_working_2-way'!$G85)</f>
        <v>2</v>
      </c>
      <c r="E86" s="32">
        <f>IF(OR($A86="",$B86=""),"",B86*'MPTO_working_2-way'!$G85)</f>
        <v>2</v>
      </c>
      <c r="F86" s="30">
        <f>IF(OR($A86="",$B86=""),"",'MPTO_working_2-way'!D85)</f>
        <v>2</v>
      </c>
      <c r="G86" s="32">
        <f>IF(OR($A86="",$B86=""),"",'MPTO_working_2-way'!E85)</f>
        <v>2</v>
      </c>
      <c r="H86" s="30">
        <f>IF(OR($A86="",$B86=""),"",'OddsRatio_working_2-way'!M85)</f>
        <v>1.9999999999999996</v>
      </c>
      <c r="I86" s="30">
        <f>IF(OR($A86="",$B86=""),"",'OddsRatio_working_2-way'!N85)</f>
        <v>1.9999999999999996</v>
      </c>
      <c r="J86" s="30">
        <f>IF('Log_working_2-way'!$D85="","",A86^('Log_working_2-way'!$D85))</f>
        <v>1.9999999999998859</v>
      </c>
      <c r="K86" s="32">
        <f>IF('Log_working_2-way'!$D85="","",B86^('Log_working_2-way'!$D85))</f>
        <v>1.9999999999998859</v>
      </c>
      <c r="L86" s="37">
        <f t="shared" si="18"/>
        <v>0.5</v>
      </c>
      <c r="M86" s="37">
        <f t="shared" si="19"/>
        <v>0.5</v>
      </c>
      <c r="N86" s="38">
        <v>182</v>
      </c>
      <c r="O86" s="38">
        <f t="shared" si="20"/>
        <v>87.208333333333343</v>
      </c>
      <c r="P86" s="38">
        <f t="shared" si="21"/>
        <v>87.208333333333343</v>
      </c>
      <c r="Q86" s="38">
        <f t="shared" si="22"/>
        <v>94.791666666666671</v>
      </c>
      <c r="R86" s="38">
        <f t="shared" si="23"/>
        <v>94.791666666666671</v>
      </c>
      <c r="S86" s="39">
        <f t="shared" si="24"/>
        <v>-7.5833333333333286</v>
      </c>
      <c r="T86" s="39">
        <f t="shared" si="25"/>
        <v>-7.5833333333333286</v>
      </c>
      <c r="U86" t="s">
        <v>162</v>
      </c>
      <c r="V86" t="s">
        <v>145</v>
      </c>
      <c r="W86" t="s">
        <v>163</v>
      </c>
      <c r="X86" t="s">
        <v>493</v>
      </c>
      <c r="Y86" s="41"/>
    </row>
    <row r="87" spans="1:25" ht="15" x14ac:dyDescent="0.25">
      <c r="A87">
        <v>1.66</v>
      </c>
      <c r="B87">
        <v>2.2000000000000002</v>
      </c>
      <c r="C87" s="29">
        <f t="shared" si="17"/>
        <v>5.6955093099671394E-2</v>
      </c>
      <c r="D87" s="30">
        <f>IF(OR($A87="",$B87=""),"",A87*'MPTO_working_2-way'!$G86)</f>
        <v>1.7545454545454544</v>
      </c>
      <c r="E87" s="32">
        <f>IF(OR($A87="",$B87=""),"",B87*'MPTO_working_2-way'!$G86)</f>
        <v>2.3253012048192772</v>
      </c>
      <c r="F87" s="30">
        <f>IF(OR($A87="",$B87=""),"",'MPTO_working_2-way'!D86)</f>
        <v>1.7423664122137403</v>
      </c>
      <c r="G87" s="32">
        <f>IF(OR($A87="",$B87=""),"",'MPTO_working_2-way'!E86)</f>
        <v>2.3470437017994858</v>
      </c>
      <c r="H87" s="30">
        <f>IF(OR($A87="",$B87=""),"",'OddsRatio_working_2-way'!M86)</f>
        <v>1.7416198487095664</v>
      </c>
      <c r="I87" s="30">
        <f>IF(OR($A87="",$B87=""),"",'OddsRatio_working_2-way'!N86)</f>
        <v>2.3483997249264843</v>
      </c>
      <c r="J87" s="30">
        <f>IF('Log_working_2-way'!$D86="","",A87^('Log_working_2-way'!$D86))</f>
        <v>1.7360052543090125</v>
      </c>
      <c r="K87" s="32">
        <f>IF('Log_working_2-way'!$D86="","",B87^('Log_working_2-way'!$D86))</f>
        <v>2.3586859525006716</v>
      </c>
      <c r="L87" s="37">
        <f t="shared" si="18"/>
        <v>0.56994818652849744</v>
      </c>
      <c r="M87" s="37">
        <f t="shared" si="19"/>
        <v>0.43005181347150256</v>
      </c>
      <c r="N87" s="38">
        <v>183</v>
      </c>
      <c r="O87" s="38">
        <f t="shared" si="20"/>
        <v>72.759036144578303</v>
      </c>
      <c r="P87" s="38">
        <f t="shared" si="21"/>
        <v>99.818181818181827</v>
      </c>
      <c r="Q87" s="38">
        <f t="shared" si="22"/>
        <v>83.181818181818173</v>
      </c>
      <c r="R87" s="38">
        <f t="shared" si="23"/>
        <v>110.2409638554217</v>
      </c>
      <c r="S87" s="39">
        <f t="shared" si="24"/>
        <v>-10.42278203723987</v>
      </c>
      <c r="T87" s="39">
        <f t="shared" si="25"/>
        <v>-10.42278203723987</v>
      </c>
      <c r="U87" t="s">
        <v>160</v>
      </c>
      <c r="V87" t="s">
        <v>157</v>
      </c>
      <c r="W87" t="s">
        <v>163</v>
      </c>
      <c r="X87" t="s">
        <v>493</v>
      </c>
      <c r="Y87" s="41"/>
    </row>
    <row r="88" spans="1:25" ht="15" x14ac:dyDescent="0.25">
      <c r="A88">
        <v>1.89</v>
      </c>
      <c r="B88">
        <v>2.02</v>
      </c>
      <c r="C88" s="29">
        <f t="shared" si="17"/>
        <v>2.4150034051024338E-2</v>
      </c>
      <c r="D88" s="30">
        <f>IF(OR($A88="",$B88=""),"",A88*'MPTO_working_2-way'!$G87)</f>
        <v>1.9356435643564358</v>
      </c>
      <c r="E88" s="32">
        <f>IF(OR($A88="",$B88=""),"",B88*'MPTO_working_2-way'!$G87)</f>
        <v>2.0687830687830693</v>
      </c>
      <c r="F88" s="30">
        <f>IF(OR($A88="",$B88=""),"",'MPTO_working_2-way'!D87)</f>
        <v>1.9341405339682862</v>
      </c>
      <c r="G88" s="32">
        <f>IF(OR($A88="",$B88=""),"",'MPTO_working_2-way'!E87)</f>
        <v>2.0705027387602368</v>
      </c>
      <c r="H88" s="30">
        <f>IF(OR($A88="",$B88=""),"",'OddsRatio_working_2-way'!M87)</f>
        <v>1.9341033238394147</v>
      </c>
      <c r="I88" s="30">
        <f>IF(OR($A88="",$B88=""),"",'OddsRatio_working_2-way'!N87)</f>
        <v>2.0705453823777571</v>
      </c>
      <c r="J88" s="30">
        <f>IF('Log_working_2-way'!$D87="","",A88^('Log_working_2-way'!$D87))</f>
        <v>1.9334251710029571</v>
      </c>
      <c r="K88" s="32">
        <f>IF('Log_working_2-way'!$D87="","",B88^('Log_working_2-way'!$D87))</f>
        <v>2.0713231559049405</v>
      </c>
      <c r="L88" s="37">
        <f t="shared" si="18"/>
        <v>0.51662404092071612</v>
      </c>
      <c r="M88" s="37">
        <f t="shared" si="19"/>
        <v>0.48337595907928377</v>
      </c>
      <c r="N88" s="38">
        <v>184</v>
      </c>
      <c r="O88" s="38">
        <f t="shared" si="20"/>
        <v>86.64550264550266</v>
      </c>
      <c r="P88" s="38">
        <f t="shared" si="21"/>
        <v>92.910891089108915</v>
      </c>
      <c r="Q88" s="38">
        <f t="shared" si="22"/>
        <v>91.089108910891085</v>
      </c>
      <c r="R88" s="38">
        <f t="shared" si="23"/>
        <v>97.354497354497369</v>
      </c>
      <c r="S88" s="39">
        <f t="shared" si="24"/>
        <v>-4.443606265388425</v>
      </c>
      <c r="T88" s="39">
        <f t="shared" si="25"/>
        <v>-4.4436062653884534</v>
      </c>
      <c r="U88" t="s">
        <v>373</v>
      </c>
      <c r="V88" t="s">
        <v>366</v>
      </c>
      <c r="W88" t="s">
        <v>462</v>
      </c>
      <c r="X88" t="s">
        <v>493</v>
      </c>
      <c r="Y88" s="41"/>
    </row>
    <row r="89" spans="1:25" ht="15" x14ac:dyDescent="0.25">
      <c r="A89">
        <v>1.74</v>
      </c>
      <c r="B89">
        <v>2.2000000000000002</v>
      </c>
      <c r="C89" s="29">
        <f t="shared" si="17"/>
        <v>2.925809822361547E-2</v>
      </c>
      <c r="D89" s="30">
        <f>IF(OR($A89="",$B89=""),"",A89*'MPTO_working_2-way'!$G88)</f>
        <v>1.790909090909091</v>
      </c>
      <c r="E89" s="32">
        <f>IF(OR($A89="",$B89=""),"",B89*'MPTO_working_2-way'!$G88)</f>
        <v>2.264367816091954</v>
      </c>
      <c r="F89" s="30">
        <f>IF(OR($A89="",$B89=""),"",'MPTO_working_2-way'!D88)</f>
        <v>1.78544776119403</v>
      </c>
      <c r="G89" s="32">
        <f>IF(OR($A89="",$B89=""),"",'MPTO_working_2-way'!E88)</f>
        <v>2.2731591448931119</v>
      </c>
      <c r="H89" s="30">
        <f>IF(OR($A89="",$B89=""),"",'OddsRatio_working_2-way'!M88)</f>
        <v>1.7852812659593167</v>
      </c>
      <c r="I89" s="30">
        <f>IF(OR($A89="",$B89=""),"",'OddsRatio_working_2-way'!N88)</f>
        <v>2.2734290799340271</v>
      </c>
      <c r="J89" s="30">
        <f>IF('Log_working_2-way'!$D88="","",A89^('Log_working_2-way'!$D88))</f>
        <v>1.7828096647750074</v>
      </c>
      <c r="K89" s="32">
        <f>IF('Log_working_2-way'!$D88="","",B89^('Log_working_2-way'!$D88))</f>
        <v>2.2774497365044657</v>
      </c>
      <c r="L89" s="37">
        <f t="shared" si="18"/>
        <v>0.55837563451776651</v>
      </c>
      <c r="M89" s="37">
        <f t="shared" si="19"/>
        <v>0.44162436548223349</v>
      </c>
      <c r="N89" s="38">
        <v>185</v>
      </c>
      <c r="O89" s="38">
        <f t="shared" si="20"/>
        <v>78.678160919540218</v>
      </c>
      <c r="P89" s="38">
        <f t="shared" si="21"/>
        <v>100.90909090909093</v>
      </c>
      <c r="Q89" s="38">
        <f t="shared" si="22"/>
        <v>84.090909090909093</v>
      </c>
      <c r="R89" s="38">
        <f t="shared" si="23"/>
        <v>106.32183908045977</v>
      </c>
      <c r="S89" s="39">
        <f t="shared" si="24"/>
        <v>-5.4127481713688752</v>
      </c>
      <c r="T89" s="39">
        <f t="shared" si="25"/>
        <v>-5.4127481713688326</v>
      </c>
      <c r="U89" t="s">
        <v>231</v>
      </c>
      <c r="V89" t="s">
        <v>376</v>
      </c>
      <c r="W89" t="s">
        <v>462</v>
      </c>
      <c r="X89" t="s">
        <v>493</v>
      </c>
      <c r="Y89" s="41"/>
    </row>
    <row r="90" spans="1:25" ht="15" x14ac:dyDescent="0.25">
      <c r="A90">
        <v>2.2000000000000002</v>
      </c>
      <c r="B90">
        <v>1.71</v>
      </c>
      <c r="C90" s="29">
        <f t="shared" si="17"/>
        <v>3.9340776182881454E-2</v>
      </c>
      <c r="D90" s="30">
        <f>IF(OR($A90="",$B90=""),"",A90*'MPTO_working_2-way'!$G89)</f>
        <v>2.2865497076023393</v>
      </c>
      <c r="E90" s="32">
        <f>IF(OR($A90="",$B90=""),"",B90*'MPTO_working_2-way'!$G89)</f>
        <v>1.7772727272727273</v>
      </c>
      <c r="F90" s="30">
        <f>IF(OR($A90="",$B90=""),"",'MPTO_working_2-way'!D89)</f>
        <v>2.2995110024449881</v>
      </c>
      <c r="G90" s="32">
        <f>IF(OR($A90="",$B90=""),"",'MPTO_working_2-way'!E89)</f>
        <v>1.7695202257761053</v>
      </c>
      <c r="H90" s="30">
        <f>IF(OR($A90="",$B90=""),"",'OddsRatio_working_2-way'!M89)</f>
        <v>2.3000541700523187</v>
      </c>
      <c r="I90" s="30">
        <f>IF(OR($A90="",$B90=""),"",'OddsRatio_working_2-way'!N89)</f>
        <v>1.7691987172809549</v>
      </c>
      <c r="J90" s="30">
        <f>IF('Log_working_2-way'!$D89="","",A90^('Log_working_2-way'!$D89))</f>
        <v>2.3060522808335469</v>
      </c>
      <c r="K90" s="32">
        <f>IF('Log_working_2-way'!$D89="","",B90^('Log_working_2-way'!$D89))</f>
        <v>1.7656661334886148</v>
      </c>
      <c r="L90" s="37">
        <f t="shared" si="18"/>
        <v>0.4373401534526854</v>
      </c>
      <c r="M90" s="37">
        <f t="shared" si="19"/>
        <v>0.5626598465473146</v>
      </c>
      <c r="N90" s="38">
        <v>186</v>
      </c>
      <c r="O90" s="38">
        <f t="shared" si="20"/>
        <v>101.45454545454547</v>
      </c>
      <c r="P90" s="38">
        <f t="shared" si="21"/>
        <v>77.228070175438589</v>
      </c>
      <c r="Q90" s="38">
        <f t="shared" si="22"/>
        <v>108.7719298245614</v>
      </c>
      <c r="R90" s="38">
        <f t="shared" si="23"/>
        <v>84.545454545454547</v>
      </c>
      <c r="S90" s="39">
        <f t="shared" si="24"/>
        <v>-7.3173843700159296</v>
      </c>
      <c r="T90" s="39">
        <f t="shared" si="25"/>
        <v>-7.317384370015958</v>
      </c>
      <c r="U90" t="s">
        <v>438</v>
      </c>
      <c r="V90" t="s">
        <v>239</v>
      </c>
      <c r="W90" t="s">
        <v>471</v>
      </c>
      <c r="X90" t="s">
        <v>493</v>
      </c>
      <c r="Y90" s="41"/>
    </row>
    <row r="91" spans="1:25" ht="15" x14ac:dyDescent="0.25">
      <c r="A91">
        <v>2.0699999999999998</v>
      </c>
      <c r="B91">
        <v>1.82</v>
      </c>
      <c r="C91" s="29">
        <f t="shared" si="17"/>
        <v>3.2542336890162948E-2</v>
      </c>
      <c r="D91" s="30">
        <f>IF(OR($A91="",$B91=""),"",A91*'MPTO_working_2-way'!$G90)</f>
        <v>2.1373626373626373</v>
      </c>
      <c r="E91" s="32">
        <f>IF(OR($A91="",$B91=""),"",B91*'MPTO_working_2-way'!$G90)</f>
        <v>1.8792270531400965</v>
      </c>
      <c r="F91" s="30">
        <f>IF(OR($A91="",$B91=""),"",'MPTO_working_2-way'!D90)</f>
        <v>2.1421504520384373</v>
      </c>
      <c r="G91" s="32">
        <f>IF(OR($A91="",$B91=""),"",'MPTO_working_2-way'!E90)</f>
        <v>1.8755413949320454</v>
      </c>
      <c r="H91" s="30">
        <f>IF(OR($A91="",$B91=""),"",'OddsRatio_working_2-way'!M90)</f>
        <v>2.1423125880338039</v>
      </c>
      <c r="I91" s="30">
        <f>IF(OR($A91="",$B91=""),"",'OddsRatio_working_2-way'!N90)</f>
        <v>1.8754171235399244</v>
      </c>
      <c r="J91" s="30">
        <f>IF('Log_working_2-way'!$D90="","",A91^('Log_working_2-way'!$D90))</f>
        <v>2.1444993293304022</v>
      </c>
      <c r="K91" s="32">
        <f>IF('Log_working_2-way'!$D90="","",B91^('Log_working_2-way'!$D90))</f>
        <v>1.8737445050186454</v>
      </c>
      <c r="L91" s="37">
        <f t="shared" si="18"/>
        <v>0.46786632390745503</v>
      </c>
      <c r="M91" s="37">
        <f t="shared" si="19"/>
        <v>0.53213367609254503</v>
      </c>
      <c r="N91" s="38">
        <v>187</v>
      </c>
      <c r="O91" s="38">
        <f t="shared" si="20"/>
        <v>96.661835748792271</v>
      </c>
      <c r="P91" s="38">
        <f t="shared" si="21"/>
        <v>84.252747252747255</v>
      </c>
      <c r="Q91" s="38">
        <f t="shared" si="22"/>
        <v>102.74725274725273</v>
      </c>
      <c r="R91" s="38">
        <f t="shared" si="23"/>
        <v>90.338164251207729</v>
      </c>
      <c r="S91" s="39">
        <f t="shared" si="24"/>
        <v>-6.0854169984604596</v>
      </c>
      <c r="T91" s="39">
        <f t="shared" si="25"/>
        <v>-6.0854169984604738</v>
      </c>
      <c r="U91" t="s">
        <v>243</v>
      </c>
      <c r="V91" t="s">
        <v>240</v>
      </c>
      <c r="W91" t="s">
        <v>471</v>
      </c>
      <c r="X91" t="s">
        <v>493</v>
      </c>
      <c r="Y91" s="41"/>
    </row>
    <row r="92" spans="1:25" ht="15" x14ac:dyDescent="0.25">
      <c r="A92">
        <v>2.65</v>
      </c>
      <c r="B92">
        <v>1.51</v>
      </c>
      <c r="C92" s="29">
        <f t="shared" si="17"/>
        <v>3.9610146195176998E-2</v>
      </c>
      <c r="D92" s="30">
        <f>IF(OR($A92="",$B92=""),"",A92*'MPTO_working_2-way'!$G91)</f>
        <v>2.7549668874172188</v>
      </c>
      <c r="E92" s="32">
        <f>IF(OR($A92="",$B92=""),"",B92*'MPTO_working_2-way'!$G91)</f>
        <v>1.5698113207547173</v>
      </c>
      <c r="F92" s="30">
        <f>IF(OR($A92="",$B92=""),"",'MPTO_working_2-way'!D91)</f>
        <v>2.7967849030228904</v>
      </c>
      <c r="G92" s="32">
        <f>IF(OR($A92="",$B92=""),"",'MPTO_working_2-way'!E91)</f>
        <v>1.5565496450452205</v>
      </c>
      <c r="H92" s="30">
        <f>IF(OR($A92="",$B92=""),"",'OddsRatio_working_2-way'!M91)</f>
        <v>2.7986923354612547</v>
      </c>
      <c r="I92" s="30">
        <f>IF(OR($A92="",$B92=""),"",'OddsRatio_working_2-way'!N91)</f>
        <v>1.5559594491425695</v>
      </c>
      <c r="J92" s="30">
        <f>IF('Log_working_2-way'!$D91="","",A92^('Log_working_2-way'!$D91))</f>
        <v>2.8185447427650114</v>
      </c>
      <c r="K92" s="32">
        <f>IF('Log_working_2-way'!$D91="","",B92^('Log_working_2-way'!$D91))</f>
        <v>1.5498902372228578</v>
      </c>
      <c r="L92" s="37">
        <f t="shared" si="18"/>
        <v>0.36298076923076922</v>
      </c>
      <c r="M92" s="37">
        <f t="shared" si="19"/>
        <v>0.63701923076923062</v>
      </c>
      <c r="N92" s="38">
        <v>188</v>
      </c>
      <c r="O92" s="38">
        <f t="shared" si="20"/>
        <v>117.05660377358491</v>
      </c>
      <c r="P92" s="38">
        <f t="shared" si="21"/>
        <v>63.496688741721854</v>
      </c>
      <c r="Q92" s="38">
        <f t="shared" si="22"/>
        <v>124.50331125827816</v>
      </c>
      <c r="R92" s="38">
        <f t="shared" si="23"/>
        <v>70.943396226415103</v>
      </c>
      <c r="S92" s="39">
        <f t="shared" si="24"/>
        <v>-7.4467074846932491</v>
      </c>
      <c r="T92" s="39">
        <f t="shared" si="25"/>
        <v>-7.4467074846932491</v>
      </c>
      <c r="U92" t="s">
        <v>249</v>
      </c>
      <c r="V92" t="s">
        <v>437</v>
      </c>
      <c r="W92" t="s">
        <v>471</v>
      </c>
      <c r="X92" t="s">
        <v>493</v>
      </c>
      <c r="Y92" s="41"/>
    </row>
    <row r="93" spans="1:25" ht="15" x14ac:dyDescent="0.25">
      <c r="A93">
        <v>2.91</v>
      </c>
      <c r="B93">
        <v>1.43</v>
      </c>
      <c r="C93" s="29">
        <f t="shared" si="17"/>
        <v>4.2943310984548067E-2</v>
      </c>
      <c r="D93" s="30">
        <f>IF(OR($A93="",$B93=""),"",A93*'MPTO_working_2-way'!$G92)</f>
        <v>3.034965034965035</v>
      </c>
      <c r="E93" s="32">
        <f>IF(OR($A93="",$B93=""),"",B93*'MPTO_working_2-way'!$G92)</f>
        <v>1.4914089347079036</v>
      </c>
      <c r="F93" s="30">
        <f>IF(OR($A93="",$B93=""),"",'MPTO_working_2-way'!D92)</f>
        <v>3.1039421176295079</v>
      </c>
      <c r="G93" s="32">
        <f>IF(OR($A93="",$B93=""),"",'MPTO_working_2-way'!E92)</f>
        <v>1.4752982468579936</v>
      </c>
      <c r="H93" s="30">
        <f>IF(OR($A93="",$B93=""),"",'OddsRatio_working_2-way'!M92)</f>
        <v>3.1075721731689949</v>
      </c>
      <c r="I93" s="30">
        <f>IF(OR($A93="",$B93=""),"",'OddsRatio_working_2-way'!N92)</f>
        <v>1.4744795991951138</v>
      </c>
      <c r="J93" s="30">
        <f>IF('Log_working_2-way'!$D92="","",A93^('Log_working_2-way'!$D92))</f>
        <v>3.141058581582127</v>
      </c>
      <c r="K93" s="32">
        <f>IF('Log_working_2-way'!$D92="","",B93^('Log_working_2-way'!$D92))</f>
        <v>1.4670586823732825</v>
      </c>
      <c r="L93" s="37">
        <f t="shared" si="18"/>
        <v>0.3294930875576037</v>
      </c>
      <c r="M93" s="37">
        <f t="shared" si="19"/>
        <v>0.67050691244239635</v>
      </c>
      <c r="N93" s="38">
        <v>189</v>
      </c>
      <c r="O93" s="38">
        <f t="shared" si="20"/>
        <v>124.05154639175258</v>
      </c>
      <c r="P93" s="38">
        <f t="shared" si="21"/>
        <v>56.832167832167826</v>
      </c>
      <c r="Q93" s="38">
        <f t="shared" si="22"/>
        <v>132.16783216783219</v>
      </c>
      <c r="R93" s="38">
        <f t="shared" si="23"/>
        <v>64.948453608247419</v>
      </c>
      <c r="S93" s="39">
        <f t="shared" si="24"/>
        <v>-8.1162857760796072</v>
      </c>
      <c r="T93" s="39">
        <f t="shared" si="25"/>
        <v>-8.116285776079593</v>
      </c>
      <c r="U93" t="s">
        <v>237</v>
      </c>
      <c r="V93" t="s">
        <v>248</v>
      </c>
      <c r="W93" t="s">
        <v>471</v>
      </c>
      <c r="X93" t="s">
        <v>493</v>
      </c>
      <c r="Y93" s="41"/>
    </row>
    <row r="94" spans="1:25" ht="15" x14ac:dyDescent="0.25">
      <c r="A94">
        <v>2.34</v>
      </c>
      <c r="B94">
        <v>1.61</v>
      </c>
      <c r="C94" s="29">
        <f t="shared" si="17"/>
        <v>4.8468439772787697E-2</v>
      </c>
      <c r="D94" s="30">
        <f>IF(OR($A94="",$B94=""),"",A94*'MPTO_working_2-way'!$G93)</f>
        <v>2.4534161490683233</v>
      </c>
      <c r="E94" s="32">
        <f>IF(OR($A94="",$B94=""),"",B94*'MPTO_working_2-way'!$G93)</f>
        <v>1.6880341880341883</v>
      </c>
      <c r="F94" s="30">
        <f>IF(OR($A94="",$B94=""),"",'MPTO_working_2-way'!D93)</f>
        <v>2.4806742608810168</v>
      </c>
      <c r="G94" s="32">
        <f>IF(OR($A94="",$B94=""),"",'MPTO_working_2-way'!E93)</f>
        <v>1.6753679903944503</v>
      </c>
      <c r="H94" s="30">
        <f>IF(OR($A94="",$B94=""),"",'OddsRatio_working_2-way'!M93)</f>
        <v>2.4821340396453389</v>
      </c>
      <c r="I94" s="30">
        <f>IF(OR($A94="",$B94=""),"",'OddsRatio_working_2-way'!N93)</f>
        <v>1.6747028090922811</v>
      </c>
      <c r="J94" s="30">
        <f>IF('Log_working_2-way'!$D93="","",A94^('Log_working_2-way'!$D93))</f>
        <v>2.4949997661274943</v>
      </c>
      <c r="K94" s="32">
        <f>IF('Log_working_2-way'!$D93="","",B94^('Log_working_2-way'!$D93))</f>
        <v>1.6688964257091188</v>
      </c>
      <c r="L94" s="37">
        <f t="shared" si="18"/>
        <v>0.40759493670886071</v>
      </c>
      <c r="M94" s="37">
        <f t="shared" si="19"/>
        <v>0.59240506329113918</v>
      </c>
      <c r="N94" s="38">
        <v>190</v>
      </c>
      <c r="O94" s="38">
        <f t="shared" si="20"/>
        <v>108.80341880341879</v>
      </c>
      <c r="P94" s="38">
        <f t="shared" si="21"/>
        <v>71.987577639751564</v>
      </c>
      <c r="Q94" s="38">
        <f t="shared" si="22"/>
        <v>118.01242236024844</v>
      </c>
      <c r="R94" s="38">
        <f t="shared" si="23"/>
        <v>81.196581196581207</v>
      </c>
      <c r="S94" s="39">
        <f t="shared" si="24"/>
        <v>-9.2090035568296429</v>
      </c>
      <c r="T94" s="39">
        <f t="shared" si="25"/>
        <v>-9.2090035568296429</v>
      </c>
      <c r="U94" t="s">
        <v>235</v>
      </c>
      <c r="V94" t="s">
        <v>236</v>
      </c>
      <c r="W94" t="s">
        <v>471</v>
      </c>
      <c r="X94" t="s">
        <v>493</v>
      </c>
      <c r="Y94" s="41"/>
    </row>
    <row r="95" spans="1:25" ht="15" x14ac:dyDescent="0.25">
      <c r="A95">
        <v>2.33</v>
      </c>
      <c r="B95">
        <v>1.64</v>
      </c>
      <c r="C95" s="29">
        <f t="shared" si="17"/>
        <v>3.8940646917198674E-2</v>
      </c>
      <c r="D95" s="30">
        <f>IF(OR($A95="",$B95=""),"",A95*'MPTO_working_2-way'!$G94)</f>
        <v>2.4207317073170729</v>
      </c>
      <c r="E95" s="32">
        <f>IF(OR($A95="",$B95=""),"",B95*'MPTO_working_2-way'!$G94)</f>
        <v>1.7038626609442058</v>
      </c>
      <c r="F95" s="30">
        <f>IF(OR($A95="",$B95=""),"",'MPTO_working_2-way'!D94)</f>
        <v>2.4407256004087885</v>
      </c>
      <c r="G95" s="32">
        <f>IF(OR($A95="",$B95=""),"",'MPTO_working_2-way'!E94)</f>
        <v>1.6940946976414255</v>
      </c>
      <c r="H95" s="30">
        <f>IF(OR($A95="",$B95=""),"",'OddsRatio_working_2-way'!M94)</f>
        <v>2.4415703243338491</v>
      </c>
      <c r="I95" s="30">
        <f>IF(OR($A95="",$B95=""),"",'OddsRatio_working_2-way'!N94)</f>
        <v>1.6936879756192957</v>
      </c>
      <c r="J95" s="30">
        <f>IF('Log_working_2-way'!$D94="","",A95^('Log_working_2-way'!$D94))</f>
        <v>2.4508803157494472</v>
      </c>
      <c r="K95" s="32">
        <f>IF('Log_working_2-way'!$D94="","",B95^('Log_working_2-way'!$D94))</f>
        <v>1.6892367269337625</v>
      </c>
      <c r="L95" s="37">
        <f t="shared" si="18"/>
        <v>0.41309823677581869</v>
      </c>
      <c r="M95" s="37">
        <f t="shared" si="19"/>
        <v>0.58690176322418142</v>
      </c>
      <c r="N95" s="38">
        <v>191</v>
      </c>
      <c r="O95" s="38">
        <f t="shared" si="20"/>
        <v>109.02575107296138</v>
      </c>
      <c r="P95" s="38">
        <f t="shared" si="21"/>
        <v>74.536585365853668</v>
      </c>
      <c r="Q95" s="38">
        <f t="shared" si="22"/>
        <v>116.46341463414633</v>
      </c>
      <c r="R95" s="38">
        <f t="shared" si="23"/>
        <v>81.97424892703863</v>
      </c>
      <c r="S95" s="39">
        <f t="shared" si="24"/>
        <v>-7.437663561184948</v>
      </c>
      <c r="T95" s="39">
        <f t="shared" si="25"/>
        <v>-7.4376635611849622</v>
      </c>
      <c r="U95" t="s">
        <v>241</v>
      </c>
      <c r="V95" t="s">
        <v>242</v>
      </c>
      <c r="W95" t="s">
        <v>471</v>
      </c>
      <c r="X95" t="s">
        <v>493</v>
      </c>
      <c r="Y95" s="41"/>
    </row>
    <row r="96" spans="1:25" ht="15" x14ac:dyDescent="0.25">
      <c r="A96">
        <v>2.2000000000000002</v>
      </c>
      <c r="B96">
        <v>1.71</v>
      </c>
      <c r="C96" s="29">
        <f t="shared" si="17"/>
        <v>3.9340776182881454E-2</v>
      </c>
      <c r="D96" s="30">
        <f>IF(OR($A96="",$B96=""),"",A96*'MPTO_working_2-way'!$G95)</f>
        <v>2.2865497076023393</v>
      </c>
      <c r="E96" s="32">
        <f>IF(OR($A96="",$B96=""),"",B96*'MPTO_working_2-way'!$G95)</f>
        <v>1.7772727272727273</v>
      </c>
      <c r="F96" s="30">
        <f>IF(OR($A96="",$B96=""),"",'MPTO_working_2-way'!D95)</f>
        <v>2.2995110024449881</v>
      </c>
      <c r="G96" s="32">
        <f>IF(OR($A96="",$B96=""),"",'MPTO_working_2-way'!E95)</f>
        <v>1.7695202257761053</v>
      </c>
      <c r="H96" s="30">
        <f>IF(OR($A96="",$B96=""),"",'OddsRatio_working_2-way'!M95)</f>
        <v>2.3000541700523187</v>
      </c>
      <c r="I96" s="30">
        <f>IF(OR($A96="",$B96=""),"",'OddsRatio_working_2-way'!N95)</f>
        <v>1.7691987172809549</v>
      </c>
      <c r="J96" s="30">
        <f>IF('Log_working_2-way'!$D95="","",A96^('Log_working_2-way'!$D95))</f>
        <v>2.3060522808335469</v>
      </c>
      <c r="K96" s="32">
        <f>IF('Log_working_2-way'!$D95="","",B96^('Log_working_2-way'!$D95))</f>
        <v>1.7656661334886148</v>
      </c>
      <c r="L96" s="37">
        <f t="shared" si="18"/>
        <v>0.4373401534526854</v>
      </c>
      <c r="M96" s="37">
        <f t="shared" si="19"/>
        <v>0.5626598465473146</v>
      </c>
      <c r="N96" s="38">
        <v>192</v>
      </c>
      <c r="O96" s="38">
        <f t="shared" si="20"/>
        <v>104.72727272727273</v>
      </c>
      <c r="P96" s="38">
        <f t="shared" si="21"/>
        <v>79.719298245614027</v>
      </c>
      <c r="Q96" s="38">
        <f t="shared" si="22"/>
        <v>112.28070175438596</v>
      </c>
      <c r="R96" s="38">
        <f t="shared" si="23"/>
        <v>87.272727272727266</v>
      </c>
      <c r="S96" s="39">
        <f t="shared" si="24"/>
        <v>-7.5534290271132249</v>
      </c>
      <c r="T96" s="39">
        <f t="shared" si="25"/>
        <v>-7.5534290271132392</v>
      </c>
      <c r="U96" t="s">
        <v>245</v>
      </c>
      <c r="V96" t="s">
        <v>238</v>
      </c>
      <c r="W96" t="s">
        <v>471</v>
      </c>
      <c r="X96" t="s">
        <v>493</v>
      </c>
      <c r="Y96" s="41"/>
    </row>
    <row r="97" spans="1:25" ht="15" x14ac:dyDescent="0.25">
      <c r="A97">
        <v>2.23</v>
      </c>
      <c r="B97">
        <v>1.69</v>
      </c>
      <c r="C97" s="29">
        <f t="shared" si="17"/>
        <v>4.0146469604903645E-2</v>
      </c>
      <c r="D97" s="30">
        <f>IF(OR($A97="",$B97=""),"",A97*'MPTO_working_2-way'!$G96)</f>
        <v>2.3195266272189352</v>
      </c>
      <c r="E97" s="32">
        <f>IF(OR($A97="",$B97=""),"",B97*'MPTO_working_2-way'!$G96)</f>
        <v>1.7578475336322872</v>
      </c>
      <c r="F97" s="30">
        <f>IF(OR($A97="",$B97=""),"",'MPTO_working_2-way'!D96)</f>
        <v>2.3344999535416733</v>
      </c>
      <c r="G97" s="32">
        <f>IF(OR($A97="",$B97=""),"",'MPTO_working_2-way'!E96)</f>
        <v>1.7493443498038854</v>
      </c>
      <c r="H97" s="30">
        <f>IF(OR($A97="",$B97=""),"",'OddsRatio_working_2-way'!M96)</f>
        <v>2.3351436985029639</v>
      </c>
      <c r="I97" s="30">
        <f>IF(OR($A97="",$B97=""),"",'OddsRatio_working_2-way'!N96)</f>
        <v>1.7489830503797115</v>
      </c>
      <c r="J97" s="30">
        <f>IF('Log_working_2-way'!$D96="","",A97^('Log_working_2-way'!$D96))</f>
        <v>2.3420901732972235</v>
      </c>
      <c r="K97" s="32">
        <f>IF('Log_working_2-way'!$D96="","",B97^('Log_working_2-way'!$D96))</f>
        <v>1.7451064167640695</v>
      </c>
      <c r="L97" s="37">
        <f t="shared" si="18"/>
        <v>0.43112244897959179</v>
      </c>
      <c r="M97" s="37">
        <f t="shared" si="19"/>
        <v>0.56887755102040816</v>
      </c>
      <c r="N97" s="38">
        <v>193</v>
      </c>
      <c r="O97" s="38">
        <f t="shared" si="20"/>
        <v>106.45291479820628</v>
      </c>
      <c r="P97" s="38">
        <f t="shared" si="21"/>
        <v>78.798816568047343</v>
      </c>
      <c r="Q97" s="38">
        <f t="shared" si="22"/>
        <v>114.20118343195267</v>
      </c>
      <c r="R97" s="38">
        <f t="shared" si="23"/>
        <v>86.54708520179372</v>
      </c>
      <c r="S97" s="39">
        <f t="shared" si="24"/>
        <v>-7.7482686337463917</v>
      </c>
      <c r="T97" s="39">
        <f t="shared" si="25"/>
        <v>-7.7482686337463775</v>
      </c>
      <c r="U97" t="s">
        <v>251</v>
      </c>
      <c r="V97" t="s">
        <v>246</v>
      </c>
      <c r="W97" t="s">
        <v>471</v>
      </c>
      <c r="X97" t="s">
        <v>493</v>
      </c>
      <c r="Y97" s="41"/>
    </row>
    <row r="98" spans="1:25" ht="15" x14ac:dyDescent="0.25">
      <c r="A98">
        <v>2.21</v>
      </c>
      <c r="B98">
        <v>1.68</v>
      </c>
      <c r="C98" s="29">
        <f t="shared" si="17"/>
        <v>4.772678302090072E-2</v>
      </c>
      <c r="D98" s="30">
        <f>IF(OR($A98="",$B98=""),"",A98*'MPTO_working_2-way'!$G97)</f>
        <v>2.3154761904761907</v>
      </c>
      <c r="E98" s="32">
        <f>IF(OR($A98="",$B98=""),"",B98*'MPTO_working_2-way'!$G97)</f>
        <v>1.7601809954751131</v>
      </c>
      <c r="F98" s="30">
        <f>IF(OR($A98="",$B98=""),"",'MPTO_working_2-way'!D97)</f>
        <v>2.3330400904863642</v>
      </c>
      <c r="G98" s="32">
        <f>IF(OR($A98="",$B98=""),"",'MPTO_working_2-way'!E97)</f>
        <v>1.7501649853870085</v>
      </c>
      <c r="H98" s="30">
        <f>IF(OR($A98="",$B98=""),"",'OddsRatio_working_2-way'!M97)</f>
        <v>2.3339459376998315</v>
      </c>
      <c r="I98" s="30">
        <f>IF(OR($A98="",$B98=""),"",'OddsRatio_working_2-way'!N97)</f>
        <v>1.7496555682941202</v>
      </c>
      <c r="J98" s="30">
        <f>IF('Log_working_2-way'!$D97="","",A98^('Log_working_2-way'!$D97))</f>
        <v>2.3421626328567902</v>
      </c>
      <c r="K98" s="32">
        <f>IF('Log_working_2-way'!$D97="","",B98^('Log_working_2-way'!$D97))</f>
        <v>1.7450661905782558</v>
      </c>
      <c r="L98" s="37">
        <f t="shared" si="18"/>
        <v>0.43187660668380456</v>
      </c>
      <c r="M98" s="37">
        <f t="shared" si="19"/>
        <v>0.56812339331619544</v>
      </c>
      <c r="N98" s="38">
        <v>194</v>
      </c>
      <c r="O98" s="38">
        <f t="shared" si="20"/>
        <v>106.21719457013575</v>
      </c>
      <c r="P98" s="38">
        <f t="shared" si="21"/>
        <v>78.523809523809533</v>
      </c>
      <c r="Q98" s="38">
        <f t="shared" si="22"/>
        <v>115.47619047619048</v>
      </c>
      <c r="R98" s="38">
        <f t="shared" si="23"/>
        <v>87.782805429864254</v>
      </c>
      <c r="S98" s="39">
        <f t="shared" si="24"/>
        <v>-9.2589959060547358</v>
      </c>
      <c r="T98" s="39">
        <f t="shared" si="25"/>
        <v>-9.2589959060547216</v>
      </c>
      <c r="U98" t="s">
        <v>247</v>
      </c>
      <c r="V98" t="s">
        <v>244</v>
      </c>
      <c r="W98" t="s">
        <v>471</v>
      </c>
      <c r="X98" t="s">
        <v>493</v>
      </c>
      <c r="Y98" s="41"/>
    </row>
    <row r="99" spans="1:25" ht="15" x14ac:dyDescent="0.25">
      <c r="A99">
        <v>2.39</v>
      </c>
      <c r="B99">
        <v>1.61</v>
      </c>
      <c r="C99" s="29">
        <f t="shared" si="17"/>
        <v>3.9528054263364254E-2</v>
      </c>
      <c r="D99" s="30">
        <f>IF(OR($A99="",$B99=""),"",A99*'MPTO_working_2-way'!$G98)</f>
        <v>2.4844720496894408</v>
      </c>
      <c r="E99" s="32">
        <f>IF(OR($A99="",$B99=""),"",B99*'MPTO_working_2-way'!$G98)</f>
        <v>1.6736401673640164</v>
      </c>
      <c r="F99" s="30">
        <f>IF(OR($A99="",$B99=""),"",'MPTO_working_2-way'!D98)</f>
        <v>2.5084911502982492</v>
      </c>
      <c r="G99" s="32">
        <f>IF(OR($A99="",$B99=""),"",'MPTO_working_2-way'!E98)</f>
        <v>1.6629140646945697</v>
      </c>
      <c r="H99" s="30">
        <f>IF(OR($A99="",$B99=""),"",'OddsRatio_working_2-way'!M98)</f>
        <v>2.5095325516828586</v>
      </c>
      <c r="I99" s="30">
        <f>IF(OR($A99="",$B99=""),"",'OddsRatio_working_2-way'!N98)</f>
        <v>1.6624567313140606</v>
      </c>
      <c r="J99" s="30">
        <f>IF('Log_working_2-way'!$D98="","",A99^('Log_working_2-way'!$D98))</f>
        <v>2.5207624560048121</v>
      </c>
      <c r="K99" s="32">
        <f>IF('Log_working_2-way'!$D98="","",B99^('Log_working_2-way'!$D98))</f>
        <v>1.6575648919074468</v>
      </c>
      <c r="L99" s="37">
        <f t="shared" si="18"/>
        <v>0.40250000000000002</v>
      </c>
      <c r="M99" s="37">
        <f t="shared" si="19"/>
        <v>0.59750000000000014</v>
      </c>
      <c r="N99" s="38">
        <v>195</v>
      </c>
      <c r="O99" s="38">
        <f t="shared" si="20"/>
        <v>113.41004184100419</v>
      </c>
      <c r="P99" s="38">
        <f t="shared" si="21"/>
        <v>73.881987577639777</v>
      </c>
      <c r="Q99" s="38">
        <f t="shared" si="22"/>
        <v>121.11801242236024</v>
      </c>
      <c r="R99" s="38">
        <f t="shared" si="23"/>
        <v>81.589958158995813</v>
      </c>
      <c r="S99" s="39">
        <f t="shared" si="24"/>
        <v>-7.7079705813560508</v>
      </c>
      <c r="T99" s="39">
        <f t="shared" si="25"/>
        <v>-7.7079705813560366</v>
      </c>
      <c r="U99" t="s">
        <v>250</v>
      </c>
      <c r="V99" t="s">
        <v>234</v>
      </c>
      <c r="W99" t="s">
        <v>471</v>
      </c>
      <c r="X99" t="s">
        <v>493</v>
      </c>
      <c r="Y99" s="41"/>
    </row>
    <row r="100" spans="1:25" ht="15" x14ac:dyDescent="0.25">
      <c r="A100">
        <v>2.5299999999999998</v>
      </c>
      <c r="B100">
        <v>1.53</v>
      </c>
      <c r="C100" s="29">
        <f t="shared" si="17"/>
        <v>4.8851688237877555E-2</v>
      </c>
      <c r="D100" s="30">
        <f>IF(OR($A100="",$B100=""),"",A100*'MPTO_working_2-way'!$G99)</f>
        <v>2.65359477124183</v>
      </c>
      <c r="E100" s="32">
        <f>IF(OR($A100="",$B100=""),"",B100*'MPTO_working_2-way'!$G99)</f>
        <v>1.6047430830039526</v>
      </c>
      <c r="F100" s="30">
        <f>IF(OR($A100="",$B100=""),"",'MPTO_working_2-way'!D99)</f>
        <v>2.6966456511895225</v>
      </c>
      <c r="G100" s="32">
        <f>IF(OR($A100="",$B100=""),"",'MPTO_working_2-way'!E99)</f>
        <v>1.5893982631546533</v>
      </c>
      <c r="H100" s="30">
        <f>IF(OR($A100="",$B100=""),"",'OddsRatio_working_2-way'!M99)</f>
        <v>2.6990563418645621</v>
      </c>
      <c r="I100" s="30">
        <f>IF(OR($A100="",$B100=""),"",'OddsRatio_working_2-way'!N99)</f>
        <v>1.5885620007766132</v>
      </c>
      <c r="J100" s="30">
        <f>IF('Log_working_2-way'!$D99="","",A100^('Log_working_2-way'!$D99))</f>
        <v>2.7196434514119039</v>
      </c>
      <c r="K100" s="32">
        <f>IF('Log_working_2-way'!$D99="","",B100^('Log_working_2-way'!$D99))</f>
        <v>1.5815158945749188</v>
      </c>
      <c r="L100" s="37">
        <f t="shared" si="18"/>
        <v>0.37684729064039413</v>
      </c>
      <c r="M100" s="37">
        <f t="shared" si="19"/>
        <v>0.62315270935960587</v>
      </c>
      <c r="N100" s="38">
        <v>196</v>
      </c>
      <c r="O100" s="38">
        <f t="shared" si="20"/>
        <v>118.52964426877469</v>
      </c>
      <c r="P100" s="38">
        <f t="shared" si="21"/>
        <v>67.895424836601308</v>
      </c>
      <c r="Q100" s="38">
        <f t="shared" si="22"/>
        <v>128.10457516339869</v>
      </c>
      <c r="R100" s="38">
        <f t="shared" si="23"/>
        <v>77.470355731225311</v>
      </c>
      <c r="S100" s="39">
        <f t="shared" si="24"/>
        <v>-9.5749308946240035</v>
      </c>
      <c r="T100" s="39">
        <f t="shared" si="25"/>
        <v>-9.5749308946240035</v>
      </c>
      <c r="U100" t="s">
        <v>385</v>
      </c>
      <c r="V100" t="s">
        <v>254</v>
      </c>
      <c r="W100" t="s">
        <v>463</v>
      </c>
      <c r="X100" t="s">
        <v>493</v>
      </c>
      <c r="Y100" s="41"/>
    </row>
    <row r="101" spans="1:25" s="35" customFormat="1" ht="15" x14ac:dyDescent="0.25">
      <c r="A101">
        <v>1.59</v>
      </c>
      <c r="B101">
        <v>2.36</v>
      </c>
      <c r="C101" s="29">
        <f t="shared" si="17"/>
        <v>5.2659631169384991E-2</v>
      </c>
      <c r="D101" s="30">
        <f>IF(OR($A101="",$B101=""),"",A101*'MPTO_working_2-way'!$G100)</f>
        <v>1.6737288135593222</v>
      </c>
      <c r="E101" s="32">
        <f>IF(OR($A101="",$B101=""),"",B101*'MPTO_working_2-way'!$G100)</f>
        <v>2.4842767295597485</v>
      </c>
      <c r="F101" s="30">
        <f>IF(OR($A101="",$B101=""),"",'MPTO_working_2-way'!D100)</f>
        <v>1.6594728462763138</v>
      </c>
      <c r="G101" s="32">
        <f>IF(OR($A101="",$B101=""),"",'MPTO_working_2-way'!E100)</f>
        <v>2.516362660944206</v>
      </c>
      <c r="H101" s="30">
        <f>IF(OR($A101="",$B101=""),"",'OddsRatio_working_2-way'!M100)</f>
        <v>1.6586528140164323</v>
      </c>
      <c r="I101" s="30">
        <f>IF(OR($A101="",$B101=""),"",'OddsRatio_working_2-way'!N100)</f>
        <v>2.5182505543429619</v>
      </c>
      <c r="J101" s="30">
        <f>IF('Log_working_2-way'!$D100="","",A101^('Log_working_2-way'!$D100))</f>
        <v>1.6521006205812045</v>
      </c>
      <c r="K101" s="32">
        <f>IF('Log_working_2-way'!$D100="","",B101^('Log_working_2-way'!$D100))</f>
        <v>2.5335056714191588</v>
      </c>
      <c r="L101" s="37">
        <f t="shared" si="18"/>
        <v>0.59746835443037971</v>
      </c>
      <c r="M101" s="37">
        <f t="shared" si="19"/>
        <v>0.40253164556962023</v>
      </c>
      <c r="N101" s="38">
        <v>197</v>
      </c>
      <c r="O101" s="38">
        <f t="shared" si="20"/>
        <v>73.100628930817621</v>
      </c>
      <c r="P101" s="38">
        <f t="shared" si="21"/>
        <v>113.52542372881355</v>
      </c>
      <c r="Q101" s="38">
        <f t="shared" si="22"/>
        <v>83.47457627118645</v>
      </c>
      <c r="R101" s="38">
        <f t="shared" si="23"/>
        <v>123.89937106918238</v>
      </c>
      <c r="S101" s="39">
        <f t="shared" si="24"/>
        <v>-10.373947340368829</v>
      </c>
      <c r="T101" s="39">
        <f t="shared" si="25"/>
        <v>-10.373947340368829</v>
      </c>
      <c r="U101" t="s">
        <v>255</v>
      </c>
      <c r="V101" t="s">
        <v>175</v>
      </c>
      <c r="W101" t="s">
        <v>463</v>
      </c>
      <c r="X101" t="s">
        <v>493</v>
      </c>
      <c r="Y101" s="41"/>
    </row>
    <row r="102" spans="1:25" ht="15" x14ac:dyDescent="0.25">
      <c r="A102">
        <v>2.02</v>
      </c>
      <c r="B102">
        <v>1.88</v>
      </c>
      <c r="C102" s="29">
        <f t="shared" si="17"/>
        <v>2.6964398567516312E-2</v>
      </c>
      <c r="D102" s="30">
        <f>IF(OR($A102="",$B102=""),"",A102*'MPTO_working_2-way'!$G101)</f>
        <v>2.0744680851063828</v>
      </c>
      <c r="E102" s="32">
        <f>IF(OR($A102="",$B102=""),"",B102*'MPTO_working_2-way'!$G101)</f>
        <v>1.9306930693069306</v>
      </c>
      <c r="F102" s="30">
        <f>IF(OR($A102="",$B102=""),"",'MPTO_working_2-way'!D101)</f>
        <v>2.0765529308836395</v>
      </c>
      <c r="G102" s="32">
        <f>IF(OR($A102="",$B102=""),"",'MPTO_working_2-way'!E101)</f>
        <v>1.9288906948394962</v>
      </c>
      <c r="H102" s="30">
        <f>IF(OR($A102="",$B102=""),"",'OddsRatio_working_2-way'!M101)</f>
        <v>2.0766108438479098</v>
      </c>
      <c r="I102" s="30">
        <f>IF(OR($A102="",$B102=""),"",'OddsRatio_working_2-way'!N101)</f>
        <v>1.9288407280256479</v>
      </c>
      <c r="J102" s="30">
        <f>IF('Log_working_2-way'!$D101="","",A102^('Log_working_2-way'!$D101))</f>
        <v>2.0775563029751076</v>
      </c>
      <c r="K102" s="32">
        <f>IF('Log_working_2-way'!$D101="","",B102^('Log_working_2-way'!$D101))</f>
        <v>1.9280257534933587</v>
      </c>
      <c r="L102" s="37">
        <f t="shared" si="18"/>
        <v>0.48205128205128212</v>
      </c>
      <c r="M102" s="37">
        <f t="shared" si="19"/>
        <v>0.517948717948718</v>
      </c>
      <c r="N102" s="38">
        <v>198</v>
      </c>
      <c r="O102" s="38">
        <f t="shared" si="20"/>
        <v>99.980198019801975</v>
      </c>
      <c r="P102" s="38">
        <f t="shared" si="21"/>
        <v>92.680851063829763</v>
      </c>
      <c r="Q102" s="38">
        <f t="shared" si="22"/>
        <v>105.31914893617021</v>
      </c>
      <c r="R102" s="38">
        <f t="shared" si="23"/>
        <v>98.019801980198025</v>
      </c>
      <c r="S102" s="39">
        <f t="shared" si="24"/>
        <v>-5.3389509163682334</v>
      </c>
      <c r="T102" s="39">
        <f t="shared" si="25"/>
        <v>-5.3389509163682618</v>
      </c>
      <c r="U102" t="s">
        <v>440</v>
      </c>
      <c r="V102" t="s">
        <v>258</v>
      </c>
      <c r="W102" t="s">
        <v>472</v>
      </c>
      <c r="X102" t="s">
        <v>493</v>
      </c>
      <c r="Y102" s="41"/>
    </row>
    <row r="103" spans="1:25" ht="15" x14ac:dyDescent="0.25">
      <c r="A103">
        <v>2.15</v>
      </c>
      <c r="B103">
        <v>1.78</v>
      </c>
      <c r="C103" s="29">
        <f t="shared" si="17"/>
        <v>2.6914031878756184E-2</v>
      </c>
      <c r="D103" s="30">
        <f>IF(OR($A103="",$B103=""),"",A103*'MPTO_working_2-way'!$G102)</f>
        <v>2.2078651685393256</v>
      </c>
      <c r="E103" s="32">
        <f>IF(OR($A103="",$B103=""),"",B103*'MPTO_working_2-way'!$G102)</f>
        <v>1.827906976744186</v>
      </c>
      <c r="F103" s="30">
        <f>IF(OR($A103="",$B103=""),"",'MPTO_working_2-way'!D102)</f>
        <v>2.2140584321666186</v>
      </c>
      <c r="G103" s="32">
        <f>IF(OR($A103="",$B103=""),"",'MPTO_working_2-way'!E102)</f>
        <v>1.8236835835120324</v>
      </c>
      <c r="H103" s="30">
        <f>IF(OR($A103="",$B103=""),"",'OddsRatio_working_2-way'!M102)</f>
        <v>2.214231845389905</v>
      </c>
      <c r="I103" s="30">
        <f>IF(OR($A103="",$B103=""),"",'OddsRatio_working_2-way'!N102)</f>
        <v>1.8235659473079355</v>
      </c>
      <c r="J103" s="30">
        <f>IF('Log_working_2-way'!$D102="","",A103^('Log_working_2-way'!$D102))</f>
        <v>2.2170516788166044</v>
      </c>
      <c r="K103" s="32">
        <f>IF('Log_working_2-way'!$D102="","",B103^('Log_working_2-way'!$D102))</f>
        <v>1.821657795971604</v>
      </c>
      <c r="L103" s="37">
        <f t="shared" si="18"/>
        <v>0.45292620865139954</v>
      </c>
      <c r="M103" s="37">
        <f t="shared" si="19"/>
        <v>0.54707379134860057</v>
      </c>
      <c r="N103" s="38">
        <v>199</v>
      </c>
      <c r="O103" s="38">
        <f t="shared" si="20"/>
        <v>106.44186046511626</v>
      </c>
      <c r="P103" s="38">
        <f t="shared" si="21"/>
        <v>87.202247191011253</v>
      </c>
      <c r="Q103" s="38">
        <f t="shared" si="22"/>
        <v>111.79775280898878</v>
      </c>
      <c r="R103" s="38">
        <f t="shared" si="23"/>
        <v>92.558139534883722</v>
      </c>
      <c r="S103" s="39">
        <f t="shared" si="24"/>
        <v>-5.3558923438725117</v>
      </c>
      <c r="T103" s="39">
        <f t="shared" si="25"/>
        <v>-5.355892343872469</v>
      </c>
      <c r="U103" t="s">
        <v>442</v>
      </c>
      <c r="V103" t="s">
        <v>439</v>
      </c>
      <c r="W103" t="s">
        <v>472</v>
      </c>
      <c r="X103" t="s">
        <v>493</v>
      </c>
      <c r="Y103" s="41"/>
    </row>
    <row r="104" spans="1:25" ht="15" x14ac:dyDescent="0.25">
      <c r="A104">
        <v>1.63</v>
      </c>
      <c r="B104">
        <v>2.4</v>
      </c>
      <c r="C104" s="29">
        <f t="shared" si="17"/>
        <v>3.0163599182004175E-2</v>
      </c>
      <c r="D104" s="30">
        <f>IF(OR($A104="",$B104=""),"",A104*'MPTO_working_2-way'!$G103)</f>
        <v>1.6791666666666667</v>
      </c>
      <c r="E104" s="32">
        <f>IF(OR($A104="",$B104=""),"",B104*'MPTO_working_2-way'!$G103)</f>
        <v>2.4723926380368098</v>
      </c>
      <c r="F104" s="30">
        <f>IF(OR($A104="",$B104=""),"",'MPTO_working_2-way'!D103)</f>
        <v>1.6710807347287484</v>
      </c>
      <c r="G104" s="32">
        <f>IF(OR($A104="",$B104=""),"",'MPTO_working_2-way'!E103)</f>
        <v>2.49013367281986</v>
      </c>
      <c r="H104" s="30">
        <f>IF(OR($A104="",$B104=""),"",'OddsRatio_working_2-way'!M103)</f>
        <v>1.670820393249937</v>
      </c>
      <c r="I104" s="30">
        <f>IF(OR($A104="",$B104=""),"",'OddsRatio_working_2-way'!N103)</f>
        <v>2.4907119849998605</v>
      </c>
      <c r="J104" s="30">
        <f>IF('Log_working_2-way'!$D103="","",A104^('Log_working_2-way'!$D103))</f>
        <v>1.6671533200634385</v>
      </c>
      <c r="K104" s="32">
        <f>IF('Log_working_2-way'!$D103="","",B104^('Log_working_2-way'!$D103))</f>
        <v>2.4989058285805683</v>
      </c>
      <c r="L104" s="37">
        <f t="shared" si="18"/>
        <v>0.59553349875930517</v>
      </c>
      <c r="M104" s="37">
        <f t="shared" si="19"/>
        <v>0.40446650124069478</v>
      </c>
      <c r="N104" s="38">
        <v>200</v>
      </c>
      <c r="O104" s="38">
        <f t="shared" si="20"/>
        <v>77.300613496932513</v>
      </c>
      <c r="P104" s="38">
        <f t="shared" si="21"/>
        <v>116.66666666666667</v>
      </c>
      <c r="Q104" s="38">
        <f t="shared" si="22"/>
        <v>83.333333333333343</v>
      </c>
      <c r="R104" s="38">
        <f t="shared" si="23"/>
        <v>122.69938650306749</v>
      </c>
      <c r="S104" s="39">
        <f t="shared" si="24"/>
        <v>-6.0327198364008296</v>
      </c>
      <c r="T104" s="39">
        <f t="shared" si="25"/>
        <v>-6.0327198364008154</v>
      </c>
      <c r="U104" t="s">
        <v>391</v>
      </c>
      <c r="V104" t="s">
        <v>392</v>
      </c>
      <c r="W104" t="s">
        <v>472</v>
      </c>
      <c r="X104" t="s">
        <v>493</v>
      </c>
      <c r="Y104" s="41"/>
    </row>
    <row r="105" spans="1:25" ht="15" x14ac:dyDescent="0.25">
      <c r="A105">
        <v>1.63</v>
      </c>
      <c r="B105">
        <v>2.4</v>
      </c>
      <c r="C105" s="29">
        <f t="shared" si="17"/>
        <v>3.0163599182004175E-2</v>
      </c>
      <c r="D105" s="30">
        <f>IF(OR($A105="",$B105=""),"",A105*'MPTO_working_2-way'!$G104)</f>
        <v>1.6791666666666667</v>
      </c>
      <c r="E105" s="32">
        <f>IF(OR($A105="",$B105=""),"",B105*'MPTO_working_2-way'!$G104)</f>
        <v>2.4723926380368098</v>
      </c>
      <c r="F105" s="30">
        <f>IF(OR($A105="",$B105=""),"",'MPTO_working_2-way'!D104)</f>
        <v>1.6710807347287484</v>
      </c>
      <c r="G105" s="32">
        <f>IF(OR($A105="",$B105=""),"",'MPTO_working_2-way'!E104)</f>
        <v>2.49013367281986</v>
      </c>
      <c r="H105" s="30">
        <f>IF(OR($A105="",$B105=""),"",'OddsRatio_working_2-way'!M104)</f>
        <v>1.670820393249937</v>
      </c>
      <c r="I105" s="30">
        <f>IF(OR($A105="",$B105=""),"",'OddsRatio_working_2-way'!N104)</f>
        <v>2.4907119849998605</v>
      </c>
      <c r="J105" s="30">
        <f>IF('Log_working_2-way'!$D104="","",A105^('Log_working_2-way'!$D104))</f>
        <v>1.6671533200634385</v>
      </c>
      <c r="K105" s="32">
        <f>IF('Log_working_2-way'!$D104="","",B105^('Log_working_2-way'!$D104))</f>
        <v>2.4989058285805683</v>
      </c>
      <c r="L105" s="37">
        <f t="shared" si="18"/>
        <v>0.59553349875930517</v>
      </c>
      <c r="M105" s="37">
        <f t="shared" si="19"/>
        <v>0.40446650124069478</v>
      </c>
      <c r="N105" s="38">
        <v>201</v>
      </c>
      <c r="O105" s="38">
        <f t="shared" si="20"/>
        <v>77.687116564417181</v>
      </c>
      <c r="P105" s="38">
        <f t="shared" si="21"/>
        <v>117.25</v>
      </c>
      <c r="Q105" s="38">
        <f t="shared" si="22"/>
        <v>83.75</v>
      </c>
      <c r="R105" s="38">
        <f t="shared" si="23"/>
        <v>123.31288343558282</v>
      </c>
      <c r="S105" s="39">
        <f t="shared" si="24"/>
        <v>-6.0628834355828189</v>
      </c>
      <c r="T105" s="39">
        <f t="shared" si="25"/>
        <v>-6.0628834355828189</v>
      </c>
      <c r="U105" t="s">
        <v>263</v>
      </c>
      <c r="V105" t="s">
        <v>264</v>
      </c>
      <c r="W105" t="s">
        <v>472</v>
      </c>
      <c r="X105" t="s">
        <v>493</v>
      </c>
      <c r="Y105" s="41"/>
    </row>
    <row r="106" spans="1:25" ht="15" x14ac:dyDescent="0.25">
      <c r="A106">
        <v>2.04</v>
      </c>
      <c r="B106">
        <v>1.85</v>
      </c>
      <c r="C106" s="29">
        <f t="shared" si="17"/>
        <v>3.0736618971912932E-2</v>
      </c>
      <c r="D106" s="30">
        <f>IF(OR($A106="",$B106=""),"",A106*'MPTO_working_2-way'!$G105)</f>
        <v>2.1027027027027025</v>
      </c>
      <c r="E106" s="32">
        <f>IF(OR($A106="",$B106=""),"",B106*'MPTO_working_2-way'!$G105)</f>
        <v>1.9068627450980391</v>
      </c>
      <c r="F106" s="30">
        <f>IF(OR($A106="",$B106=""),"",'MPTO_working_2-way'!D105)</f>
        <v>2.1060267857142851</v>
      </c>
      <c r="G106" s="32">
        <f>IF(OR($A106="",$B106=""),"",'MPTO_working_2-way'!E105)</f>
        <v>1.9041372351160444</v>
      </c>
      <c r="H106" s="30">
        <f>IF(OR($A106="",$B106=""),"",'OddsRatio_working_2-way'!M105)</f>
        <v>2.1061326375099441</v>
      </c>
      <c r="I106" s="30">
        <f>IF(OR($A106="",$B106=""),"",'OddsRatio_working_2-way'!N105)</f>
        <v>1.904050713349474</v>
      </c>
      <c r="J106" s="30">
        <f>IF('Log_working_2-way'!$D105="","",A106^('Log_working_2-way'!$D105))</f>
        <v>2.1076465292124213</v>
      </c>
      <c r="K106" s="32">
        <f>IF('Log_working_2-way'!$D105="","",B106^('Log_working_2-way'!$D105))</f>
        <v>1.9028150891340896</v>
      </c>
      <c r="L106" s="37">
        <f t="shared" si="18"/>
        <v>0.47557840616966585</v>
      </c>
      <c r="M106" s="37">
        <f t="shared" si="19"/>
        <v>0.52442159383033427</v>
      </c>
      <c r="N106" s="38">
        <v>202</v>
      </c>
      <c r="O106" s="38">
        <f t="shared" si="20"/>
        <v>102.98039215686273</v>
      </c>
      <c r="P106" s="38">
        <f t="shared" si="21"/>
        <v>92.810810810810821</v>
      </c>
      <c r="Q106" s="38">
        <f t="shared" si="22"/>
        <v>109.18918918918918</v>
      </c>
      <c r="R106" s="38">
        <f t="shared" si="23"/>
        <v>99.019607843137251</v>
      </c>
      <c r="S106" s="39">
        <f t="shared" si="24"/>
        <v>-6.2087970323264443</v>
      </c>
      <c r="T106" s="39">
        <f t="shared" si="25"/>
        <v>-6.2087970323264301</v>
      </c>
      <c r="U106" t="s">
        <v>397</v>
      </c>
      <c r="V106" t="s">
        <v>404</v>
      </c>
      <c r="W106" t="s">
        <v>464</v>
      </c>
      <c r="X106" t="s">
        <v>493</v>
      </c>
      <c r="Y106" s="41"/>
    </row>
    <row r="107" spans="1:25" ht="15" x14ac:dyDescent="0.25">
      <c r="A107">
        <v>2.0499999999999998</v>
      </c>
      <c r="B107">
        <v>1.85</v>
      </c>
      <c r="C107" s="29">
        <f t="shared" si="17"/>
        <v>2.8345418589321048E-2</v>
      </c>
      <c r="D107" s="30">
        <f>IF(OR($A107="",$B107=""),"",A107*'MPTO_working_2-way'!$G106)</f>
        <v>2.1081081081081079</v>
      </c>
      <c r="E107" s="32">
        <f>IF(OR($A107="",$B107=""),"",B107*'MPTO_working_2-way'!$G106)</f>
        <v>1.902439024390244</v>
      </c>
      <c r="F107" s="30">
        <f>IF(OR($A107="",$B107=""),"",'MPTO_working_2-way'!D106)</f>
        <v>2.1113430758524703</v>
      </c>
      <c r="G107" s="32">
        <f>IF(OR($A107="",$B107=""),"",'MPTO_working_2-way'!E106)</f>
        <v>1.8998121477770822</v>
      </c>
      <c r="H107" s="30">
        <f>IF(OR($A107="",$B107=""),"",'OddsRatio_working_2-way'!M106)</f>
        <v>2.1114378604524222</v>
      </c>
      <c r="I107" s="30">
        <f>IF(OR($A107="",$B107=""),"",'OddsRatio_working_2-way'!N106)</f>
        <v>1.8997354108424378</v>
      </c>
      <c r="J107" s="30">
        <f>IF('Log_working_2-way'!$D106="","",A107^('Log_working_2-way'!$D106))</f>
        <v>2.1129081281913611</v>
      </c>
      <c r="K107" s="32">
        <f>IF('Log_working_2-way'!$D106="","",B107^('Log_working_2-way'!$D106))</f>
        <v>1.8985467665018629</v>
      </c>
      <c r="L107" s="37">
        <f t="shared" si="18"/>
        <v>0.47435897435897439</v>
      </c>
      <c r="M107" s="37">
        <f t="shared" si="19"/>
        <v>0.52564102564102555</v>
      </c>
      <c r="N107" s="38">
        <v>203</v>
      </c>
      <c r="O107" s="38">
        <f t="shared" si="20"/>
        <v>103.97560975609755</v>
      </c>
      <c r="P107" s="38">
        <f t="shared" si="21"/>
        <v>93.27027027027026</v>
      </c>
      <c r="Q107" s="38">
        <f t="shared" si="22"/>
        <v>109.72972972972971</v>
      </c>
      <c r="R107" s="38">
        <f t="shared" si="23"/>
        <v>99.024390243902445</v>
      </c>
      <c r="S107" s="39">
        <f t="shared" si="24"/>
        <v>-5.7541199736321573</v>
      </c>
      <c r="T107" s="39">
        <f t="shared" si="25"/>
        <v>-5.7541199736321857</v>
      </c>
      <c r="U107" t="s">
        <v>178</v>
      </c>
      <c r="V107" t="s">
        <v>266</v>
      </c>
      <c r="W107" t="s">
        <v>464</v>
      </c>
      <c r="X107" t="s">
        <v>493</v>
      </c>
      <c r="Y107" s="41"/>
    </row>
    <row r="108" spans="1:25" ht="15" x14ac:dyDescent="0.25">
      <c r="A108">
        <v>2</v>
      </c>
      <c r="B108">
        <v>1.89</v>
      </c>
      <c r="C108" s="29">
        <f t="shared" si="17"/>
        <v>2.9100529100529293E-2</v>
      </c>
      <c r="D108" s="30">
        <f>IF(OR($A108="",$B108=""),"",A108*'MPTO_working_2-way'!$G107)</f>
        <v>2.0582010582010586</v>
      </c>
      <c r="E108" s="32">
        <f>IF(OR($A108="",$B108=""),"",B108*'MPTO_working_2-way'!$G107)</f>
        <v>1.9450000000000003</v>
      </c>
      <c r="F108" s="30">
        <f>IF(OR($A108="",$B108=""),"",'MPTO_working_2-way'!D107)</f>
        <v>2.0599455040871937</v>
      </c>
      <c r="G108" s="32">
        <f>IF(OR($A108="",$B108=""),"",'MPTO_working_2-way'!E107)</f>
        <v>1.9434447300771212</v>
      </c>
      <c r="H108" s="30">
        <f>IF(OR($A108="",$B108=""),"",'OddsRatio_working_2-way'!M107)</f>
        <v>2.0599978800063603</v>
      </c>
      <c r="I108" s="30">
        <f>IF(OR($A108="",$B108=""),"",'OddsRatio_working_2-way'!N107)</f>
        <v>1.9433981132056606</v>
      </c>
      <c r="J108" s="30">
        <f>IF('Log_working_2-way'!$D107="","",A108^('Log_working_2-way'!$D107))</f>
        <v>2.0607901501181232</v>
      </c>
      <c r="K108" s="32">
        <f>IF('Log_working_2-way'!$D107="","",B108^('Log_working_2-way'!$D107))</f>
        <v>1.9426935194379702</v>
      </c>
      <c r="L108" s="37">
        <f t="shared" si="18"/>
        <v>0.48586118251928012</v>
      </c>
      <c r="M108" s="37">
        <f t="shared" si="19"/>
        <v>0.51413881748071977</v>
      </c>
      <c r="N108" s="38">
        <v>204</v>
      </c>
      <c r="O108" s="38">
        <f t="shared" si="20"/>
        <v>102</v>
      </c>
      <c r="P108" s="38">
        <f t="shared" si="21"/>
        <v>96.063492063492077</v>
      </c>
      <c r="Q108" s="38">
        <f t="shared" si="22"/>
        <v>107.93650793650795</v>
      </c>
      <c r="R108" s="38">
        <f t="shared" si="23"/>
        <v>102</v>
      </c>
      <c r="S108" s="39">
        <f t="shared" si="24"/>
        <v>-5.9365079365079509</v>
      </c>
      <c r="T108" s="39">
        <f t="shared" si="25"/>
        <v>-5.9365079365079225</v>
      </c>
      <c r="U108" t="s">
        <v>267</v>
      </c>
      <c r="V108" t="s">
        <v>394</v>
      </c>
      <c r="W108" t="s">
        <v>464</v>
      </c>
      <c r="X108" t="s">
        <v>493</v>
      </c>
      <c r="Y108" s="41"/>
    </row>
    <row r="109" spans="1:25" ht="15" x14ac:dyDescent="0.25">
      <c r="A109">
        <v>1.97</v>
      </c>
      <c r="B109">
        <v>1.92</v>
      </c>
      <c r="C109" s="29">
        <f t="shared" si="17"/>
        <v>2.844754653130277E-2</v>
      </c>
      <c r="D109" s="30">
        <f>IF(OR($A109="",$B109=""),"",A109*'MPTO_working_2-way'!$G108)</f>
        <v>2.0260416666666665</v>
      </c>
      <c r="E109" s="32">
        <f>IF(OR($A109="",$B109=""),"",B109*'MPTO_working_2-way'!$G108)</f>
        <v>1.9746192893401013</v>
      </c>
      <c r="F109" s="30">
        <f>IF(OR($A109="",$B109=""),"",'MPTO_working_2-way'!D108)</f>
        <v>2.0267924123888115</v>
      </c>
      <c r="G109" s="32">
        <f>IF(OR($A109="",$B109=""),"",'MPTO_working_2-way'!E108)</f>
        <v>1.9739066903246005</v>
      </c>
      <c r="H109" s="30">
        <f>IF(OR($A109="",$B109=""),"",'OddsRatio_working_2-way'!M108)</f>
        <v>2.0268144068364817</v>
      </c>
      <c r="I109" s="30">
        <f>IF(OR($A109="",$B109=""),"",'OddsRatio_working_2-way'!N108)</f>
        <v>1.9738858291644976</v>
      </c>
      <c r="J109" s="30">
        <f>IF('Log_working_2-way'!$D108="","",A109^('Log_working_2-way'!$D108))</f>
        <v>2.0271548987306875</v>
      </c>
      <c r="K109" s="32">
        <f>IF('Log_working_2-way'!$D108="","",B109^('Log_working_2-way'!$D108))</f>
        <v>1.9735629954505829</v>
      </c>
      <c r="L109" s="37">
        <f t="shared" si="18"/>
        <v>0.49357326478149105</v>
      </c>
      <c r="M109" s="37">
        <f t="shared" si="19"/>
        <v>0.50642673521850901</v>
      </c>
      <c r="N109" s="38">
        <v>205</v>
      </c>
      <c r="O109" s="38">
        <f t="shared" si="20"/>
        <v>100.93908629441624</v>
      </c>
      <c r="P109" s="38">
        <f t="shared" si="21"/>
        <v>98.229166666666657</v>
      </c>
      <c r="Q109" s="38">
        <f t="shared" si="22"/>
        <v>106.77083333333334</v>
      </c>
      <c r="R109" s="38">
        <f t="shared" si="23"/>
        <v>104.06091370558374</v>
      </c>
      <c r="S109" s="39">
        <f t="shared" si="24"/>
        <v>-5.8317470389171007</v>
      </c>
      <c r="T109" s="39">
        <f t="shared" si="25"/>
        <v>-5.8317470389170865</v>
      </c>
      <c r="U109" t="s">
        <v>407</v>
      </c>
      <c r="V109" t="s">
        <v>408</v>
      </c>
      <c r="W109" t="s">
        <v>473</v>
      </c>
      <c r="X109" t="s">
        <v>493</v>
      </c>
      <c r="Y109" s="41"/>
    </row>
    <row r="110" spans="1:25" ht="15" x14ac:dyDescent="0.25">
      <c r="A110">
        <v>1.75</v>
      </c>
      <c r="B110">
        <v>2.17</v>
      </c>
      <c r="C110" s="29">
        <f t="shared" si="17"/>
        <v>3.2258064516129004E-2</v>
      </c>
      <c r="D110" s="30">
        <f>IF(OR($A110="",$B110=""),"",A110*'MPTO_working_2-way'!$G109)</f>
        <v>1.8064516129032258</v>
      </c>
      <c r="E110" s="32">
        <f>IF(OR($A110="",$B110=""),"",B110*'MPTO_working_2-way'!$G109)</f>
        <v>2.2399999999999998</v>
      </c>
      <c r="F110" s="30">
        <f>IF(OR($A110="",$B110=""),"",'MPTO_working_2-way'!D109)</f>
        <v>1.8008298755186722</v>
      </c>
      <c r="G110" s="32">
        <f>IF(OR($A110="",$B110=""),"",'MPTO_working_2-way'!E109)</f>
        <v>2.2487046632124348</v>
      </c>
      <c r="H110" s="30">
        <f>IF(OR($A110="",$B110=""),"",'OddsRatio_working_2-way'!M109)</f>
        <v>1.8006407690254356</v>
      </c>
      <c r="I110" s="30">
        <f>IF(OR($A110="",$B110=""),"",'OddsRatio_working_2-way'!N109)</f>
        <v>2.2489995996796797</v>
      </c>
      <c r="J110" s="30">
        <f>IF('Log_working_2-way'!$D109="","",A110^('Log_working_2-way'!$D109))</f>
        <v>1.798091355138193</v>
      </c>
      <c r="K110" s="32">
        <f>IF('Log_working_2-way'!$D109="","",B110^('Log_working_2-way'!$D109))</f>
        <v>2.2529893897006406</v>
      </c>
      <c r="L110" s="37">
        <f t="shared" si="18"/>
        <v>0.5535714285714286</v>
      </c>
      <c r="M110" s="37">
        <f t="shared" si="19"/>
        <v>0.44642857142857145</v>
      </c>
      <c r="N110" s="38">
        <v>206</v>
      </c>
      <c r="O110" s="38">
        <f t="shared" si="20"/>
        <v>88.285714285714278</v>
      </c>
      <c r="P110" s="38">
        <f t="shared" si="21"/>
        <v>111.06912442396313</v>
      </c>
      <c r="Q110" s="38">
        <f t="shared" si="22"/>
        <v>94.930875576036868</v>
      </c>
      <c r="R110" s="38">
        <f t="shared" si="23"/>
        <v>117.71428571428571</v>
      </c>
      <c r="S110" s="39">
        <f t="shared" si="24"/>
        <v>-6.6451612903225907</v>
      </c>
      <c r="T110" s="39">
        <f t="shared" si="25"/>
        <v>-6.6451612903225765</v>
      </c>
      <c r="U110" t="s">
        <v>272</v>
      </c>
      <c r="V110" t="s">
        <v>410</v>
      </c>
      <c r="W110" t="s">
        <v>473</v>
      </c>
      <c r="X110" t="s">
        <v>493</v>
      </c>
      <c r="Y110" s="41"/>
    </row>
    <row r="111" spans="1:25" ht="15" x14ac:dyDescent="0.25">
      <c r="A111">
        <v>1.47</v>
      </c>
      <c r="B111">
        <v>2.74</v>
      </c>
      <c r="C111" s="29">
        <f t="shared" si="17"/>
        <v>4.5235612493172539E-2</v>
      </c>
      <c r="D111" s="30">
        <f>IF(OR($A111="",$B111=""),"",A111*'MPTO_working_2-way'!$G110)</f>
        <v>1.5364963503649636</v>
      </c>
      <c r="E111" s="32">
        <f>IF(OR($A111="",$B111=""),"",B111*'MPTO_working_2-way'!$G110)</f>
        <v>2.8639455782312928</v>
      </c>
      <c r="F111" s="30">
        <f>IF(OR($A111="",$B111=""),"",'MPTO_working_2-way'!D110)</f>
        <v>1.5205557023670204</v>
      </c>
      <c r="G111" s="32">
        <f>IF(OR($A111="",$B111=""),"",'MPTO_working_2-way'!E110)</f>
        <v>2.9210240046413816</v>
      </c>
      <c r="H111" s="30">
        <f>IF(OR($A111="",$B111=""),"",'OddsRatio_working_2-way'!M110)</f>
        <v>1.5197258340016742</v>
      </c>
      <c r="I111" s="30">
        <f>IF(OR($A111="",$B111=""),"",'OddsRatio_working_2-way'!N110)</f>
        <v>2.9240913854530066</v>
      </c>
      <c r="J111" s="30">
        <f>IF('Log_working_2-way'!$D110="","",A111^('Log_working_2-way'!$D110))</f>
        <v>1.5123981350795042</v>
      </c>
      <c r="K111" s="32">
        <f>IF('Log_working_2-way'!$D110="","",B111^('Log_working_2-way'!$D110))</f>
        <v>2.9516074152820275</v>
      </c>
      <c r="L111" s="37">
        <f t="shared" si="18"/>
        <v>0.65083135391923985</v>
      </c>
      <c r="M111" s="37">
        <f t="shared" si="19"/>
        <v>0.34916864608076004</v>
      </c>
      <c r="N111" s="38">
        <v>207</v>
      </c>
      <c r="O111" s="38">
        <f t="shared" si="20"/>
        <v>66.18367346938777</v>
      </c>
      <c r="P111" s="38">
        <f t="shared" si="21"/>
        <v>131.45255474452557</v>
      </c>
      <c r="Q111" s="38">
        <f t="shared" si="22"/>
        <v>75.547445255474457</v>
      </c>
      <c r="R111" s="38">
        <f t="shared" si="23"/>
        <v>140.81632653061223</v>
      </c>
      <c r="S111" s="39">
        <f t="shared" si="24"/>
        <v>-9.3637717860866871</v>
      </c>
      <c r="T111" s="39">
        <f t="shared" si="25"/>
        <v>-9.3637717860866587</v>
      </c>
      <c r="U111" t="s">
        <v>411</v>
      </c>
      <c r="V111" t="s">
        <v>276</v>
      </c>
      <c r="W111" t="s">
        <v>473</v>
      </c>
      <c r="X111" t="s">
        <v>493</v>
      </c>
      <c r="Y111" s="41"/>
    </row>
    <row r="112" spans="1:25" ht="15" x14ac:dyDescent="0.25">
      <c r="A112">
        <v>1.64</v>
      </c>
      <c r="B112">
        <v>2.36</v>
      </c>
      <c r="C112" s="29">
        <f t="shared" si="17"/>
        <v>3.3484911120297722E-2</v>
      </c>
      <c r="D112" s="30">
        <f>IF(OR($A112="",$B112=""),"",A112*'MPTO_working_2-way'!$G111)</f>
        <v>1.6949152542372881</v>
      </c>
      <c r="E112" s="32">
        <f>IF(OR($A112="",$B112=""),"",B112*'MPTO_working_2-way'!$G111)</f>
        <v>2.4390243902439024</v>
      </c>
      <c r="F112" s="30">
        <f>IF(OR($A112="",$B112=""),"",'MPTO_working_2-way'!D111)</f>
        <v>1.6863018473335656</v>
      </c>
      <c r="G112" s="32">
        <f>IF(OR($A112="",$B112=""),"",'MPTO_working_2-way'!E111)</f>
        <v>2.4570848146267141</v>
      </c>
      <c r="H112" s="30">
        <f>IF(OR($A112="",$B112=""),"",'OddsRatio_working_2-way'!M111)</f>
        <v>1.6859943405700353</v>
      </c>
      <c r="I112" s="30">
        <f>IF(OR($A112="",$B112=""),"",'OddsRatio_working_2-way'!N111)</f>
        <v>2.4577379737113252</v>
      </c>
      <c r="J112" s="30">
        <f>IF('Log_working_2-way'!$D111="","",A112^('Log_working_2-way'!$D111))</f>
        <v>1.6820816748919711</v>
      </c>
      <c r="K112" s="32">
        <f>IF('Log_working_2-way'!$D111="","",B112^('Log_working_2-way'!$D111))</f>
        <v>2.4661000827478752</v>
      </c>
      <c r="L112" s="37">
        <f t="shared" si="18"/>
        <v>0.59000000000000008</v>
      </c>
      <c r="M112" s="37">
        <f t="shared" si="19"/>
        <v>0.41000000000000003</v>
      </c>
      <c r="N112" s="38">
        <v>208</v>
      </c>
      <c r="O112" s="38">
        <f t="shared" si="20"/>
        <v>81.170731707317074</v>
      </c>
      <c r="P112" s="38">
        <f t="shared" si="21"/>
        <v>119.86440677966102</v>
      </c>
      <c r="Q112" s="38">
        <f t="shared" si="22"/>
        <v>88.13559322033899</v>
      </c>
      <c r="R112" s="38">
        <f t="shared" si="23"/>
        <v>126.82926829268293</v>
      </c>
      <c r="S112" s="39">
        <f t="shared" si="24"/>
        <v>-6.9648615130219156</v>
      </c>
      <c r="T112" s="39">
        <f t="shared" si="25"/>
        <v>-6.9648615130219014</v>
      </c>
      <c r="U112" t="s">
        <v>273</v>
      </c>
      <c r="V112" t="s">
        <v>274</v>
      </c>
      <c r="W112" t="s">
        <v>473</v>
      </c>
      <c r="X112" t="s">
        <v>493</v>
      </c>
      <c r="Y112" s="41"/>
    </row>
    <row r="113" spans="1:25" s="35" customFormat="1" ht="15" x14ac:dyDescent="0.25">
      <c r="A113">
        <v>2.16</v>
      </c>
      <c r="B113">
        <v>1.75</v>
      </c>
      <c r="C113" s="29">
        <f t="shared" si="17"/>
        <v>3.4391534391534417E-2</v>
      </c>
      <c r="D113" s="30">
        <f>IF(OR($A113="",$B113=""),"",A113*'MPTO_working_2-way'!$G112)</f>
        <v>2.2342857142857144</v>
      </c>
      <c r="E113" s="32">
        <f>IF(OR($A113="",$B113=""),"",B113*'MPTO_working_2-way'!$G112)</f>
        <v>1.8101851851851851</v>
      </c>
      <c r="F113" s="30">
        <f>IF(OR($A113="",$B113=""),"",'MPTO_working_2-way'!D112)</f>
        <v>2.2433234421364987</v>
      </c>
      <c r="G113" s="32">
        <f>IF(OR($A113="",$B113=""),"",'MPTO_working_2-way'!E112)</f>
        <v>1.8042959427207637</v>
      </c>
      <c r="H113" s="30">
        <f>IF(OR($A113="",$B113=""),"",'OddsRatio_working_2-way'!M112)</f>
        <v>2.2436505404118421</v>
      </c>
      <c r="I113" s="30">
        <f>IF(OR($A113="",$B113=""),"",'OddsRatio_working_2-way'!N112)</f>
        <v>1.8040844011283466</v>
      </c>
      <c r="J113" s="30">
        <f>IF('Log_working_2-way'!$D112="","",A113^('Log_working_2-way'!$D112))</f>
        <v>2.2478012615174499</v>
      </c>
      <c r="K113" s="32">
        <f>IF('Log_working_2-way'!$D112="","",B113^('Log_working_2-way'!$D112))</f>
        <v>1.8014096722292445</v>
      </c>
      <c r="L113" s="37">
        <f t="shared" si="18"/>
        <v>0.4475703324808184</v>
      </c>
      <c r="M113" s="37">
        <f t="shared" si="19"/>
        <v>0.55242966751918166</v>
      </c>
      <c r="N113" s="38">
        <v>209</v>
      </c>
      <c r="O113" s="38">
        <f t="shared" si="20"/>
        <v>112.24074074074075</v>
      </c>
      <c r="P113" s="38">
        <f t="shared" si="21"/>
        <v>89.571428571428569</v>
      </c>
      <c r="Q113" s="38">
        <f t="shared" si="22"/>
        <v>119.42857142857142</v>
      </c>
      <c r="R113" s="38">
        <f t="shared" si="23"/>
        <v>96.759259259259252</v>
      </c>
      <c r="S113" s="39">
        <f t="shared" si="24"/>
        <v>-7.1878306878306688</v>
      </c>
      <c r="T113" s="39">
        <f t="shared" si="25"/>
        <v>-7.187830687830683</v>
      </c>
      <c r="U113" t="s">
        <v>415</v>
      </c>
      <c r="V113" t="s">
        <v>416</v>
      </c>
      <c r="W113" t="s">
        <v>465</v>
      </c>
      <c r="X113" t="s">
        <v>493</v>
      </c>
      <c r="Y113" s="41"/>
    </row>
    <row r="114" spans="1:25" ht="15" x14ac:dyDescent="0.25">
      <c r="A114">
        <v>1.76</v>
      </c>
      <c r="B114">
        <v>2.15</v>
      </c>
      <c r="C114" s="29">
        <f t="shared" si="17"/>
        <v>3.3298097251585723E-2</v>
      </c>
      <c r="D114" s="30">
        <f>IF(OR($A114="",$B114=""),"",A114*'MPTO_working_2-way'!$G113)</f>
        <v>1.8186046511627909</v>
      </c>
      <c r="E114" s="32">
        <f>IF(OR($A114="",$B114=""),"",B114*'MPTO_working_2-way'!$G113)</f>
        <v>2.2215909090909092</v>
      </c>
      <c r="F114" s="30">
        <f>IF(OR($A114="",$B114=""),"",'MPTO_working_2-way'!D113)</f>
        <v>1.8131288931480596</v>
      </c>
      <c r="G114" s="32">
        <f>IF(OR($A114="",$B114=""),"",'MPTO_working_2-way'!E113)</f>
        <v>2.2298173246906305</v>
      </c>
      <c r="H114" s="30">
        <f>IF(OR($A114="",$B114=""),"",'OddsRatio_working_2-way'!M113)</f>
        <v>1.8129388446970602</v>
      </c>
      <c r="I114" s="30">
        <f>IF(OR($A114="",$B114=""),"",'OddsRatio_working_2-way'!N113)</f>
        <v>2.2301048307916052</v>
      </c>
      <c r="J114" s="30">
        <f>IF('Log_working_2-way'!$D113="","",A114^('Log_working_2-way'!$D113))</f>
        <v>1.8104537322239227</v>
      </c>
      <c r="K114" s="32">
        <f>IF('Log_working_2-way'!$D113="","",B114^('Log_working_2-way'!$D113))</f>
        <v>2.2338767288490446</v>
      </c>
      <c r="L114" s="37">
        <f t="shared" si="18"/>
        <v>0.54987212276214825</v>
      </c>
      <c r="M114" s="37">
        <f t="shared" si="19"/>
        <v>0.45012787723785164</v>
      </c>
      <c r="N114" s="38">
        <v>210</v>
      </c>
      <c r="O114" s="38">
        <f t="shared" si="20"/>
        <v>90.681818181818201</v>
      </c>
      <c r="P114" s="38">
        <f t="shared" si="21"/>
        <v>112.32558139534883</v>
      </c>
      <c r="Q114" s="38">
        <f t="shared" si="22"/>
        <v>97.674418604651166</v>
      </c>
      <c r="R114" s="38">
        <f t="shared" si="23"/>
        <v>119.31818181818183</v>
      </c>
      <c r="S114" s="39">
        <f t="shared" si="24"/>
        <v>-6.9926004228329646</v>
      </c>
      <c r="T114" s="39">
        <f t="shared" si="25"/>
        <v>-6.992600422832993</v>
      </c>
      <c r="U114" t="s">
        <v>413</v>
      </c>
      <c r="V114" t="s">
        <v>481</v>
      </c>
      <c r="W114" t="s">
        <v>465</v>
      </c>
      <c r="X114" t="s">
        <v>493</v>
      </c>
      <c r="Y114" s="41"/>
    </row>
    <row r="115" spans="1:25" ht="15" x14ac:dyDescent="0.25">
      <c r="A115">
        <v>1.57</v>
      </c>
      <c r="B115">
        <v>2.48</v>
      </c>
      <c r="C115" s="29">
        <f t="shared" si="17"/>
        <v>4.0168481610848517E-2</v>
      </c>
      <c r="D115" s="30">
        <f>IF(OR($A115="",$B115=""),"",A115*'MPTO_working_2-way'!$G114)</f>
        <v>1.6330645161290323</v>
      </c>
      <c r="E115" s="32">
        <f>IF(OR($A115="",$B115=""),"",B115*'MPTO_working_2-way'!$G114)</f>
        <v>2.5796178343949041</v>
      </c>
      <c r="F115" s="30">
        <f>IF(OR($A115="",$B115=""),"",'MPTO_working_2-way'!D114)</f>
        <v>1.6211174952119245</v>
      </c>
      <c r="G115" s="32">
        <f>IF(OR($A115="",$B115=""),"",'MPTO_working_2-way'!E114)</f>
        <v>2.6100013406622868</v>
      </c>
      <c r="H115" s="30">
        <f>IF(OR($A115="",$B115=""),"",'OddsRatio_working_2-way'!M114)</f>
        <v>1.6205925677408124</v>
      </c>
      <c r="I115" s="30">
        <f>IF(OR($A115="",$B115=""),"",'OddsRatio_working_2-way'!N114)</f>
        <v>2.6113631583445658</v>
      </c>
      <c r="J115" s="30">
        <f>IF('Log_working_2-way'!$D114="","",A115^('Log_working_2-way'!$D114))</f>
        <v>1.6151367349354802</v>
      </c>
      <c r="K115" s="32">
        <f>IF('Log_working_2-way'!$D114="","",B115^('Log_working_2-way'!$D114))</f>
        <v>2.625654823076816</v>
      </c>
      <c r="L115" s="37">
        <f t="shared" si="18"/>
        <v>0.61234567901234571</v>
      </c>
      <c r="M115" s="37">
        <f t="shared" si="19"/>
        <v>0.3876543209876544</v>
      </c>
      <c r="N115" s="38">
        <v>211</v>
      </c>
      <c r="O115" s="38">
        <f t="shared" si="20"/>
        <v>76.605095541401298</v>
      </c>
      <c r="P115" s="38">
        <f t="shared" si="21"/>
        <v>125.91935483870968</v>
      </c>
      <c r="Q115" s="38">
        <f t="shared" si="22"/>
        <v>85.080645161290334</v>
      </c>
      <c r="R115" s="38">
        <f t="shared" si="23"/>
        <v>134.39490445859872</v>
      </c>
      <c r="S115" s="39">
        <f t="shared" si="24"/>
        <v>-8.475549619889037</v>
      </c>
      <c r="T115" s="39">
        <f t="shared" si="25"/>
        <v>-8.475549619889037</v>
      </c>
      <c r="U115" t="s">
        <v>283</v>
      </c>
      <c r="V115" t="s">
        <v>280</v>
      </c>
      <c r="W115" t="s">
        <v>465</v>
      </c>
      <c r="X115" t="s">
        <v>493</v>
      </c>
      <c r="Y115" s="41"/>
    </row>
    <row r="116" spans="1:25" ht="15" x14ac:dyDescent="0.25">
      <c r="A116">
        <v>2.16</v>
      </c>
      <c r="B116">
        <v>1.75</v>
      </c>
      <c r="C116" s="29">
        <f t="shared" si="17"/>
        <v>3.4391534391534417E-2</v>
      </c>
      <c r="D116" s="30">
        <f>IF(OR($A116="",$B116=""),"",A116*'MPTO_working_2-way'!$G115)</f>
        <v>2.2342857142857144</v>
      </c>
      <c r="E116" s="32">
        <f>IF(OR($A116="",$B116=""),"",B116*'MPTO_working_2-way'!$G115)</f>
        <v>1.8101851851851851</v>
      </c>
      <c r="F116" s="30">
        <f>IF(OR($A116="",$B116=""),"",'MPTO_working_2-way'!D115)</f>
        <v>2.2433234421364987</v>
      </c>
      <c r="G116" s="32">
        <f>IF(OR($A116="",$B116=""),"",'MPTO_working_2-way'!E115)</f>
        <v>1.8042959427207637</v>
      </c>
      <c r="H116" s="30">
        <f>IF(OR($A116="",$B116=""),"",'OddsRatio_working_2-way'!M115)</f>
        <v>2.2436505404118421</v>
      </c>
      <c r="I116" s="30">
        <f>IF(OR($A116="",$B116=""),"",'OddsRatio_working_2-way'!N115)</f>
        <v>1.8040844011283466</v>
      </c>
      <c r="J116" s="30">
        <f>IF('Log_working_2-way'!$D115="","",A116^('Log_working_2-way'!$D115))</f>
        <v>2.2478012615174499</v>
      </c>
      <c r="K116" s="32">
        <f>IF('Log_working_2-way'!$D115="","",B116^('Log_working_2-way'!$D115))</f>
        <v>1.8014096722292445</v>
      </c>
      <c r="L116" s="37">
        <f t="shared" si="18"/>
        <v>0.4475703324808184</v>
      </c>
      <c r="M116" s="37">
        <f t="shared" si="19"/>
        <v>0.55242966751918166</v>
      </c>
      <c r="N116" s="38">
        <v>212</v>
      </c>
      <c r="O116" s="38">
        <f t="shared" si="20"/>
        <v>113.85185185185185</v>
      </c>
      <c r="P116" s="38">
        <f t="shared" si="21"/>
        <v>90.857142857142847</v>
      </c>
      <c r="Q116" s="38">
        <f t="shared" si="22"/>
        <v>121.14285714285714</v>
      </c>
      <c r="R116" s="38">
        <f t="shared" si="23"/>
        <v>98.148148148148138</v>
      </c>
      <c r="S116" s="39">
        <f t="shared" si="24"/>
        <v>-7.2910052910052912</v>
      </c>
      <c r="T116" s="39">
        <f t="shared" si="25"/>
        <v>-7.2910052910052912</v>
      </c>
      <c r="U116" t="s">
        <v>293</v>
      </c>
      <c r="V116" t="s">
        <v>289</v>
      </c>
      <c r="W116" t="s">
        <v>474</v>
      </c>
      <c r="X116" t="s">
        <v>493</v>
      </c>
      <c r="Y116" s="41"/>
    </row>
    <row r="117" spans="1:25" ht="15" x14ac:dyDescent="0.25">
      <c r="A117">
        <v>2.25</v>
      </c>
      <c r="B117">
        <v>1.7</v>
      </c>
      <c r="C117" s="29">
        <f t="shared" si="17"/>
        <v>3.2679738562091387E-2</v>
      </c>
      <c r="D117" s="30">
        <f>IF(OR($A117="",$B117=""),"",A117*'MPTO_working_2-way'!$G116)</f>
        <v>2.3235294117647056</v>
      </c>
      <c r="E117" s="32">
        <f>IF(OR($A117="",$B117=""),"",B117*'MPTO_working_2-way'!$G116)</f>
        <v>1.7555555555555553</v>
      </c>
      <c r="F117" s="30">
        <f>IF(OR($A117="",$B117=""),"",'MPTO_working_2-way'!D116)</f>
        <v>2.3358778625954195</v>
      </c>
      <c r="G117" s="32">
        <f>IF(OR($A117="",$B117=""),"",'MPTO_working_2-way'!E116)</f>
        <v>1.7485714285714284</v>
      </c>
      <c r="H117" s="30">
        <f>IF(OR($A117="",$B117=""),"",'OddsRatio_working_2-way'!M116)</f>
        <v>2.3363062095621219</v>
      </c>
      <c r="I117" s="30">
        <f>IF(OR($A117="",$B117=""),"",'OddsRatio_working_2-way'!N116)</f>
        <v>1.7483314773547878</v>
      </c>
      <c r="J117" s="30">
        <f>IF('Log_working_2-way'!$D116="","",A117^('Log_working_2-way'!$D116))</f>
        <v>2.3419883892799152</v>
      </c>
      <c r="K117" s="32">
        <f>IF('Log_working_2-way'!$D116="","",B117^('Log_working_2-way'!$D116))</f>
        <v>1.7451629298644922</v>
      </c>
      <c r="L117" s="37">
        <f t="shared" si="18"/>
        <v>0.43037974683544311</v>
      </c>
      <c r="M117" s="37">
        <f t="shared" si="19"/>
        <v>0.569620253164557</v>
      </c>
      <c r="N117" s="38">
        <v>213</v>
      </c>
      <c r="O117" s="38">
        <f t="shared" si="20"/>
        <v>118.33333333333333</v>
      </c>
      <c r="P117" s="38">
        <f t="shared" si="21"/>
        <v>87.70588235294116</v>
      </c>
      <c r="Q117" s="38">
        <f t="shared" si="22"/>
        <v>125.29411764705883</v>
      </c>
      <c r="R117" s="38">
        <f t="shared" si="23"/>
        <v>94.666666666666657</v>
      </c>
      <c r="S117" s="39">
        <f t="shared" si="24"/>
        <v>-6.9607843137254974</v>
      </c>
      <c r="T117" s="39">
        <f t="shared" si="25"/>
        <v>-6.9607843137254974</v>
      </c>
      <c r="U117" t="s">
        <v>291</v>
      </c>
      <c r="V117" t="s">
        <v>288</v>
      </c>
      <c r="W117" t="s">
        <v>474</v>
      </c>
      <c r="X117" t="s">
        <v>493</v>
      </c>
      <c r="Y117" s="41"/>
    </row>
    <row r="118" spans="1:25" ht="15" x14ac:dyDescent="0.25">
      <c r="A118">
        <v>1.48</v>
      </c>
      <c r="B118">
        <v>2.71</v>
      </c>
      <c r="C118" s="29">
        <f t="shared" si="17"/>
        <v>4.4679365712576136E-2</v>
      </c>
      <c r="D118" s="30">
        <f>IF(OR($A118="",$B118=""),"",A118*'MPTO_working_2-way'!$G117)</f>
        <v>1.5461254612546127</v>
      </c>
      <c r="E118" s="32">
        <f>IF(OR($A118="",$B118=""),"",B118*'MPTO_working_2-way'!$G117)</f>
        <v>2.8310810810810811</v>
      </c>
      <c r="F118" s="30">
        <f>IF(OR($A118="",$B118=""),"",'MPTO_working_2-way'!D117)</f>
        <v>1.5306060143489544</v>
      </c>
      <c r="G118" s="32">
        <f>IF(OR($A118="",$B118=""),"",'MPTO_working_2-way'!E117)</f>
        <v>2.8846375143843503</v>
      </c>
      <c r="H118" s="30">
        <f>IF(OR($A118="",$B118=""),"",'OddsRatio_working_2-way'!M117)</f>
        <v>1.5298129428260177</v>
      </c>
      <c r="I118" s="30">
        <f>IF(OR($A118="",$B118=""),"",'OddsRatio_working_2-way'!N117)</f>
        <v>2.8874586088176879</v>
      </c>
      <c r="J118" s="30">
        <f>IF('Log_working_2-way'!$D117="","",A118^('Log_working_2-way'!$D117))</f>
        <v>1.5226844733115352</v>
      </c>
      <c r="K118" s="32">
        <f>IF('Log_working_2-way'!$D117="","",B118^('Log_working_2-way'!$D117))</f>
        <v>2.9132001256179962</v>
      </c>
      <c r="L118" s="37">
        <f t="shared" si="18"/>
        <v>0.64677804295942709</v>
      </c>
      <c r="M118" s="37">
        <f t="shared" si="19"/>
        <v>0.3532219570405728</v>
      </c>
      <c r="N118" s="38">
        <v>214</v>
      </c>
      <c r="O118" s="38">
        <f t="shared" si="20"/>
        <v>69.405405405405389</v>
      </c>
      <c r="P118" s="38">
        <f t="shared" si="21"/>
        <v>135.03321033210329</v>
      </c>
      <c r="Q118" s="38">
        <f t="shared" si="22"/>
        <v>78.966789667896677</v>
      </c>
      <c r="R118" s="38">
        <f t="shared" si="23"/>
        <v>144.59459459459458</v>
      </c>
      <c r="S118" s="39">
        <f t="shared" si="24"/>
        <v>-9.5613842624912877</v>
      </c>
      <c r="T118" s="39">
        <f t="shared" si="25"/>
        <v>-9.5613842624912877</v>
      </c>
      <c r="U118" t="s">
        <v>285</v>
      </c>
      <c r="V118" t="s">
        <v>290</v>
      </c>
      <c r="W118" t="s">
        <v>474</v>
      </c>
      <c r="X118" t="s">
        <v>493</v>
      </c>
      <c r="Y118" s="41"/>
    </row>
    <row r="119" spans="1:25" ht="15" x14ac:dyDescent="0.25">
      <c r="A119">
        <v>2.38</v>
      </c>
      <c r="B119">
        <v>1.63</v>
      </c>
      <c r="C119" s="29">
        <f t="shared" si="17"/>
        <v>3.3664999742228252E-2</v>
      </c>
      <c r="D119" s="30">
        <f>IF(OR($A119="",$B119=""),"",A119*'MPTO_working_2-way'!$G118)</f>
        <v>2.4601226993865031</v>
      </c>
      <c r="E119" s="32">
        <f>IF(OR($A119="",$B119=""),"",B119*'MPTO_working_2-way'!$G118)</f>
        <v>1.6848739495798319</v>
      </c>
      <c r="F119" s="30">
        <f>IF(OR($A119="",$B119=""),"",'MPTO_working_2-way'!D118)</f>
        <v>2.4793251102447753</v>
      </c>
      <c r="G119" s="32">
        <f>IF(OR($A119="",$B119=""),"",'MPTO_working_2-way'!E118)</f>
        <v>1.6759839288028686</v>
      </c>
      <c r="H119" s="30">
        <f>IF(OR($A119="",$B119=""),"",'OddsRatio_working_2-way'!M118)</f>
        <v>2.4800257398019103</v>
      </c>
      <c r="I119" s="30">
        <f>IF(OR($A119="",$B119=""),"",'OddsRatio_working_2-way'!N118)</f>
        <v>1.6756639246921761</v>
      </c>
      <c r="J119" s="30">
        <f>IF('Log_working_2-way'!$D118="","",A119^('Log_working_2-way'!$D118))</f>
        <v>2.4889275111820632</v>
      </c>
      <c r="K119" s="32">
        <f>IF('Log_working_2-way'!$D118="","",B119^('Log_working_2-way'!$D118))</f>
        <v>1.6716243688761041</v>
      </c>
      <c r="L119" s="37">
        <f t="shared" si="18"/>
        <v>0.40648379052369077</v>
      </c>
      <c r="M119" s="37">
        <f t="shared" si="19"/>
        <v>0.59351620947630923</v>
      </c>
      <c r="N119" s="38">
        <v>215</v>
      </c>
      <c r="O119" s="38">
        <f t="shared" si="20"/>
        <v>124.66386554621849</v>
      </c>
      <c r="P119" s="38">
        <f t="shared" si="21"/>
        <v>83.098159509202446</v>
      </c>
      <c r="Q119" s="38">
        <f t="shared" si="22"/>
        <v>131.90184049079755</v>
      </c>
      <c r="R119" s="38">
        <f t="shared" si="23"/>
        <v>90.336134453781511</v>
      </c>
      <c r="S119" s="39">
        <f t="shared" si="24"/>
        <v>-7.2379749445790651</v>
      </c>
      <c r="T119" s="39">
        <f t="shared" si="25"/>
        <v>-7.2379749445790651</v>
      </c>
      <c r="U119" t="s">
        <v>287</v>
      </c>
      <c r="V119" t="s">
        <v>284</v>
      </c>
      <c r="W119" t="s">
        <v>474</v>
      </c>
      <c r="X119" t="s">
        <v>493</v>
      </c>
      <c r="Y119" s="41"/>
    </row>
    <row r="120" spans="1:25" ht="15" x14ac:dyDescent="0.25">
      <c r="A120">
        <v>2.33</v>
      </c>
      <c r="B120">
        <v>1.62</v>
      </c>
      <c r="C120" s="29">
        <f t="shared" si="17"/>
        <v>4.6468499973506994E-2</v>
      </c>
      <c r="D120" s="30">
        <f>IF(OR($A120="",$B120=""),"",A120*'MPTO_working_2-way'!$G119)</f>
        <v>2.4382716049382713</v>
      </c>
      <c r="E120" s="32">
        <f>IF(OR($A120="",$B120=""),"",B120*'MPTO_working_2-way'!$G119)</f>
        <v>1.6952789699570814</v>
      </c>
      <c r="F120" s="30">
        <f>IF(OR($A120="",$B120=""),"",'MPTO_working_2-way'!D119)</f>
        <v>2.4633557397376489</v>
      </c>
      <c r="G120" s="32">
        <f>IF(OR($A120="",$B120=""),"",'MPTO_working_2-way'!E119)</f>
        <v>1.6833608348570663</v>
      </c>
      <c r="H120" s="30">
        <f>IF(OR($A120="",$B120=""),"",'OddsRatio_working_2-way'!M119)</f>
        <v>2.4646369141608373</v>
      </c>
      <c r="I120" s="30">
        <f>IF(OR($A120="",$B120=""),"",'OddsRatio_working_2-way'!N119)</f>
        <v>1.6827630727667064</v>
      </c>
      <c r="J120" s="30">
        <f>IF('Log_working_2-way'!$D119="","",A120^('Log_working_2-way'!$D119))</f>
        <v>2.476436410914471</v>
      </c>
      <c r="K120" s="32">
        <f>IF('Log_working_2-way'!$D119="","",B120^('Log_working_2-way'!$D119))</f>
        <v>1.6773065149346209</v>
      </c>
      <c r="L120" s="37">
        <f t="shared" si="18"/>
        <v>0.41012658227848103</v>
      </c>
      <c r="M120" s="37">
        <f t="shared" si="19"/>
        <v>0.58987341772151902</v>
      </c>
      <c r="N120" s="38">
        <v>216</v>
      </c>
      <c r="O120" s="38">
        <f t="shared" si="20"/>
        <v>123.2961373390558</v>
      </c>
      <c r="P120" s="38">
        <f t="shared" si="21"/>
        <v>82.666666666666671</v>
      </c>
      <c r="Q120" s="38">
        <f t="shared" si="22"/>
        <v>133.33333333333331</v>
      </c>
      <c r="R120" s="38">
        <f t="shared" si="23"/>
        <v>92.70386266094421</v>
      </c>
      <c r="S120" s="39">
        <f t="shared" si="24"/>
        <v>-10.037195994277511</v>
      </c>
      <c r="T120" s="39">
        <f t="shared" si="25"/>
        <v>-10.037195994277539</v>
      </c>
      <c r="U120" t="s">
        <v>298</v>
      </c>
      <c r="V120" t="s">
        <v>294</v>
      </c>
      <c r="W120" t="s">
        <v>466</v>
      </c>
      <c r="X120" t="s">
        <v>493</v>
      </c>
      <c r="Y120" s="41"/>
    </row>
    <row r="121" spans="1:25" ht="15" x14ac:dyDescent="0.25">
      <c r="A121">
        <v>2.11</v>
      </c>
      <c r="B121">
        <v>1.75</v>
      </c>
      <c r="C121" s="29">
        <f t="shared" si="17"/>
        <v>4.5362220717670931E-2</v>
      </c>
      <c r="D121" s="30">
        <f>IF(OR($A121="",$B121=""),"",A121*'MPTO_working_2-way'!$G120)</f>
        <v>2.2057142857142855</v>
      </c>
      <c r="E121" s="32">
        <f>IF(OR($A121="",$B121=""),"",B121*'MPTO_working_2-way'!$G120)</f>
        <v>1.8293838862559242</v>
      </c>
      <c r="F121" s="30">
        <f>IF(OR($A121="",$B121=""),"",'MPTO_working_2-way'!D120)</f>
        <v>2.2160540135033755</v>
      </c>
      <c r="G121" s="32">
        <f>IF(OR($A121="",$B121=""),"",'MPTO_working_2-way'!E120)</f>
        <v>1.8223318938926589</v>
      </c>
      <c r="H121" s="30">
        <f>IF(OR($A121="",$B121=""),"",'OddsRatio_working_2-way'!M120)</f>
        <v>2.216552506059644</v>
      </c>
      <c r="I121" s="30">
        <f>IF(OR($A121="",$B121=""),"",'OddsRatio_working_2-way'!N120)</f>
        <v>1.8219949365267862</v>
      </c>
      <c r="J121" s="30">
        <f>IF('Log_working_2-way'!$D120="","",A121^('Log_working_2-way'!$D120))</f>
        <v>2.2213495885331906</v>
      </c>
      <c r="K121" s="32">
        <f>IF('Log_working_2-way'!$D120="","",B121^('Log_working_2-way'!$D120))</f>
        <v>1.8187663952959283</v>
      </c>
      <c r="L121" s="37">
        <f t="shared" si="18"/>
        <v>0.45336787564766845</v>
      </c>
      <c r="M121" s="37">
        <f t="shared" si="19"/>
        <v>0.54663212435233155</v>
      </c>
      <c r="N121" s="38">
        <v>217</v>
      </c>
      <c r="O121" s="38">
        <f t="shared" si="20"/>
        <v>114.15639810426538</v>
      </c>
      <c r="P121" s="38">
        <f t="shared" si="21"/>
        <v>93</v>
      </c>
      <c r="Q121" s="38">
        <f t="shared" si="22"/>
        <v>124</v>
      </c>
      <c r="R121" s="38">
        <f t="shared" si="23"/>
        <v>102.84360189573459</v>
      </c>
      <c r="S121" s="39">
        <f t="shared" si="24"/>
        <v>-9.8436018957346221</v>
      </c>
      <c r="T121" s="39">
        <f t="shared" si="25"/>
        <v>-9.8436018957345937</v>
      </c>
      <c r="U121" t="s">
        <v>182</v>
      </c>
      <c r="V121" t="s">
        <v>300</v>
      </c>
      <c r="W121" t="s">
        <v>466</v>
      </c>
      <c r="X121" t="s">
        <v>493</v>
      </c>
      <c r="Y121" s="41"/>
    </row>
    <row r="122" spans="1:25" ht="15" x14ac:dyDescent="0.25">
      <c r="A122">
        <v>2.08</v>
      </c>
      <c r="B122">
        <v>1.74</v>
      </c>
      <c r="C122" s="29">
        <f t="shared" si="17"/>
        <v>5.5481874447391721E-2</v>
      </c>
      <c r="D122" s="30">
        <f>IF(OR($A122="",$B122=""),"",A122*'MPTO_working_2-way'!$G121)</f>
        <v>2.195402298850575</v>
      </c>
      <c r="E122" s="32">
        <f>IF(OR($A122="",$B122=""),"",B122*'MPTO_working_2-way'!$G121)</f>
        <v>1.8365384615384617</v>
      </c>
      <c r="F122" s="30">
        <f>IF(OR($A122="",$B122=""),"",'MPTO_working_2-way'!D121)</f>
        <v>2.2073676506464994</v>
      </c>
      <c r="G122" s="32">
        <f>IF(OR($A122="",$B122=""),"",'MPTO_working_2-way'!E121)</f>
        <v>1.8282481309355427</v>
      </c>
      <c r="H122" s="30">
        <f>IF(OR($A122="",$B122=""),"",'OddsRatio_working_2-way'!M121)</f>
        <v>2.2080808993852443</v>
      </c>
      <c r="I122" s="30">
        <f>IF(OR($A122="",$B122=""),"",'OddsRatio_working_2-way'!N121)</f>
        <v>1.8277591347639637</v>
      </c>
      <c r="J122" s="30">
        <f>IF('Log_working_2-way'!$D121="","",A122^('Log_working_2-way'!$D121))</f>
        <v>2.2136881219405091</v>
      </c>
      <c r="K122" s="32">
        <f>IF('Log_working_2-way'!$D121="","",B122^('Log_working_2-way'!$D121))</f>
        <v>1.823934898859128</v>
      </c>
      <c r="L122" s="37">
        <f t="shared" si="18"/>
        <v>0.4554973821989528</v>
      </c>
      <c r="M122" s="37">
        <f t="shared" si="19"/>
        <v>0.54450261780104703</v>
      </c>
      <c r="N122" s="38">
        <v>218</v>
      </c>
      <c r="O122" s="38">
        <f t="shared" si="20"/>
        <v>113.19230769230768</v>
      </c>
      <c r="P122" s="38">
        <f t="shared" si="21"/>
        <v>92.712643678160916</v>
      </c>
      <c r="Q122" s="38">
        <f t="shared" si="22"/>
        <v>125.28735632183907</v>
      </c>
      <c r="R122" s="38">
        <f t="shared" si="23"/>
        <v>104.80769230769229</v>
      </c>
      <c r="S122" s="39">
        <f t="shared" si="24"/>
        <v>-12.095048629531391</v>
      </c>
      <c r="T122" s="39">
        <f t="shared" si="25"/>
        <v>-12.095048629531377</v>
      </c>
      <c r="U122" t="s">
        <v>181</v>
      </c>
      <c r="V122" t="s">
        <v>299</v>
      </c>
      <c r="W122" t="s">
        <v>466</v>
      </c>
      <c r="X122" t="s">
        <v>493</v>
      </c>
      <c r="Y122" s="41"/>
    </row>
    <row r="123" spans="1:25" ht="15" x14ac:dyDescent="0.25">
      <c r="A123">
        <v>2</v>
      </c>
      <c r="B123">
        <v>1.84</v>
      </c>
      <c r="C123" s="29">
        <f t="shared" si="17"/>
        <v>4.3478260869565188E-2</v>
      </c>
      <c r="D123" s="30">
        <f>IF(OR($A123="",$B123=""),"",A123*'MPTO_working_2-way'!$G122)</f>
        <v>2.0869565217391304</v>
      </c>
      <c r="E123" s="32">
        <f>IF(OR($A123="",$B123=""),"",B123*'MPTO_working_2-way'!$G122)</f>
        <v>1.92</v>
      </c>
      <c r="F123" s="30">
        <f>IF(OR($A123="",$B123=""),"",'MPTO_working_2-way'!D122)</f>
        <v>2.0909090909090908</v>
      </c>
      <c r="G123" s="32">
        <f>IF(OR($A123="",$B123=""),"",'MPTO_working_2-way'!E122)</f>
        <v>1.9166666666666665</v>
      </c>
      <c r="H123" s="30">
        <f>IF(OR($A123="",$B123=""),"",'OddsRatio_working_2-way'!M122)</f>
        <v>2.091089451179962</v>
      </c>
      <c r="I123" s="30">
        <f>IF(OR($A123="",$B123=""),"",'OddsRatio_working_2-way'!N122)</f>
        <v>1.9165151389911681</v>
      </c>
      <c r="J123" s="30">
        <f>IF('Log_working_2-way'!$D122="","",A123^('Log_working_2-way'!$D122))</f>
        <v>2.0929101135076231</v>
      </c>
      <c r="K123" s="32">
        <f>IF('Log_working_2-way'!$D122="","",B123^('Log_working_2-way'!$D122))</f>
        <v>1.9149883303671131</v>
      </c>
      <c r="L123" s="37">
        <f t="shared" si="18"/>
        <v>0.47916666666666669</v>
      </c>
      <c r="M123" s="37">
        <f t="shared" si="19"/>
        <v>0.52083333333333337</v>
      </c>
      <c r="N123" s="38">
        <v>219</v>
      </c>
      <c r="O123" s="38">
        <f t="shared" si="20"/>
        <v>109.5</v>
      </c>
      <c r="P123" s="38">
        <f t="shared" si="21"/>
        <v>99.978260869565233</v>
      </c>
      <c r="Q123" s="38">
        <f t="shared" si="22"/>
        <v>119.02173913043478</v>
      </c>
      <c r="R123" s="38">
        <f t="shared" si="23"/>
        <v>109.5</v>
      </c>
      <c r="S123" s="39">
        <f t="shared" si="24"/>
        <v>-9.5217391304347814</v>
      </c>
      <c r="T123" s="39">
        <f t="shared" si="25"/>
        <v>-9.5217391304347672</v>
      </c>
      <c r="U123" t="s">
        <v>295</v>
      </c>
      <c r="V123" t="s">
        <v>296</v>
      </c>
      <c r="W123" t="s">
        <v>466</v>
      </c>
      <c r="X123" t="s">
        <v>493</v>
      </c>
      <c r="Y123" s="41"/>
    </row>
    <row r="124" spans="1:25" ht="15" x14ac:dyDescent="0.25">
      <c r="A124">
        <v>1.76</v>
      </c>
      <c r="B124">
        <v>2.0099999999999998</v>
      </c>
      <c r="C124" s="29">
        <f t="shared" si="17"/>
        <v>6.5694255992763573E-2</v>
      </c>
      <c r="D124" s="30">
        <f>IF(OR($A124="",$B124=""),"",A124*'MPTO_working_2-way'!$G123)</f>
        <v>1.8756218905472639</v>
      </c>
      <c r="E124" s="32">
        <f>IF(OR($A124="",$B124=""),"",B124*'MPTO_working_2-way'!$G123)</f>
        <v>2.1420454545454546</v>
      </c>
      <c r="F124" s="30">
        <f>IF(OR($A124="",$B124=""),"",'MPTO_working_2-way'!D123)</f>
        <v>1.867990284084909</v>
      </c>
      <c r="G124" s="32">
        <f>IF(OR($A124="",$B124=""),"",'MPTO_working_2-way'!E123)</f>
        <v>2.1520866285436187</v>
      </c>
      <c r="H124" s="30">
        <f>IF(OR($A124="",$B124=""),"",'OddsRatio_working_2-way'!M123)</f>
        <v>1.867453311438001</v>
      </c>
      <c r="I124" s="30">
        <f>IF(OR($A124="",$B124=""),"",'OddsRatio_working_2-way'!N123)</f>
        <v>2.152799795463658</v>
      </c>
      <c r="J124" s="30">
        <f>IF('Log_working_2-way'!$D123="","",A124^('Log_working_2-way'!$D123))</f>
        <v>1.8639009449265507</v>
      </c>
      <c r="K124" s="32">
        <f>IF('Log_working_2-way'!$D123="","",B124^('Log_working_2-way'!$D123))</f>
        <v>2.157540115987099</v>
      </c>
      <c r="L124" s="37">
        <f t="shared" si="18"/>
        <v>0.53315649867373993</v>
      </c>
      <c r="M124" s="37">
        <f t="shared" si="19"/>
        <v>0.46684350132625996</v>
      </c>
      <c r="N124" s="38">
        <v>220</v>
      </c>
      <c r="O124" s="38">
        <f t="shared" si="20"/>
        <v>95</v>
      </c>
      <c r="P124" s="38">
        <f t="shared" si="21"/>
        <v>110.54726368159201</v>
      </c>
      <c r="Q124" s="38">
        <f t="shared" si="22"/>
        <v>109.45273631840797</v>
      </c>
      <c r="R124" s="38">
        <f t="shared" si="23"/>
        <v>125.00000000000001</v>
      </c>
      <c r="S124" s="39">
        <f t="shared" si="24"/>
        <v>-14.452736318407972</v>
      </c>
      <c r="T124" s="39">
        <f t="shared" si="25"/>
        <v>-14.452736318408</v>
      </c>
      <c r="U124" t="s">
        <v>303</v>
      </c>
      <c r="V124" t="s">
        <v>310</v>
      </c>
      <c r="W124" t="s">
        <v>475</v>
      </c>
      <c r="X124" t="s">
        <v>493</v>
      </c>
      <c r="Y124" s="41"/>
    </row>
    <row r="125" spans="1:25" ht="15" x14ac:dyDescent="0.25">
      <c r="A125">
        <v>1.9</v>
      </c>
      <c r="B125">
        <v>1.92</v>
      </c>
      <c r="C125" s="29">
        <f t="shared" si="17"/>
        <v>4.7149122807017552E-2</v>
      </c>
      <c r="D125" s="30">
        <f>IF(OR($A125="",$B125=""),"",A125*'MPTO_working_2-way'!$G124)</f>
        <v>1.9895833333333333</v>
      </c>
      <c r="E125" s="32">
        <f>IF(OR($A125="",$B125=""),"",B125*'MPTO_working_2-way'!$G124)</f>
        <v>2.0105263157894737</v>
      </c>
      <c r="F125" s="30">
        <f>IF(OR($A125="",$B125=""),"",'MPTO_working_2-way'!D124)</f>
        <v>1.9890948745910577</v>
      </c>
      <c r="G125" s="32">
        <f>IF(OR($A125="",$B125=""),"",'MPTO_working_2-way'!E124)</f>
        <v>2.0110253583241455</v>
      </c>
      <c r="H125" s="30">
        <f>IF(OR($A125="",$B125=""),"",'OddsRatio_working_2-way'!M124)</f>
        <v>1.9890707100936806</v>
      </c>
      <c r="I125" s="30">
        <f>IF(OR($A125="",$B125=""),"",'OddsRatio_working_2-way'!N124)</f>
        <v>2.0110500592068727</v>
      </c>
      <c r="J125" s="30">
        <f>IF('Log_working_2-way'!$D124="","",A125^('Log_working_2-way'!$D124))</f>
        <v>1.9888458084128613</v>
      </c>
      <c r="K125" s="32">
        <f>IF('Log_working_2-way'!$D124="","",B125^('Log_working_2-way'!$D124))</f>
        <v>2.0112800109902316</v>
      </c>
      <c r="L125" s="37">
        <f t="shared" si="18"/>
        <v>0.50261780104712039</v>
      </c>
      <c r="M125" s="37">
        <f t="shared" si="19"/>
        <v>0.49738219895287955</v>
      </c>
      <c r="N125" s="38">
        <v>221</v>
      </c>
      <c r="O125" s="38">
        <f t="shared" si="20"/>
        <v>104.68421052631577</v>
      </c>
      <c r="P125" s="38">
        <f t="shared" si="21"/>
        <v>105.89583333333334</v>
      </c>
      <c r="Q125" s="38">
        <f t="shared" si="22"/>
        <v>115.10416666666667</v>
      </c>
      <c r="R125" s="38">
        <f t="shared" si="23"/>
        <v>116.31578947368421</v>
      </c>
      <c r="S125" s="39">
        <f t="shared" si="24"/>
        <v>-10.419956140350905</v>
      </c>
      <c r="T125" s="39">
        <f t="shared" si="25"/>
        <v>-10.419956140350862</v>
      </c>
      <c r="U125" t="s">
        <v>307</v>
      </c>
      <c r="V125" t="s">
        <v>302</v>
      </c>
      <c r="W125" t="s">
        <v>475</v>
      </c>
      <c r="X125" t="s">
        <v>493</v>
      </c>
      <c r="Y125" s="41"/>
    </row>
    <row r="126" spans="1:25" ht="15" x14ac:dyDescent="0.25">
      <c r="A126">
        <v>1.75</v>
      </c>
      <c r="B126">
        <v>1.95</v>
      </c>
      <c r="C126" s="29">
        <f t="shared" si="17"/>
        <v>8.4249084249084394E-2</v>
      </c>
      <c r="D126" s="30">
        <f>IF(OR($A126="",$B126=""),"",A126*'MPTO_working_2-way'!$G125)</f>
        <v>1.8974358974358978</v>
      </c>
      <c r="E126" s="32">
        <f>IF(OR($A126="",$B126=""),"",B126*'MPTO_working_2-way'!$G125)</f>
        <v>2.1142857142857143</v>
      </c>
      <c r="F126" s="30">
        <f>IF(OR($A126="",$B126=""),"",'MPTO_working_2-way'!D125)</f>
        <v>1.8892733564013844</v>
      </c>
      <c r="G126" s="32">
        <f>IF(OR($A126="",$B126=""),"",'MPTO_working_2-way'!E125)</f>
        <v>2.1245136186770432</v>
      </c>
      <c r="H126" s="30">
        <f>IF(OR($A126="",$B126=""),"",'OddsRatio_working_2-way'!M125)</f>
        <v>1.8885233166386388</v>
      </c>
      <c r="I126" s="30">
        <f>IF(OR($A126="",$B126=""),"",'OddsRatio_working_2-way'!N125)</f>
        <v>2.1254628677422756</v>
      </c>
      <c r="J126" s="30">
        <f>IF('Log_working_2-way'!$D125="","",A126^('Log_working_2-way'!$D125))</f>
        <v>1.8846627393903628</v>
      </c>
      <c r="K126" s="32">
        <f>IF('Log_working_2-way'!$D125="","",B126^('Log_working_2-way'!$D125))</f>
        <v>2.1303742719341674</v>
      </c>
      <c r="L126" s="37">
        <f t="shared" si="18"/>
        <v>0.52702702702702697</v>
      </c>
      <c r="M126" s="37">
        <f t="shared" si="19"/>
        <v>0.47297297297297297</v>
      </c>
      <c r="N126" s="38">
        <v>222</v>
      </c>
      <c r="O126" s="38">
        <f t="shared" si="20"/>
        <v>95.142857142857139</v>
      </c>
      <c r="P126" s="38">
        <f t="shared" si="21"/>
        <v>108.15384615384616</v>
      </c>
      <c r="Q126" s="38">
        <f t="shared" si="22"/>
        <v>113.84615384615385</v>
      </c>
      <c r="R126" s="38">
        <f t="shared" si="23"/>
        <v>126.85714285714285</v>
      </c>
      <c r="S126" s="39">
        <f t="shared" si="24"/>
        <v>-18.703296703296715</v>
      </c>
      <c r="T126" s="39">
        <f t="shared" si="25"/>
        <v>-18.703296703296687</v>
      </c>
      <c r="U126" t="s">
        <v>305</v>
      </c>
      <c r="V126" t="s">
        <v>311</v>
      </c>
      <c r="W126" t="s">
        <v>475</v>
      </c>
      <c r="X126" t="s">
        <v>493</v>
      </c>
      <c r="Y126" s="41"/>
    </row>
    <row r="127" spans="1:25" ht="15" x14ac:dyDescent="0.25">
      <c r="A127">
        <v>1.72</v>
      </c>
      <c r="B127">
        <v>2.0699999999999998</v>
      </c>
      <c r="C127" s="29">
        <f t="shared" si="17"/>
        <v>6.4487136276822898E-2</v>
      </c>
      <c r="D127" s="30">
        <f>IF(OR($A127="",$B127=""),"",A127*'MPTO_working_2-way'!$G126)</f>
        <v>1.8309178743961354</v>
      </c>
      <c r="E127" s="32">
        <f>IF(OR($A127="",$B127=""),"",B127*'MPTO_working_2-way'!$G126)</f>
        <v>2.2034883720930232</v>
      </c>
      <c r="F127" s="30">
        <f>IF(OR($A127="",$B127=""),"",'MPTO_working_2-way'!D126)</f>
        <v>1.8209901800327333</v>
      </c>
      <c r="G127" s="32">
        <f>IF(OR($A127="",$B127=""),"",'MPTO_working_2-way'!E126)</f>
        <v>2.2180413655619238</v>
      </c>
      <c r="H127" s="30">
        <f>IF(OR($A127="",$B127=""),"",'OddsRatio_working_2-way'!M126)</f>
        <v>1.8203031124295956</v>
      </c>
      <c r="I127" s="30">
        <f>IF(OR($A127="",$B127=""),"",'OddsRatio_working_2-way'!N126)</f>
        <v>2.2190615698606497</v>
      </c>
      <c r="J127" s="30">
        <f>IF('Log_working_2-way'!$D126="","",A127^('Log_working_2-way'!$D126))</f>
        <v>1.8156937370248978</v>
      </c>
      <c r="K127" s="32">
        <f>IF('Log_working_2-way'!$D126="","",B127^('Log_working_2-way'!$D126))</f>
        <v>2.2259503225309891</v>
      </c>
      <c r="L127" s="37">
        <f t="shared" si="18"/>
        <v>0.54617414248021101</v>
      </c>
      <c r="M127" s="37">
        <f t="shared" si="19"/>
        <v>0.45382585751978893</v>
      </c>
      <c r="N127" s="38">
        <v>223</v>
      </c>
      <c r="O127" s="38">
        <f t="shared" si="20"/>
        <v>93.348837209302332</v>
      </c>
      <c r="P127" s="38">
        <f t="shared" si="21"/>
        <v>115.27053140096618</v>
      </c>
      <c r="Q127" s="38">
        <f t="shared" si="22"/>
        <v>107.72946859903382</v>
      </c>
      <c r="R127" s="38">
        <f t="shared" si="23"/>
        <v>129.65116279069767</v>
      </c>
      <c r="S127" s="39">
        <f t="shared" si="24"/>
        <v>-14.380631389731491</v>
      </c>
      <c r="T127" s="39">
        <f t="shared" si="25"/>
        <v>-14.380631389731491</v>
      </c>
      <c r="U127" t="s">
        <v>304</v>
      </c>
      <c r="V127" t="s">
        <v>309</v>
      </c>
      <c r="W127" t="s">
        <v>475</v>
      </c>
      <c r="X127" t="s">
        <v>493</v>
      </c>
      <c r="Y127" s="41"/>
    </row>
    <row r="128" spans="1:25" ht="15" x14ac:dyDescent="0.25">
      <c r="A128">
        <v>1.79</v>
      </c>
      <c r="B128">
        <v>2.0099999999999998</v>
      </c>
      <c r="C128" s="29">
        <f t="shared" si="17"/>
        <v>5.6171655688040278E-2</v>
      </c>
      <c r="D128" s="30">
        <f>IF(OR($A128="",$B128=""),"",A128*'MPTO_working_2-way'!$G127)</f>
        <v>1.8905472636815921</v>
      </c>
      <c r="E128" s="32">
        <f>IF(OR($A128="",$B128=""),"",B128*'MPTO_working_2-way'!$G127)</f>
        <v>2.1229050279329607</v>
      </c>
      <c r="F128" s="30">
        <f>IF(OR($A128="",$B128=""),"",'MPTO_working_2-way'!D127)</f>
        <v>1.8847533984651248</v>
      </c>
      <c r="G128" s="32">
        <f>IF(OR($A128="",$B128=""),"",'MPTO_working_2-way'!E127)</f>
        <v>2.1302584445957544</v>
      </c>
      <c r="H128" s="30">
        <f>IF(OR($A128="",$B128=""),"",'OddsRatio_working_2-way'!M127)</f>
        <v>1.884408399904582</v>
      </c>
      <c r="I128" s="30">
        <f>IF(OR($A128="",$B128=""),"",'OddsRatio_working_2-way'!N127)</f>
        <v>2.1306993467134521</v>
      </c>
      <c r="J128" s="30">
        <f>IF('Log_working_2-way'!$D127="","",A128^('Log_working_2-way'!$D127))</f>
        <v>1.8817300657088789</v>
      </c>
      <c r="K128" s="32">
        <f>IF('Log_working_2-way'!$D127="","",B128^('Log_working_2-way'!$D127))</f>
        <v>2.1341339474384169</v>
      </c>
      <c r="L128" s="37">
        <f t="shared" si="18"/>
        <v>0.52894736842105261</v>
      </c>
      <c r="M128" s="37">
        <f t="shared" si="19"/>
        <v>0.47105263157894744</v>
      </c>
      <c r="N128" s="38">
        <v>224</v>
      </c>
      <c r="O128" s="38">
        <f t="shared" si="20"/>
        <v>98.860335195530737</v>
      </c>
      <c r="P128" s="38">
        <f t="shared" si="21"/>
        <v>112.55721393034825</v>
      </c>
      <c r="Q128" s="38">
        <f t="shared" si="22"/>
        <v>111.44278606965176</v>
      </c>
      <c r="R128" s="38">
        <f t="shared" si="23"/>
        <v>125.13966480446926</v>
      </c>
      <c r="S128" s="39">
        <f t="shared" si="24"/>
        <v>-12.582450874121022</v>
      </c>
      <c r="T128" s="39">
        <f t="shared" si="25"/>
        <v>-12.582450874121008</v>
      </c>
      <c r="U128" t="s">
        <v>308</v>
      </c>
      <c r="V128" t="s">
        <v>306</v>
      </c>
      <c r="W128" t="s">
        <v>475</v>
      </c>
      <c r="X128" t="s">
        <v>493</v>
      </c>
      <c r="Y128" s="41"/>
    </row>
    <row r="129" spans="1:25" s="35" customFormat="1" ht="15" x14ac:dyDescent="0.25">
      <c r="A129">
        <v>1.86</v>
      </c>
      <c r="B129">
        <v>1.95</v>
      </c>
      <c r="C129" s="29">
        <f t="shared" si="17"/>
        <v>5.0454921422663279E-2</v>
      </c>
      <c r="D129" s="30">
        <f>IF(OR($A129="",$B129=""),"",A129*'MPTO_working_2-way'!$G128)</f>
        <v>1.9538461538461538</v>
      </c>
      <c r="E129" s="32">
        <f>IF(OR($A129="",$B129=""),"",B129*'MPTO_working_2-way'!$G128)</f>
        <v>2.0483870967741935</v>
      </c>
      <c r="F129" s="30">
        <f>IF(OR($A129="",$B129=""),"",'MPTO_working_2-way'!D128)</f>
        <v>1.9515738498789346</v>
      </c>
      <c r="G129" s="32">
        <f>IF(OR($A129="",$B129=""),"",'MPTO_working_2-way'!E128)</f>
        <v>2.0508905852417301</v>
      </c>
      <c r="H129" s="30">
        <f>IF(OR($A129="",$B129=""),"",'OddsRatio_working_2-way'!M128)</f>
        <v>1.9514531821875092</v>
      </c>
      <c r="I129" s="30">
        <f>IF(OR($A129="",$B129=""),"",'OddsRatio_working_2-way'!N128)</f>
        <v>2.0510238640443412</v>
      </c>
      <c r="J129" s="30">
        <f>IF('Log_working_2-way'!$D128="","",A129^('Log_working_2-way'!$D128))</f>
        <v>1.9504053393638028</v>
      </c>
      <c r="K129" s="32">
        <f>IF('Log_working_2-way'!$D128="","",B129^('Log_working_2-way'!$D128))</f>
        <v>2.0521826410070227</v>
      </c>
      <c r="L129" s="37">
        <f t="shared" si="18"/>
        <v>0.51181102362204722</v>
      </c>
      <c r="M129" s="37">
        <f t="shared" si="19"/>
        <v>0.48818897637795278</v>
      </c>
      <c r="N129" s="38">
        <v>225</v>
      </c>
      <c r="O129" s="38">
        <f t="shared" si="20"/>
        <v>104.03225806451613</v>
      </c>
      <c r="P129" s="38">
        <f t="shared" si="21"/>
        <v>109.61538461538463</v>
      </c>
      <c r="Q129" s="38">
        <f t="shared" si="22"/>
        <v>115.3846153846154</v>
      </c>
      <c r="R129" s="38">
        <f t="shared" si="23"/>
        <v>120.96774193548386</v>
      </c>
      <c r="S129" s="39">
        <f t="shared" si="24"/>
        <v>-11.352357320099273</v>
      </c>
      <c r="T129" s="39">
        <f t="shared" si="25"/>
        <v>-11.35235732009923</v>
      </c>
      <c r="U129" t="s">
        <v>315</v>
      </c>
      <c r="V129" t="s">
        <v>312</v>
      </c>
      <c r="W129" t="s">
        <v>476</v>
      </c>
      <c r="X129" t="s">
        <v>493</v>
      </c>
      <c r="Y129" s="41"/>
    </row>
    <row r="130" spans="1:25" ht="15" x14ac:dyDescent="0.25">
      <c r="A130">
        <v>1.88</v>
      </c>
      <c r="B130">
        <v>1.94</v>
      </c>
      <c r="C130" s="29">
        <f t="shared" si="17"/>
        <v>4.7378811142794408E-2</v>
      </c>
      <c r="D130" s="30">
        <f>IF(OR($A130="",$B130=""),"",A130*'MPTO_working_2-way'!$G129)</f>
        <v>1.9690721649484533</v>
      </c>
      <c r="E130" s="32">
        <f>IF(OR($A130="",$B130=""),"",B130*'MPTO_working_2-way'!$G129)</f>
        <v>2.0319148936170213</v>
      </c>
      <c r="F130" s="30">
        <f>IF(OR($A130="",$B130=""),"",'MPTO_working_2-way'!D129)</f>
        <v>1.9676305567544234</v>
      </c>
      <c r="G130" s="32">
        <f>IF(OR($A130="",$B130=""),"",'MPTO_working_2-way'!E129)</f>
        <v>2.033452274754683</v>
      </c>
      <c r="H130" s="30">
        <f>IF(OR($A130="",$B130=""),"",'OddsRatio_working_2-way'!M129)</f>
        <v>1.9675588936937933</v>
      </c>
      <c r="I130" s="30">
        <f>IF(OR($A130="",$B130=""),"",'OddsRatio_working_2-way'!N129)</f>
        <v>2.0335288182638238</v>
      </c>
      <c r="J130" s="30">
        <f>IF('Log_working_2-way'!$D129="","",A130^('Log_working_2-way'!$D129))</f>
        <v>1.9668954787958726</v>
      </c>
      <c r="K130" s="32">
        <f>IF('Log_working_2-way'!$D129="","",B130^('Log_working_2-way'!$D129))</f>
        <v>2.0342379522187155</v>
      </c>
      <c r="L130" s="37">
        <f t="shared" si="18"/>
        <v>0.50785340314136129</v>
      </c>
      <c r="M130" s="37">
        <f t="shared" si="19"/>
        <v>0.49214659685863876</v>
      </c>
      <c r="N130" s="38">
        <v>226</v>
      </c>
      <c r="O130" s="38">
        <f t="shared" si="20"/>
        <v>105.78723404255318</v>
      </c>
      <c r="P130" s="38">
        <f t="shared" si="21"/>
        <v>109.50515463917527</v>
      </c>
      <c r="Q130" s="38">
        <f t="shared" si="22"/>
        <v>116.49484536082475</v>
      </c>
      <c r="R130" s="38">
        <f t="shared" si="23"/>
        <v>120.21276595744681</v>
      </c>
      <c r="S130" s="39">
        <f t="shared" si="24"/>
        <v>-10.707611318271574</v>
      </c>
      <c r="T130" s="39">
        <f t="shared" si="25"/>
        <v>-10.707611318271532</v>
      </c>
      <c r="U130" t="s">
        <v>314</v>
      </c>
      <c r="V130" t="s">
        <v>313</v>
      </c>
      <c r="W130" t="s">
        <v>476</v>
      </c>
      <c r="X130" t="s">
        <v>493</v>
      </c>
      <c r="Y130" s="41"/>
    </row>
    <row r="131" spans="1:25" s="35" customFormat="1" ht="15" x14ac:dyDescent="0.25">
      <c r="A131">
        <v>1.89</v>
      </c>
      <c r="B131">
        <v>1.93</v>
      </c>
      <c r="C131" s="29">
        <f t="shared" ref="C131:C194" si="26">IF(OR($A131="",$B131=""),"",(1/A131)+(1/B131)-1)</f>
        <v>4.7235244126436093E-2</v>
      </c>
      <c r="D131" s="30">
        <f>IF(OR($A131="",$B131=""),"",A131*'MPTO_working_2-way'!$G130)</f>
        <v>1.9792746113989641</v>
      </c>
      <c r="E131" s="32">
        <f>IF(OR($A131="",$B131=""),"",B131*'MPTO_working_2-way'!$G130)</f>
        <v>2.0211640211640214</v>
      </c>
      <c r="F131" s="30">
        <f>IF(OR($A131="",$B131=""),"",'MPTO_working_2-way'!D130)</f>
        <v>1.9783062613553166</v>
      </c>
      <c r="G131" s="32">
        <f>IF(OR($A131="",$B131=""),"",'MPTO_working_2-way'!E130)</f>
        <v>2.0221747928042801</v>
      </c>
      <c r="H131" s="30">
        <f>IF(OR($A131="",$B131=""),"",'OddsRatio_working_2-way'!M130)</f>
        <v>1.9782582722940953</v>
      </c>
      <c r="I131" s="30">
        <f>IF(OR($A131="",$B131=""),"",'OddsRatio_working_2-way'!N130)</f>
        <v>2.0222249362174249</v>
      </c>
      <c r="J131" s="30">
        <f>IF('Log_working_2-way'!$D130="","",A131^('Log_working_2-way'!$D130))</f>
        <v>1.9778125435355127</v>
      </c>
      <c r="K131" s="32">
        <f>IF('Log_working_2-way'!$D130="","",B131^('Log_working_2-way'!$D130))</f>
        <v>2.0226909100425914</v>
      </c>
      <c r="L131" s="37">
        <f t="shared" si="18"/>
        <v>0.50523560209424079</v>
      </c>
      <c r="M131" s="37">
        <f t="shared" si="19"/>
        <v>0.4947643979057591</v>
      </c>
      <c r="N131" s="38">
        <v>227</v>
      </c>
      <c r="O131" s="38">
        <f t="shared" si="20"/>
        <v>106.8941798941799</v>
      </c>
      <c r="P131" s="38">
        <f t="shared" si="21"/>
        <v>109.38341968911919</v>
      </c>
      <c r="Q131" s="38">
        <f t="shared" si="22"/>
        <v>117.61658031088085</v>
      </c>
      <c r="R131" s="38">
        <f t="shared" si="23"/>
        <v>120.10582010582013</v>
      </c>
      <c r="S131" s="39">
        <f t="shared" si="24"/>
        <v>-10.72240041670095</v>
      </c>
      <c r="T131" s="39">
        <f t="shared" si="25"/>
        <v>-10.722400416700935</v>
      </c>
      <c r="U131" t="s">
        <v>321</v>
      </c>
      <c r="V131" t="s">
        <v>318</v>
      </c>
      <c r="W131" t="s">
        <v>476</v>
      </c>
      <c r="X131" t="s">
        <v>493</v>
      </c>
      <c r="Y131" s="41"/>
    </row>
    <row r="132" spans="1:25" ht="15" x14ac:dyDescent="0.25">
      <c r="A132">
        <v>1.88</v>
      </c>
      <c r="B132">
        <v>1.93</v>
      </c>
      <c r="C132" s="29">
        <f t="shared" si="26"/>
        <v>5.0049608642928067E-2</v>
      </c>
      <c r="D132" s="30">
        <f>IF(OR($A132="",$B132=""),"",A132*'MPTO_working_2-way'!$G131)</f>
        <v>1.9740932642487046</v>
      </c>
      <c r="E132" s="32">
        <f>IF(OR($A132="",$B132=""),"",B132*'MPTO_working_2-way'!$G131)</f>
        <v>2.0265957446808511</v>
      </c>
      <c r="F132" s="30">
        <f>IF(OR($A132="",$B132=""),"",'MPTO_working_2-way'!D131)</f>
        <v>1.9728142670726401</v>
      </c>
      <c r="G132" s="32">
        <f>IF(OR($A132="",$B132=""),"",'MPTO_working_2-way'!E131)</f>
        <v>2.027945450480662</v>
      </c>
      <c r="H132" s="30">
        <f>IF(OR($A132="",$B132=""),"",'OddsRatio_working_2-way'!M131)</f>
        <v>1.97274691422784</v>
      </c>
      <c r="I132" s="30">
        <f>IF(OR($A132="",$B132=""),"",'OddsRatio_working_2-way'!N131)</f>
        <v>2.0280166252635121</v>
      </c>
      <c r="J132" s="30">
        <f>IF('Log_working_2-way'!$D131="","",A132^('Log_working_2-way'!$D131))</f>
        <v>1.972156892091637</v>
      </c>
      <c r="K132" s="32">
        <f>IF('Log_working_2-way'!$D131="","",B132^('Log_working_2-way'!$D131))</f>
        <v>2.0286405498267945</v>
      </c>
      <c r="L132" s="37">
        <f t="shared" si="18"/>
        <v>0.50656167979002631</v>
      </c>
      <c r="M132" s="37">
        <f t="shared" si="19"/>
        <v>0.49343832020997375</v>
      </c>
      <c r="N132" s="38">
        <v>228</v>
      </c>
      <c r="O132" s="38">
        <f t="shared" si="20"/>
        <v>106.72340425531914</v>
      </c>
      <c r="P132" s="38">
        <f t="shared" si="21"/>
        <v>109.86528497409326</v>
      </c>
      <c r="Q132" s="38">
        <f t="shared" si="22"/>
        <v>118.13471502590676</v>
      </c>
      <c r="R132" s="38">
        <f t="shared" si="23"/>
        <v>121.27659574468085</v>
      </c>
      <c r="S132" s="39">
        <f t="shared" si="24"/>
        <v>-11.411310770587619</v>
      </c>
      <c r="T132" s="39">
        <f t="shared" si="25"/>
        <v>-11.41131077058759</v>
      </c>
      <c r="U132" t="s">
        <v>317</v>
      </c>
      <c r="V132" t="s">
        <v>320</v>
      </c>
      <c r="W132" t="s">
        <v>476</v>
      </c>
      <c r="X132" t="s">
        <v>493</v>
      </c>
      <c r="Y132" s="41"/>
    </row>
    <row r="133" spans="1:25" ht="15" x14ac:dyDescent="0.25">
      <c r="A133">
        <v>1.85</v>
      </c>
      <c r="B133">
        <v>1.97</v>
      </c>
      <c r="C133" s="29">
        <f t="shared" si="26"/>
        <v>4.8154753738510081E-2</v>
      </c>
      <c r="D133" s="30">
        <f>IF(OR($A133="",$B133=""),"",A133*'MPTO_working_2-way'!$G132)</f>
        <v>1.9390862944162437</v>
      </c>
      <c r="E133" s="32">
        <f>IF(OR($A133="",$B133=""),"",B133*'MPTO_working_2-way'!$G132)</f>
        <v>2.0648648648648646</v>
      </c>
      <c r="F133" s="30">
        <f>IF(OR($A133="",$B133=""),"",'MPTO_working_2-way'!D132)</f>
        <v>1.9362465134812061</v>
      </c>
      <c r="G133" s="32">
        <f>IF(OR($A133="",$B133=""),"",'MPTO_working_2-way'!E132)</f>
        <v>2.0680947652149242</v>
      </c>
      <c r="H133" s="30">
        <f>IF(OR($A133="",$B133=""),"",'OddsRatio_working_2-way'!M132)</f>
        <v>1.936102910899125</v>
      </c>
      <c r="I133" s="30">
        <f>IF(OR($A133="",$B133=""),"",'OddsRatio_working_2-way'!N132)</f>
        <v>2.0682586159672365</v>
      </c>
      <c r="J133" s="30">
        <f>IF('Log_working_2-way'!$D132="","",A133^('Log_working_2-way'!$D132))</f>
        <v>1.9347965200176827</v>
      </c>
      <c r="K133" s="32">
        <f>IF('Log_working_2-way'!$D132="","",B133^('Log_working_2-way'!$D132))</f>
        <v>2.0697515219465816</v>
      </c>
      <c r="L133" s="37">
        <f t="shared" ref="L133:L196" si="27">(1/D133)</f>
        <v>0.51570680628272247</v>
      </c>
      <c r="M133" s="37">
        <f t="shared" ref="M133:M196" si="28">(1/E133)</f>
        <v>0.48429319371727753</v>
      </c>
      <c r="N133" s="38">
        <v>229</v>
      </c>
      <c r="O133" s="38">
        <f t="shared" ref="O133:O196" si="29">(1/A133)*((N133*A133)-N133)</f>
        <v>105.21621621621622</v>
      </c>
      <c r="P133" s="38">
        <f t="shared" ref="P133:P196" si="30">(1/B133)*((N133*B133)-N133)</f>
        <v>112.75634517766497</v>
      </c>
      <c r="Q133" s="38">
        <f t="shared" ref="Q133:Q196" si="31">(1/B133)*N133</f>
        <v>116.24365482233502</v>
      </c>
      <c r="R133" s="38">
        <f t="shared" ref="R133:R196" si="32">(1/A133)*N133</f>
        <v>123.78378378378376</v>
      </c>
      <c r="S133" s="39">
        <f t="shared" ref="S133:S196" si="33">O133-Q133</f>
        <v>-11.027438606118793</v>
      </c>
      <c r="T133" s="39">
        <f t="shared" ref="T133:T196" si="34">P133-R133</f>
        <v>-11.027438606118793</v>
      </c>
      <c r="U133" t="s">
        <v>319</v>
      </c>
      <c r="V133" t="s">
        <v>316</v>
      </c>
      <c r="W133" t="s">
        <v>476</v>
      </c>
      <c r="X133" t="s">
        <v>493</v>
      </c>
      <c r="Y133" s="41"/>
    </row>
    <row r="134" spans="1:25" s="35" customFormat="1" ht="15" x14ac:dyDescent="0.25">
      <c r="A134">
        <v>2.37</v>
      </c>
      <c r="B134">
        <v>1.65</v>
      </c>
      <c r="C134" s="29">
        <f t="shared" si="26"/>
        <v>2.8001534330648337E-2</v>
      </c>
      <c r="D134" s="30">
        <f>IF(OR($A134="",$B134=""),"",A134*'MPTO_working_2-way'!$G133)</f>
        <v>2.4363636363636365</v>
      </c>
      <c r="E134" s="32">
        <f>IF(OR($A134="",$B134=""),"",B134*'MPTO_working_2-way'!$G133)</f>
        <v>1.6962025316455696</v>
      </c>
      <c r="F134" s="30">
        <f>IF(OR($A134="",$B134=""),"",'MPTO_working_2-way'!D133)</f>
        <v>2.4513399153737665</v>
      </c>
      <c r="G134" s="32">
        <f>IF(OR($A134="",$B134=""),"",'MPTO_working_2-way'!E133)</f>
        <v>1.6890184645286688</v>
      </c>
      <c r="H134" s="30">
        <f>IF(OR($A134="",$B134=""),"",'OddsRatio_working_2-way'!M133)</f>
        <v>2.4517893468724408</v>
      </c>
      <c r="I134" s="30">
        <f>IF(OR($A134="",$B134=""),"",'OddsRatio_working_2-way'!N133)</f>
        <v>1.6888051645745159</v>
      </c>
      <c r="J134" s="30">
        <f>IF('Log_working_2-way'!$D133="","",A134^('Log_working_2-way'!$D133))</f>
        <v>2.4586772337716281</v>
      </c>
      <c r="K134" s="32">
        <f>IF('Log_working_2-way'!$D133="","",B134^('Log_working_2-way'!$D133))</f>
        <v>1.685552620448002</v>
      </c>
      <c r="L134" s="37">
        <f t="shared" si="27"/>
        <v>0.41044776119402981</v>
      </c>
      <c r="M134" s="37">
        <f t="shared" si="28"/>
        <v>0.58955223880597019</v>
      </c>
      <c r="N134" s="38">
        <v>230</v>
      </c>
      <c r="O134" s="38">
        <f t="shared" si="29"/>
        <v>132.95358649789029</v>
      </c>
      <c r="P134" s="38">
        <f t="shared" si="30"/>
        <v>90.606060606060609</v>
      </c>
      <c r="Q134" s="38">
        <f t="shared" si="31"/>
        <v>139.39393939393941</v>
      </c>
      <c r="R134" s="38">
        <f t="shared" si="32"/>
        <v>97.046413502109701</v>
      </c>
      <c r="S134" s="39">
        <f t="shared" si="33"/>
        <v>-6.4403528960491201</v>
      </c>
      <c r="T134" s="39">
        <f t="shared" si="34"/>
        <v>-6.4403528960490917</v>
      </c>
      <c r="U134" t="s">
        <v>445</v>
      </c>
      <c r="V134" t="s">
        <v>424</v>
      </c>
      <c r="W134" t="s">
        <v>467</v>
      </c>
      <c r="X134" t="s">
        <v>493</v>
      </c>
      <c r="Y134" s="41"/>
    </row>
    <row r="135" spans="1:25" s="35" customFormat="1" ht="15" x14ac:dyDescent="0.25">
      <c r="A135">
        <v>2.41</v>
      </c>
      <c r="B135">
        <v>1.63</v>
      </c>
      <c r="C135" s="29">
        <f t="shared" si="26"/>
        <v>2.8434691851436877E-2</v>
      </c>
      <c r="D135" s="30">
        <f>IF(OR($A135="",$B135=""),"",A135*'MPTO_working_2-way'!$G134)</f>
        <v>2.4785276073619631</v>
      </c>
      <c r="E135" s="32">
        <f>IF(OR($A135="",$B135=""),"",B135*'MPTO_working_2-way'!$G134)</f>
        <v>1.6763485477178419</v>
      </c>
      <c r="F135" s="30">
        <f>IF(OR($A135="",$B135=""),"",'MPTO_working_2-way'!D134)</f>
        <v>2.4955055109106499</v>
      </c>
      <c r="G135" s="32">
        <f>IF(OR($A135="",$B135=""),"",'MPTO_working_2-way'!E134)</f>
        <v>1.6686702206741284</v>
      </c>
      <c r="H135" s="30">
        <f>IF(OR($A135="",$B135=""),"",'OddsRatio_working_2-way'!M134)</f>
        <v>2.4960264830861911</v>
      </c>
      <c r="I135" s="30">
        <f>IF(OR($A135="",$B135=""),"",'OddsRatio_working_2-way'!N134)</f>
        <v>1.6684373647831916</v>
      </c>
      <c r="J135" s="30">
        <f>IF('Log_working_2-way'!$D134="","",A135^('Log_working_2-way'!$D134))</f>
        <v>2.5038534406814188</v>
      </c>
      <c r="K135" s="32">
        <f>IF('Log_working_2-way'!$D134="","",B135^('Log_working_2-way'!$D134))</f>
        <v>1.6649584147953032</v>
      </c>
      <c r="L135" s="37">
        <f t="shared" si="27"/>
        <v>0.40346534653465349</v>
      </c>
      <c r="M135" s="37">
        <f t="shared" si="28"/>
        <v>0.59653465346534673</v>
      </c>
      <c r="N135" s="38">
        <v>231</v>
      </c>
      <c r="O135" s="38">
        <f t="shared" si="29"/>
        <v>135.14937759336101</v>
      </c>
      <c r="P135" s="38">
        <f t="shared" si="30"/>
        <v>89.282208588957033</v>
      </c>
      <c r="Q135" s="38">
        <f t="shared" si="31"/>
        <v>141.71779141104295</v>
      </c>
      <c r="R135" s="38">
        <f t="shared" si="32"/>
        <v>95.85062240663899</v>
      </c>
      <c r="S135" s="39">
        <f t="shared" si="33"/>
        <v>-6.5684138176819431</v>
      </c>
      <c r="T135" s="39">
        <f t="shared" si="34"/>
        <v>-6.5684138176819573</v>
      </c>
      <c r="U135" t="s">
        <v>184</v>
      </c>
      <c r="V135" t="s">
        <v>324</v>
      </c>
      <c r="W135" t="s">
        <v>467</v>
      </c>
      <c r="X135" t="s">
        <v>493</v>
      </c>
      <c r="Y135" s="41"/>
    </row>
    <row r="136" spans="1:25" ht="15" x14ac:dyDescent="0.25">
      <c r="A136">
        <v>2.29</v>
      </c>
      <c r="B136">
        <v>1.69</v>
      </c>
      <c r="C136" s="29">
        <f t="shared" si="26"/>
        <v>2.8397199038784571E-2</v>
      </c>
      <c r="D136" s="30">
        <f>IF(OR($A136="",$B136=""),"",A136*'MPTO_working_2-way'!$G135)</f>
        <v>2.3550295857988166</v>
      </c>
      <c r="E136" s="32">
        <f>IF(OR($A136="",$B136=""),"",B136*'MPTO_working_2-way'!$G135)</f>
        <v>1.7379912663755459</v>
      </c>
      <c r="F136" s="30">
        <f>IF(OR($A136="",$B136=""),"",'MPTO_working_2-way'!D135)</f>
        <v>2.3669612550074923</v>
      </c>
      <c r="G136" s="32">
        <f>IF(OR($A136="",$B136=""),"",'MPTO_working_2-way'!E135)</f>
        <v>1.7315496297621977</v>
      </c>
      <c r="H136" s="30">
        <f>IF(OR($A136="",$B136=""),"",'OddsRatio_working_2-way'!M135)</f>
        <v>2.3673204516101207</v>
      </c>
      <c r="I136" s="30">
        <f>IF(OR($A136="",$B136=""),"",'OddsRatio_working_2-way'!N135)</f>
        <v>1.7313574508612271</v>
      </c>
      <c r="J136" s="30">
        <f>IF('Log_working_2-way'!$D135="","",A136^('Log_working_2-way'!$D135))</f>
        <v>2.372791853383128</v>
      </c>
      <c r="K136" s="32">
        <f>IF('Log_working_2-way'!$D135="","",B136^('Log_working_2-way'!$D135))</f>
        <v>1.7284425512400656</v>
      </c>
      <c r="L136" s="37">
        <f t="shared" si="27"/>
        <v>0.42462311557788945</v>
      </c>
      <c r="M136" s="37">
        <f t="shared" si="28"/>
        <v>0.57537688442211055</v>
      </c>
      <c r="N136" s="38">
        <v>232</v>
      </c>
      <c r="O136" s="38">
        <f t="shared" si="29"/>
        <v>130.68995633187771</v>
      </c>
      <c r="P136" s="38">
        <f t="shared" si="30"/>
        <v>94.721893491124248</v>
      </c>
      <c r="Q136" s="38">
        <f t="shared" si="31"/>
        <v>137.27810650887574</v>
      </c>
      <c r="R136" s="38">
        <f t="shared" si="32"/>
        <v>101.31004366812228</v>
      </c>
      <c r="S136" s="39">
        <f t="shared" si="33"/>
        <v>-6.5881501769980275</v>
      </c>
      <c r="T136" s="39">
        <f t="shared" si="34"/>
        <v>-6.5881501769980275</v>
      </c>
      <c r="U136" t="s">
        <v>446</v>
      </c>
      <c r="V136" t="s">
        <v>185</v>
      </c>
      <c r="W136" t="s">
        <v>467</v>
      </c>
      <c r="X136" t="s">
        <v>493</v>
      </c>
      <c r="Y136" s="41"/>
    </row>
    <row r="137" spans="1:25" s="35" customFormat="1" ht="15" x14ac:dyDescent="0.25">
      <c r="A137">
        <v>2.46</v>
      </c>
      <c r="B137">
        <v>1.6</v>
      </c>
      <c r="C137" s="29">
        <f t="shared" si="26"/>
        <v>3.1504065040650397E-2</v>
      </c>
      <c r="D137" s="30">
        <f>IF(OR($A137="",$B137=""),"",A137*'MPTO_working_2-way'!$G136)</f>
        <v>2.5375000000000001</v>
      </c>
      <c r="E137" s="32">
        <f>IF(OR($A137="",$B137=""),"",B137*'MPTO_working_2-way'!$G136)</f>
        <v>1.6504065040650406</v>
      </c>
      <c r="F137" s="30">
        <f>IF(OR($A137="",$B137=""),"",'MPTO_working_2-way'!D136)</f>
        <v>2.5591677503250976</v>
      </c>
      <c r="G137" s="32">
        <f>IF(OR($A137="",$B137=""),"",'MPTO_working_2-way'!E136)</f>
        <v>1.6413678065054211</v>
      </c>
      <c r="H137" s="30">
        <f>IF(OR($A137="",$B137=""),"",'OddsRatio_working_2-way'!M136)</f>
        <v>2.5599145275730124</v>
      </c>
      <c r="I137" s="30">
        <f>IF(OR($A137="",$B137=""),"",'OddsRatio_working_2-way'!N136)</f>
        <v>1.6410607647560327</v>
      </c>
      <c r="J137" s="30">
        <f>IF('Log_working_2-way'!$D136="","",A137^('Log_working_2-way'!$D136))</f>
        <v>2.5699693865556159</v>
      </c>
      <c r="K137" s="32">
        <f>IF('Log_working_2-way'!$D136="","",B137^('Log_working_2-way'!$D136))</f>
        <v>1.6369550951524368</v>
      </c>
      <c r="L137" s="37">
        <f t="shared" si="27"/>
        <v>0.39408866995073888</v>
      </c>
      <c r="M137" s="37">
        <f t="shared" si="28"/>
        <v>0.60591133004926112</v>
      </c>
      <c r="N137" s="38">
        <v>233</v>
      </c>
      <c r="O137" s="38">
        <f t="shared" si="29"/>
        <v>138.28455284552842</v>
      </c>
      <c r="P137" s="38">
        <f t="shared" si="30"/>
        <v>87.375</v>
      </c>
      <c r="Q137" s="38">
        <f t="shared" si="31"/>
        <v>145.625</v>
      </c>
      <c r="R137" s="38">
        <f t="shared" si="32"/>
        <v>94.715447154471548</v>
      </c>
      <c r="S137" s="39">
        <f t="shared" si="33"/>
        <v>-7.3404471544715761</v>
      </c>
      <c r="T137" s="39">
        <f t="shared" si="34"/>
        <v>-7.3404471544715477</v>
      </c>
      <c r="U137" t="s">
        <v>328</v>
      </c>
      <c r="V137" t="s">
        <v>331</v>
      </c>
      <c r="W137" t="s">
        <v>468</v>
      </c>
      <c r="X137" t="s">
        <v>493</v>
      </c>
      <c r="Y137" s="41"/>
    </row>
    <row r="138" spans="1:25" ht="15" x14ac:dyDescent="0.25">
      <c r="A138">
        <v>2.7</v>
      </c>
      <c r="B138">
        <v>1.51</v>
      </c>
      <c r="C138" s="29">
        <f t="shared" si="26"/>
        <v>3.2622025999509585E-2</v>
      </c>
      <c r="D138" s="30">
        <f>IF(OR($A138="",$B138=""),"",A138*'MPTO_working_2-way'!$G137)</f>
        <v>2.7880794701986762</v>
      </c>
      <c r="E138" s="32">
        <f>IF(OR($A138="",$B138=""),"",B138*'MPTO_working_2-way'!$G137)</f>
        <v>1.5592592592592596</v>
      </c>
      <c r="F138" s="30">
        <f>IF(OR($A138="",$B138=""),"",'MPTO_working_2-way'!D137)</f>
        <v>2.8243851749220652</v>
      </c>
      <c r="G138" s="32">
        <f>IF(OR($A138="",$B138=""),"",'MPTO_working_2-way'!E137)</f>
        <v>1.5481298651984055</v>
      </c>
      <c r="H138" s="30">
        <f>IF(OR($A138="",$B138=""),"",'OddsRatio_working_2-way'!M137)</f>
        <v>2.8257418583505545</v>
      </c>
      <c r="I138" s="30">
        <f>IF(OR($A138="",$B138=""),"",'OddsRatio_working_2-way'!N137)</f>
        <v>1.5477225575051663</v>
      </c>
      <c r="J138" s="30">
        <f>IF('Log_working_2-way'!$D137="","",A138^('Log_working_2-way'!$D137))</f>
        <v>2.8428302498606608</v>
      </c>
      <c r="K138" s="32">
        <f>IF('Log_working_2-way'!$D137="","",B138^('Log_working_2-way'!$D137))</f>
        <v>1.5426435777660368</v>
      </c>
      <c r="L138" s="37">
        <f t="shared" si="27"/>
        <v>0.35866983372921607</v>
      </c>
      <c r="M138" s="37">
        <f t="shared" si="28"/>
        <v>0.64133016627078376</v>
      </c>
      <c r="N138" s="38">
        <v>234</v>
      </c>
      <c r="O138" s="38">
        <f t="shared" si="29"/>
        <v>147.33333333333334</v>
      </c>
      <c r="P138" s="38">
        <f t="shared" si="30"/>
        <v>79.033112582781442</v>
      </c>
      <c r="Q138" s="38">
        <f t="shared" si="31"/>
        <v>154.96688741721854</v>
      </c>
      <c r="R138" s="38">
        <f t="shared" si="32"/>
        <v>86.666666666666657</v>
      </c>
      <c r="S138" s="39">
        <f t="shared" si="33"/>
        <v>-7.6335540838852012</v>
      </c>
      <c r="T138" s="39">
        <f t="shared" si="34"/>
        <v>-7.6335540838852154</v>
      </c>
      <c r="U138" t="s">
        <v>431</v>
      </c>
      <c r="V138" t="s">
        <v>427</v>
      </c>
      <c r="W138" t="s">
        <v>468</v>
      </c>
      <c r="X138" t="s">
        <v>493</v>
      </c>
      <c r="Y138" s="41"/>
    </row>
    <row r="139" spans="1:25" ht="15" x14ac:dyDescent="0.25">
      <c r="A139">
        <v>2.27</v>
      </c>
      <c r="B139">
        <v>1.68</v>
      </c>
      <c r="C139" s="29">
        <f t="shared" si="26"/>
        <v>3.5766729599328695E-2</v>
      </c>
      <c r="D139" s="30">
        <f>IF(OR($A139="",$B139=""),"",A139*'MPTO_working_2-way'!$G138)</f>
        <v>2.3511904761904763</v>
      </c>
      <c r="E139" s="32">
        <f>IF(OR($A139="",$B139=""),"",B139*'MPTO_working_2-way'!$G138)</f>
        <v>1.7400881057268722</v>
      </c>
      <c r="F139" s="30">
        <f>IF(OR($A139="",$B139=""),"",'MPTO_working_2-way'!D138)</f>
        <v>2.3660503784588656</v>
      </c>
      <c r="G139" s="32">
        <f>IF(OR($A139="",$B139=""),"",'MPTO_working_2-way'!E138)</f>
        <v>1.7320374239258789</v>
      </c>
      <c r="H139" s="30">
        <f>IF(OR($A139="",$B139=""),"",'OddsRatio_working_2-way'!M138)</f>
        <v>2.3666188418222287</v>
      </c>
      <c r="I139" s="30">
        <f>IF(OR($A139="",$B139=""),"",'OddsRatio_working_2-way'!N138)</f>
        <v>1.7317329231804059</v>
      </c>
      <c r="J139" s="30">
        <f>IF('Log_working_2-way'!$D138="","",A139^('Log_working_2-way'!$D138))</f>
        <v>2.37348902776783</v>
      </c>
      <c r="K139" s="32">
        <f>IF('Log_working_2-way'!$D138="","",B139^('Log_working_2-way'!$D138))</f>
        <v>1.72807279838637</v>
      </c>
      <c r="L139" s="37">
        <f t="shared" si="27"/>
        <v>0.42531645569620252</v>
      </c>
      <c r="M139" s="37">
        <f t="shared" si="28"/>
        <v>0.57468354430379742</v>
      </c>
      <c r="N139" s="38">
        <v>235</v>
      </c>
      <c r="O139" s="38">
        <f t="shared" si="29"/>
        <v>131.47577092511014</v>
      </c>
      <c r="P139" s="38">
        <f t="shared" si="30"/>
        <v>95.11904761904762</v>
      </c>
      <c r="Q139" s="38">
        <f t="shared" si="31"/>
        <v>139.88095238095238</v>
      </c>
      <c r="R139" s="38">
        <f t="shared" si="32"/>
        <v>103.52422907488986</v>
      </c>
      <c r="S139" s="39">
        <f t="shared" si="33"/>
        <v>-8.4051814558422393</v>
      </c>
      <c r="T139" s="39">
        <f t="shared" si="34"/>
        <v>-8.4051814558422393</v>
      </c>
      <c r="U139" t="s">
        <v>190</v>
      </c>
      <c r="V139" t="s">
        <v>451</v>
      </c>
      <c r="W139" t="s">
        <v>468</v>
      </c>
      <c r="X139" t="s">
        <v>493</v>
      </c>
      <c r="Y139" s="41"/>
    </row>
    <row r="140" spans="1:25" ht="15" x14ac:dyDescent="0.25">
      <c r="A140">
        <v>2.2999999999999998</v>
      </c>
      <c r="B140">
        <v>1.67</v>
      </c>
      <c r="C140" s="29">
        <f t="shared" si="26"/>
        <v>3.3585003905233002E-2</v>
      </c>
      <c r="D140" s="30">
        <f>IF(OR($A140="",$B140=""),"",A140*'MPTO_working_2-way'!$G139)</f>
        <v>2.3772455089820359</v>
      </c>
      <c r="E140" s="32">
        <f>IF(OR($A140="",$B140=""),"",B140*'MPTO_working_2-way'!$G139)</f>
        <v>1.7260869565217389</v>
      </c>
      <c r="F140" s="30">
        <f>IF(OR($A140="",$B140=""),"",'MPTO_working_2-way'!D139)</f>
        <v>2.3924011211460603</v>
      </c>
      <c r="G140" s="32">
        <f>IF(OR($A140="",$B140=""),"",'MPTO_working_2-way'!E139)</f>
        <v>1.7181838514873629</v>
      </c>
      <c r="H140" s="30">
        <f>IF(OR($A140="",$B140=""),"",'OddsRatio_working_2-way'!M139)</f>
        <v>2.3929459815307572</v>
      </c>
      <c r="I140" s="30">
        <f>IF(OR($A140="",$B140=""),"",'OddsRatio_working_2-way'!N139)</f>
        <v>1.7179029289427752</v>
      </c>
      <c r="J140" s="30">
        <f>IF('Log_working_2-way'!$D139="","",A140^('Log_working_2-way'!$D139))</f>
        <v>2.399943779582375</v>
      </c>
      <c r="K140" s="32">
        <f>IF('Log_working_2-way'!$D139="","",B140^('Log_working_2-way'!$D139))</f>
        <v>1.7143143993241288</v>
      </c>
      <c r="L140" s="37">
        <f t="shared" si="27"/>
        <v>0.42065491183879095</v>
      </c>
      <c r="M140" s="37">
        <f t="shared" si="28"/>
        <v>0.57934508816120911</v>
      </c>
      <c r="N140" s="38">
        <v>236</v>
      </c>
      <c r="O140" s="38">
        <f t="shared" si="29"/>
        <v>133.39130434782609</v>
      </c>
      <c r="P140" s="38">
        <f t="shared" si="30"/>
        <v>94.682634730538936</v>
      </c>
      <c r="Q140" s="38">
        <f t="shared" si="31"/>
        <v>141.31736526946108</v>
      </c>
      <c r="R140" s="38">
        <f t="shared" si="32"/>
        <v>102.60869565217392</v>
      </c>
      <c r="S140" s="39">
        <f t="shared" si="33"/>
        <v>-7.9260609216349849</v>
      </c>
      <c r="T140" s="39">
        <f t="shared" si="34"/>
        <v>-7.9260609216349849</v>
      </c>
      <c r="U140" t="s">
        <v>333</v>
      </c>
      <c r="V140" t="s">
        <v>430</v>
      </c>
      <c r="W140" t="s">
        <v>468</v>
      </c>
      <c r="X140" t="s">
        <v>493</v>
      </c>
      <c r="Y140" s="41"/>
    </row>
    <row r="141" spans="1:25" ht="15" x14ac:dyDescent="0.25">
      <c r="A141">
        <v>1.82</v>
      </c>
      <c r="B141">
        <v>2.0699999999999998</v>
      </c>
      <c r="C141" s="29">
        <f t="shared" si="26"/>
        <v>3.2542336890162948E-2</v>
      </c>
      <c r="D141" s="30">
        <f>IF(OR($A141="",$B141=""),"",A141*'MPTO_working_2-way'!$G140)</f>
        <v>1.8792270531400965</v>
      </c>
      <c r="E141" s="32">
        <f>IF(OR($A141="",$B141=""),"",B141*'MPTO_working_2-way'!$G140)</f>
        <v>2.1373626373626373</v>
      </c>
      <c r="F141" s="30">
        <f>IF(OR($A141="",$B141=""),"",'MPTO_working_2-way'!D140)</f>
        <v>1.8755413949320454</v>
      </c>
      <c r="G141" s="32">
        <f>IF(OR($A141="",$B141=""),"",'MPTO_working_2-way'!E140)</f>
        <v>2.1421504520384373</v>
      </c>
      <c r="H141" s="30">
        <f>IF(OR($A141="",$B141=""),"",'OddsRatio_working_2-way'!M140)</f>
        <v>1.8754171235399244</v>
      </c>
      <c r="I141" s="30">
        <f>IF(OR($A141="",$B141=""),"",'OddsRatio_working_2-way'!N140)</f>
        <v>2.1423125880338039</v>
      </c>
      <c r="J141" s="30">
        <f>IF('Log_working_2-way'!$D140="","",A141^('Log_working_2-way'!$D140))</f>
        <v>1.8737445050186454</v>
      </c>
      <c r="K141" s="32">
        <f>IF('Log_working_2-way'!$D140="","",B141^('Log_working_2-way'!$D140))</f>
        <v>2.1444993293304022</v>
      </c>
      <c r="L141" s="37">
        <f t="shared" si="27"/>
        <v>0.53213367609254503</v>
      </c>
      <c r="M141" s="37">
        <f t="shared" si="28"/>
        <v>0.46786632390745503</v>
      </c>
      <c r="N141" s="38">
        <v>237</v>
      </c>
      <c r="O141" s="38">
        <f t="shared" si="29"/>
        <v>106.78021978021978</v>
      </c>
      <c r="P141" s="38">
        <f t="shared" si="30"/>
        <v>122.50724637681159</v>
      </c>
      <c r="Q141" s="38">
        <f t="shared" si="31"/>
        <v>114.49275362318842</v>
      </c>
      <c r="R141" s="38">
        <f t="shared" si="32"/>
        <v>130.2197802197802</v>
      </c>
      <c r="S141" s="39">
        <f t="shared" si="33"/>
        <v>-7.7125338429686394</v>
      </c>
      <c r="T141" s="39">
        <f t="shared" si="34"/>
        <v>-7.712533842968611</v>
      </c>
      <c r="U141" t="s">
        <v>434</v>
      </c>
      <c r="V141" t="s">
        <v>482</v>
      </c>
      <c r="W141" t="s">
        <v>469</v>
      </c>
      <c r="X141" t="s">
        <v>493</v>
      </c>
      <c r="Y141" s="41"/>
    </row>
    <row r="142" spans="1:25" ht="15" x14ac:dyDescent="0.25">
      <c r="A142">
        <v>1.63</v>
      </c>
      <c r="B142">
        <v>2.39</v>
      </c>
      <c r="C142" s="29">
        <f t="shared" si="26"/>
        <v>3.19069743563416E-2</v>
      </c>
      <c r="D142" s="30">
        <f>IF(OR($A142="",$B142=""),"",A142*'MPTO_working_2-way'!$G141)</f>
        <v>1.6820083682008367</v>
      </c>
      <c r="E142" s="32">
        <f>IF(OR($A142="",$B142=""),"",B142*'MPTO_working_2-way'!$G141)</f>
        <v>2.4662576687116564</v>
      </c>
      <c r="F142" s="30">
        <f>IF(OR($A142="",$B142=""),"",'MPTO_working_2-way'!D141)</f>
        <v>1.6735184827201064</v>
      </c>
      <c r="G142" s="32">
        <f>IF(OR($A142="",$B142=""),"",'MPTO_working_2-way'!E141)</f>
        <v>2.4847402493861024</v>
      </c>
      <c r="H142" s="30">
        <f>IF(OR($A142="",$B142=""),"",'OddsRatio_working_2-way'!M141)</f>
        <v>1.6732290918193764</v>
      </c>
      <c r="I142" s="30">
        <f>IF(OR($A142="",$B142=""),"",'OddsRatio_working_2-way'!N141)</f>
        <v>2.4853784724268779</v>
      </c>
      <c r="J142" s="30">
        <f>IF('Log_working_2-way'!$D141="","",A142^('Log_working_2-way'!$D141))</f>
        <v>1.6693751275261461</v>
      </c>
      <c r="K142" s="32">
        <f>IF('Log_working_2-way'!$D141="","",B142^('Log_working_2-way'!$D141))</f>
        <v>2.4939306210789667</v>
      </c>
      <c r="L142" s="37">
        <f t="shared" si="27"/>
        <v>0.59452736318407962</v>
      </c>
      <c r="M142" s="37">
        <f t="shared" si="28"/>
        <v>0.40547263681592038</v>
      </c>
      <c r="N142" s="38">
        <v>238</v>
      </c>
      <c r="O142" s="38">
        <f t="shared" si="29"/>
        <v>91.987730061349694</v>
      </c>
      <c r="P142" s="38">
        <f t="shared" si="30"/>
        <v>138.41841004184101</v>
      </c>
      <c r="Q142" s="38">
        <f t="shared" si="31"/>
        <v>99.581589958158986</v>
      </c>
      <c r="R142" s="38">
        <f t="shared" si="32"/>
        <v>146.01226993865032</v>
      </c>
      <c r="S142" s="39">
        <f t="shared" si="33"/>
        <v>-7.5938598968092919</v>
      </c>
      <c r="T142" s="39">
        <f t="shared" si="34"/>
        <v>-7.5938598968093061</v>
      </c>
      <c r="U142" t="s">
        <v>458</v>
      </c>
      <c r="V142" t="s">
        <v>191</v>
      </c>
      <c r="W142" t="s">
        <v>469</v>
      </c>
      <c r="X142" t="s">
        <v>493</v>
      </c>
      <c r="Y142" s="41"/>
    </row>
    <row r="143" spans="1:25" ht="15" x14ac:dyDescent="0.25">
      <c r="A143">
        <v>1.58</v>
      </c>
      <c r="B143">
        <v>2.5</v>
      </c>
      <c r="C143" s="29">
        <f t="shared" si="26"/>
        <v>3.2911392405063244E-2</v>
      </c>
      <c r="D143" s="30">
        <f>IF(OR($A143="",$B143=""),"",A143*'MPTO_working_2-way'!$G142)</f>
        <v>1.6319999999999999</v>
      </c>
      <c r="E143" s="32">
        <f>IF(OR($A143="",$B143=""),"",B143*'MPTO_working_2-way'!$G142)</f>
        <v>2.5822784810126582</v>
      </c>
      <c r="F143" s="30">
        <f>IF(OR($A143="",$B143=""),"",'MPTO_working_2-way'!D142)</f>
        <v>1.62217659137577</v>
      </c>
      <c r="G143" s="32">
        <f>IF(OR($A143="",$B143=""),"",'MPTO_working_2-way'!E142)</f>
        <v>2.6072607260726071</v>
      </c>
      <c r="H143" s="30">
        <f>IF(OR($A143="",$B143=""),"",'OddsRatio_working_2-way'!M142)</f>
        <v>1.6218252702059208</v>
      </c>
      <c r="I143" s="30">
        <f>IF(OR($A143="",$B143=""),"",'OddsRatio_working_2-way'!N142)</f>
        <v>2.6081688022566918</v>
      </c>
      <c r="J143" s="30">
        <f>IF('Log_working_2-way'!$D142="","",A143^('Log_working_2-way'!$D142))</f>
        <v>1.6173569217090376</v>
      </c>
      <c r="K143" s="32">
        <f>IF('Log_working_2-way'!$D142="","",B143^('Log_working_2-way'!$D142))</f>
        <v>2.6198085173024386</v>
      </c>
      <c r="L143" s="37">
        <f t="shared" si="27"/>
        <v>0.61274509803921573</v>
      </c>
      <c r="M143" s="37">
        <f t="shared" si="28"/>
        <v>0.38725490196078433</v>
      </c>
      <c r="N143" s="38">
        <v>239</v>
      </c>
      <c r="O143" s="38">
        <f t="shared" si="29"/>
        <v>87.734177215189874</v>
      </c>
      <c r="P143" s="38">
        <f t="shared" si="30"/>
        <v>143.4</v>
      </c>
      <c r="Q143" s="38">
        <f t="shared" si="31"/>
        <v>95.600000000000009</v>
      </c>
      <c r="R143" s="38">
        <f t="shared" si="32"/>
        <v>151.2658227848101</v>
      </c>
      <c r="S143" s="39">
        <f t="shared" si="33"/>
        <v>-7.8658227848101347</v>
      </c>
      <c r="T143" s="39">
        <f t="shared" si="34"/>
        <v>-7.8658227848100921</v>
      </c>
      <c r="U143" t="s">
        <v>456</v>
      </c>
      <c r="V143" t="s">
        <v>453</v>
      </c>
      <c r="W143" t="s">
        <v>469</v>
      </c>
      <c r="X143" t="s">
        <v>493</v>
      </c>
      <c r="Y143" s="41"/>
    </row>
    <row r="144" spans="1:25" ht="15" x14ac:dyDescent="0.25">
      <c r="A144">
        <v>1.88</v>
      </c>
      <c r="B144">
        <v>1.98</v>
      </c>
      <c r="C144" s="29">
        <f t="shared" si="26"/>
        <v>3.6965398667526461E-2</v>
      </c>
      <c r="D144" s="30">
        <f>IF(OR($A144="",$B144=""),"",A144*'MPTO_working_2-way'!$G143)</f>
        <v>1.9494949494949496</v>
      </c>
      <c r="E144" s="32">
        <f>IF(OR($A144="",$B144=""),"",B144*'MPTO_working_2-way'!$G143)</f>
        <v>2.0531914893617023</v>
      </c>
      <c r="F144" s="30">
        <f>IF(OR($A144="",$B144=""),"",'MPTO_working_2-way'!D143)</f>
        <v>1.9476768522394308</v>
      </c>
      <c r="G144" s="32">
        <f>IF(OR($A144="",$B144=""),"",'MPTO_working_2-way'!E143)</f>
        <v>2.0552120141342756</v>
      </c>
      <c r="H144" s="30">
        <f>IF(OR($A144="",$B144=""),"",'OddsRatio_working_2-way'!M143)</f>
        <v>1.947607082958686</v>
      </c>
      <c r="I144" s="30">
        <f>IF(OR($A144="",$B144=""),"",'OddsRatio_working_2-way'!N143)</f>
        <v>2.0552897060221729</v>
      </c>
      <c r="J144" s="30">
        <f>IF('Log_working_2-way'!$D143="","",A144^('Log_working_2-way'!$D143))</f>
        <v>1.9467780797695502</v>
      </c>
      <c r="K144" s="32">
        <f>IF('Log_working_2-way'!$D143="","",B144^('Log_working_2-way'!$D143))</f>
        <v>2.0562137224842738</v>
      </c>
      <c r="L144" s="37">
        <f t="shared" si="27"/>
        <v>0.5129533678756476</v>
      </c>
      <c r="M144" s="37">
        <f t="shared" si="28"/>
        <v>0.48704663212435229</v>
      </c>
      <c r="N144" s="38">
        <v>240</v>
      </c>
      <c r="O144" s="38">
        <f t="shared" si="29"/>
        <v>112.34042553191489</v>
      </c>
      <c r="P144" s="38">
        <f t="shared" si="30"/>
        <v>118.7878787878788</v>
      </c>
      <c r="Q144" s="38">
        <f t="shared" si="31"/>
        <v>121.21212121212122</v>
      </c>
      <c r="R144" s="38">
        <f t="shared" si="32"/>
        <v>127.65957446808511</v>
      </c>
      <c r="S144" s="39">
        <f t="shared" si="33"/>
        <v>-8.8716956802063294</v>
      </c>
      <c r="T144" s="39">
        <f t="shared" si="34"/>
        <v>-8.8716956802063152</v>
      </c>
      <c r="U144" t="s">
        <v>483</v>
      </c>
      <c r="V144" t="s">
        <v>484</v>
      </c>
      <c r="W144" t="s">
        <v>459</v>
      </c>
      <c r="X144" t="s">
        <v>494</v>
      </c>
      <c r="Y144" s="41"/>
    </row>
    <row r="145" spans="1:25" ht="15" x14ac:dyDescent="0.25">
      <c r="A145">
        <v>1.83</v>
      </c>
      <c r="B145">
        <v>2.02</v>
      </c>
      <c r="C145" s="29">
        <f t="shared" si="26"/>
        <v>4.1497592382188975E-2</v>
      </c>
      <c r="D145" s="30">
        <f>IF(OR($A145="",$B145=""),"",A145*'MPTO_working_2-way'!$G144)</f>
        <v>1.9059405940594059</v>
      </c>
      <c r="E145" s="32">
        <f>IF(OR($A145="",$B145=""),"",B145*'MPTO_working_2-way'!$G144)</f>
        <v>2.1038251366120218</v>
      </c>
      <c r="F145" s="30">
        <f>IF(OR($A145="",$B145=""),"",'MPTO_working_2-way'!D144)</f>
        <v>1.9022281685792208</v>
      </c>
      <c r="G145" s="32">
        <f>IF(OR($A145="",$B145=""),"",'MPTO_working_2-way'!E144)</f>
        <v>2.1083670792220381</v>
      </c>
      <c r="H145" s="30">
        <f>IF(OR($A145="",$B145=""),"",'OddsRatio_working_2-way'!M144)</f>
        <v>1.9020673423841918</v>
      </c>
      <c r="I145" s="30">
        <f>IF(OR($A145="",$B145=""),"",'OddsRatio_working_2-way'!N144)</f>
        <v>2.1085646858215363</v>
      </c>
      <c r="J145" s="30">
        <f>IF('Log_working_2-way'!$D144="","",A145^('Log_working_2-way'!$D144))</f>
        <v>1.9003701370951678</v>
      </c>
      <c r="K145" s="32">
        <f>IF('Log_working_2-way'!$D144="","",B145^('Log_working_2-way'!$D144))</f>
        <v>2.1106543395875321</v>
      </c>
      <c r="L145" s="37">
        <f t="shared" si="27"/>
        <v>0.52467532467532474</v>
      </c>
      <c r="M145" s="37">
        <f t="shared" si="28"/>
        <v>0.47532467532467537</v>
      </c>
      <c r="N145" s="38">
        <v>241</v>
      </c>
      <c r="O145" s="38">
        <f t="shared" si="29"/>
        <v>109.30601092896175</v>
      </c>
      <c r="P145" s="38">
        <f t="shared" si="30"/>
        <v>121.6930693069307</v>
      </c>
      <c r="Q145" s="38">
        <f t="shared" si="31"/>
        <v>119.3069306930693</v>
      </c>
      <c r="R145" s="38">
        <f t="shared" si="32"/>
        <v>131.69398907103823</v>
      </c>
      <c r="S145" s="39">
        <f t="shared" si="33"/>
        <v>-10.00091976410755</v>
      </c>
      <c r="T145" s="39">
        <f t="shared" si="34"/>
        <v>-10.000919764107536</v>
      </c>
      <c r="U145" t="s">
        <v>343</v>
      </c>
      <c r="V145" t="s">
        <v>346</v>
      </c>
      <c r="W145" t="s">
        <v>459</v>
      </c>
      <c r="X145" t="s">
        <v>494</v>
      </c>
      <c r="Y145" s="41"/>
    </row>
    <row r="146" spans="1:25" s="35" customFormat="1" ht="15" x14ac:dyDescent="0.25">
      <c r="A146">
        <v>1.87</v>
      </c>
      <c r="B146">
        <v>1.97</v>
      </c>
      <c r="C146" s="29">
        <f t="shared" si="26"/>
        <v>4.2373571486739481E-2</v>
      </c>
      <c r="D146" s="30">
        <f>IF(OR($A146="",$B146=""),"",A146*'MPTO_working_2-way'!$G145)</f>
        <v>1.9492385786802029</v>
      </c>
      <c r="E146" s="32">
        <f>IF(OR($A146="",$B146=""),"",B146*'MPTO_working_2-way'!$G145)</f>
        <v>2.0534759358288768</v>
      </c>
      <c r="F146" s="30">
        <f>IF(OR($A146="",$B146=""),"",'MPTO_working_2-way'!D145)</f>
        <v>1.9471444805623825</v>
      </c>
      <c r="G146" s="32">
        <f>IF(OR($A146="",$B146=""),"",'MPTO_working_2-way'!E145)</f>
        <v>2.0558051284913081</v>
      </c>
      <c r="H146" s="30">
        <f>IF(OR($A146="",$B146=""),"",'OddsRatio_working_2-way'!M145)</f>
        <v>1.9470518552301377</v>
      </c>
      <c r="I146" s="30">
        <f>IF(OR($A146="",$B146=""),"",'OddsRatio_working_2-way'!N145)</f>
        <v>2.0559083903140616</v>
      </c>
      <c r="J146" s="30">
        <f>IF('Log_working_2-way'!$D145="","",A146^('Log_working_2-way'!$D145))</f>
        <v>1.9460927711281228</v>
      </c>
      <c r="K146" s="32">
        <f>IF('Log_working_2-way'!$D145="","",B146^('Log_working_2-way'!$D145))</f>
        <v>2.0569787979748906</v>
      </c>
      <c r="L146" s="37">
        <f t="shared" si="27"/>
        <v>0.51302083333333337</v>
      </c>
      <c r="M146" s="37">
        <f t="shared" si="28"/>
        <v>0.48697916666666674</v>
      </c>
      <c r="N146" s="38">
        <v>242</v>
      </c>
      <c r="O146" s="38">
        <f t="shared" si="29"/>
        <v>112.58823529411764</v>
      </c>
      <c r="P146" s="38">
        <f t="shared" si="30"/>
        <v>119.15736040609137</v>
      </c>
      <c r="Q146" s="38">
        <f t="shared" si="31"/>
        <v>122.84263959390861</v>
      </c>
      <c r="R146" s="38">
        <f t="shared" si="32"/>
        <v>129.41176470588232</v>
      </c>
      <c r="S146" s="39">
        <f t="shared" si="33"/>
        <v>-10.254404299790977</v>
      </c>
      <c r="T146" s="39">
        <f t="shared" si="34"/>
        <v>-10.254404299790949</v>
      </c>
      <c r="U146" t="s">
        <v>485</v>
      </c>
      <c r="V146" t="s">
        <v>486</v>
      </c>
      <c r="W146" t="s">
        <v>459</v>
      </c>
      <c r="X146" t="s">
        <v>494</v>
      </c>
      <c r="Y146" s="41"/>
    </row>
    <row r="147" spans="1:25" ht="15" x14ac:dyDescent="0.25">
      <c r="A147">
        <v>1.88</v>
      </c>
      <c r="B147">
        <v>2.17</v>
      </c>
      <c r="C147" s="29">
        <f t="shared" si="26"/>
        <v>-7.2556132954211261E-3</v>
      </c>
      <c r="D147" s="30">
        <f>IF(OR($A147="",$B147=""),"",A147*'MPTO_working_2-way'!$G146)</f>
        <v>1.8663594470046081</v>
      </c>
      <c r="E147" s="32">
        <f>IF(OR($A147="",$B147=""),"",B147*'MPTO_working_2-way'!$G146)</f>
        <v>2.1542553191489362</v>
      </c>
      <c r="F147" s="30">
        <f>IF(OR($A147="",$B147=""),"",'MPTO_working_2-way'!D146)</f>
        <v>1.8672647381911387</v>
      </c>
      <c r="G147" s="32">
        <f>IF(OR($A147="",$B147=""),"",'MPTO_working_2-way'!E146)</f>
        <v>2.1530504538737598</v>
      </c>
      <c r="H147" s="30">
        <f>IF(OR($A147="",$B147=""),"",'OddsRatio_working_2-way'!M146)</f>
        <v>1.8672581807839879</v>
      </c>
      <c r="I147" s="30">
        <f>IF(OR($A147="",$B147=""),"",'OddsRatio_working_2-way'!N146)</f>
        <v>2.1530591721787111</v>
      </c>
      <c r="J147" s="30">
        <f>IF('Log_working_2-way'!$D146="","",A147^('Log_working_2-way'!$D146))</f>
        <v>1.8676572461029732</v>
      </c>
      <c r="K147" s="32">
        <f>IF('Log_working_2-way'!$D146="","",B147^('Log_working_2-way'!$D146))</f>
        <v>2.1525288407276442</v>
      </c>
      <c r="L147" s="37">
        <f t="shared" si="27"/>
        <v>0.53580246913580254</v>
      </c>
      <c r="M147" s="37">
        <f t="shared" si="28"/>
        <v>0.46419753086419752</v>
      </c>
      <c r="N147" s="38">
        <v>243</v>
      </c>
      <c r="O147" s="38">
        <f t="shared" si="29"/>
        <v>113.74468085106382</v>
      </c>
      <c r="P147" s="38">
        <f t="shared" si="30"/>
        <v>131.01843317972347</v>
      </c>
      <c r="Q147" s="38">
        <f t="shared" si="31"/>
        <v>111.9815668202765</v>
      </c>
      <c r="R147" s="38">
        <f t="shared" si="32"/>
        <v>129.25531914893617</v>
      </c>
      <c r="S147" s="39">
        <f t="shared" si="33"/>
        <v>1.763114030787321</v>
      </c>
      <c r="T147" s="39">
        <f t="shared" si="34"/>
        <v>1.7631140307873068</v>
      </c>
      <c r="U147" t="s">
        <v>349</v>
      </c>
      <c r="V147" t="s">
        <v>165</v>
      </c>
      <c r="W147" t="s">
        <v>459</v>
      </c>
      <c r="X147" t="s">
        <v>494</v>
      </c>
      <c r="Y147" s="41"/>
    </row>
    <row r="148" spans="1:25" ht="15" x14ac:dyDescent="0.25">
      <c r="A148">
        <v>1.72</v>
      </c>
      <c r="B148">
        <v>2.2400000000000002</v>
      </c>
      <c r="C148" s="29">
        <f t="shared" si="26"/>
        <v>2.7823920265780622E-2</v>
      </c>
      <c r="D148" s="30">
        <f>IF(OR($A148="",$B148=""),"",A148*'MPTO_working_2-way'!$G147)</f>
        <v>1.7678571428571426</v>
      </c>
      <c r="E148" s="32">
        <f>IF(OR($A148="",$B148=""),"",B148*'MPTO_working_2-way'!$G147)</f>
        <v>2.3023255813953489</v>
      </c>
      <c r="F148" s="30">
        <f>IF(OR($A148="",$B148=""),"",'MPTO_working_2-way'!D147)</f>
        <v>1.762166117819246</v>
      </c>
      <c r="G148" s="32">
        <f>IF(OR($A148="",$B148=""),"",'MPTO_working_2-way'!E147)</f>
        <v>2.3120499279884781</v>
      </c>
      <c r="H148" s="30">
        <f>IF(OR($A148="",$B148=""),"",'OddsRatio_working_2-way'!M147)</f>
        <v>1.7620007620011424</v>
      </c>
      <c r="I148" s="30">
        <f>IF(OR($A148="",$B148=""),"",'OddsRatio_working_2-way'!N147)</f>
        <v>2.3123346456686344</v>
      </c>
      <c r="J148" s="30">
        <f>IF('Log_working_2-way'!$D147="","",A148^('Log_working_2-way'!$D147))</f>
        <v>1.7594273311587105</v>
      </c>
      <c r="K148" s="32">
        <f>IF('Log_working_2-way'!$D147="","",B148^('Log_working_2-way'!$D147))</f>
        <v>2.3167816840015738</v>
      </c>
      <c r="L148" s="37">
        <f t="shared" si="27"/>
        <v>0.56565656565656575</v>
      </c>
      <c r="M148" s="37">
        <f t="shared" si="28"/>
        <v>0.43434343434343431</v>
      </c>
      <c r="N148" s="38">
        <v>244</v>
      </c>
      <c r="O148" s="38">
        <f t="shared" si="29"/>
        <v>102.13953488372094</v>
      </c>
      <c r="P148" s="38">
        <f t="shared" si="30"/>
        <v>135.07142857142858</v>
      </c>
      <c r="Q148" s="38">
        <f t="shared" si="31"/>
        <v>108.92857142857142</v>
      </c>
      <c r="R148" s="38">
        <f t="shared" si="32"/>
        <v>141.86046511627907</v>
      </c>
      <c r="S148" s="39">
        <f t="shared" si="33"/>
        <v>-6.7890365448504753</v>
      </c>
      <c r="T148" s="39">
        <f t="shared" si="34"/>
        <v>-6.7890365448504895</v>
      </c>
      <c r="U148" t="s">
        <v>351</v>
      </c>
      <c r="V148" t="s">
        <v>203</v>
      </c>
      <c r="W148" t="s">
        <v>460</v>
      </c>
      <c r="X148" t="s">
        <v>494</v>
      </c>
      <c r="Y148" s="41"/>
    </row>
    <row r="149" spans="1:25" ht="15" x14ac:dyDescent="0.25">
      <c r="A149">
        <v>1.67</v>
      </c>
      <c r="B149">
        <v>2.33</v>
      </c>
      <c r="C149" s="29">
        <f t="shared" si="26"/>
        <v>2.7986944565804084E-2</v>
      </c>
      <c r="D149" s="30">
        <f>IF(OR($A149="",$B149=""),"",A149*'MPTO_working_2-way'!$G148)</f>
        <v>1.7167381974248928</v>
      </c>
      <c r="E149" s="32">
        <f>IF(OR($A149="",$B149=""),"",B149*'MPTO_working_2-way'!$G148)</f>
        <v>2.3952095808383236</v>
      </c>
      <c r="F149" s="30">
        <f>IF(OR($A149="",$B149=""),"",'MPTO_working_2-way'!D148)</f>
        <v>1.7099602293950913</v>
      </c>
      <c r="G149" s="32">
        <f>IF(OR($A149="",$B149=""),"",'MPTO_working_2-way'!E148)</f>
        <v>2.4085296029216061</v>
      </c>
      <c r="H149" s="30">
        <f>IF(OR($A149="",$B149=""),"",'OddsRatio_working_2-way'!M148)</f>
        <v>1.7097600992562489</v>
      </c>
      <c r="I149" s="30">
        <f>IF(OR($A149="",$B149=""),"",'OddsRatio_working_2-way'!N148)</f>
        <v>2.408926764195241</v>
      </c>
      <c r="J149" s="30">
        <f>IF('Log_working_2-way'!$D148="","",A149^('Log_working_2-way'!$D148))</f>
        <v>1.7066927473832643</v>
      </c>
      <c r="K149" s="32">
        <f>IF('Log_working_2-way'!$D148="","",B149^('Log_working_2-way'!$D148))</f>
        <v>2.4150421151239718</v>
      </c>
      <c r="L149" s="37">
        <f t="shared" si="27"/>
        <v>0.58250000000000002</v>
      </c>
      <c r="M149" s="37">
        <f t="shared" si="28"/>
        <v>0.41749999999999998</v>
      </c>
      <c r="N149" s="38">
        <v>245</v>
      </c>
      <c r="O149" s="38">
        <f t="shared" si="29"/>
        <v>98.293413173652695</v>
      </c>
      <c r="P149" s="38">
        <f t="shared" si="30"/>
        <v>139.84978540772534</v>
      </c>
      <c r="Q149" s="38">
        <f t="shared" si="31"/>
        <v>105.15021459227468</v>
      </c>
      <c r="R149" s="38">
        <f t="shared" si="32"/>
        <v>146.70658682634732</v>
      </c>
      <c r="S149" s="39">
        <f t="shared" si="33"/>
        <v>-6.8568014186219841</v>
      </c>
      <c r="T149" s="39">
        <f t="shared" si="34"/>
        <v>-6.8568014186219841</v>
      </c>
      <c r="U149" t="s">
        <v>200</v>
      </c>
      <c r="V149" t="s">
        <v>350</v>
      </c>
      <c r="W149" t="s">
        <v>460</v>
      </c>
      <c r="X149" t="s">
        <v>494</v>
      </c>
      <c r="Y149" s="41"/>
    </row>
    <row r="150" spans="1:25" ht="15" x14ac:dyDescent="0.25">
      <c r="A150">
        <v>1.66</v>
      </c>
      <c r="B150">
        <v>2.3199999999999998</v>
      </c>
      <c r="C150" s="29">
        <f t="shared" si="26"/>
        <v>3.3444121312837582E-2</v>
      </c>
      <c r="D150" s="30">
        <f>IF(OR($A150="",$B150=""),"",A150*'MPTO_working_2-way'!$G149)</f>
        <v>1.7155172413793103</v>
      </c>
      <c r="E150" s="32">
        <f>IF(OR($A150="",$B150=""),"",B150*'MPTO_working_2-way'!$G149)</f>
        <v>2.3975903614457832</v>
      </c>
      <c r="F150" s="30">
        <f>IF(OR($A150="",$B150=""),"",'MPTO_working_2-way'!D149)</f>
        <v>1.707394928178755</v>
      </c>
      <c r="G150" s="32">
        <f>IF(OR($A150="",$B150=""),"",'MPTO_working_2-way'!E149)</f>
        <v>2.4136375031336175</v>
      </c>
      <c r="H150" s="30">
        <f>IF(OR($A150="",$B150=""),"",'OddsRatio_working_2-way'!M149)</f>
        <v>1.7071067811865479</v>
      </c>
      <c r="I150" s="30">
        <f>IF(OR($A150="",$B150=""),"",'OddsRatio_working_2-way'!N149)</f>
        <v>2.4142135623730954</v>
      </c>
      <c r="J150" s="30">
        <f>IF('Log_working_2-way'!$D149="","",A150^('Log_working_2-way'!$D149))</f>
        <v>1.7034185347793582</v>
      </c>
      <c r="K150" s="32">
        <f>IF('Log_working_2-way'!$D149="","",B150^('Log_working_2-way'!$D149))</f>
        <v>2.4216287324780335</v>
      </c>
      <c r="L150" s="37">
        <f t="shared" si="27"/>
        <v>0.58291457286432158</v>
      </c>
      <c r="M150" s="37">
        <f t="shared" si="28"/>
        <v>0.41708542713567837</v>
      </c>
      <c r="N150" s="38">
        <v>246</v>
      </c>
      <c r="O150" s="38">
        <f t="shared" si="29"/>
        <v>97.807228915662634</v>
      </c>
      <c r="P150" s="38">
        <f t="shared" si="30"/>
        <v>139.96551724137927</v>
      </c>
      <c r="Q150" s="38">
        <f t="shared" si="31"/>
        <v>106.0344827586207</v>
      </c>
      <c r="R150" s="38">
        <f t="shared" si="32"/>
        <v>148.19277108433735</v>
      </c>
      <c r="S150" s="39">
        <f t="shared" si="33"/>
        <v>-8.2272538429580635</v>
      </c>
      <c r="T150" s="39">
        <f t="shared" si="34"/>
        <v>-8.2272538429580777</v>
      </c>
      <c r="U150" t="s">
        <v>172</v>
      </c>
      <c r="V150" t="s">
        <v>354</v>
      </c>
      <c r="W150" t="s">
        <v>461</v>
      </c>
      <c r="X150" t="s">
        <v>494</v>
      </c>
      <c r="Y150" s="41"/>
    </row>
    <row r="151" spans="1:25" ht="15" x14ac:dyDescent="0.25">
      <c r="A151">
        <v>1.66</v>
      </c>
      <c r="B151">
        <v>2.3199999999999998</v>
      </c>
      <c r="C151" s="29">
        <f t="shared" si="26"/>
        <v>3.3444121312837582E-2</v>
      </c>
      <c r="D151" s="30">
        <f>IF(OR($A151="",$B151=""),"",A151*'MPTO_working_2-way'!$G150)</f>
        <v>1.7155172413793103</v>
      </c>
      <c r="E151" s="32">
        <f>IF(OR($A151="",$B151=""),"",B151*'MPTO_working_2-way'!$G150)</f>
        <v>2.3975903614457832</v>
      </c>
      <c r="F151" s="30">
        <f>IF(OR($A151="",$B151=""),"",'MPTO_working_2-way'!D150)</f>
        <v>1.707394928178755</v>
      </c>
      <c r="G151" s="32">
        <f>IF(OR($A151="",$B151=""),"",'MPTO_working_2-way'!E150)</f>
        <v>2.4136375031336175</v>
      </c>
      <c r="H151" s="30">
        <f>IF(OR($A151="",$B151=""),"",'OddsRatio_working_2-way'!M150)</f>
        <v>1.7071067811865479</v>
      </c>
      <c r="I151" s="30">
        <f>IF(OR($A151="",$B151=""),"",'OddsRatio_working_2-way'!N150)</f>
        <v>2.4142135623730954</v>
      </c>
      <c r="J151" s="30">
        <f>IF('Log_working_2-way'!$D150="","",A151^('Log_working_2-way'!$D150))</f>
        <v>1.7034185347793582</v>
      </c>
      <c r="K151" s="32">
        <f>IF('Log_working_2-way'!$D150="","",B151^('Log_working_2-way'!$D150))</f>
        <v>2.4216287324780335</v>
      </c>
      <c r="L151" s="37">
        <f t="shared" si="27"/>
        <v>0.58291457286432158</v>
      </c>
      <c r="M151" s="37">
        <f t="shared" si="28"/>
        <v>0.41708542713567837</v>
      </c>
      <c r="N151" s="38">
        <v>247</v>
      </c>
      <c r="O151" s="38">
        <f t="shared" si="29"/>
        <v>98.204819277108427</v>
      </c>
      <c r="P151" s="38">
        <f t="shared" si="30"/>
        <v>140.5344827586207</v>
      </c>
      <c r="Q151" s="38">
        <f t="shared" si="31"/>
        <v>106.46551724137932</v>
      </c>
      <c r="R151" s="38">
        <f t="shared" si="32"/>
        <v>148.79518072289159</v>
      </c>
      <c r="S151" s="39">
        <f t="shared" si="33"/>
        <v>-8.2606979642708893</v>
      </c>
      <c r="T151" s="39">
        <f t="shared" si="34"/>
        <v>-8.2606979642708893</v>
      </c>
      <c r="U151" t="s">
        <v>210</v>
      </c>
      <c r="V151" t="s">
        <v>213</v>
      </c>
      <c r="W151" t="s">
        <v>461</v>
      </c>
      <c r="X151" t="s">
        <v>494</v>
      </c>
      <c r="Y151" s="41"/>
    </row>
    <row r="152" spans="1:25" ht="15" x14ac:dyDescent="0.25">
      <c r="A152">
        <v>1.54</v>
      </c>
      <c r="B152">
        <v>2.61</v>
      </c>
      <c r="C152" s="29">
        <f t="shared" si="26"/>
        <v>3.2492411802756749E-2</v>
      </c>
      <c r="D152" s="30">
        <f>IF(OR($A152="",$B152=""),"",A152*'MPTO_working_2-way'!$G151)</f>
        <v>1.5900383141762455</v>
      </c>
      <c r="E152" s="32">
        <f>IF(OR($A152="",$B152=""),"",B152*'MPTO_working_2-way'!$G151)</f>
        <v>2.6948051948051952</v>
      </c>
      <c r="F152" s="30">
        <f>IF(OR($A152="",$B152=""),"",'MPTO_working_2-way'!D151)</f>
        <v>1.5795182143278188</v>
      </c>
      <c r="G152" s="32">
        <f>IF(OR($A152="",$B152=""),"",'MPTO_working_2-way'!E151)</f>
        <v>2.725571302637825</v>
      </c>
      <c r="H152" s="30">
        <f>IF(OR($A152="",$B152=""),"",'OddsRatio_working_2-way'!M151)</f>
        <v>1.5791405068790083</v>
      </c>
      <c r="I152" s="30">
        <f>IF(OR($A152="",$B152=""),"",'OddsRatio_working_2-way'!N151)</f>
        <v>2.7266966964355612</v>
      </c>
      <c r="J152" s="30">
        <f>IF('Log_working_2-way'!$D151="","",A152^('Log_working_2-way'!$D151))</f>
        <v>1.5743478910108941</v>
      </c>
      <c r="K152" s="32">
        <f>IF('Log_working_2-way'!$D151="","",B152^('Log_working_2-way'!$D151))</f>
        <v>2.7411050265020145</v>
      </c>
      <c r="L152" s="37">
        <f t="shared" si="27"/>
        <v>0.62891566265060228</v>
      </c>
      <c r="M152" s="37">
        <f t="shared" si="28"/>
        <v>0.37108433734939755</v>
      </c>
      <c r="N152" s="38">
        <v>248</v>
      </c>
      <c r="O152" s="38">
        <f t="shared" si="29"/>
        <v>86.961038961038966</v>
      </c>
      <c r="P152" s="38">
        <f t="shared" si="30"/>
        <v>152.9808429118774</v>
      </c>
      <c r="Q152" s="38">
        <f t="shared" si="31"/>
        <v>95.019157088122611</v>
      </c>
      <c r="R152" s="38">
        <f t="shared" si="32"/>
        <v>161.03896103896105</v>
      </c>
      <c r="S152" s="39">
        <f t="shared" si="33"/>
        <v>-8.0581181270836453</v>
      </c>
      <c r="T152" s="39">
        <f t="shared" si="34"/>
        <v>-8.0581181270836453</v>
      </c>
      <c r="U152" t="s">
        <v>355</v>
      </c>
      <c r="V152" t="s">
        <v>171</v>
      </c>
      <c r="W152" t="s">
        <v>461</v>
      </c>
      <c r="X152" t="s">
        <v>494</v>
      </c>
      <c r="Y152" s="41"/>
    </row>
    <row r="153" spans="1:25" ht="15" x14ac:dyDescent="0.25">
      <c r="A153">
        <v>1.93</v>
      </c>
      <c r="B153">
        <v>1.98</v>
      </c>
      <c r="C153" s="29">
        <f t="shared" si="26"/>
        <v>2.3185220076411994E-2</v>
      </c>
      <c r="D153" s="30">
        <f>IF(OR($A153="",$B153=""),"",A153*'MPTO_working_2-way'!$G152)</f>
        <v>1.9747474747474751</v>
      </c>
      <c r="E153" s="32">
        <f>IF(OR($A153="",$B153=""),"",B153*'MPTO_working_2-way'!$G152)</f>
        <v>2.0259067357512959</v>
      </c>
      <c r="F153" s="30">
        <f>IF(OR($A153="",$B153=""),"",'MPTO_working_2-way'!D152)</f>
        <v>1.974169551066798</v>
      </c>
      <c r="G153" s="32">
        <f>IF(OR($A153="",$B153=""),"",'MPTO_working_2-way'!E152)</f>
        <v>2.0265153523890338</v>
      </c>
      <c r="H153" s="30">
        <f>IF(OR($A153="",$B153=""),"",'OddsRatio_working_2-way'!M152)</f>
        <v>1.9741558354989901</v>
      </c>
      <c r="I153" s="30">
        <f>IF(OR($A153="",$B153=""),"",'OddsRatio_working_2-way'!N152)</f>
        <v>2.0265298051494733</v>
      </c>
      <c r="J153" s="30">
        <f>IF('Log_working_2-way'!$D152="","",A153^('Log_working_2-way'!$D152))</f>
        <v>1.9738951466986834</v>
      </c>
      <c r="K153" s="32">
        <f>IF('Log_working_2-way'!$D152="","",B153^('Log_working_2-way'!$D152))</f>
        <v>2.0268045830085555</v>
      </c>
      <c r="L153" s="37">
        <f t="shared" si="27"/>
        <v>0.50639386189258306</v>
      </c>
      <c r="M153" s="37">
        <f t="shared" si="28"/>
        <v>0.49360613810741677</v>
      </c>
      <c r="N153" s="38">
        <v>249</v>
      </c>
      <c r="O153" s="38">
        <f t="shared" si="29"/>
        <v>119.98445595854923</v>
      </c>
      <c r="P153" s="38">
        <f t="shared" si="30"/>
        <v>123.24242424242424</v>
      </c>
      <c r="Q153" s="38">
        <f t="shared" si="31"/>
        <v>125.75757575757576</v>
      </c>
      <c r="R153" s="38">
        <f t="shared" si="32"/>
        <v>129.0155440414508</v>
      </c>
      <c r="S153" s="39">
        <f t="shared" si="33"/>
        <v>-5.7731197990265315</v>
      </c>
      <c r="T153" s="39">
        <f t="shared" si="34"/>
        <v>-5.7731197990265599</v>
      </c>
      <c r="U153" t="s">
        <v>220</v>
      </c>
      <c r="V153" t="s">
        <v>362</v>
      </c>
      <c r="W153" t="s">
        <v>470</v>
      </c>
      <c r="X153" t="s">
        <v>494</v>
      </c>
      <c r="Y153" s="41"/>
    </row>
    <row r="154" spans="1:25" s="35" customFormat="1" ht="15" x14ac:dyDescent="0.25">
      <c r="A154">
        <v>2.15</v>
      </c>
      <c r="B154">
        <v>1.78</v>
      </c>
      <c r="C154" s="29">
        <f t="shared" si="26"/>
        <v>2.6914031878756184E-2</v>
      </c>
      <c r="D154" s="30">
        <f>IF(OR($A154="",$B154=""),"",A154*'MPTO_working_2-way'!$G153)</f>
        <v>2.2078651685393256</v>
      </c>
      <c r="E154" s="32">
        <f>IF(OR($A154="",$B154=""),"",B154*'MPTO_working_2-way'!$G153)</f>
        <v>1.827906976744186</v>
      </c>
      <c r="F154" s="30">
        <f>IF(OR($A154="",$B154=""),"",'MPTO_working_2-way'!D153)</f>
        <v>2.2140584321666186</v>
      </c>
      <c r="G154" s="32">
        <f>IF(OR($A154="",$B154=""),"",'MPTO_working_2-way'!E153)</f>
        <v>1.8236835835120324</v>
      </c>
      <c r="H154" s="30">
        <f>IF(OR($A154="",$B154=""),"",'OddsRatio_working_2-way'!M153)</f>
        <v>2.214231845389905</v>
      </c>
      <c r="I154" s="30">
        <f>IF(OR($A154="",$B154=""),"",'OddsRatio_working_2-way'!N153)</f>
        <v>1.8235659473079355</v>
      </c>
      <c r="J154" s="30">
        <f>IF('Log_working_2-way'!$D153="","",A154^('Log_working_2-way'!$D153))</f>
        <v>2.2170516788166044</v>
      </c>
      <c r="K154" s="32">
        <f>IF('Log_working_2-way'!$D153="","",B154^('Log_working_2-way'!$D153))</f>
        <v>1.821657795971604</v>
      </c>
      <c r="L154" s="37">
        <f t="shared" si="27"/>
        <v>0.45292620865139954</v>
      </c>
      <c r="M154" s="37">
        <f t="shared" si="28"/>
        <v>0.54707379134860057</v>
      </c>
      <c r="N154" s="38">
        <v>250</v>
      </c>
      <c r="O154" s="38">
        <f t="shared" si="29"/>
        <v>133.72093023255815</v>
      </c>
      <c r="P154" s="38">
        <f t="shared" si="30"/>
        <v>109.55056179775282</v>
      </c>
      <c r="Q154" s="38">
        <f t="shared" si="31"/>
        <v>140.44943820224719</v>
      </c>
      <c r="R154" s="38">
        <f t="shared" si="32"/>
        <v>116.27906976744185</v>
      </c>
      <c r="S154" s="39">
        <f t="shared" si="33"/>
        <v>-6.7285079696890477</v>
      </c>
      <c r="T154" s="39">
        <f t="shared" si="34"/>
        <v>-6.7285079696890335</v>
      </c>
      <c r="U154" t="s">
        <v>218</v>
      </c>
      <c r="V154" t="s">
        <v>364</v>
      </c>
      <c r="W154" t="s">
        <v>470</v>
      </c>
      <c r="X154" t="s">
        <v>494</v>
      </c>
      <c r="Y154" s="41"/>
    </row>
    <row r="155" spans="1:25" ht="15" x14ac:dyDescent="0.25">
      <c r="A155">
        <v>1.79</v>
      </c>
      <c r="B155">
        <v>2.13</v>
      </c>
      <c r="C155" s="29">
        <f t="shared" si="26"/>
        <v>2.8142785952212312E-2</v>
      </c>
      <c r="D155" s="30">
        <f>IF(OR($A155="",$B155=""),"",A155*'MPTO_working_2-way'!$G154)</f>
        <v>1.84037558685446</v>
      </c>
      <c r="E155" s="32">
        <f>IF(OR($A155="",$B155=""),"",B155*'MPTO_working_2-way'!$G154)</f>
        <v>2.1899441340782122</v>
      </c>
      <c r="F155" s="30">
        <f>IF(OR($A155="",$B155=""),"",'MPTO_working_2-way'!D154)</f>
        <v>1.8362511137332338</v>
      </c>
      <c r="G155" s="32">
        <f>IF(OR($A155="",$B155=""),"",'MPTO_working_2-way'!E154)</f>
        <v>2.1958130561234772</v>
      </c>
      <c r="H155" s="30">
        <f>IF(OR($A155="",$B155=""),"",'OddsRatio_working_2-way'!M154)</f>
        <v>1.8361309970619364</v>
      </c>
      <c r="I155" s="30">
        <f>IF(OR($A155="",$B155=""),"",'OddsRatio_working_2-way'!N154)</f>
        <v>2.1959848438987186</v>
      </c>
      <c r="J155" s="30">
        <f>IF('Log_working_2-way'!$D154="","",A155^('Log_working_2-way'!$D154))</f>
        <v>1.8342658577685029</v>
      </c>
      <c r="K155" s="32">
        <f>IF('Log_working_2-way'!$D154="","",B155^('Log_working_2-way'!$D154))</f>
        <v>2.1986586658056355</v>
      </c>
      <c r="L155" s="37">
        <f t="shared" si="27"/>
        <v>0.54336734693877553</v>
      </c>
      <c r="M155" s="37">
        <f t="shared" si="28"/>
        <v>0.45663265306122452</v>
      </c>
      <c r="N155" s="38">
        <v>251</v>
      </c>
      <c r="O155" s="38">
        <f t="shared" si="29"/>
        <v>110.77653631284916</v>
      </c>
      <c r="P155" s="38">
        <f t="shared" si="30"/>
        <v>133.15962441314554</v>
      </c>
      <c r="Q155" s="38">
        <f t="shared" si="31"/>
        <v>117.84037558685446</v>
      </c>
      <c r="R155" s="38">
        <f t="shared" si="32"/>
        <v>140.22346368715083</v>
      </c>
      <c r="S155" s="39">
        <f t="shared" si="33"/>
        <v>-7.0638392740053035</v>
      </c>
      <c r="T155" s="39">
        <f t="shared" si="34"/>
        <v>-7.0638392740052893</v>
      </c>
      <c r="U155" t="s">
        <v>222</v>
      </c>
      <c r="V155" t="s">
        <v>217</v>
      </c>
      <c r="W155" t="s">
        <v>470</v>
      </c>
      <c r="X155" t="s">
        <v>494</v>
      </c>
      <c r="Y155" s="41"/>
    </row>
    <row r="156" spans="1:25" ht="15" x14ac:dyDescent="0.25">
      <c r="A156">
        <v>1.94</v>
      </c>
      <c r="B156">
        <v>1.96</v>
      </c>
      <c r="C156" s="29">
        <f t="shared" si="26"/>
        <v>2.5667999158426325E-2</v>
      </c>
      <c r="D156" s="30">
        <f>IF(OR($A156="",$B156=""),"",A156*'MPTO_working_2-way'!$G155)</f>
        <v>1.989795918367347</v>
      </c>
      <c r="E156" s="32">
        <f>IF(OR($A156="",$B156=""),"",B156*'MPTO_working_2-way'!$G155)</f>
        <v>2.0103092783505154</v>
      </c>
      <c r="F156" s="30">
        <f>IF(OR($A156="",$B156=""),"",'MPTO_working_2-way'!D155)</f>
        <v>1.9895353704478862</v>
      </c>
      <c r="G156" s="32">
        <f>IF(OR($A156="",$B156=""),"",'MPTO_working_2-way'!E155)</f>
        <v>2.0105752961082914</v>
      </c>
      <c r="H156" s="30">
        <f>IF(OR($A156="",$B156=""),"",'OddsRatio_working_2-way'!M155)</f>
        <v>1.9895285072531594</v>
      </c>
      <c r="I156" s="30">
        <f>IF(OR($A156="",$B156=""),"",'OddsRatio_working_2-way'!N155)</f>
        <v>2.0105823052798226</v>
      </c>
      <c r="J156" s="30">
        <f>IF('Log_working_2-way'!$D155="","",A156^('Log_working_2-way'!$D155))</f>
        <v>1.9894107081664238</v>
      </c>
      <c r="K156" s="32">
        <f>IF('Log_working_2-way'!$D155="","",B156^('Log_working_2-way'!$D155))</f>
        <v>2.0107026250536491</v>
      </c>
      <c r="L156" s="37">
        <f t="shared" si="27"/>
        <v>0.50256410256410255</v>
      </c>
      <c r="M156" s="37">
        <f t="shared" si="28"/>
        <v>0.49743589743589745</v>
      </c>
      <c r="N156" s="38">
        <v>252</v>
      </c>
      <c r="O156" s="38">
        <f t="shared" si="29"/>
        <v>122.10309278350516</v>
      </c>
      <c r="P156" s="38">
        <f t="shared" si="30"/>
        <v>123.42857142857144</v>
      </c>
      <c r="Q156" s="38">
        <f t="shared" si="31"/>
        <v>128.57142857142858</v>
      </c>
      <c r="R156" s="38">
        <f t="shared" si="32"/>
        <v>129.89690721649487</v>
      </c>
      <c r="S156" s="39">
        <f t="shared" si="33"/>
        <v>-6.4683357879234222</v>
      </c>
      <c r="T156" s="39">
        <f t="shared" si="34"/>
        <v>-6.4683357879234222</v>
      </c>
      <c r="U156" t="s">
        <v>233</v>
      </c>
      <c r="V156" t="s">
        <v>374</v>
      </c>
      <c r="W156" t="s">
        <v>462</v>
      </c>
      <c r="X156" t="s">
        <v>494</v>
      </c>
      <c r="Y156" s="41"/>
    </row>
    <row r="157" spans="1:25" ht="15" x14ac:dyDescent="0.25">
      <c r="A157">
        <v>1.75</v>
      </c>
      <c r="B157">
        <v>2.19</v>
      </c>
      <c r="C157" s="29">
        <f t="shared" si="26"/>
        <v>2.8049575994781417E-2</v>
      </c>
      <c r="D157" s="30">
        <f>IF(OR($A157="",$B157=""),"",A157*'MPTO_working_2-way'!$G156)</f>
        <v>1.7990867579908674</v>
      </c>
      <c r="E157" s="32">
        <f>IF(OR($A157="",$B157=""),"",B157*'MPTO_working_2-way'!$G156)</f>
        <v>2.2514285714285713</v>
      </c>
      <c r="F157" s="30">
        <f>IF(OR($A157="",$B157=""),"",'MPTO_working_2-way'!D156)</f>
        <v>1.7940315974253949</v>
      </c>
      <c r="G157" s="32">
        <f>IF(OR($A157="",$B157=""),"",'MPTO_working_2-way'!E156)</f>
        <v>2.2593957258658803</v>
      </c>
      <c r="H157" s="30">
        <f>IF(OR($A157="",$B157=""),"",'OddsRatio_working_2-way'!M156)</f>
        <v>1.7938841860374448</v>
      </c>
      <c r="I157" s="30">
        <f>IF(OR($A157="",$B157=""),"",'OddsRatio_working_2-way'!N156)</f>
        <v>2.2596295751794115</v>
      </c>
      <c r="J157" s="30">
        <f>IF('Log_working_2-way'!$D156="","",A157^('Log_working_2-way'!$D156))</f>
        <v>1.7915983497890287</v>
      </c>
      <c r="K157" s="32">
        <f>IF('Log_working_2-way'!$D156="","",B157^('Log_working_2-way'!$D156))</f>
        <v>2.2632669083588914</v>
      </c>
      <c r="L157" s="37">
        <f t="shared" si="27"/>
        <v>0.55583756345177671</v>
      </c>
      <c r="M157" s="37">
        <f t="shared" si="28"/>
        <v>0.44416243654822335</v>
      </c>
      <c r="N157" s="38">
        <v>253</v>
      </c>
      <c r="O157" s="38">
        <f t="shared" si="29"/>
        <v>108.42857142857142</v>
      </c>
      <c r="P157" s="38">
        <f t="shared" si="30"/>
        <v>137.47488584474883</v>
      </c>
      <c r="Q157" s="38">
        <f t="shared" si="31"/>
        <v>115.52511415525115</v>
      </c>
      <c r="R157" s="38">
        <f t="shared" si="32"/>
        <v>144.57142857142856</v>
      </c>
      <c r="S157" s="39">
        <f t="shared" si="33"/>
        <v>-7.0965427266797292</v>
      </c>
      <c r="T157" s="39">
        <f t="shared" si="34"/>
        <v>-7.0965427266797292</v>
      </c>
      <c r="U157" t="s">
        <v>369</v>
      </c>
      <c r="V157" t="s">
        <v>372</v>
      </c>
      <c r="W157" t="s">
        <v>462</v>
      </c>
      <c r="X157" t="s">
        <v>494</v>
      </c>
      <c r="Y157" s="41"/>
    </row>
    <row r="158" spans="1:25" ht="15" x14ac:dyDescent="0.25">
      <c r="A158">
        <v>2.0499999999999998</v>
      </c>
      <c r="B158">
        <v>1.86</v>
      </c>
      <c r="C158" s="29">
        <f t="shared" si="26"/>
        <v>2.5439286650930981E-2</v>
      </c>
      <c r="D158" s="30">
        <f>IF(OR($A158="",$B158=""),"",A158*'MPTO_working_2-way'!$G157)</f>
        <v>2.1021505376344085</v>
      </c>
      <c r="E158" s="32">
        <f>IF(OR($A158="",$B158=""),"",B158*'MPTO_working_2-way'!$G157)</f>
        <v>1.9073170731707316</v>
      </c>
      <c r="F158" s="30">
        <f>IF(OR($A158="",$B158=""),"",'MPTO_working_2-way'!D157)</f>
        <v>2.1048854540436102</v>
      </c>
      <c r="G158" s="32">
        <f>IF(OR($A158="",$B158=""),"",'MPTO_working_2-way'!E157)</f>
        <v>1.905071196602548</v>
      </c>
      <c r="H158" s="30">
        <f>IF(OR($A158="",$B158=""),"",'OddsRatio_working_2-way'!M157)</f>
        <v>2.1049571179725204</v>
      </c>
      <c r="I158" s="30">
        <f>IF(OR($A158="",$B158=""),"",'OddsRatio_working_2-way'!N157)</f>
        <v>1.9050124966251125</v>
      </c>
      <c r="J158" s="30">
        <f>IF('Log_working_2-way'!$D157="","",A158^('Log_working_2-way'!$D157))</f>
        <v>2.1061965618695773</v>
      </c>
      <c r="K158" s="32">
        <f>IF('Log_working_2-way'!$D157="","",B158^('Log_working_2-way'!$D157))</f>
        <v>1.9039984704977753</v>
      </c>
      <c r="L158" s="37">
        <f t="shared" si="27"/>
        <v>0.47570332480818417</v>
      </c>
      <c r="M158" s="37">
        <f t="shared" si="28"/>
        <v>0.52429667519181589</v>
      </c>
      <c r="N158" s="38">
        <v>254</v>
      </c>
      <c r="O158" s="38">
        <f t="shared" si="29"/>
        <v>130.09756097560972</v>
      </c>
      <c r="P158" s="38">
        <f t="shared" si="30"/>
        <v>117.44086021505376</v>
      </c>
      <c r="Q158" s="38">
        <f t="shared" si="31"/>
        <v>136.55913978494624</v>
      </c>
      <c r="R158" s="38">
        <f t="shared" si="32"/>
        <v>123.90243902439026</v>
      </c>
      <c r="S158" s="39">
        <f t="shared" si="33"/>
        <v>-6.4615788093365154</v>
      </c>
      <c r="T158" s="39">
        <f t="shared" si="34"/>
        <v>-6.4615788093365012</v>
      </c>
      <c r="U158" t="s">
        <v>375</v>
      </c>
      <c r="V158" t="s">
        <v>370</v>
      </c>
      <c r="W158" t="s">
        <v>462</v>
      </c>
      <c r="X158" t="s">
        <v>494</v>
      </c>
      <c r="Y158" s="41"/>
    </row>
    <row r="159" spans="1:25" ht="15" x14ac:dyDescent="0.25">
      <c r="A159">
        <v>1.97</v>
      </c>
      <c r="B159">
        <v>1.93</v>
      </c>
      <c r="C159" s="29">
        <f t="shared" si="26"/>
        <v>2.5748928223876311E-2</v>
      </c>
      <c r="D159" s="30">
        <f>IF(OR($A159="",$B159=""),"",A159*'MPTO_working_2-way'!$G158)</f>
        <v>2.0207253886010363</v>
      </c>
      <c r="E159" s="32">
        <f>IF(OR($A159="",$B159=""),"",B159*'MPTO_working_2-way'!$G158)</f>
        <v>1.9796954314720812</v>
      </c>
      <c r="F159" s="30">
        <f>IF(OR($A159="",$B159=""),"",'MPTO_working_2-way'!D158)</f>
        <v>2.0212647191728026</v>
      </c>
      <c r="G159" s="32">
        <f>IF(OR($A159="",$B159=""),"",'MPTO_working_2-way'!E158)</f>
        <v>1.9791780536685666</v>
      </c>
      <c r="H159" s="30">
        <f>IF(OR($A159="",$B159=""),"",'OddsRatio_working_2-way'!M158)</f>
        <v>2.021278978873144</v>
      </c>
      <c r="I159" s="30">
        <f>IF(OR($A159="",$B159=""),"",'OddsRatio_working_2-way'!N158)</f>
        <v>1.9791643818062103</v>
      </c>
      <c r="J159" s="30">
        <f>IF('Log_working_2-way'!$D158="","",A159^('Log_working_2-way'!$D158))</f>
        <v>2.0215229873993761</v>
      </c>
      <c r="K159" s="32">
        <f>IF('Log_working_2-way'!$D158="","",B159^('Log_working_2-way'!$D158))</f>
        <v>1.9789304913693861</v>
      </c>
      <c r="L159" s="37">
        <f t="shared" si="27"/>
        <v>0.49487179487179483</v>
      </c>
      <c r="M159" s="37">
        <f t="shared" si="28"/>
        <v>0.50512820512820511</v>
      </c>
      <c r="N159" s="38">
        <v>255</v>
      </c>
      <c r="O159" s="38">
        <f t="shared" si="29"/>
        <v>125.55837563451774</v>
      </c>
      <c r="P159" s="38">
        <f t="shared" si="30"/>
        <v>122.87564766839378</v>
      </c>
      <c r="Q159" s="38">
        <f t="shared" si="31"/>
        <v>132.12435233160625</v>
      </c>
      <c r="R159" s="38">
        <f t="shared" si="32"/>
        <v>129.44162436548223</v>
      </c>
      <c r="S159" s="39">
        <f t="shared" si="33"/>
        <v>-6.5659766970885016</v>
      </c>
      <c r="T159" s="39">
        <f t="shared" si="34"/>
        <v>-6.5659766970884448</v>
      </c>
      <c r="U159" t="s">
        <v>371</v>
      </c>
      <c r="V159" t="s">
        <v>232</v>
      </c>
      <c r="W159" t="s">
        <v>462</v>
      </c>
      <c r="X159" t="s">
        <v>494</v>
      </c>
      <c r="Y159" s="41"/>
    </row>
    <row r="160" spans="1:25" ht="15" x14ac:dyDescent="0.25">
      <c r="A160">
        <v>2.11</v>
      </c>
      <c r="B160">
        <v>1.81</v>
      </c>
      <c r="C160" s="29">
        <f t="shared" si="26"/>
        <v>2.6419837134403323E-2</v>
      </c>
      <c r="D160" s="30">
        <f>IF(OR($A160="",$B160=""),"",A160*'MPTO_working_2-way'!$G159)</f>
        <v>2.165745856353591</v>
      </c>
      <c r="E160" s="32">
        <f>IF(OR($A160="",$B160=""),"",B160*'MPTO_working_2-way'!$G159)</f>
        <v>1.85781990521327</v>
      </c>
      <c r="F160" s="30">
        <f>IF(OR($A160="",$B160=""),"",'MPTO_working_2-way'!D159)</f>
        <v>2.1704981387286519</v>
      </c>
      <c r="G160" s="32">
        <f>IF(OR($A160="",$B160=""),"",'MPTO_working_2-way'!E159)</f>
        <v>1.8543371124760262</v>
      </c>
      <c r="H160" s="30">
        <f>IF(OR($A160="",$B160=""),"",'OddsRatio_working_2-way'!M159)</f>
        <v>2.1706281947614148</v>
      </c>
      <c r="I160" s="30">
        <f>IF(OR($A160="",$B160=""),"",'OddsRatio_working_2-way'!N159)</f>
        <v>1.8542421961772491</v>
      </c>
      <c r="J160" s="30">
        <f>IF('Log_working_2-way'!$D159="","",A160^('Log_working_2-way'!$D159))</f>
        <v>2.1727879037705513</v>
      </c>
      <c r="K160" s="32">
        <f>IF('Log_working_2-way'!$D159="","",B160^('Log_working_2-way'!$D159))</f>
        <v>1.85266909454383</v>
      </c>
      <c r="L160" s="37">
        <f t="shared" si="27"/>
        <v>0.46173469387755106</v>
      </c>
      <c r="M160" s="37">
        <f t="shared" si="28"/>
        <v>0.53826530612244905</v>
      </c>
      <c r="N160" s="38">
        <v>256</v>
      </c>
      <c r="O160" s="38">
        <f t="shared" si="29"/>
        <v>134.67298578199052</v>
      </c>
      <c r="P160" s="38">
        <f t="shared" si="30"/>
        <v>114.56353591160223</v>
      </c>
      <c r="Q160" s="38">
        <f t="shared" si="31"/>
        <v>141.4364640883978</v>
      </c>
      <c r="R160" s="38">
        <f t="shared" si="32"/>
        <v>121.32701421800948</v>
      </c>
      <c r="S160" s="39">
        <f t="shared" si="33"/>
        <v>-6.7634783064072792</v>
      </c>
      <c r="T160" s="39">
        <f t="shared" si="34"/>
        <v>-6.7634783064072508</v>
      </c>
      <c r="U160" t="s">
        <v>174</v>
      </c>
      <c r="V160" t="s">
        <v>368</v>
      </c>
      <c r="W160" t="s">
        <v>462</v>
      </c>
      <c r="X160" t="s">
        <v>494</v>
      </c>
      <c r="Y160" s="41"/>
    </row>
    <row r="161" spans="1:25" ht="15" x14ac:dyDescent="0.25">
      <c r="A161">
        <v>1.66</v>
      </c>
      <c r="B161">
        <v>2.35</v>
      </c>
      <c r="C161" s="29">
        <f t="shared" si="26"/>
        <v>2.7941553447834E-2</v>
      </c>
      <c r="D161" s="30">
        <f>IF(OR($A161="",$B161=""),"",A161*'MPTO_working_2-way'!$G160)</f>
        <v>1.7063829787234044</v>
      </c>
      <c r="E161" s="32">
        <f>IF(OR($A161="",$B161=""),"",B161*'MPTO_working_2-way'!$G160)</f>
        <v>2.4156626506024099</v>
      </c>
      <c r="F161" s="30">
        <f>IF(OR($A161="",$B161=""),"",'MPTO_working_2-way'!D160)</f>
        <v>1.6994118928338053</v>
      </c>
      <c r="G161" s="32">
        <f>IF(OR($A161="",$B161=""),"",'MPTO_working_2-way'!E160)</f>
        <v>2.4297726564933044</v>
      </c>
      <c r="H161" s="30">
        <f>IF(OR($A161="",$B161=""),"",'OddsRatio_working_2-way'!M160)</f>
        <v>1.6992058987801013</v>
      </c>
      <c r="I161" s="30">
        <f>IF(OR($A161="",$B161=""),"",'OddsRatio_working_2-way'!N160)</f>
        <v>2.4301938838683887</v>
      </c>
      <c r="J161" s="30">
        <f>IF('Log_working_2-way'!$D160="","",A161^('Log_working_2-way'!$D160))</f>
        <v>1.6960505987873902</v>
      </c>
      <c r="K161" s="32">
        <f>IF('Log_working_2-way'!$D160="","",B161^('Log_working_2-way'!$D160))</f>
        <v>2.4366771636172895</v>
      </c>
      <c r="L161" s="37">
        <f t="shared" si="27"/>
        <v>0.5860349127182044</v>
      </c>
      <c r="M161" s="37">
        <f t="shared" si="28"/>
        <v>0.41396508728179549</v>
      </c>
      <c r="N161" s="38">
        <v>257</v>
      </c>
      <c r="O161" s="38">
        <f t="shared" si="29"/>
        <v>102.18072289156628</v>
      </c>
      <c r="P161" s="38">
        <f t="shared" si="30"/>
        <v>147.63829787234044</v>
      </c>
      <c r="Q161" s="38">
        <f t="shared" si="31"/>
        <v>109.36170212765957</v>
      </c>
      <c r="R161" s="38">
        <f t="shared" si="32"/>
        <v>154.81927710843374</v>
      </c>
      <c r="S161" s="39">
        <f t="shared" si="33"/>
        <v>-7.1809792360932931</v>
      </c>
      <c r="T161" s="39">
        <f t="shared" si="34"/>
        <v>-7.1809792360932931</v>
      </c>
      <c r="U161" t="s">
        <v>367</v>
      </c>
      <c r="V161" t="s">
        <v>173</v>
      </c>
      <c r="W161" t="s">
        <v>462</v>
      </c>
      <c r="X161" t="s">
        <v>494</v>
      </c>
      <c r="Y161" s="41"/>
    </row>
    <row r="162" spans="1:25" ht="15" x14ac:dyDescent="0.25">
      <c r="A162">
        <v>1.34</v>
      </c>
      <c r="B162">
        <v>3.36</v>
      </c>
      <c r="C162" s="29">
        <f t="shared" si="26"/>
        <v>4.3887704335465516E-2</v>
      </c>
      <c r="D162" s="30">
        <f>IF(OR($A162="",$B162=""),"",A162*'MPTO_working_2-way'!$G161)</f>
        <v>1.3988095238095239</v>
      </c>
      <c r="E162" s="32">
        <f>IF(OR($A162="",$B162=""),"",B162*'MPTO_working_2-way'!$G161)</f>
        <v>3.5074626865671639</v>
      </c>
      <c r="F162" s="30">
        <f>IF(OR($A162="",$B162=""),"",'MPTO_working_2-way'!D161)</f>
        <v>1.3805960995952411</v>
      </c>
      <c r="G162" s="32">
        <f>IF(OR($A162="",$B162=""),"",'MPTO_working_2-way'!E161)</f>
        <v>3.6274572993876895</v>
      </c>
      <c r="H162" s="30">
        <f>IF(OR($A162="",$B162=""),"",'OddsRatio_working_2-way'!M161)</f>
        <v>1.3795626385857407</v>
      </c>
      <c r="I162" s="30">
        <f>IF(OR($A162="",$B162=""),"",'OddsRatio_working_2-way'!N161)</f>
        <v>3.6346112560657287</v>
      </c>
      <c r="J162" s="30">
        <f>IF('Log_working_2-way'!$D161="","",A162^('Log_working_2-way'!$D161))</f>
        <v>1.3710892532663344</v>
      </c>
      <c r="K162" s="32">
        <f>IF('Log_working_2-way'!$D161="","",B162^('Log_working_2-way'!$D161))</f>
        <v>3.6947694959868378</v>
      </c>
      <c r="L162" s="37">
        <f t="shared" si="27"/>
        <v>0.71489361702127652</v>
      </c>
      <c r="M162" s="37">
        <f t="shared" si="28"/>
        <v>0.28510638297872343</v>
      </c>
      <c r="N162" s="38">
        <v>258</v>
      </c>
      <c r="O162" s="38">
        <f t="shared" si="29"/>
        <v>65.462686567164198</v>
      </c>
      <c r="P162" s="38">
        <f t="shared" si="30"/>
        <v>181.21428571428572</v>
      </c>
      <c r="Q162" s="38">
        <f t="shared" si="31"/>
        <v>76.785714285714292</v>
      </c>
      <c r="R162" s="38">
        <f t="shared" si="32"/>
        <v>192.53731343283582</v>
      </c>
      <c r="S162" s="39">
        <f t="shared" si="33"/>
        <v>-11.323027718550094</v>
      </c>
      <c r="T162" s="39">
        <f t="shared" si="34"/>
        <v>-11.323027718550094</v>
      </c>
      <c r="U162" t="s">
        <v>379</v>
      </c>
      <c r="V162" t="s">
        <v>230</v>
      </c>
      <c r="W162" t="s">
        <v>462</v>
      </c>
      <c r="X162" t="s">
        <v>494</v>
      </c>
      <c r="Y162" s="41"/>
    </row>
    <row r="163" spans="1:25" ht="15" x14ac:dyDescent="0.25">
      <c r="A163">
        <v>2.2799999999999998</v>
      </c>
      <c r="B163">
        <v>1.62</v>
      </c>
      <c r="C163" s="29">
        <f t="shared" si="26"/>
        <v>5.5880441845354234E-2</v>
      </c>
      <c r="D163" s="30">
        <f>IF(OR($A163="",$B163=""),"",A163*'MPTO_working_2-way'!$G162)</f>
        <v>2.4074074074074074</v>
      </c>
      <c r="E163" s="32">
        <f>IF(OR($A163="",$B163=""),"",B163*'MPTO_working_2-way'!$G162)</f>
        <v>1.7105263157894739</v>
      </c>
      <c r="F163" s="30">
        <f>IF(OR($A163="",$B163=""),"",'MPTO_working_2-way'!D162)</f>
        <v>2.4351265822784809</v>
      </c>
      <c r="G163" s="32">
        <f>IF(OR($A163="",$B163=""),"",'MPTO_working_2-way'!E162)</f>
        <v>1.696802646085998</v>
      </c>
      <c r="H163" s="30">
        <f>IF(OR($A163="",$B163=""),"",'OddsRatio_working_2-way'!M162)</f>
        <v>2.4368424162141995</v>
      </c>
      <c r="I163" s="30">
        <f>IF(OR($A163="",$B163=""),"",'OddsRatio_working_2-way'!N162)</f>
        <v>1.6959705453537532</v>
      </c>
      <c r="J163" s="30">
        <f>IF('Log_working_2-way'!$D162="","",A163^('Log_working_2-way'!$D162))</f>
        <v>2.4500090714338851</v>
      </c>
      <c r="K163" s="32">
        <f>IF('Log_working_2-way'!$D162="","",B163^('Log_working_2-way'!$D162))</f>
        <v>1.6896508578442209</v>
      </c>
      <c r="L163" s="37">
        <f t="shared" si="27"/>
        <v>0.41538461538461535</v>
      </c>
      <c r="M163" s="37">
        <f t="shared" si="28"/>
        <v>0.58461538461538454</v>
      </c>
      <c r="N163" s="38">
        <v>259</v>
      </c>
      <c r="O163" s="38">
        <f t="shared" si="29"/>
        <v>145.40350877192984</v>
      </c>
      <c r="P163" s="38">
        <f t="shared" si="30"/>
        <v>99.12345679012347</v>
      </c>
      <c r="Q163" s="38">
        <f t="shared" si="31"/>
        <v>159.87654320987653</v>
      </c>
      <c r="R163" s="38">
        <f t="shared" si="32"/>
        <v>113.59649122807018</v>
      </c>
      <c r="S163" s="39">
        <f t="shared" si="33"/>
        <v>-14.473034437946694</v>
      </c>
      <c r="T163" s="39">
        <f t="shared" si="34"/>
        <v>-14.473034437946708</v>
      </c>
      <c r="U163" t="s">
        <v>257</v>
      </c>
      <c r="V163" t="s">
        <v>382</v>
      </c>
      <c r="W163" t="s">
        <v>463</v>
      </c>
      <c r="X163" t="s">
        <v>494</v>
      </c>
      <c r="Y163" s="41"/>
    </row>
    <row r="164" spans="1:25" ht="15" x14ac:dyDescent="0.25">
      <c r="A164">
        <v>2.1800000000000002</v>
      </c>
      <c r="B164">
        <v>1.68</v>
      </c>
      <c r="C164" s="29">
        <f t="shared" si="26"/>
        <v>5.3953691568370488E-2</v>
      </c>
      <c r="D164" s="30">
        <f>IF(OR($A164="",$B164=""),"",A164*'MPTO_working_2-way'!$G163)</f>
        <v>2.2976190476190479</v>
      </c>
      <c r="E164" s="32">
        <f>IF(OR($A164="",$B164=""),"",B164*'MPTO_working_2-way'!$G163)</f>
        <v>1.7706422018348624</v>
      </c>
      <c r="F164" s="30">
        <f>IF(OR($A164="",$B164=""),"",'MPTO_working_2-way'!D163)</f>
        <v>2.3162155325069569</v>
      </c>
      <c r="G164" s="32">
        <f>IF(OR($A164="",$B164=""),"",'MPTO_working_2-way'!E163)</f>
        <v>1.7597539880837978</v>
      </c>
      <c r="H164" s="30">
        <f>IF(OR($A164="",$B164=""),"",'OddsRatio_working_2-way'!M163)</f>
        <v>2.3173056280328646</v>
      </c>
      <c r="I164" s="30">
        <f>IF(OR($A164="",$B164=""),"",'OddsRatio_working_2-way'!N163)</f>
        <v>1.7591252771714809</v>
      </c>
      <c r="J164" s="30">
        <f>IF('Log_working_2-way'!$D163="","",A164^('Log_working_2-way'!$D163))</f>
        <v>2.3260581240200584</v>
      </c>
      <c r="K164" s="32">
        <f>IF('Log_working_2-way'!$D163="","",B164^('Log_working_2-way'!$D163))</f>
        <v>1.7541147570259803</v>
      </c>
      <c r="L164" s="37">
        <f t="shared" si="27"/>
        <v>0.43523316062176159</v>
      </c>
      <c r="M164" s="37">
        <f t="shared" si="28"/>
        <v>0.56476683937823835</v>
      </c>
      <c r="N164" s="38">
        <v>260</v>
      </c>
      <c r="O164" s="38">
        <f t="shared" si="29"/>
        <v>140.73394495412848</v>
      </c>
      <c r="P164" s="38">
        <f t="shared" si="30"/>
        <v>105.23809523809524</v>
      </c>
      <c r="Q164" s="38">
        <f t="shared" si="31"/>
        <v>154.76190476190476</v>
      </c>
      <c r="R164" s="38">
        <f t="shared" si="32"/>
        <v>119.26605504587155</v>
      </c>
      <c r="S164" s="39">
        <f t="shared" si="33"/>
        <v>-14.027959807776284</v>
      </c>
      <c r="T164" s="39">
        <f t="shared" si="34"/>
        <v>-14.027959807776313</v>
      </c>
      <c r="U164" t="s">
        <v>253</v>
      </c>
      <c r="V164" t="s">
        <v>380</v>
      </c>
      <c r="W164" t="s">
        <v>463</v>
      </c>
      <c r="X164" t="s">
        <v>494</v>
      </c>
      <c r="Y164" s="41"/>
    </row>
    <row r="165" spans="1:25" ht="15" x14ac:dyDescent="0.25">
      <c r="A165">
        <v>1.96</v>
      </c>
      <c r="B165">
        <v>1.84</v>
      </c>
      <c r="C165" s="29">
        <f t="shared" si="26"/>
        <v>5.3682342502218372E-2</v>
      </c>
      <c r="D165" s="30">
        <f>IF(OR($A165="",$B165=""),"",A165*'MPTO_working_2-way'!$G164)</f>
        <v>2.0652173913043481</v>
      </c>
      <c r="E165" s="32">
        <f>IF(OR($A165="",$B165=""),"",B165*'MPTO_working_2-way'!$G164)</f>
        <v>1.9387755102040818</v>
      </c>
      <c r="F165" s="30">
        <f>IF(OR($A165="",$B165=""),"",'MPTO_working_2-way'!D164)</f>
        <v>2.0688389169343737</v>
      </c>
      <c r="G165" s="32">
        <f>IF(OR($A165="",$B165=""),"",'MPTO_working_2-way'!E164)</f>
        <v>1.9355946758265352</v>
      </c>
      <c r="H165" s="30">
        <f>IF(OR($A165="",$B165=""),"",'OddsRatio_working_2-way'!M164)</f>
        <v>2.0690449676496976</v>
      </c>
      <c r="I165" s="30">
        <f>IF(OR($A165="",$B165=""),"",'OddsRatio_working_2-way'!N164)</f>
        <v>1.9354143466934854</v>
      </c>
      <c r="J165" s="30">
        <f>IF('Log_working_2-way'!$D164="","",A165^('Log_working_2-way'!$D164))</f>
        <v>2.0707275413491004</v>
      </c>
      <c r="K165" s="32">
        <f>IF('Log_working_2-way'!$D164="","",B165^('Log_working_2-way'!$D164))</f>
        <v>1.9339444082463377</v>
      </c>
      <c r="L165" s="37">
        <f t="shared" si="27"/>
        <v>0.48421052631578942</v>
      </c>
      <c r="M165" s="37">
        <f t="shared" si="28"/>
        <v>0.51578947368421046</v>
      </c>
      <c r="N165" s="38">
        <v>261</v>
      </c>
      <c r="O165" s="38">
        <f t="shared" si="29"/>
        <v>127.83673469387756</v>
      </c>
      <c r="P165" s="38">
        <f t="shared" si="30"/>
        <v>119.15217391304348</v>
      </c>
      <c r="Q165" s="38">
        <f t="shared" si="31"/>
        <v>141.8478260869565</v>
      </c>
      <c r="R165" s="38">
        <f t="shared" si="32"/>
        <v>133.16326530612244</v>
      </c>
      <c r="S165" s="39">
        <f t="shared" si="33"/>
        <v>-14.011091393078942</v>
      </c>
      <c r="T165" s="39">
        <f t="shared" si="34"/>
        <v>-14.011091393078956</v>
      </c>
      <c r="U165" t="s">
        <v>256</v>
      </c>
      <c r="V165" t="s">
        <v>252</v>
      </c>
      <c r="W165" t="s">
        <v>463</v>
      </c>
      <c r="X165" t="s">
        <v>494</v>
      </c>
      <c r="Y165" s="41"/>
    </row>
    <row r="166" spans="1:25" ht="15" x14ac:dyDescent="0.25">
      <c r="A166">
        <v>2.04</v>
      </c>
      <c r="B166">
        <v>1.87</v>
      </c>
      <c r="C166" s="29">
        <f t="shared" si="26"/>
        <v>2.4955436720142554E-2</v>
      </c>
      <c r="D166" s="30">
        <f>IF(OR($A166="",$B166=""),"",A166*'MPTO_working_2-way'!$G165)</f>
        <v>2.0909090909090908</v>
      </c>
      <c r="E166" s="32">
        <f>IF(OR($A166="",$B166=""),"",B166*'MPTO_working_2-way'!$G165)</f>
        <v>1.9166666666666667</v>
      </c>
      <c r="F166" s="30">
        <f>IF(OR($A166="",$B166=""),"",'MPTO_working_2-way'!D165)</f>
        <v>2.0932835820895521</v>
      </c>
      <c r="G166" s="32">
        <f>IF(OR($A166="",$B166=""),"",'MPTO_working_2-way'!E165)</f>
        <v>1.9146757679180888</v>
      </c>
      <c r="H166" s="30">
        <f>IF(OR($A166="",$B166=""),"",'OddsRatio_working_2-way'!M165)</f>
        <v>2.0933445471810685</v>
      </c>
      <c r="I166" s="30">
        <f>IF(OR($A166="",$B166=""),"",'OddsRatio_working_2-way'!N165)</f>
        <v>1.9146247654303168</v>
      </c>
      <c r="J166" s="30">
        <f>IF('Log_working_2-way'!$D165="","",A166^('Log_working_2-way'!$D165))</f>
        <v>2.0944198529941209</v>
      </c>
      <c r="K166" s="32">
        <f>IF('Log_working_2-way'!$D165="","",B166^('Log_working_2-way'!$D165))</f>
        <v>1.9137261145840778</v>
      </c>
      <c r="L166" s="37">
        <f t="shared" si="27"/>
        <v>0.47826086956521741</v>
      </c>
      <c r="M166" s="37">
        <f t="shared" si="28"/>
        <v>0.52173913043478259</v>
      </c>
      <c r="N166" s="38">
        <v>262</v>
      </c>
      <c r="O166" s="38">
        <f t="shared" si="29"/>
        <v>133.56862745098039</v>
      </c>
      <c r="P166" s="38">
        <f t="shared" si="30"/>
        <v>121.89304812834226</v>
      </c>
      <c r="Q166" s="38">
        <f t="shared" si="31"/>
        <v>140.10695187165774</v>
      </c>
      <c r="R166" s="38">
        <f t="shared" si="32"/>
        <v>128.43137254901961</v>
      </c>
      <c r="S166" s="39">
        <f t="shared" si="33"/>
        <v>-6.5383244206773554</v>
      </c>
      <c r="T166" s="39">
        <f t="shared" si="34"/>
        <v>-6.5383244206773554</v>
      </c>
      <c r="U166" t="s">
        <v>261</v>
      </c>
      <c r="V166" t="s">
        <v>441</v>
      </c>
      <c r="W166" t="s">
        <v>472</v>
      </c>
      <c r="X166" t="s">
        <v>494</v>
      </c>
      <c r="Y166" s="41"/>
    </row>
    <row r="167" spans="1:25" s="35" customFormat="1" ht="15" x14ac:dyDescent="0.25">
      <c r="A167">
        <v>1.66</v>
      </c>
      <c r="B167">
        <v>2.34</v>
      </c>
      <c r="C167" s="29">
        <f t="shared" si="26"/>
        <v>2.9760065904644417E-2</v>
      </c>
      <c r="D167" s="30">
        <f>IF(OR($A167="",$B167=""),"",A167*'MPTO_working_2-way'!$G166)</f>
        <v>1.7094017094017095</v>
      </c>
      <c r="E167" s="32">
        <f>IF(OR($A167="",$B167=""),"",B167*'MPTO_working_2-way'!$G166)</f>
        <v>2.4096385542168677</v>
      </c>
      <c r="F167" s="30">
        <f>IF(OR($A167="",$B167=""),"",'MPTO_working_2-way'!D166)</f>
        <v>1.7020418894049603</v>
      </c>
      <c r="G167" s="32">
        <f>IF(OR($A167="",$B167=""),"",'MPTO_working_2-way'!E166)</f>
        <v>2.4244164274123086</v>
      </c>
      <c r="H167" s="30">
        <f>IF(OR($A167="",$B167=""),"",'OddsRatio_working_2-way'!M166)</f>
        <v>1.7018100265975373</v>
      </c>
      <c r="I167" s="30">
        <f>IF(OR($A167="",$B167=""),"",'OddsRatio_working_2-way'!N166)</f>
        <v>2.4248870236980302</v>
      </c>
      <c r="J167" s="30">
        <f>IF('Log_working_2-way'!$D166="","",A167^('Log_working_2-way'!$D166))</f>
        <v>1.6984752676475883</v>
      </c>
      <c r="K167" s="32">
        <f>IF('Log_working_2-way'!$D166="","",B167^('Log_working_2-way'!$D166))</f>
        <v>2.4316899199135542</v>
      </c>
      <c r="L167" s="37">
        <f t="shared" si="27"/>
        <v>0.58499999999999996</v>
      </c>
      <c r="M167" s="37">
        <f t="shared" si="28"/>
        <v>0.41499999999999998</v>
      </c>
      <c r="N167" s="38">
        <v>263</v>
      </c>
      <c r="O167" s="38">
        <f t="shared" si="29"/>
        <v>104.56626506024097</v>
      </c>
      <c r="P167" s="38">
        <f t="shared" si="30"/>
        <v>150.60683760683762</v>
      </c>
      <c r="Q167" s="38">
        <f t="shared" si="31"/>
        <v>112.3931623931624</v>
      </c>
      <c r="R167" s="38">
        <f t="shared" si="32"/>
        <v>158.43373493975906</v>
      </c>
      <c r="S167" s="39">
        <f t="shared" si="33"/>
        <v>-7.8268973329214333</v>
      </c>
      <c r="T167" s="39">
        <f t="shared" si="34"/>
        <v>-7.8268973329214475</v>
      </c>
      <c r="U167" t="s">
        <v>393</v>
      </c>
      <c r="V167" t="s">
        <v>390</v>
      </c>
      <c r="W167" t="s">
        <v>472</v>
      </c>
      <c r="X167" t="s">
        <v>494</v>
      </c>
      <c r="Y167" s="41"/>
    </row>
    <row r="168" spans="1:25" ht="15" x14ac:dyDescent="0.25">
      <c r="A168">
        <v>1.72</v>
      </c>
      <c r="B168">
        <v>2.2200000000000002</v>
      </c>
      <c r="C168" s="29">
        <f t="shared" si="26"/>
        <v>3.1845799287659737E-2</v>
      </c>
      <c r="D168" s="30">
        <f>IF(OR($A168="",$B168=""),"",A168*'MPTO_working_2-way'!$G167)</f>
        <v>1.7747747747747746</v>
      </c>
      <c r="E168" s="32">
        <f>IF(OR($A168="",$B168=""),"",B168*'MPTO_working_2-way'!$G167)</f>
        <v>2.2906976744186047</v>
      </c>
      <c r="F168" s="30">
        <f>IF(OR($A168="",$B168=""),"",'MPTO_working_2-way'!D167)</f>
        <v>1.7684327528714336</v>
      </c>
      <c r="G168" s="32">
        <f>IF(OR($A168="",$B168=""),"",'MPTO_working_2-way'!E167)</f>
        <v>2.3013500482160079</v>
      </c>
      <c r="H168" s="30">
        <f>IF(OR($A168="",$B168=""),"",'OddsRatio_working_2-way'!M167)</f>
        <v>1.768221279597376</v>
      </c>
      <c r="I168" s="30">
        <f>IF(OR($A168="",$B168=""),"",'OddsRatio_working_2-way'!N167)</f>
        <v>2.3017082793177757</v>
      </c>
      <c r="J168" s="30">
        <f>IF('Log_working_2-way'!$D167="","",A168^('Log_working_2-way'!$D167))</f>
        <v>1.7653459246637417</v>
      </c>
      <c r="K168" s="32">
        <f>IF('Log_working_2-way'!$D167="","",B168^('Log_working_2-way'!$D167))</f>
        <v>2.3065987127837881</v>
      </c>
      <c r="L168" s="37">
        <f t="shared" si="27"/>
        <v>0.56345177664974622</v>
      </c>
      <c r="M168" s="37">
        <f t="shared" si="28"/>
        <v>0.43654822335025378</v>
      </c>
      <c r="N168" s="38">
        <v>264</v>
      </c>
      <c r="O168" s="38">
        <f t="shared" si="29"/>
        <v>110.51162790697674</v>
      </c>
      <c r="P168" s="38">
        <f t="shared" si="30"/>
        <v>145.08108108108109</v>
      </c>
      <c r="Q168" s="38">
        <f t="shared" si="31"/>
        <v>118.91891891891891</v>
      </c>
      <c r="R168" s="38">
        <f t="shared" si="32"/>
        <v>153.48837209302326</v>
      </c>
      <c r="S168" s="39">
        <f t="shared" si="33"/>
        <v>-8.4072910119421635</v>
      </c>
      <c r="T168" s="39">
        <f t="shared" si="34"/>
        <v>-8.4072910119421635</v>
      </c>
      <c r="U168" t="s">
        <v>387</v>
      </c>
      <c r="V168" t="s">
        <v>388</v>
      </c>
      <c r="W168" t="s">
        <v>472</v>
      </c>
      <c r="X168" t="s">
        <v>494</v>
      </c>
      <c r="Y168" s="41"/>
    </row>
    <row r="169" spans="1:25" ht="15" x14ac:dyDescent="0.25">
      <c r="A169">
        <v>1.87</v>
      </c>
      <c r="B169">
        <v>2.0499999999999998</v>
      </c>
      <c r="C169" s="29">
        <f t="shared" si="26"/>
        <v>2.2564236337550447E-2</v>
      </c>
      <c r="D169" s="30">
        <f>IF(OR($A169="",$B169=""),"",A169*'MPTO_working_2-way'!$G168)</f>
        <v>1.9121951219512194</v>
      </c>
      <c r="E169" s="32">
        <f>IF(OR($A169="",$B169=""),"",B169*'MPTO_working_2-way'!$G168)</f>
        <v>2.0962566844919781</v>
      </c>
      <c r="F169" s="30">
        <f>IF(OR($A169="",$B169=""),"",'MPTO_working_2-way'!D168)</f>
        <v>1.9103027282920144</v>
      </c>
      <c r="G169" s="32">
        <f>IF(OR($A169="",$B169=""),"",'MPTO_working_2-way'!E168)</f>
        <v>2.0985356507458599</v>
      </c>
      <c r="H169" s="30">
        <f>IF(OR($A169="",$B169=""),"",'OddsRatio_working_2-way'!M168)</f>
        <v>1.9102589898327997</v>
      </c>
      <c r="I169" s="30">
        <f>IF(OR($A169="",$B169=""),"",'OddsRatio_working_2-way'!N168)</f>
        <v>2.0985884360051026</v>
      </c>
      <c r="J169" s="30">
        <f>IF('Log_working_2-way'!$D168="","",A169^('Log_working_2-way'!$D168))</f>
        <v>1.9094064175923491</v>
      </c>
      <c r="K169" s="32">
        <f>IF('Log_working_2-way'!$D168="","",B169^('Log_working_2-way'!$D168))</f>
        <v>2.0996183671625008</v>
      </c>
      <c r="L169" s="37">
        <f t="shared" si="27"/>
        <v>0.52295918367346939</v>
      </c>
      <c r="M169" s="37">
        <f t="shared" si="28"/>
        <v>0.47704081632653073</v>
      </c>
      <c r="N169" s="38">
        <v>265</v>
      </c>
      <c r="O169" s="38">
        <f t="shared" si="29"/>
        <v>123.28877005347593</v>
      </c>
      <c r="P169" s="38">
        <f t="shared" si="30"/>
        <v>135.73170731707319</v>
      </c>
      <c r="Q169" s="38">
        <f t="shared" si="31"/>
        <v>129.26829268292684</v>
      </c>
      <c r="R169" s="38">
        <f t="shared" si="32"/>
        <v>141.71122994652404</v>
      </c>
      <c r="S169" s="39">
        <f t="shared" si="33"/>
        <v>-5.9795226294509121</v>
      </c>
      <c r="T169" s="39">
        <f t="shared" si="34"/>
        <v>-5.9795226294508552</v>
      </c>
      <c r="U169" t="s">
        <v>265</v>
      </c>
      <c r="V169" t="s">
        <v>386</v>
      </c>
      <c r="W169" t="s">
        <v>472</v>
      </c>
      <c r="X169" t="s">
        <v>494</v>
      </c>
      <c r="Y169" s="41"/>
    </row>
    <row r="170" spans="1:25" ht="15" x14ac:dyDescent="0.25">
      <c r="A170">
        <v>2.1</v>
      </c>
      <c r="B170">
        <v>1.79</v>
      </c>
      <c r="C170" s="29">
        <f t="shared" si="26"/>
        <v>3.4849694067571102E-2</v>
      </c>
      <c r="D170" s="30">
        <f>IF(OR($A170="",$B170=""),"",A170*'MPTO_working_2-way'!$G169)</f>
        <v>2.1731843575418992</v>
      </c>
      <c r="E170" s="32">
        <f>IF(OR($A170="",$B170=""),"",B170*'MPTO_working_2-way'!$G169)</f>
        <v>1.8523809523809522</v>
      </c>
      <c r="F170" s="30">
        <f>IF(OR($A170="",$B170=""),"",'MPTO_working_2-way'!D169)</f>
        <v>2.1797622499275153</v>
      </c>
      <c r="G170" s="32">
        <f>IF(OR($A170="",$B170=""),"",'MPTO_working_2-way'!E169)</f>
        <v>1.8476284099287292</v>
      </c>
      <c r="H170" s="30">
        <f>IF(OR($A170="",$B170=""),"",'OddsRatio_working_2-way'!M169)</f>
        <v>2.1800021454603971</v>
      </c>
      <c r="I170" s="30">
        <f>IF(OR($A170="",$B170=""),"",'OddsRatio_working_2-way'!N169)</f>
        <v>1.8474560862851939</v>
      </c>
      <c r="J170" s="30">
        <f>IF('Log_working_2-way'!$D169="","",A170^('Log_working_2-way'!$D169))</f>
        <v>2.1830172065936067</v>
      </c>
      <c r="K170" s="32">
        <f>IF('Log_working_2-way'!$D169="","",B170^('Log_working_2-way'!$D169))</f>
        <v>1.8452962428833544</v>
      </c>
      <c r="L170" s="37">
        <f t="shared" si="27"/>
        <v>0.46015424164524427</v>
      </c>
      <c r="M170" s="37">
        <f t="shared" si="28"/>
        <v>0.53984575835475579</v>
      </c>
      <c r="N170" s="38">
        <v>266</v>
      </c>
      <c r="O170" s="38">
        <f t="shared" si="29"/>
        <v>139.33333333333334</v>
      </c>
      <c r="P170" s="38">
        <f t="shared" si="30"/>
        <v>117.39664804469272</v>
      </c>
      <c r="Q170" s="38">
        <f t="shared" si="31"/>
        <v>148.60335195530726</v>
      </c>
      <c r="R170" s="38">
        <f t="shared" si="32"/>
        <v>126.66666666666666</v>
      </c>
      <c r="S170" s="39">
        <f t="shared" si="33"/>
        <v>-9.270018621973918</v>
      </c>
      <c r="T170" s="39">
        <f t="shared" si="34"/>
        <v>-9.2700186219739322</v>
      </c>
      <c r="U170" t="s">
        <v>269</v>
      </c>
      <c r="V170" t="s">
        <v>398</v>
      </c>
      <c r="W170" t="s">
        <v>464</v>
      </c>
      <c r="X170" t="s">
        <v>494</v>
      </c>
      <c r="Y170" s="41"/>
    </row>
    <row r="171" spans="1:25" ht="15" x14ac:dyDescent="0.25">
      <c r="A171">
        <v>2.19</v>
      </c>
      <c r="B171">
        <v>1.73</v>
      </c>
      <c r="C171" s="29">
        <f t="shared" si="26"/>
        <v>3.4655686647135031E-2</v>
      </c>
      <c r="D171" s="30">
        <f>IF(OR($A171="",$B171=""),"",A171*'MPTO_working_2-way'!$G170)</f>
        <v>2.2658959537572256</v>
      </c>
      <c r="E171" s="32">
        <f>IF(OR($A171="",$B171=""),"",B171*'MPTO_working_2-way'!$G170)</f>
        <v>1.7899543378995435</v>
      </c>
      <c r="F171" s="30">
        <f>IF(OR($A171="",$B171=""),"",'MPTO_working_2-way'!D170)</f>
        <v>2.2763841740018629</v>
      </c>
      <c r="G171" s="32">
        <f>IF(OR($A171="",$B171=""),"",'MPTO_working_2-way'!E170)</f>
        <v>1.7834631769717797</v>
      </c>
      <c r="H171" s="30">
        <f>IF(OR($A171="",$B171=""),"",'OddsRatio_working_2-way'!M170)</f>
        <v>2.2767681803292916</v>
      </c>
      <c r="I171" s="30">
        <f>IF(OR($A171="",$B171=""),"",'OddsRatio_working_2-way'!N170)</f>
        <v>1.7832275391935992</v>
      </c>
      <c r="J171" s="30">
        <f>IF('Log_working_2-way'!$D170="","",A171^('Log_working_2-way'!$D170))</f>
        <v>2.2815927958159761</v>
      </c>
      <c r="K171" s="32">
        <f>IF('Log_working_2-way'!$D170="","",B171^('Log_working_2-way'!$D170))</f>
        <v>1.7802790428165938</v>
      </c>
      <c r="L171" s="37">
        <f t="shared" si="27"/>
        <v>0.44132653061224486</v>
      </c>
      <c r="M171" s="37">
        <f t="shared" si="28"/>
        <v>0.55867346938775508</v>
      </c>
      <c r="N171" s="38">
        <v>267</v>
      </c>
      <c r="O171" s="38">
        <f t="shared" si="29"/>
        <v>145.08219178082194</v>
      </c>
      <c r="P171" s="38">
        <f t="shared" si="30"/>
        <v>112.66473988439306</v>
      </c>
      <c r="Q171" s="38">
        <f t="shared" si="31"/>
        <v>154.33526011560696</v>
      </c>
      <c r="R171" s="38">
        <f t="shared" si="32"/>
        <v>121.91780821917808</v>
      </c>
      <c r="S171" s="39">
        <f t="shared" si="33"/>
        <v>-9.2530683347850129</v>
      </c>
      <c r="T171" s="39">
        <f t="shared" si="34"/>
        <v>-9.2530683347850271</v>
      </c>
      <c r="U171" t="s">
        <v>395</v>
      </c>
      <c r="V171" t="s">
        <v>403</v>
      </c>
      <c r="W171" t="s">
        <v>464</v>
      </c>
      <c r="X171" t="s">
        <v>494</v>
      </c>
      <c r="Y171" s="41"/>
    </row>
    <row r="172" spans="1:25" ht="15" x14ac:dyDescent="0.25">
      <c r="A172">
        <v>1.99</v>
      </c>
      <c r="B172">
        <v>1.89</v>
      </c>
      <c r="C172" s="29">
        <f t="shared" si="26"/>
        <v>3.16130919145996E-2</v>
      </c>
      <c r="D172" s="30">
        <f>IF(OR($A172="",$B172=""),"",A172*'MPTO_working_2-way'!$G171)</f>
        <v>2.052910052910053</v>
      </c>
      <c r="E172" s="32">
        <f>IF(OR($A172="",$B172=""),"",B172*'MPTO_working_2-way'!$G171)</f>
        <v>1.9497487437185932</v>
      </c>
      <c r="F172" s="30">
        <f>IF(OR($A172="",$B172=""),"",'MPTO_working_2-way'!D171)</f>
        <v>2.0546283903744778</v>
      </c>
      <c r="G172" s="32">
        <f>IF(OR($A172="",$B172=""),"",'MPTO_working_2-way'!E171)</f>
        <v>1.9482012897878844</v>
      </c>
      <c r="H172" s="30">
        <f>IF(OR($A172="",$B172=""),"",'OddsRatio_working_2-way'!M171)</f>
        <v>2.0546845739659791</v>
      </c>
      <c r="I172" s="30">
        <f>IF(OR($A172="",$B172=""),"",'OddsRatio_working_2-way'!N171)</f>
        <v>1.9481507786158798</v>
      </c>
      <c r="J172" s="30">
        <f>IF('Log_working_2-way'!$D171="","",A172^('Log_working_2-way'!$D171))</f>
        <v>2.0554666264202575</v>
      </c>
      <c r="K172" s="32">
        <f>IF('Log_working_2-way'!$D171="","",B172^('Log_working_2-way'!$D171))</f>
        <v>1.9474482422922217</v>
      </c>
      <c r="L172" s="37">
        <f t="shared" si="27"/>
        <v>0.48711340206185566</v>
      </c>
      <c r="M172" s="37">
        <f t="shared" si="28"/>
        <v>0.51288659793814428</v>
      </c>
      <c r="N172" s="38">
        <v>268</v>
      </c>
      <c r="O172" s="38">
        <f t="shared" si="29"/>
        <v>133.32663316582915</v>
      </c>
      <c r="P172" s="38">
        <f t="shared" si="30"/>
        <v>126.20105820105822</v>
      </c>
      <c r="Q172" s="38">
        <f t="shared" si="31"/>
        <v>141.79894179894183</v>
      </c>
      <c r="R172" s="38">
        <f t="shared" si="32"/>
        <v>134.67336683417085</v>
      </c>
      <c r="S172" s="39">
        <f t="shared" si="33"/>
        <v>-8.4723086331126751</v>
      </c>
      <c r="T172" s="39">
        <f t="shared" si="34"/>
        <v>-8.4723086331126325</v>
      </c>
      <c r="U172" t="s">
        <v>271</v>
      </c>
      <c r="V172" t="s">
        <v>396</v>
      </c>
      <c r="W172" t="s">
        <v>464</v>
      </c>
      <c r="X172" t="s">
        <v>494</v>
      </c>
      <c r="Y172" s="41"/>
    </row>
    <row r="173" spans="1:25" ht="15" x14ac:dyDescent="0.25">
      <c r="A173">
        <v>2.25</v>
      </c>
      <c r="B173">
        <v>1.68</v>
      </c>
      <c r="C173" s="29">
        <f t="shared" si="26"/>
        <v>3.9682539682539542E-2</v>
      </c>
      <c r="D173" s="30">
        <f>IF(OR($A173="",$B173=""),"",A173*'MPTO_working_2-way'!$G172)</f>
        <v>2.339285714285714</v>
      </c>
      <c r="E173" s="32">
        <f>IF(OR($A173="",$B173=""),"",B173*'MPTO_working_2-way'!$G172)</f>
        <v>1.7466666666666664</v>
      </c>
      <c r="F173" s="30">
        <f>IF(OR($A173="",$B173=""),"",'MPTO_working_2-way'!D172)</f>
        <v>2.3551401869158877</v>
      </c>
      <c r="G173" s="32">
        <f>IF(OR($A173="",$B173=""),"",'MPTO_working_2-way'!E172)</f>
        <v>1.7379310344827583</v>
      </c>
      <c r="H173" s="30">
        <f>IF(OR($A173="",$B173=""),"",'OddsRatio_working_2-way'!M172)</f>
        <v>2.3558153613666013</v>
      </c>
      <c r="I173" s="30">
        <f>IF(OR($A173="",$B173=""),"",'OddsRatio_working_2-way'!N172)</f>
        <v>1.7375635565834309</v>
      </c>
      <c r="J173" s="30">
        <f>IF('Log_working_2-way'!$D172="","",A173^('Log_working_2-way'!$D172))</f>
        <v>2.3631739395308338</v>
      </c>
      <c r="K173" s="32">
        <f>IF('Log_working_2-way'!$D172="","",B173^('Log_working_2-way'!$D172))</f>
        <v>1.733582099100242</v>
      </c>
      <c r="L173" s="37">
        <f t="shared" si="27"/>
        <v>0.4274809160305344</v>
      </c>
      <c r="M173" s="37">
        <f t="shared" si="28"/>
        <v>0.57251908396946571</v>
      </c>
      <c r="N173" s="38">
        <v>269</v>
      </c>
      <c r="O173" s="38">
        <f t="shared" si="29"/>
        <v>149.44444444444443</v>
      </c>
      <c r="P173" s="38">
        <f t="shared" si="30"/>
        <v>108.88095238095235</v>
      </c>
      <c r="Q173" s="38">
        <f t="shared" si="31"/>
        <v>160.11904761904762</v>
      </c>
      <c r="R173" s="38">
        <f t="shared" si="32"/>
        <v>119.55555555555554</v>
      </c>
      <c r="S173" s="39">
        <f t="shared" si="33"/>
        <v>-10.674603174603192</v>
      </c>
      <c r="T173" s="39">
        <f t="shared" si="34"/>
        <v>-10.674603174603192</v>
      </c>
      <c r="U173" t="s">
        <v>270</v>
      </c>
      <c r="V173" t="s">
        <v>177</v>
      </c>
      <c r="W173" t="s">
        <v>464</v>
      </c>
      <c r="X173" t="s">
        <v>494</v>
      </c>
      <c r="Y173" s="41"/>
    </row>
    <row r="174" spans="1:25" ht="15" x14ac:dyDescent="0.25">
      <c r="A174">
        <v>2</v>
      </c>
      <c r="B174">
        <v>1.88</v>
      </c>
      <c r="C174" s="29">
        <f t="shared" si="26"/>
        <v>3.1914893617021267E-2</v>
      </c>
      <c r="D174" s="30">
        <f>IF(OR($A174="",$B174=""),"",A174*'MPTO_working_2-way'!$G173)</f>
        <v>2.0638297872340425</v>
      </c>
      <c r="E174" s="32">
        <f>IF(OR($A174="",$B174=""),"",B174*'MPTO_working_2-way'!$G173)</f>
        <v>1.94</v>
      </c>
      <c r="F174" s="30">
        <f>IF(OR($A174="",$B174=""),"",'MPTO_working_2-way'!D173)</f>
        <v>2.0659340659340657</v>
      </c>
      <c r="G174" s="32">
        <f>IF(OR($A174="",$B174=""),"",'MPTO_working_2-way'!E173)</f>
        <v>1.9381443298969072</v>
      </c>
      <c r="H174" s="30">
        <f>IF(OR($A174="",$B174=""),"",'OddsRatio_working_2-way'!M173)</f>
        <v>2.0660035817780522</v>
      </c>
      <c r="I174" s="30">
        <f>IF(OR($A174="",$B174=""),"",'OddsRatio_working_2-way'!N173)</f>
        <v>1.9380831519646857</v>
      </c>
      <c r="J174" s="30">
        <f>IF('Log_working_2-way'!$D173="","",A174^('Log_working_2-way'!$D173))</f>
        <v>2.0669618454035223</v>
      </c>
      <c r="K174" s="32">
        <f>IF('Log_working_2-way'!$D173="","",B174^('Log_working_2-way'!$D173))</f>
        <v>1.9372406373367297</v>
      </c>
      <c r="L174" s="37">
        <f t="shared" si="27"/>
        <v>0.4845360824742268</v>
      </c>
      <c r="M174" s="37">
        <f t="shared" si="28"/>
        <v>0.51546391752577325</v>
      </c>
      <c r="N174" s="38">
        <v>270</v>
      </c>
      <c r="O174" s="38">
        <f t="shared" si="29"/>
        <v>135</v>
      </c>
      <c r="P174" s="38">
        <f t="shared" si="30"/>
        <v>126.38297872340424</v>
      </c>
      <c r="Q174" s="38">
        <f t="shared" si="31"/>
        <v>143.61702127659575</v>
      </c>
      <c r="R174" s="38">
        <f t="shared" si="32"/>
        <v>135</v>
      </c>
      <c r="S174" s="39">
        <f t="shared" si="33"/>
        <v>-8.6170212765957501</v>
      </c>
      <c r="T174" s="39">
        <f t="shared" si="34"/>
        <v>-8.6170212765957643</v>
      </c>
      <c r="U174" t="s">
        <v>400</v>
      </c>
      <c r="V174" t="s">
        <v>268</v>
      </c>
      <c r="W174" t="s">
        <v>464</v>
      </c>
      <c r="X174" t="s">
        <v>494</v>
      </c>
      <c r="Y174" s="41"/>
    </row>
    <row r="175" spans="1:25" ht="15" x14ac:dyDescent="0.25">
      <c r="A175">
        <v>2.3199999999999998</v>
      </c>
      <c r="B175">
        <v>1.66</v>
      </c>
      <c r="C175" s="29">
        <f t="shared" si="26"/>
        <v>3.3444121312837582E-2</v>
      </c>
      <c r="D175" s="30">
        <f>IF(OR($A175="",$B175=""),"",A175*'MPTO_working_2-way'!$G174)</f>
        <v>2.3975903614457832</v>
      </c>
      <c r="E175" s="32">
        <f>IF(OR($A175="",$B175=""),"",B175*'MPTO_working_2-way'!$G174)</f>
        <v>1.7155172413793103</v>
      </c>
      <c r="F175" s="30">
        <f>IF(OR($A175="",$B175=""),"",'MPTO_working_2-way'!D174)</f>
        <v>2.4136375031336175</v>
      </c>
      <c r="G175" s="32">
        <f>IF(OR($A175="",$B175=""),"",'MPTO_working_2-way'!E174)</f>
        <v>1.707394928178755</v>
      </c>
      <c r="H175" s="30">
        <f>IF(OR($A175="",$B175=""),"",'OddsRatio_working_2-way'!M174)</f>
        <v>2.4142135623730954</v>
      </c>
      <c r="I175" s="30">
        <f>IF(OR($A175="",$B175=""),"",'OddsRatio_working_2-way'!N174)</f>
        <v>1.7071067811865479</v>
      </c>
      <c r="J175" s="30">
        <f>IF('Log_working_2-way'!$D174="","",A175^('Log_working_2-way'!$D174))</f>
        <v>2.4216287324780335</v>
      </c>
      <c r="K175" s="32">
        <f>IF('Log_working_2-way'!$D174="","",B175^('Log_working_2-way'!$D174))</f>
        <v>1.7034185347793582</v>
      </c>
      <c r="L175" s="37">
        <f t="shared" si="27"/>
        <v>0.41708542713567837</v>
      </c>
      <c r="M175" s="37">
        <f t="shared" si="28"/>
        <v>0.58291457286432158</v>
      </c>
      <c r="N175" s="38">
        <v>271</v>
      </c>
      <c r="O175" s="38">
        <f t="shared" si="29"/>
        <v>154.18965517241378</v>
      </c>
      <c r="P175" s="38">
        <f t="shared" si="30"/>
        <v>107.74698795180721</v>
      </c>
      <c r="Q175" s="38">
        <f t="shared" si="31"/>
        <v>163.25301204819277</v>
      </c>
      <c r="R175" s="38">
        <f t="shared" si="32"/>
        <v>116.81034482758622</v>
      </c>
      <c r="S175" s="39">
        <f t="shared" si="33"/>
        <v>-9.0633568757789931</v>
      </c>
      <c r="T175" s="39">
        <f t="shared" si="34"/>
        <v>-9.0633568757790073</v>
      </c>
      <c r="U175" t="s">
        <v>405</v>
      </c>
      <c r="V175" t="s">
        <v>402</v>
      </c>
      <c r="W175" t="s">
        <v>464</v>
      </c>
      <c r="X175" t="s">
        <v>494</v>
      </c>
      <c r="Y175" s="41"/>
    </row>
    <row r="176" spans="1:25" ht="15" x14ac:dyDescent="0.25">
      <c r="A176">
        <v>1.46</v>
      </c>
      <c r="B176">
        <v>2.84</v>
      </c>
      <c r="C176" s="29">
        <f t="shared" si="26"/>
        <v>3.7044182905653145E-2</v>
      </c>
      <c r="D176" s="30">
        <f>IF(OR($A176="",$B176=""),"",A176*'MPTO_working_2-way'!$G175)</f>
        <v>1.5140845070422535</v>
      </c>
      <c r="E176" s="32">
        <f>IF(OR($A176="",$B176=""),"",B176*'MPTO_working_2-way'!$G175)</f>
        <v>2.9452054794520546</v>
      </c>
      <c r="F176" s="30">
        <f>IF(OR($A176="",$B176=""),"",'MPTO_working_2-way'!D175)</f>
        <v>1.5005790387955993</v>
      </c>
      <c r="G176" s="32">
        <f>IF(OR($A176="",$B176=""),"",'MPTO_working_2-way'!E175)</f>
        <v>2.9976865240023134</v>
      </c>
      <c r="H176" s="30">
        <f>IF(OR($A176="",$B176=""),"",'OddsRatio_working_2-way'!M175)</f>
        <v>1.5000000000000004</v>
      </c>
      <c r="I176" s="30">
        <f>IF(OR($A176="",$B176=""),"",'OddsRatio_working_2-way'!N175)</f>
        <v>2.9999999999999996</v>
      </c>
      <c r="J176" s="30">
        <f>IF('Log_working_2-way'!$D175="","",A176^('Log_working_2-way'!$D175))</f>
        <v>1.4938054714477789</v>
      </c>
      <c r="K176" s="32">
        <f>IF('Log_working_2-way'!$D175="","",B176^('Log_working_2-way'!$D175))</f>
        <v>3.0250889425497371</v>
      </c>
      <c r="L176" s="37">
        <f t="shared" si="27"/>
        <v>0.66046511627906979</v>
      </c>
      <c r="M176" s="37">
        <f t="shared" si="28"/>
        <v>0.33953488372093027</v>
      </c>
      <c r="N176" s="38">
        <v>272</v>
      </c>
      <c r="O176" s="38">
        <f t="shared" si="29"/>
        <v>85.698630136986296</v>
      </c>
      <c r="P176" s="38">
        <f t="shared" si="30"/>
        <v>176.22535211267609</v>
      </c>
      <c r="Q176" s="38">
        <f t="shared" si="31"/>
        <v>95.774647887323951</v>
      </c>
      <c r="R176" s="38">
        <f t="shared" si="32"/>
        <v>186.30136986301369</v>
      </c>
      <c r="S176" s="39">
        <f t="shared" si="33"/>
        <v>-10.076017750337655</v>
      </c>
      <c r="T176" s="39">
        <f t="shared" si="34"/>
        <v>-10.076017750337598</v>
      </c>
      <c r="U176" t="s">
        <v>277</v>
      </c>
      <c r="V176" t="s">
        <v>409</v>
      </c>
      <c r="W176" t="s">
        <v>473</v>
      </c>
      <c r="X176" t="s">
        <v>494</v>
      </c>
      <c r="Y176" s="41"/>
    </row>
    <row r="177" spans="1:25" s="35" customFormat="1" ht="15" x14ac:dyDescent="0.25">
      <c r="A177">
        <v>1.32</v>
      </c>
      <c r="B177">
        <v>3.48</v>
      </c>
      <c r="C177" s="29">
        <f t="shared" si="26"/>
        <v>4.4932079414838011E-2</v>
      </c>
      <c r="D177" s="30">
        <f>IF(OR($A177="",$B177=""),"",A177*'MPTO_working_2-way'!$G176)</f>
        <v>1.3793103448275863</v>
      </c>
      <c r="E177" s="32">
        <f>IF(OR($A177="",$B177=""),"",B177*'MPTO_working_2-way'!$G176)</f>
        <v>3.6363636363636362</v>
      </c>
      <c r="F177" s="30">
        <f>IF(OR($A177="",$B177=""),"",'MPTO_working_2-way'!D176)</f>
        <v>1.3603411513859276</v>
      </c>
      <c r="G177" s="32">
        <f>IF(OR($A177="",$B177=""),"",'MPTO_working_2-way'!E176)</f>
        <v>3.7751479289940826</v>
      </c>
      <c r="H177" s="30">
        <f>IF(OR($A177="",$B177=""),"",'OddsRatio_working_2-way'!M176)</f>
        <v>1.3592106040535497</v>
      </c>
      <c r="I177" s="30">
        <f>IF(OR($A177="",$B177=""),"",'OddsRatio_working_2-way'!N176)</f>
        <v>3.7838821814150112</v>
      </c>
      <c r="J177" s="30">
        <f>IF('Log_working_2-way'!$D176="","",A177^('Log_working_2-way'!$D176))</f>
        <v>1.3503590006903448</v>
      </c>
      <c r="K177" s="32">
        <f>IF('Log_working_2-way'!$D176="","",B177^('Log_working_2-way'!$D176))</f>
        <v>3.8542152421196159</v>
      </c>
      <c r="L177" s="37">
        <f t="shared" si="27"/>
        <v>0.72499999999999998</v>
      </c>
      <c r="M177" s="37">
        <f t="shared" si="28"/>
        <v>0.27500000000000002</v>
      </c>
      <c r="N177" s="38">
        <v>273</v>
      </c>
      <c r="O177" s="38">
        <f t="shared" si="29"/>
        <v>66.181818181818187</v>
      </c>
      <c r="P177" s="38">
        <f t="shared" si="30"/>
        <v>194.55172413793102</v>
      </c>
      <c r="Q177" s="38">
        <f t="shared" si="31"/>
        <v>78.448275862068954</v>
      </c>
      <c r="R177" s="38">
        <f t="shared" si="32"/>
        <v>206.81818181818181</v>
      </c>
      <c r="S177" s="39">
        <f t="shared" si="33"/>
        <v>-12.266457680250767</v>
      </c>
      <c r="T177" s="39">
        <f t="shared" si="34"/>
        <v>-12.266457680250795</v>
      </c>
      <c r="U177" t="s">
        <v>487</v>
      </c>
      <c r="V177" t="s">
        <v>488</v>
      </c>
      <c r="W177" t="s">
        <v>473</v>
      </c>
      <c r="X177" t="s">
        <v>494</v>
      </c>
      <c r="Y177" s="41"/>
    </row>
    <row r="178" spans="1:25" s="35" customFormat="1" ht="15" x14ac:dyDescent="0.25">
      <c r="A178">
        <v>1.58</v>
      </c>
      <c r="B178">
        <v>2.48</v>
      </c>
      <c r="C178" s="29">
        <f t="shared" si="26"/>
        <v>3.61371988566761E-2</v>
      </c>
      <c r="D178" s="30">
        <f>IF(OR($A178="",$B178=""),"",A178*'MPTO_working_2-way'!$G177)</f>
        <v>1.6370967741935483</v>
      </c>
      <c r="E178" s="32">
        <f>IF(OR($A178="",$B178=""),"",B178*'MPTO_working_2-way'!$G177)</f>
        <v>2.5696202531645569</v>
      </c>
      <c r="F178" s="30">
        <f>IF(OR($A178="",$B178=""),"",'MPTO_working_2-way'!D177)</f>
        <v>1.6264320106259338</v>
      </c>
      <c r="G178" s="32">
        <f>IF(OR($A178="",$B178=""),"",'MPTO_working_2-way'!E177)</f>
        <v>2.5963424330771265</v>
      </c>
      <c r="H178" s="30">
        <f>IF(OR($A178="",$B178=""),"",'OddsRatio_working_2-way'!M177)</f>
        <v>1.6260126930757011</v>
      </c>
      <c r="I178" s="30">
        <f>IF(OR($A178="",$B178=""),"",'OddsRatio_working_2-way'!N177)</f>
        <v>2.5974116995724779</v>
      </c>
      <c r="J178" s="30">
        <f>IF('Log_working_2-way'!$D177="","",A178^('Log_working_2-way'!$D177))</f>
        <v>1.6211538390924995</v>
      </c>
      <c r="K178" s="32">
        <f>IF('Log_working_2-way'!$D177="","",B178^('Log_working_2-way'!$D177))</f>
        <v>2.6099071390443571</v>
      </c>
      <c r="L178" s="37">
        <f t="shared" si="27"/>
        <v>0.61083743842364535</v>
      </c>
      <c r="M178" s="37">
        <f t="shared" si="28"/>
        <v>0.3891625615763547</v>
      </c>
      <c r="N178" s="38">
        <v>274</v>
      </c>
      <c r="O178" s="38">
        <f t="shared" si="29"/>
        <v>100.58227848101265</v>
      </c>
      <c r="P178" s="38">
        <f t="shared" si="30"/>
        <v>163.51612903225808</v>
      </c>
      <c r="Q178" s="38">
        <f t="shared" si="31"/>
        <v>110.48387096774195</v>
      </c>
      <c r="R178" s="38">
        <f t="shared" si="32"/>
        <v>173.41772151898732</v>
      </c>
      <c r="S178" s="39">
        <f t="shared" si="33"/>
        <v>-9.9015924867292995</v>
      </c>
      <c r="T178" s="39">
        <f t="shared" si="34"/>
        <v>-9.9015924867292426</v>
      </c>
      <c r="U178" t="s">
        <v>489</v>
      </c>
      <c r="V178" t="s">
        <v>490</v>
      </c>
      <c r="W178" t="s">
        <v>473</v>
      </c>
      <c r="X178" t="s">
        <v>494</v>
      </c>
      <c r="Y178" s="41"/>
    </row>
    <row r="179" spans="1:25" ht="15" x14ac:dyDescent="0.25">
      <c r="A179">
        <v>1.67</v>
      </c>
      <c r="B179">
        <v>2.31</v>
      </c>
      <c r="C179" s="29">
        <f t="shared" si="26"/>
        <v>3.1702828110013792E-2</v>
      </c>
      <c r="D179" s="30">
        <f>IF(OR($A179="",$B179=""),"",A179*'MPTO_working_2-way'!$G178)</f>
        <v>1.722943722943723</v>
      </c>
      <c r="E179" s="32">
        <f>IF(OR($A179="",$B179=""),"",B179*'MPTO_working_2-way'!$G178)</f>
        <v>2.3832335329341321</v>
      </c>
      <c r="F179" s="30">
        <f>IF(OR($A179="",$B179=""),"",'MPTO_working_2-way'!D178)</f>
        <v>1.7154100984947862</v>
      </c>
      <c r="G179" s="32">
        <f>IF(OR($A179="",$B179=""),"",'MPTO_working_2-way'!E178)</f>
        <v>2.397799670572148</v>
      </c>
      <c r="H179" s="30">
        <f>IF(OR($A179="",$B179=""),"",'OddsRatio_working_2-way'!M178)</f>
        <v>1.7151575921986633</v>
      </c>
      <c r="I179" s="30">
        <f>IF(OR($A179="",$B179=""),"",'OddsRatio_working_2-way'!N178)</f>
        <v>2.3982932026570873</v>
      </c>
      <c r="J179" s="30">
        <f>IF('Log_working_2-way'!$D178="","",A179^('Log_working_2-way'!$D178))</f>
        <v>1.7117407279082215</v>
      </c>
      <c r="K179" s="32">
        <f>IF('Log_working_2-way'!$D178="","",B179^('Log_working_2-way'!$D178))</f>
        <v>2.4050060096166201</v>
      </c>
      <c r="L179" s="37">
        <f t="shared" si="27"/>
        <v>0.58040201005025127</v>
      </c>
      <c r="M179" s="37">
        <f t="shared" si="28"/>
        <v>0.41959798994974867</v>
      </c>
      <c r="N179" s="38">
        <v>275</v>
      </c>
      <c r="O179" s="38">
        <f t="shared" si="29"/>
        <v>110.32934131736528</v>
      </c>
      <c r="P179" s="38">
        <f t="shared" si="30"/>
        <v>155.95238095238096</v>
      </c>
      <c r="Q179" s="38">
        <f t="shared" si="31"/>
        <v>119.04761904761905</v>
      </c>
      <c r="R179" s="38">
        <f t="shared" si="32"/>
        <v>164.67065868263475</v>
      </c>
      <c r="S179" s="39">
        <f t="shared" si="33"/>
        <v>-8.7182777302537744</v>
      </c>
      <c r="T179" s="39">
        <f t="shared" si="34"/>
        <v>-8.7182777302537886</v>
      </c>
      <c r="U179" t="s">
        <v>275</v>
      </c>
      <c r="V179" t="s">
        <v>491</v>
      </c>
      <c r="W179" t="s">
        <v>473</v>
      </c>
      <c r="X179" t="s">
        <v>494</v>
      </c>
      <c r="Y179" s="41"/>
    </row>
    <row r="180" spans="1:25" ht="15" x14ac:dyDescent="0.25">
      <c r="A180">
        <v>2.0499999999999998</v>
      </c>
      <c r="B180">
        <v>1.85</v>
      </c>
      <c r="C180" s="29">
        <f t="shared" si="26"/>
        <v>2.8345418589321048E-2</v>
      </c>
      <c r="D180" s="30">
        <f>IF(OR($A180="",$B180=""),"",A180*'MPTO_working_2-way'!$G179)</f>
        <v>2.1081081081081079</v>
      </c>
      <c r="E180" s="32">
        <f>IF(OR($A180="",$B180=""),"",B180*'MPTO_working_2-way'!$G179)</f>
        <v>1.902439024390244</v>
      </c>
      <c r="F180" s="30">
        <f>IF(OR($A180="",$B180=""),"",'MPTO_working_2-way'!D179)</f>
        <v>2.1113430758524703</v>
      </c>
      <c r="G180" s="32">
        <f>IF(OR($A180="",$B180=""),"",'MPTO_working_2-way'!E179)</f>
        <v>1.8998121477770822</v>
      </c>
      <c r="H180" s="30">
        <f>IF(OR($A180="",$B180=""),"",'OddsRatio_working_2-way'!M179)</f>
        <v>2.1114378604524222</v>
      </c>
      <c r="I180" s="30">
        <f>IF(OR($A180="",$B180=""),"",'OddsRatio_working_2-way'!N179)</f>
        <v>1.8997354108424378</v>
      </c>
      <c r="J180" s="30">
        <f>IF('Log_working_2-way'!$D179="","",A180^('Log_working_2-way'!$D179))</f>
        <v>2.1129081281913611</v>
      </c>
      <c r="K180" s="32">
        <f>IF('Log_working_2-way'!$D179="","",B180^('Log_working_2-way'!$D179))</f>
        <v>1.8985467665018629</v>
      </c>
      <c r="L180" s="37">
        <f t="shared" si="27"/>
        <v>0.47435897435897439</v>
      </c>
      <c r="M180" s="37">
        <f t="shared" si="28"/>
        <v>0.52564102564102555</v>
      </c>
      <c r="N180" s="38">
        <v>276</v>
      </c>
      <c r="O180" s="38">
        <f t="shared" si="29"/>
        <v>141.36585365853657</v>
      </c>
      <c r="P180" s="38">
        <f t="shared" si="30"/>
        <v>126.81081081081081</v>
      </c>
      <c r="Q180" s="38">
        <f t="shared" si="31"/>
        <v>149.18918918918916</v>
      </c>
      <c r="R180" s="38">
        <f t="shared" si="32"/>
        <v>134.63414634146343</v>
      </c>
      <c r="S180" s="39">
        <f t="shared" si="33"/>
        <v>-7.8233355306525993</v>
      </c>
      <c r="T180" s="39">
        <f t="shared" si="34"/>
        <v>-7.8233355306526278</v>
      </c>
      <c r="U180" t="s">
        <v>444</v>
      </c>
      <c r="V180" t="s">
        <v>278</v>
      </c>
      <c r="W180" t="s">
        <v>465</v>
      </c>
      <c r="X180" t="s">
        <v>494</v>
      </c>
      <c r="Y180" s="41"/>
    </row>
    <row r="181" spans="1:25" s="35" customFormat="1" ht="15" x14ac:dyDescent="0.25">
      <c r="A181">
        <v>1.85</v>
      </c>
      <c r="B181">
        <v>2.0499999999999998</v>
      </c>
      <c r="C181" s="29">
        <f t="shared" si="26"/>
        <v>2.8345418589321048E-2</v>
      </c>
      <c r="D181" s="30">
        <f>IF(OR($A181="",$B181=""),"",A181*'MPTO_working_2-way'!$G180)</f>
        <v>1.902439024390244</v>
      </c>
      <c r="E181" s="32">
        <f>IF(OR($A181="",$B181=""),"",B181*'MPTO_working_2-way'!$G180)</f>
        <v>2.1081081081081079</v>
      </c>
      <c r="F181" s="30">
        <f>IF(OR($A181="",$B181=""),"",'MPTO_working_2-way'!D180)</f>
        <v>1.8998121477770822</v>
      </c>
      <c r="G181" s="32">
        <f>IF(OR($A181="",$B181=""),"",'MPTO_working_2-way'!E180)</f>
        <v>2.1113430758524703</v>
      </c>
      <c r="H181" s="30">
        <f>IF(OR($A181="",$B181=""),"",'OddsRatio_working_2-way'!M180)</f>
        <v>1.8997354108424378</v>
      </c>
      <c r="I181" s="30">
        <f>IF(OR($A181="",$B181=""),"",'OddsRatio_working_2-way'!N180)</f>
        <v>2.1114378604524222</v>
      </c>
      <c r="J181" s="30">
        <f>IF('Log_working_2-way'!$D180="","",A181^('Log_working_2-way'!$D180))</f>
        <v>1.8985467665018629</v>
      </c>
      <c r="K181" s="32">
        <f>IF('Log_working_2-way'!$D180="","",B181^('Log_working_2-way'!$D180))</f>
        <v>2.1129081281913611</v>
      </c>
      <c r="L181" s="37">
        <f t="shared" si="27"/>
        <v>0.52564102564102555</v>
      </c>
      <c r="M181" s="37">
        <f t="shared" si="28"/>
        <v>0.47435897435897439</v>
      </c>
      <c r="N181" s="38">
        <v>277</v>
      </c>
      <c r="O181" s="38">
        <f t="shared" si="29"/>
        <v>127.27027027027027</v>
      </c>
      <c r="P181" s="38">
        <f t="shared" si="30"/>
        <v>141.87804878048777</v>
      </c>
      <c r="Q181" s="38">
        <f t="shared" si="31"/>
        <v>135.1219512195122</v>
      </c>
      <c r="R181" s="38">
        <f t="shared" si="32"/>
        <v>149.72972972972971</v>
      </c>
      <c r="S181" s="39">
        <f t="shared" si="33"/>
        <v>-7.8516809492419242</v>
      </c>
      <c r="T181" s="39">
        <f t="shared" si="34"/>
        <v>-7.8516809492419384</v>
      </c>
      <c r="U181" t="s">
        <v>279</v>
      </c>
      <c r="V181" t="s">
        <v>414</v>
      </c>
      <c r="W181" t="s">
        <v>465</v>
      </c>
      <c r="X181" t="s">
        <v>494</v>
      </c>
      <c r="Y181" s="41"/>
    </row>
    <row r="182" spans="1:25" s="35" customFormat="1" ht="15" x14ac:dyDescent="0.25">
      <c r="A182">
        <v>1.71</v>
      </c>
      <c r="B182">
        <v>2.2200000000000002</v>
      </c>
      <c r="C182" s="29">
        <f t="shared" si="26"/>
        <v>3.5245772087877381E-2</v>
      </c>
      <c r="D182" s="30">
        <f>IF(OR($A182="",$B182=""),"",A182*'MPTO_working_2-way'!$G181)</f>
        <v>1.7702702702702702</v>
      </c>
      <c r="E182" s="32">
        <f>IF(OR($A182="",$B182=""),"",B182*'MPTO_working_2-way'!$G181)</f>
        <v>2.2982456140350882</v>
      </c>
      <c r="F182" s="30">
        <f>IF(OR($A182="",$B182=""),"",'MPTO_working_2-way'!D181)</f>
        <v>1.7631322279503969</v>
      </c>
      <c r="G182" s="32">
        <f>IF(OR($A182="",$B182=""),"",'MPTO_working_2-way'!E181)</f>
        <v>2.3103888990323171</v>
      </c>
      <c r="H182" s="30">
        <f>IF(OR($A182="",$B182=""),"",'OddsRatio_working_2-way'!M181)</f>
        <v>1.7628677559805201</v>
      </c>
      <c r="I182" s="30">
        <f>IF(OR($A182="",$B182=""),"",'OddsRatio_working_2-way'!N181)</f>
        <v>2.310843186332725</v>
      </c>
      <c r="J182" s="30">
        <f>IF('Log_working_2-way'!$D181="","",A182^('Log_working_2-way'!$D181))</f>
        <v>1.7596240997267032</v>
      </c>
      <c r="K182" s="32">
        <f>IF('Log_working_2-way'!$D181="","",B182^('Log_working_2-way'!$D181))</f>
        <v>2.3164405926032319</v>
      </c>
      <c r="L182" s="37">
        <f t="shared" si="27"/>
        <v>0.56488549618320616</v>
      </c>
      <c r="M182" s="37">
        <f t="shared" si="28"/>
        <v>0.43511450381679379</v>
      </c>
      <c r="N182" s="38">
        <v>278</v>
      </c>
      <c r="O182" s="38">
        <f t="shared" si="29"/>
        <v>115.42690058479532</v>
      </c>
      <c r="P182" s="38">
        <f t="shared" si="30"/>
        <v>152.77477477477478</v>
      </c>
      <c r="Q182" s="38">
        <f t="shared" si="31"/>
        <v>125.22522522522522</v>
      </c>
      <c r="R182" s="38">
        <f t="shared" si="32"/>
        <v>162.57309941520467</v>
      </c>
      <c r="S182" s="39">
        <f t="shared" si="33"/>
        <v>-9.7983246404298967</v>
      </c>
      <c r="T182" s="39">
        <f t="shared" si="34"/>
        <v>-9.7983246404298825</v>
      </c>
      <c r="U182" t="s">
        <v>180</v>
      </c>
      <c r="V182" t="s">
        <v>282</v>
      </c>
      <c r="W182" t="s">
        <v>465</v>
      </c>
      <c r="X182" t="s">
        <v>494</v>
      </c>
      <c r="Y182" s="41"/>
    </row>
    <row r="183" spans="1:25" ht="15" x14ac:dyDescent="0.25">
      <c r="A183">
        <v>1.48</v>
      </c>
      <c r="B183">
        <v>2.72</v>
      </c>
      <c r="C183" s="29">
        <f t="shared" si="26"/>
        <v>4.3322734499205096E-2</v>
      </c>
      <c r="D183" s="30">
        <f>IF(OR($A183="",$B183=""),"",A183*'MPTO_working_2-way'!$G182)</f>
        <v>1.5441176470588236</v>
      </c>
      <c r="E183" s="32">
        <f>IF(OR($A183="",$B183=""),"",B183*'MPTO_working_2-way'!$G182)</f>
        <v>2.8378378378378382</v>
      </c>
      <c r="F183" s="30">
        <f>IF(OR($A183="",$B183=""),"",'MPTO_working_2-way'!D182)</f>
        <v>1.5290185353995747</v>
      </c>
      <c r="G183" s="32">
        <f>IF(OR($A183="",$B183=""),"",'MPTO_working_2-way'!E182)</f>
        <v>2.8902929350947737</v>
      </c>
      <c r="H183" s="30">
        <f>IF(OR($A183="",$B183=""),"",'OddsRatio_working_2-way'!M182)</f>
        <v>1.5282705437953743</v>
      </c>
      <c r="I183" s="30">
        <f>IF(OR($A183="",$B183=""),"",'OddsRatio_working_2-way'!N182)</f>
        <v>2.8929694486000916</v>
      </c>
      <c r="J183" s="30">
        <f>IF('Log_working_2-way'!$D182="","",A183^('Log_working_2-way'!$D182))</f>
        <v>1.5213387980001232</v>
      </c>
      <c r="K183" s="32">
        <f>IF('Log_working_2-way'!$D182="","",B183^('Log_working_2-way'!$D182))</f>
        <v>2.9181384616579691</v>
      </c>
      <c r="L183" s="37">
        <f t="shared" si="27"/>
        <v>0.64761904761904754</v>
      </c>
      <c r="M183" s="37">
        <f t="shared" si="28"/>
        <v>0.35238095238095235</v>
      </c>
      <c r="N183" s="38">
        <v>279</v>
      </c>
      <c r="O183" s="38">
        <f t="shared" si="29"/>
        <v>90.486486486486498</v>
      </c>
      <c r="P183" s="38">
        <f t="shared" si="30"/>
        <v>176.42647058823533</v>
      </c>
      <c r="Q183" s="38">
        <f t="shared" si="31"/>
        <v>102.5735294117647</v>
      </c>
      <c r="R183" s="38">
        <f t="shared" si="32"/>
        <v>188.51351351351352</v>
      </c>
      <c r="S183" s="39">
        <f t="shared" si="33"/>
        <v>-12.087042925278197</v>
      </c>
      <c r="T183" s="39">
        <f t="shared" si="34"/>
        <v>-12.087042925278183</v>
      </c>
      <c r="U183" t="s">
        <v>286</v>
      </c>
      <c r="V183" t="s">
        <v>418</v>
      </c>
      <c r="W183" t="s">
        <v>474</v>
      </c>
      <c r="X183" t="s">
        <v>494</v>
      </c>
      <c r="Y183" s="41"/>
    </row>
    <row r="184" spans="1:25" ht="15" x14ac:dyDescent="0.25">
      <c r="A184">
        <v>2.12</v>
      </c>
      <c r="B184">
        <v>1.78</v>
      </c>
      <c r="C184" s="29">
        <f t="shared" si="26"/>
        <v>3.3495866016535869E-2</v>
      </c>
      <c r="D184" s="30">
        <f>IF(OR($A184="",$B184=""),"",A184*'MPTO_working_2-way'!$G183)</f>
        <v>2.191011235955056</v>
      </c>
      <c r="E184" s="32">
        <f>IF(OR($A184="",$B184=""),"",B184*'MPTO_working_2-way'!$G183)</f>
        <v>1.8396226415094339</v>
      </c>
      <c r="F184" s="30">
        <f>IF(OR($A184="",$B184=""),"",'MPTO_working_2-way'!D183)</f>
        <v>2.1980428704566637</v>
      </c>
      <c r="G184" s="32">
        <f>IF(OR($A184="",$B184=""),"",'MPTO_working_2-way'!E183)</f>
        <v>1.8346946713341112</v>
      </c>
      <c r="H184" s="30">
        <f>IF(OR($A184="",$B184=""),"",'OddsRatio_working_2-way'!M183)</f>
        <v>2.1982893790305562</v>
      </c>
      <c r="I184" s="30">
        <f>IF(OR($A184="",$B184=""),"",'OddsRatio_working_2-way'!N183)</f>
        <v>1.83452296039628</v>
      </c>
      <c r="J184" s="30">
        <f>IF('Log_working_2-way'!$D183="","",A184^('Log_working_2-way'!$D183))</f>
        <v>2.2015102621380289</v>
      </c>
      <c r="K184" s="32">
        <f>IF('Log_working_2-way'!$D183="","",B184^('Log_working_2-way'!$D183))</f>
        <v>1.8322858584832242</v>
      </c>
      <c r="L184" s="37">
        <f t="shared" si="27"/>
        <v>0.45641025641025645</v>
      </c>
      <c r="M184" s="37">
        <f t="shared" si="28"/>
        <v>0.54358974358974366</v>
      </c>
      <c r="N184" s="38">
        <v>280</v>
      </c>
      <c r="O184" s="38">
        <f t="shared" si="29"/>
        <v>147.9245283018868</v>
      </c>
      <c r="P184" s="38">
        <f t="shared" si="30"/>
        <v>122.69662921348318</v>
      </c>
      <c r="Q184" s="38">
        <f t="shared" si="31"/>
        <v>157.30337078651687</v>
      </c>
      <c r="R184" s="38">
        <f t="shared" si="32"/>
        <v>132.0754716981132</v>
      </c>
      <c r="S184" s="39">
        <f t="shared" si="33"/>
        <v>-9.37884248463007</v>
      </c>
      <c r="T184" s="39">
        <f t="shared" si="34"/>
        <v>-9.3788424846300273</v>
      </c>
      <c r="U184" t="s">
        <v>419</v>
      </c>
      <c r="V184" t="s">
        <v>292</v>
      </c>
      <c r="W184" t="s">
        <v>474</v>
      </c>
      <c r="X184" t="s">
        <v>494</v>
      </c>
      <c r="Y184" s="41"/>
    </row>
    <row r="185" spans="1:25" ht="15" x14ac:dyDescent="0.25">
      <c r="A185">
        <v>2.41</v>
      </c>
      <c r="B185">
        <v>1.63</v>
      </c>
      <c r="C185" s="29">
        <f t="shared" si="26"/>
        <v>2.8434691851436877E-2</v>
      </c>
      <c r="D185" s="30">
        <f>IF(OR($A185="",$B185=""),"",A185*'MPTO_working_2-way'!$G184)</f>
        <v>2.4785276073619631</v>
      </c>
      <c r="E185" s="32">
        <f>IF(OR($A185="",$B185=""),"",B185*'MPTO_working_2-way'!$G184)</f>
        <v>1.6763485477178419</v>
      </c>
      <c r="F185" s="30">
        <f>IF(OR($A185="",$B185=""),"",'MPTO_working_2-way'!D184)</f>
        <v>2.4955055109106499</v>
      </c>
      <c r="G185" s="32">
        <f>IF(OR($A185="",$B185=""),"",'MPTO_working_2-way'!E184)</f>
        <v>1.6686702206741284</v>
      </c>
      <c r="H185" s="30">
        <f>IF(OR($A185="",$B185=""),"",'OddsRatio_working_2-way'!M184)</f>
        <v>2.4960264830861911</v>
      </c>
      <c r="I185" s="30">
        <f>IF(OR($A185="",$B185=""),"",'OddsRatio_working_2-way'!N184)</f>
        <v>1.6684373647831916</v>
      </c>
      <c r="J185" s="30">
        <f>IF('Log_working_2-way'!$D184="","",A185^('Log_working_2-way'!$D184))</f>
        <v>2.5038534406814188</v>
      </c>
      <c r="K185" s="32">
        <f>IF('Log_working_2-way'!$D184="","",B185^('Log_working_2-way'!$D184))</f>
        <v>1.6649584147953032</v>
      </c>
      <c r="L185" s="37">
        <f t="shared" si="27"/>
        <v>0.40346534653465349</v>
      </c>
      <c r="M185" s="37">
        <f t="shared" si="28"/>
        <v>0.59653465346534673</v>
      </c>
      <c r="N185" s="38">
        <v>281</v>
      </c>
      <c r="O185" s="38">
        <f t="shared" si="29"/>
        <v>164.40248962655602</v>
      </c>
      <c r="P185" s="38">
        <f t="shared" si="30"/>
        <v>108.60736196319017</v>
      </c>
      <c r="Q185" s="38">
        <f t="shared" si="31"/>
        <v>172.39263803680981</v>
      </c>
      <c r="R185" s="38">
        <f t="shared" si="32"/>
        <v>116.59751037344398</v>
      </c>
      <c r="S185" s="39">
        <f t="shared" si="33"/>
        <v>-7.990148410253795</v>
      </c>
      <c r="T185" s="39">
        <f t="shared" si="34"/>
        <v>-7.9901484102538092</v>
      </c>
      <c r="U185" t="s">
        <v>448</v>
      </c>
      <c r="V185" t="s">
        <v>423</v>
      </c>
      <c r="W185" t="s">
        <v>467</v>
      </c>
      <c r="X185" t="s">
        <v>494</v>
      </c>
      <c r="Y185" s="41"/>
    </row>
    <row r="186" spans="1:25" s="35" customFormat="1" ht="15" x14ac:dyDescent="0.25">
      <c r="A186">
        <v>1.38</v>
      </c>
      <c r="B186">
        <v>3.16</v>
      </c>
      <c r="C186" s="29">
        <f t="shared" si="26"/>
        <v>4.1093377361951955E-2</v>
      </c>
      <c r="D186" s="30">
        <f>IF(OR($A186="",$B186=""),"",A186*'MPTO_working_2-way'!$G185)</f>
        <v>1.4367088607594936</v>
      </c>
      <c r="E186" s="32">
        <f>IF(OR($A186="",$B186=""),"",B186*'MPTO_working_2-way'!$G185)</f>
        <v>3.2898550724637685</v>
      </c>
      <c r="F186" s="30">
        <f>IF(OR($A186="",$B186=""),"",'MPTO_working_2-way'!D185)</f>
        <v>1.4202709744658675</v>
      </c>
      <c r="G186" s="32">
        <f>IF(OR($A186="",$B186=""),"",'MPTO_working_2-way'!E185)</f>
        <v>3.3794172349659024</v>
      </c>
      <c r="H186" s="30">
        <f>IF(OR($A186="",$B186=""),"",'OddsRatio_working_2-way'!M185)</f>
        <v>1.4194352464039304</v>
      </c>
      <c r="I186" s="30">
        <f>IF(OR($A186="",$B186=""),"",'OddsRatio_working_2-way'!N185)</f>
        <v>3.3841582427170787</v>
      </c>
      <c r="J186" s="30">
        <f>IF('Log_working_2-way'!$D185="","",A186^('Log_working_2-way'!$D185))</f>
        <v>1.4118299597766102</v>
      </c>
      <c r="K186" s="32">
        <f>IF('Log_working_2-way'!$D185="","",B186^('Log_working_2-way'!$D185))</f>
        <v>3.4281866247403068</v>
      </c>
      <c r="L186" s="37">
        <f t="shared" si="27"/>
        <v>0.69603524229074898</v>
      </c>
      <c r="M186" s="37">
        <f t="shared" si="28"/>
        <v>0.30396475770925108</v>
      </c>
      <c r="N186" s="38">
        <v>282</v>
      </c>
      <c r="O186" s="38">
        <f t="shared" si="29"/>
        <v>77.65217391304347</v>
      </c>
      <c r="P186" s="38">
        <f t="shared" si="30"/>
        <v>192.75949367088606</v>
      </c>
      <c r="Q186" s="38">
        <f t="shared" si="31"/>
        <v>89.240506329113913</v>
      </c>
      <c r="R186" s="38">
        <f t="shared" si="32"/>
        <v>204.34782608695656</v>
      </c>
      <c r="S186" s="39">
        <f t="shared" si="33"/>
        <v>-11.588332416070443</v>
      </c>
      <c r="T186" s="39">
        <f t="shared" si="34"/>
        <v>-11.5883324160705</v>
      </c>
      <c r="U186" t="s">
        <v>425</v>
      </c>
      <c r="V186" t="s">
        <v>186</v>
      </c>
      <c r="W186" t="s">
        <v>467</v>
      </c>
      <c r="X186" t="s">
        <v>494</v>
      </c>
      <c r="Y186" s="41"/>
    </row>
    <row r="187" spans="1:25" ht="15" x14ac:dyDescent="0.25">
      <c r="A187">
        <v>1.65</v>
      </c>
      <c r="B187">
        <v>2.37</v>
      </c>
      <c r="C187" s="29">
        <f t="shared" si="26"/>
        <v>2.8001534330648337E-2</v>
      </c>
      <c r="D187" s="30">
        <f>IF(OR($A187="",$B187=""),"",A187*'MPTO_working_2-way'!$G186)</f>
        <v>1.6962025316455696</v>
      </c>
      <c r="E187" s="32">
        <f>IF(OR($A187="",$B187=""),"",B187*'MPTO_working_2-way'!$G186)</f>
        <v>2.4363636363636365</v>
      </c>
      <c r="F187" s="30">
        <f>IF(OR($A187="",$B187=""),"",'MPTO_working_2-way'!D186)</f>
        <v>1.6890184645286688</v>
      </c>
      <c r="G187" s="32">
        <f>IF(OR($A187="",$B187=""),"",'MPTO_working_2-way'!E186)</f>
        <v>2.4513399153737665</v>
      </c>
      <c r="H187" s="30">
        <f>IF(OR($A187="",$B187=""),"",'OddsRatio_working_2-way'!M186)</f>
        <v>1.6888051645745159</v>
      </c>
      <c r="I187" s="30">
        <f>IF(OR($A187="",$B187=""),"",'OddsRatio_working_2-way'!N186)</f>
        <v>2.4517893468724408</v>
      </c>
      <c r="J187" s="30">
        <f>IF('Log_working_2-way'!$D186="","",A187^('Log_working_2-way'!$D186))</f>
        <v>1.685552620448002</v>
      </c>
      <c r="K187" s="32">
        <f>IF('Log_working_2-way'!$D186="","",B187^('Log_working_2-way'!$D186))</f>
        <v>2.4586772337716281</v>
      </c>
      <c r="L187" s="37">
        <f t="shared" si="27"/>
        <v>0.58955223880597019</v>
      </c>
      <c r="M187" s="37">
        <f t="shared" si="28"/>
        <v>0.41044776119402981</v>
      </c>
      <c r="N187" s="38">
        <v>283</v>
      </c>
      <c r="O187" s="38">
        <f t="shared" si="29"/>
        <v>111.48484848484848</v>
      </c>
      <c r="P187" s="38">
        <f t="shared" si="30"/>
        <v>163.59071729957805</v>
      </c>
      <c r="Q187" s="38">
        <f t="shared" si="31"/>
        <v>119.40928270042193</v>
      </c>
      <c r="R187" s="38">
        <f t="shared" si="32"/>
        <v>171.51515151515153</v>
      </c>
      <c r="S187" s="39">
        <f t="shared" si="33"/>
        <v>-7.9244342155734415</v>
      </c>
      <c r="T187" s="39">
        <f t="shared" si="34"/>
        <v>-7.9244342155734842</v>
      </c>
      <c r="U187" t="s">
        <v>183</v>
      </c>
      <c r="V187" t="s">
        <v>327</v>
      </c>
      <c r="W187" t="s">
        <v>467</v>
      </c>
      <c r="X187" t="s">
        <v>494</v>
      </c>
      <c r="Y187" s="41"/>
    </row>
    <row r="188" spans="1:25" s="35" customFormat="1" ht="15" x14ac:dyDescent="0.25">
      <c r="A188">
        <v>2.58</v>
      </c>
      <c r="B188">
        <v>1.52</v>
      </c>
      <c r="C188" s="29">
        <f t="shared" si="26"/>
        <v>4.5491636066911534E-2</v>
      </c>
      <c r="D188" s="30">
        <f>IF(OR($A188="",$B188=""),"",A188*'MPTO_working_2-way'!$G187)</f>
        <v>2.6973684210526319</v>
      </c>
      <c r="E188" s="32">
        <f>IF(OR($A188="",$B188=""),"",B188*'MPTO_working_2-way'!$G187)</f>
        <v>1.5891472868217056</v>
      </c>
      <c r="F188" s="30">
        <f>IF(OR($A188="",$B188=""),"",'MPTO_working_2-way'!D187)</f>
        <v>2.7408442829186472</v>
      </c>
      <c r="G188" s="32">
        <f>IF(OR($A188="",$B188=""),"",'MPTO_working_2-way'!E187)</f>
        <v>1.5744339168138752</v>
      </c>
      <c r="H188" s="30">
        <f>IF(OR($A188="",$B188=""),"",'OddsRatio_working_2-way'!M187)</f>
        <v>2.7431183374807175</v>
      </c>
      <c r="I188" s="30">
        <f>IF(OR($A188="",$B188=""),"",'OddsRatio_working_2-way'!N187)</f>
        <v>1.5736845161328941</v>
      </c>
      <c r="J188" s="30">
        <f>IF('Log_working_2-way'!$D187="","",A188^('Log_working_2-way'!$D187))</f>
        <v>2.7638654672591088</v>
      </c>
      <c r="K188" s="32">
        <f>IF('Log_working_2-way'!$D187="","",B188^('Log_working_2-way'!$D187))</f>
        <v>1.5669366618716365</v>
      </c>
      <c r="L188" s="37">
        <f t="shared" si="27"/>
        <v>0.37073170731707311</v>
      </c>
      <c r="M188" s="37">
        <f t="shared" si="28"/>
        <v>0.62926829268292672</v>
      </c>
      <c r="N188" s="38">
        <v>284</v>
      </c>
      <c r="O188" s="38">
        <f t="shared" si="29"/>
        <v>173.92248062015503</v>
      </c>
      <c r="P188" s="38">
        <f t="shared" si="30"/>
        <v>97.15789473684211</v>
      </c>
      <c r="Q188" s="38">
        <f t="shared" si="31"/>
        <v>186.84210526315792</v>
      </c>
      <c r="R188" s="38">
        <f t="shared" si="32"/>
        <v>110.07751937984496</v>
      </c>
      <c r="S188" s="39">
        <f t="shared" si="33"/>
        <v>-12.919624643002891</v>
      </c>
      <c r="T188" s="39">
        <f t="shared" si="34"/>
        <v>-12.919624643002848</v>
      </c>
      <c r="U188" t="s">
        <v>335</v>
      </c>
      <c r="V188" t="s">
        <v>426</v>
      </c>
      <c r="W188" t="s">
        <v>468</v>
      </c>
      <c r="X188" t="s">
        <v>494</v>
      </c>
      <c r="Y188" s="41"/>
    </row>
    <row r="189" spans="1:25" s="35" customFormat="1" ht="15" x14ac:dyDescent="0.25">
      <c r="A189">
        <v>2.02</v>
      </c>
      <c r="B189">
        <v>1.84</v>
      </c>
      <c r="C189" s="29">
        <f t="shared" si="26"/>
        <v>3.8527765820060234E-2</v>
      </c>
      <c r="D189" s="30">
        <f>IF(OR($A189="",$B189=""),"",A189*'MPTO_working_2-way'!$G188)</f>
        <v>2.0978260869565215</v>
      </c>
      <c r="E189" s="32">
        <f>IF(OR($A189="",$B189=""),"",B189*'MPTO_working_2-way'!$G188)</f>
        <v>1.9108910891089108</v>
      </c>
      <c r="F189" s="30">
        <f>IF(OR($A189="",$B189=""),"",'MPTO_working_2-way'!D188)</f>
        <v>2.1017869260348339</v>
      </c>
      <c r="G189" s="32">
        <f>IF(OR($A189="",$B189=""),"",'MPTO_working_2-way'!E188)</f>
        <v>1.9076165058509547</v>
      </c>
      <c r="H189" s="30">
        <f>IF(OR($A189="",$B189=""),"",'OddsRatio_working_2-way'!M188)</f>
        <v>2.1019463300386789</v>
      </c>
      <c r="I189" s="30">
        <f>IF(OR($A189="",$B189=""),"",'OddsRatio_working_2-way'!N188)</f>
        <v>1.9074852129730298</v>
      </c>
      <c r="J189" s="30">
        <f>IF('Log_working_2-way'!$D188="","",A189^('Log_working_2-way'!$D188))</f>
        <v>2.1037631107837189</v>
      </c>
      <c r="K189" s="32">
        <f>IF('Log_working_2-way'!$D188="","",B189^('Log_working_2-way'!$D188))</f>
        <v>1.9059915032763037</v>
      </c>
      <c r="L189" s="37">
        <f t="shared" si="27"/>
        <v>0.47668393782383423</v>
      </c>
      <c r="M189" s="37">
        <f t="shared" si="28"/>
        <v>0.52331606217616577</v>
      </c>
      <c r="N189" s="38">
        <v>285</v>
      </c>
      <c r="O189" s="38">
        <f t="shared" si="29"/>
        <v>143.91089108910893</v>
      </c>
      <c r="P189" s="38">
        <f t="shared" si="30"/>
        <v>130.10869565217391</v>
      </c>
      <c r="Q189" s="38">
        <f t="shared" si="31"/>
        <v>154.89130434782606</v>
      </c>
      <c r="R189" s="38">
        <f t="shared" si="32"/>
        <v>141.0891089108911</v>
      </c>
      <c r="S189" s="39">
        <f t="shared" si="33"/>
        <v>-10.980413258717135</v>
      </c>
      <c r="T189" s="39">
        <f t="shared" si="34"/>
        <v>-10.980413258717192</v>
      </c>
      <c r="U189" t="s">
        <v>188</v>
      </c>
      <c r="V189" t="s">
        <v>449</v>
      </c>
      <c r="W189" t="s">
        <v>468</v>
      </c>
      <c r="X189" t="s">
        <v>494</v>
      </c>
      <c r="Y189" s="41"/>
    </row>
    <row r="190" spans="1:25" s="35" customFormat="1" ht="15" x14ac:dyDescent="0.25">
      <c r="A190">
        <v>2.2200000000000002</v>
      </c>
      <c r="B190">
        <v>1.69</v>
      </c>
      <c r="C190" s="29">
        <f t="shared" si="26"/>
        <v>4.2166426781811372E-2</v>
      </c>
      <c r="D190" s="30">
        <f>IF(OR($A190="",$B190=""),"",A190*'MPTO_working_2-way'!$G189)</f>
        <v>2.3136094674556213</v>
      </c>
      <c r="E190" s="32">
        <f>IF(OR($A190="",$B190=""),"",B190*'MPTO_working_2-way'!$G189)</f>
        <v>1.7612612612612613</v>
      </c>
      <c r="F190" s="30">
        <f>IF(OR($A190="",$B190=""),"",'MPTO_working_2-way'!D189)</f>
        <v>2.3290086287168665</v>
      </c>
      <c r="G190" s="32">
        <f>IF(OR($A190="",$B190=""),"",'MPTO_working_2-way'!E189)</f>
        <v>1.7524405623803074</v>
      </c>
      <c r="H190" s="30">
        <f>IF(OR($A190="",$B190=""),"",'OddsRatio_working_2-way'!M189)</f>
        <v>2.3297052086943877</v>
      </c>
      <c r="I190" s="30">
        <f>IF(OR($A190="",$B190=""),"",'OddsRatio_working_2-way'!N189)</f>
        <v>1.7520463885238748</v>
      </c>
      <c r="J190" s="30">
        <f>IF('Log_working_2-way'!$D189="","",A190^('Log_working_2-way'!$D189))</f>
        <v>2.3368633562786214</v>
      </c>
      <c r="K190" s="32">
        <f>IF('Log_working_2-way'!$D189="","",B190^('Log_working_2-way'!$D189))</f>
        <v>1.7480196052222718</v>
      </c>
      <c r="L190" s="37">
        <f t="shared" si="27"/>
        <v>0.43222506393861893</v>
      </c>
      <c r="M190" s="37">
        <f t="shared" si="28"/>
        <v>0.56777493606138107</v>
      </c>
      <c r="N190" s="38">
        <v>286</v>
      </c>
      <c r="O190" s="38">
        <f t="shared" si="29"/>
        <v>157.17117117117118</v>
      </c>
      <c r="P190" s="38">
        <f t="shared" si="30"/>
        <v>116.76923076923076</v>
      </c>
      <c r="Q190" s="38">
        <f t="shared" si="31"/>
        <v>169.23076923076923</v>
      </c>
      <c r="R190" s="38">
        <f t="shared" si="32"/>
        <v>128.82882882882882</v>
      </c>
      <c r="S190" s="39">
        <f t="shared" si="33"/>
        <v>-12.059598059598045</v>
      </c>
      <c r="T190" s="39">
        <f t="shared" si="34"/>
        <v>-12.059598059598059</v>
      </c>
      <c r="U190" t="s">
        <v>450</v>
      </c>
      <c r="V190" t="s">
        <v>189</v>
      </c>
      <c r="W190" t="s">
        <v>468</v>
      </c>
      <c r="X190" t="s">
        <v>494</v>
      </c>
      <c r="Y190" s="41"/>
    </row>
    <row r="191" spans="1:25" ht="15" x14ac:dyDescent="0.25">
      <c r="A191">
        <v>1.67</v>
      </c>
      <c r="B191">
        <v>2.29</v>
      </c>
      <c r="C191" s="29">
        <f t="shared" si="26"/>
        <v>3.5483617917004384E-2</v>
      </c>
      <c r="D191" s="30">
        <f>IF(OR($A191="",$B191=""),"",A191*'MPTO_working_2-way'!$G190)</f>
        <v>1.7292576419213972</v>
      </c>
      <c r="E191" s="32">
        <f>IF(OR($A191="",$B191=""),"",B191*'MPTO_working_2-way'!$G190)</f>
        <v>2.3712574850299402</v>
      </c>
      <c r="F191" s="30">
        <f>IF(OR($A191="",$B191=""),"",'MPTO_working_2-way'!D190)</f>
        <v>1.7209909322052965</v>
      </c>
      <c r="G191" s="32">
        <f>IF(OR($A191="",$B191=""),"",'MPTO_working_2-way'!E190)</f>
        <v>2.3869799956308713</v>
      </c>
      <c r="H191" s="30">
        <f>IF(OR($A191="",$B191=""),"",'OddsRatio_working_2-way'!M190)</f>
        <v>1.7206801266590057</v>
      </c>
      <c r="I191" s="30">
        <f>IF(OR($A191="",$B191=""),"",'OddsRatio_working_2-way'!N190)</f>
        <v>2.3875781543136072</v>
      </c>
      <c r="J191" s="30">
        <f>IF('Log_working_2-way'!$D190="","",A191^('Log_working_2-way'!$D190))</f>
        <v>1.7169221254682223</v>
      </c>
      <c r="K191" s="32">
        <f>IF('Log_working_2-way'!$D190="","",B191^('Log_working_2-way'!$D190))</f>
        <v>2.394851636566246</v>
      </c>
      <c r="L191" s="37">
        <f t="shared" si="27"/>
        <v>0.5782828282828284</v>
      </c>
      <c r="M191" s="37">
        <f t="shared" si="28"/>
        <v>0.42171717171717171</v>
      </c>
      <c r="N191" s="38">
        <v>287</v>
      </c>
      <c r="O191" s="38">
        <f t="shared" si="29"/>
        <v>115.14371257485028</v>
      </c>
      <c r="P191" s="38">
        <f t="shared" si="30"/>
        <v>161.67248908296943</v>
      </c>
      <c r="Q191" s="38">
        <f t="shared" si="31"/>
        <v>125.32751091703058</v>
      </c>
      <c r="R191" s="38">
        <f t="shared" si="32"/>
        <v>171.85628742514973</v>
      </c>
      <c r="S191" s="39">
        <f t="shared" si="33"/>
        <v>-10.183798342180296</v>
      </c>
      <c r="T191" s="39">
        <f t="shared" si="34"/>
        <v>-10.183798342180296</v>
      </c>
      <c r="U191" t="s">
        <v>337</v>
      </c>
      <c r="V191" t="s">
        <v>338</v>
      </c>
      <c r="W191" t="s">
        <v>469</v>
      </c>
      <c r="X191" t="s">
        <v>494</v>
      </c>
      <c r="Y191" s="41"/>
    </row>
    <row r="192" spans="1:25" s="35" customFormat="1" ht="15" x14ac:dyDescent="0.25">
      <c r="A192">
        <v>1.97</v>
      </c>
      <c r="B192">
        <v>1.92</v>
      </c>
      <c r="C192" s="29">
        <f t="shared" si="26"/>
        <v>2.844754653130277E-2</v>
      </c>
      <c r="D192" s="30">
        <f>IF(OR($A192="",$B192=""),"",A192*'MPTO_working_2-way'!$G191)</f>
        <v>2.0260416666666665</v>
      </c>
      <c r="E192" s="32">
        <f>IF(OR($A192="",$B192=""),"",B192*'MPTO_working_2-way'!$G191)</f>
        <v>1.9746192893401013</v>
      </c>
      <c r="F192" s="30">
        <f>IF(OR($A192="",$B192=""),"",'MPTO_working_2-way'!D191)</f>
        <v>2.0267924123888115</v>
      </c>
      <c r="G192" s="32">
        <f>IF(OR($A192="",$B192=""),"",'MPTO_working_2-way'!E191)</f>
        <v>1.9739066903246005</v>
      </c>
      <c r="H192" s="30">
        <f>IF(OR($A192="",$B192=""),"",'OddsRatio_working_2-way'!M191)</f>
        <v>2.0268144068364817</v>
      </c>
      <c r="I192" s="30">
        <f>IF(OR($A192="",$B192=""),"",'OddsRatio_working_2-way'!N191)</f>
        <v>1.9738858291644976</v>
      </c>
      <c r="J192" s="30">
        <f>IF('Log_working_2-way'!$D191="","",A192^('Log_working_2-way'!$D191))</f>
        <v>2.0271548987306875</v>
      </c>
      <c r="K192" s="32">
        <f>IF('Log_working_2-way'!$D191="","",B192^('Log_working_2-way'!$D191))</f>
        <v>1.9735629954505829</v>
      </c>
      <c r="L192" s="37">
        <f t="shared" si="27"/>
        <v>0.49357326478149105</v>
      </c>
      <c r="M192" s="37">
        <f t="shared" si="28"/>
        <v>0.50642673521850901</v>
      </c>
      <c r="N192" s="38">
        <v>288</v>
      </c>
      <c r="O192" s="38">
        <f t="shared" si="29"/>
        <v>141.80710659898477</v>
      </c>
      <c r="P192" s="38">
        <f t="shared" si="30"/>
        <v>138.00000000000003</v>
      </c>
      <c r="Q192" s="38">
        <f t="shared" si="31"/>
        <v>150</v>
      </c>
      <c r="R192" s="38">
        <f t="shared" si="32"/>
        <v>146.19289340101523</v>
      </c>
      <c r="S192" s="39">
        <f t="shared" si="33"/>
        <v>-8.1928934010152261</v>
      </c>
      <c r="T192" s="39">
        <f t="shared" si="34"/>
        <v>-8.1928934010151977</v>
      </c>
      <c r="U192" t="s">
        <v>432</v>
      </c>
      <c r="V192" t="s">
        <v>336</v>
      </c>
      <c r="W192" t="s">
        <v>469</v>
      </c>
      <c r="X192" t="s">
        <v>494</v>
      </c>
      <c r="Y192" s="41"/>
    </row>
    <row r="193" spans="1:25" s="35" customFormat="1" ht="15" x14ac:dyDescent="0.25">
      <c r="A193">
        <v>1.91</v>
      </c>
      <c r="B193">
        <v>1.98</v>
      </c>
      <c r="C193" s="29">
        <f t="shared" si="26"/>
        <v>2.861071447458885E-2</v>
      </c>
      <c r="D193" s="30">
        <f>IF(OR($A193="",$B193=""),"",A193*'MPTO_working_2-way'!$G192)</f>
        <v>1.9646464646464645</v>
      </c>
      <c r="E193" s="32">
        <f>IF(OR($A193="",$B193=""),"",B193*'MPTO_working_2-way'!$G192)</f>
        <v>2.0366492146596857</v>
      </c>
      <c r="F193" s="30">
        <f>IF(OR($A193="",$B193=""),"",'MPTO_working_2-way'!D192)</f>
        <v>1.9636533568721115</v>
      </c>
      <c r="G193" s="32">
        <f>IF(OR($A193="",$B193=""),"",'MPTO_working_2-way'!E192)</f>
        <v>2.0377175494369308</v>
      </c>
      <c r="H193" s="30">
        <f>IF(OR($A193="",$B193=""),"",'OddsRatio_working_2-way'!M192)</f>
        <v>1.9636241116594322</v>
      </c>
      <c r="I193" s="30">
        <f>IF(OR($A193="",$B193=""),"",'OddsRatio_working_2-way'!N192)</f>
        <v>2.0377490433255412</v>
      </c>
      <c r="J193" s="30">
        <f>IF('Log_working_2-way'!$D192="","",A193^('Log_working_2-way'!$D192))</f>
        <v>1.9631742210121639</v>
      </c>
      <c r="K193" s="32">
        <f>IF('Log_working_2-way'!$D192="","",B193^('Log_working_2-way'!$D192))</f>
        <v>2.0382337672504618</v>
      </c>
      <c r="L193" s="37">
        <f t="shared" si="27"/>
        <v>0.50899742930591263</v>
      </c>
      <c r="M193" s="37">
        <f t="shared" si="28"/>
        <v>0.49100257069408743</v>
      </c>
      <c r="N193" s="38">
        <v>289</v>
      </c>
      <c r="O193" s="38">
        <f t="shared" si="29"/>
        <v>137.6910994764398</v>
      </c>
      <c r="P193" s="38">
        <f t="shared" si="30"/>
        <v>143.04040404040407</v>
      </c>
      <c r="Q193" s="38">
        <f t="shared" si="31"/>
        <v>145.95959595959596</v>
      </c>
      <c r="R193" s="38">
        <f t="shared" si="32"/>
        <v>151.3089005235602</v>
      </c>
      <c r="S193" s="39">
        <f t="shared" si="33"/>
        <v>-8.2684964831561558</v>
      </c>
      <c r="T193" s="39">
        <f t="shared" si="34"/>
        <v>-8.2684964831561274</v>
      </c>
      <c r="U193" t="s">
        <v>341</v>
      </c>
      <c r="V193" t="s">
        <v>192</v>
      </c>
      <c r="W193" t="s">
        <v>469</v>
      </c>
      <c r="X193" t="s">
        <v>494</v>
      </c>
      <c r="Y193" s="41"/>
    </row>
    <row r="194" spans="1:25" s="35" customFormat="1" ht="15" x14ac:dyDescent="0.25">
      <c r="A194">
        <v>2.06</v>
      </c>
      <c r="B194">
        <v>1.75</v>
      </c>
      <c r="C194" s="29">
        <f t="shared" si="26"/>
        <v>5.6865464632454898E-2</v>
      </c>
      <c r="D194" s="30">
        <f>IF(OR($A194="",$B194=""),"",A194*'MPTO_working_2-way'!$G193)</f>
        <v>2.177142857142857</v>
      </c>
      <c r="E194" s="32">
        <f>IF(OR($A194="",$B194=""),"",B194*'MPTO_working_2-way'!$G193)</f>
        <v>1.849514563106796</v>
      </c>
      <c r="F194" s="30">
        <f>IF(OR($A194="",$B194=""),"",'MPTO_working_2-way'!D193)</f>
        <v>2.1881638846737479</v>
      </c>
      <c r="G194" s="32">
        <f>IF(OR($A194="",$B194=""),"",'MPTO_working_2-way'!E193)</f>
        <v>1.8416347381864622</v>
      </c>
      <c r="H194" s="30">
        <f>IF(OR($A194="",$B194=""),"",'OddsRatio_working_2-way'!M193)</f>
        <v>2.1888369666751335</v>
      </c>
      <c r="I194" s="30">
        <f>IF(OR($A194="",$B194=""),"",'OddsRatio_working_2-way'!N193)</f>
        <v>1.8411582311380661</v>
      </c>
      <c r="J194" s="30">
        <f>IF('Log_working_2-way'!$D193="","",A194^('Log_working_2-way'!$D193))</f>
        <v>2.1940037283297991</v>
      </c>
      <c r="K194" s="32">
        <f>IF('Log_working_2-way'!$D193="","",B194^('Log_working_2-way'!$D193))</f>
        <v>1.8375183228246377</v>
      </c>
      <c r="L194" s="37">
        <f t="shared" si="27"/>
        <v>0.45931758530183731</v>
      </c>
      <c r="M194" s="37">
        <f t="shared" si="28"/>
        <v>0.54068241469816281</v>
      </c>
      <c r="N194" s="38">
        <v>290</v>
      </c>
      <c r="O194" s="38">
        <f t="shared" si="29"/>
        <v>149.22330097087377</v>
      </c>
      <c r="P194" s="38">
        <f t="shared" si="30"/>
        <v>124.28571428571428</v>
      </c>
      <c r="Q194" s="38">
        <f t="shared" si="31"/>
        <v>165.71428571428569</v>
      </c>
      <c r="R194" s="38">
        <f t="shared" si="32"/>
        <v>140.77669902912621</v>
      </c>
      <c r="S194" s="39">
        <f t="shared" si="33"/>
        <v>-16.490984743411929</v>
      </c>
      <c r="T194" s="39">
        <f t="shared" si="34"/>
        <v>-16.490984743411929</v>
      </c>
      <c r="U194" t="s">
        <v>176</v>
      </c>
      <c r="V194" t="s">
        <v>384</v>
      </c>
      <c r="W194" t="s">
        <v>463</v>
      </c>
      <c r="X194" t="s">
        <v>495</v>
      </c>
      <c r="Y194" s="41"/>
    </row>
    <row r="195" spans="1:25" ht="15" x14ac:dyDescent="0.25">
      <c r="A195">
        <v>1.99</v>
      </c>
      <c r="B195">
        <v>1.88</v>
      </c>
      <c r="C195" s="29">
        <f t="shared" ref="C195:C203" si="35">IF(OR($A195="",$B195=""),"",(1/A195)+(1/B195)-1)</f>
        <v>3.4427456431091574E-2</v>
      </c>
      <c r="D195" s="30">
        <f>IF(OR($A195="",$B195=""),"",A195*'MPTO_working_2-way'!$G194)</f>
        <v>2.0585106382978724</v>
      </c>
      <c r="E195" s="32">
        <f>IF(OR($A195="",$B195=""),"",B195*'MPTO_working_2-way'!$G194)</f>
        <v>1.9447236180904521</v>
      </c>
      <c r="F195" s="30">
        <f>IF(OR($A195="",$B195=""),"",'MPTO_working_2-way'!D194)</f>
        <v>2.0605860321656753</v>
      </c>
      <c r="G195" s="32">
        <f>IF(OR($A195="",$B195=""),"",'MPTO_working_2-way'!E194)</f>
        <v>1.9428749480681344</v>
      </c>
      <c r="H195" s="30">
        <f>IF(OR($A195="",$B195=""),"",'OddsRatio_working_2-way'!M194)</f>
        <v>2.0606601717798219</v>
      </c>
      <c r="I195" s="30">
        <f>IF(OR($A195="",$B195=""),"",'OddsRatio_working_2-way'!N194)</f>
        <v>1.9428090415820634</v>
      </c>
      <c r="J195" s="30">
        <f>IF('Log_working_2-way'!$D194="","",A195^('Log_working_2-way'!$D194))</f>
        <v>2.0616072733158419</v>
      </c>
      <c r="K195" s="32">
        <f>IF('Log_working_2-way'!$D194="","",B195^('Log_working_2-way'!$D194))</f>
        <v>1.9419679246135251</v>
      </c>
      <c r="L195" s="37">
        <f t="shared" si="27"/>
        <v>0.48578811369509045</v>
      </c>
      <c r="M195" s="37">
        <f t="shared" si="28"/>
        <v>0.51421188630490955</v>
      </c>
      <c r="N195" s="38">
        <v>291</v>
      </c>
      <c r="O195" s="38">
        <f t="shared" si="29"/>
        <v>144.76884422110552</v>
      </c>
      <c r="P195" s="38">
        <f t="shared" si="30"/>
        <v>136.21276595744678</v>
      </c>
      <c r="Q195" s="38">
        <f t="shared" si="31"/>
        <v>154.78723404255319</v>
      </c>
      <c r="R195" s="38">
        <f t="shared" si="32"/>
        <v>146.23115577889445</v>
      </c>
      <c r="S195" s="39">
        <f t="shared" si="33"/>
        <v>-10.01838982144767</v>
      </c>
      <c r="T195" s="39">
        <f t="shared" si="34"/>
        <v>-10.01838982144767</v>
      </c>
      <c r="U195" t="s">
        <v>401</v>
      </c>
      <c r="V195" t="s">
        <v>399</v>
      </c>
      <c r="W195" t="s">
        <v>464</v>
      </c>
      <c r="X195" t="s">
        <v>495</v>
      </c>
      <c r="Y195" s="41"/>
    </row>
    <row r="196" spans="1:25" s="35" customFormat="1" ht="15" x14ac:dyDescent="0.25">
      <c r="A196">
        <v>2.21</v>
      </c>
      <c r="B196">
        <v>1.71</v>
      </c>
      <c r="C196" s="29">
        <f t="shared" si="35"/>
        <v>3.7284009420232245E-2</v>
      </c>
      <c r="D196" s="30">
        <f>IF(OR($A196="",$B196=""),"",A196*'MPTO_working_2-way'!$G195)</f>
        <v>2.2923976608187133</v>
      </c>
      <c r="E196" s="32">
        <f>IF(OR($A196="",$B196=""),"",B196*'MPTO_working_2-way'!$G195)</f>
        <v>1.7737556561085972</v>
      </c>
      <c r="F196" s="30">
        <f>IF(OR($A196="",$B196=""),"",'MPTO_working_2-way'!D195)</f>
        <v>2.3049617273032235</v>
      </c>
      <c r="G196" s="32">
        <f>IF(OR($A196="",$B196=""),"",'MPTO_working_2-way'!E195)</f>
        <v>1.7663059989250076</v>
      </c>
      <c r="H196" s="30">
        <f>IF(OR($A196="",$B196=""),"",'OddsRatio_working_2-way'!M195)</f>
        <v>2.305459824013238</v>
      </c>
      <c r="I196" s="30">
        <f>IF(OR($A196="",$B196=""),"",'OddsRatio_working_2-way'!N195)</f>
        <v>1.7660136157433048</v>
      </c>
      <c r="J196" s="30">
        <f>IF('Log_working_2-way'!$D195="","",A196^('Log_working_2-way'!$D195))</f>
        <v>2.3112626061065349</v>
      </c>
      <c r="K196" s="32">
        <f>IF('Log_working_2-way'!$D195="","",B196^('Log_working_2-way'!$D195))</f>
        <v>1.7626237454975722</v>
      </c>
      <c r="L196" s="37">
        <f t="shared" si="27"/>
        <v>0.43622448979591838</v>
      </c>
      <c r="M196" s="37">
        <f t="shared" si="28"/>
        <v>0.56377551020408168</v>
      </c>
      <c r="N196" s="38">
        <v>292</v>
      </c>
      <c r="O196" s="38">
        <f t="shared" si="29"/>
        <v>159.87330316742077</v>
      </c>
      <c r="P196" s="38">
        <f t="shared" si="30"/>
        <v>121.23976608187134</v>
      </c>
      <c r="Q196" s="38">
        <f t="shared" si="31"/>
        <v>170.76023391812865</v>
      </c>
      <c r="R196" s="38">
        <f t="shared" si="32"/>
        <v>132.1266968325792</v>
      </c>
      <c r="S196" s="39">
        <f t="shared" si="33"/>
        <v>-10.886930750707876</v>
      </c>
      <c r="T196" s="39">
        <f t="shared" si="34"/>
        <v>-10.886930750707862</v>
      </c>
      <c r="U196" t="s">
        <v>417</v>
      </c>
      <c r="V196" t="s">
        <v>412</v>
      </c>
      <c r="W196" t="s">
        <v>465</v>
      </c>
      <c r="X196" t="s">
        <v>495</v>
      </c>
      <c r="Y196" s="41"/>
    </row>
    <row r="197" spans="1:25" ht="15" x14ac:dyDescent="0.25">
      <c r="A197">
        <v>2.09</v>
      </c>
      <c r="B197">
        <v>1.79</v>
      </c>
      <c r="C197" s="29">
        <f t="shared" si="35"/>
        <v>3.7128117398625982E-2</v>
      </c>
      <c r="D197" s="30">
        <f>IF(OR($A197="",$B197=""),"",A197*'MPTO_working_2-way'!$G196)</f>
        <v>2.1675977653631282</v>
      </c>
      <c r="E197" s="32">
        <f>IF(OR($A197="",$B197=""),"",B197*'MPTO_working_2-way'!$G196)</f>
        <v>1.8564593301435406</v>
      </c>
      <c r="F197" s="30">
        <f>IF(OR($A197="",$B197=""),"",'MPTO_working_2-way'!D196)</f>
        <v>2.1743628490889537</v>
      </c>
      <c r="G197" s="32">
        <f>IF(OR($A197="",$B197=""),"",'MPTO_working_2-way'!E196)</f>
        <v>1.8515255747197545</v>
      </c>
      <c r="H197" s="30">
        <f>IF(OR($A197="",$B197=""),"",'OddsRatio_working_2-way'!M196)</f>
        <v>2.1746262535134471</v>
      </c>
      <c r="I197" s="30">
        <f>IF(OR($A197="",$B197=""),"",'OddsRatio_working_2-way'!N196)</f>
        <v>1.8513346241060764</v>
      </c>
      <c r="J197" s="30">
        <f>IF('Log_working_2-way'!$D196="","",A197^('Log_working_2-way'!$D196))</f>
        <v>2.177733465070919</v>
      </c>
      <c r="K197" s="32">
        <f>IF('Log_working_2-way'!$D196="","",B197^('Log_working_2-way'!$D196))</f>
        <v>1.8490885498780329</v>
      </c>
      <c r="L197" s="37">
        <f t="shared" ref="L197:L203" si="36">(1/D197)</f>
        <v>0.46134020618556709</v>
      </c>
      <c r="M197" s="37">
        <f t="shared" ref="M197:M203" si="37">(1/E197)</f>
        <v>0.53865979381443296</v>
      </c>
      <c r="N197" s="38">
        <v>293</v>
      </c>
      <c r="O197" s="38">
        <f t="shared" ref="O197:O203" si="38">(1/A197)*((N197*A197)-N197)</f>
        <v>152.80861244019141</v>
      </c>
      <c r="P197" s="38">
        <f t="shared" ref="P197:P203" si="39">(1/B197)*((N197*B197)-N197)</f>
        <v>129.31284916201119</v>
      </c>
      <c r="Q197" s="38">
        <f t="shared" ref="Q197:Q203" si="40">(1/B197)*N197</f>
        <v>163.68715083798881</v>
      </c>
      <c r="R197" s="38">
        <f t="shared" ref="R197:R203" si="41">(1/A197)*N197</f>
        <v>140.19138755980862</v>
      </c>
      <c r="S197" s="39">
        <f t="shared" ref="S197:S203" si="42">O197-Q197</f>
        <v>-10.878538397797399</v>
      </c>
      <c r="T197" s="39">
        <f t="shared" ref="T197:T203" si="43">P197-R197</f>
        <v>-10.878538397797428</v>
      </c>
      <c r="U197" t="s">
        <v>281</v>
      </c>
      <c r="V197" t="s">
        <v>443</v>
      </c>
      <c r="W197" t="s">
        <v>465</v>
      </c>
      <c r="X197" t="s">
        <v>495</v>
      </c>
      <c r="Y197" s="41"/>
    </row>
    <row r="198" spans="1:25" s="35" customFormat="1" ht="15" x14ac:dyDescent="0.25">
      <c r="A198">
        <v>2.57</v>
      </c>
      <c r="B198">
        <v>1.56</v>
      </c>
      <c r="C198" s="29">
        <f t="shared" si="35"/>
        <v>3.0130699391399673E-2</v>
      </c>
      <c r="D198" s="30">
        <f>IF(OR($A198="",$B198=""),"",A198*'MPTO_working_2-way'!$G197)</f>
        <v>2.6474358974358969</v>
      </c>
      <c r="E198" s="32">
        <f>IF(OR($A198="",$B198=""),"",B198*'MPTO_working_2-way'!$G197)</f>
        <v>1.6070038910505835</v>
      </c>
      <c r="F198" s="30">
        <f>IF(OR($A198="",$B198=""),"",'MPTO_working_2-way'!D197)</f>
        <v>2.6735129367831414</v>
      </c>
      <c r="G198" s="32">
        <f>IF(OR($A198="",$B198=""),"",'MPTO_working_2-way'!E197)</f>
        <v>1.597545425565827</v>
      </c>
      <c r="H198" s="30">
        <f>IF(OR($A198="",$B198=""),"",'OddsRatio_working_2-way'!M197)</f>
        <v>2.6743868813901486</v>
      </c>
      <c r="I198" s="30">
        <f>IF(OR($A198="",$B198=""),"",'OddsRatio_working_2-way'!N197)</f>
        <v>1.5972335373111359</v>
      </c>
      <c r="J198" s="30">
        <f>IF('Log_working_2-way'!$D197="","",A198^('Log_working_2-way'!$D197))</f>
        <v>2.6865304227890037</v>
      </c>
      <c r="K198" s="32">
        <f>IF('Log_working_2-way'!$D197="","",B198^('Log_working_2-way'!$D197))</f>
        <v>1.5929332708663844</v>
      </c>
      <c r="L198" s="37">
        <f t="shared" si="36"/>
        <v>0.37772397094430998</v>
      </c>
      <c r="M198" s="37">
        <f t="shared" si="37"/>
        <v>0.62227602905569013</v>
      </c>
      <c r="N198" s="38">
        <v>294</v>
      </c>
      <c r="O198" s="38">
        <f t="shared" si="38"/>
        <v>179.60311284046691</v>
      </c>
      <c r="P198" s="38">
        <f t="shared" si="39"/>
        <v>105.53846153846156</v>
      </c>
      <c r="Q198" s="38">
        <f t="shared" si="40"/>
        <v>188.46153846153845</v>
      </c>
      <c r="R198" s="38">
        <f t="shared" si="41"/>
        <v>114.39688715953308</v>
      </c>
      <c r="S198" s="39">
        <f t="shared" si="42"/>
        <v>-8.8584256210715466</v>
      </c>
      <c r="T198" s="39">
        <f t="shared" si="43"/>
        <v>-8.8584256210715182</v>
      </c>
      <c r="U198" t="s">
        <v>323</v>
      </c>
      <c r="V198" t="s">
        <v>420</v>
      </c>
      <c r="W198" t="s">
        <v>467</v>
      </c>
      <c r="X198" t="s">
        <v>495</v>
      </c>
      <c r="Y198" s="41"/>
    </row>
    <row r="199" spans="1:25" ht="15" x14ac:dyDescent="0.25">
      <c r="A199">
        <v>2.31</v>
      </c>
      <c r="B199">
        <v>1.68</v>
      </c>
      <c r="C199" s="29">
        <f t="shared" si="35"/>
        <v>2.813852813852824E-2</v>
      </c>
      <c r="D199" s="30">
        <f>IF(OR($A199="",$B199=""),"",A199*'MPTO_working_2-way'!$G198)</f>
        <v>2.3750000000000004</v>
      </c>
      <c r="E199" s="32">
        <f>IF(OR($A199="",$B199=""),"",B199*'MPTO_working_2-way'!$G198)</f>
        <v>1.7272727272727273</v>
      </c>
      <c r="F199" s="30">
        <f>IF(OR($A199="",$B199=""),"",'MPTO_working_2-way'!D198)</f>
        <v>2.3875968992248064</v>
      </c>
      <c r="G199" s="32">
        <f>IF(OR($A199="",$B199=""),"",'MPTO_working_2-way'!E198)</f>
        <v>1.7206703910614525</v>
      </c>
      <c r="H199" s="30">
        <f>IF(OR($A199="",$B199=""),"",'OddsRatio_working_2-way'!M198)</f>
        <v>2.3879735545878726</v>
      </c>
      <c r="I199" s="30">
        <f>IF(OR($A199="",$B199=""),"",'OddsRatio_working_2-way'!N198)</f>
        <v>1.7204748222288193</v>
      </c>
      <c r="J199" s="30">
        <f>IF('Log_working_2-way'!$D198="","",A199^('Log_working_2-way'!$D198))</f>
        <v>2.3937530589126359</v>
      </c>
      <c r="K199" s="32">
        <f>IF('Log_working_2-way'!$D198="","",B199^('Log_working_2-way'!$D198))</f>
        <v>1.7174872145429791</v>
      </c>
      <c r="L199" s="37">
        <f t="shared" si="36"/>
        <v>0.42105263157894729</v>
      </c>
      <c r="M199" s="37">
        <f t="shared" si="37"/>
        <v>0.57894736842105265</v>
      </c>
      <c r="N199" s="38">
        <v>295</v>
      </c>
      <c r="O199" s="38">
        <f t="shared" si="38"/>
        <v>167.29437229437232</v>
      </c>
      <c r="P199" s="38">
        <f t="shared" si="39"/>
        <v>119.40476190476188</v>
      </c>
      <c r="Q199" s="38">
        <f t="shared" si="40"/>
        <v>175.5952380952381</v>
      </c>
      <c r="R199" s="38">
        <f t="shared" si="41"/>
        <v>127.70562770562771</v>
      </c>
      <c r="S199" s="39">
        <f t="shared" si="42"/>
        <v>-8.300865800865779</v>
      </c>
      <c r="T199" s="39">
        <f t="shared" si="43"/>
        <v>-8.3008658008658216</v>
      </c>
      <c r="U199" t="s">
        <v>421</v>
      </c>
      <c r="V199" t="s">
        <v>422</v>
      </c>
      <c r="W199" t="s">
        <v>467</v>
      </c>
      <c r="X199" t="s">
        <v>495</v>
      </c>
      <c r="Y199" s="41"/>
    </row>
    <row r="200" spans="1:25" s="35" customFormat="1" ht="15" x14ac:dyDescent="0.25">
      <c r="A200">
        <v>2.0699999999999998</v>
      </c>
      <c r="B200">
        <v>1.79</v>
      </c>
      <c r="C200" s="29">
        <f t="shared" si="35"/>
        <v>4.17510053167085E-2</v>
      </c>
      <c r="D200" s="30">
        <f>IF(OR($A200="",$B200=""),"",A200*'MPTO_working_2-way'!$G199)</f>
        <v>2.1564245810055866</v>
      </c>
      <c r="E200" s="32">
        <f>IF(OR($A200="",$B200=""),"",B200*'MPTO_working_2-way'!$G199)</f>
        <v>1.8647342995169083</v>
      </c>
      <c r="F200" s="30">
        <f>IF(OR($A200="",$B200=""),"",'MPTO_working_2-way'!D199)</f>
        <v>2.1634893294018038</v>
      </c>
      <c r="G200" s="32">
        <f>IF(OR($A200="",$B200=""),"",'MPTO_working_2-way'!E199)</f>
        <v>1.8594836022382255</v>
      </c>
      <c r="H200" s="30">
        <f>IF(OR($A200="",$B200=""),"",'OddsRatio_working_2-way'!M199)</f>
        <v>2.1637999741136076</v>
      </c>
      <c r="I200" s="30">
        <f>IF(OR($A200="",$B200=""),"",'OddsRatio_working_2-way'!N199)</f>
        <v>1.8592541864950944</v>
      </c>
      <c r="J200" s="30">
        <f>IF('Log_working_2-way'!$D199="","",A200^('Log_working_2-way'!$D199))</f>
        <v>2.167058235858538</v>
      </c>
      <c r="K200" s="32">
        <f>IF('Log_working_2-way'!$D199="","",B200^('Log_working_2-way'!$D199))</f>
        <v>1.8568552701777588</v>
      </c>
      <c r="L200" s="37">
        <f t="shared" si="36"/>
        <v>0.46373056994818651</v>
      </c>
      <c r="M200" s="37">
        <f t="shared" si="37"/>
        <v>0.53626943005181349</v>
      </c>
      <c r="N200" s="38">
        <v>296</v>
      </c>
      <c r="O200" s="38">
        <f t="shared" si="38"/>
        <v>153.00483091787436</v>
      </c>
      <c r="P200" s="38">
        <f t="shared" si="39"/>
        <v>130.6368715083799</v>
      </c>
      <c r="Q200" s="38">
        <f t="shared" si="40"/>
        <v>165.3631284916201</v>
      </c>
      <c r="R200" s="38">
        <f t="shared" si="41"/>
        <v>142.99516908212561</v>
      </c>
      <c r="S200" s="39">
        <f t="shared" si="42"/>
        <v>-12.358297573745745</v>
      </c>
      <c r="T200" s="39">
        <f t="shared" si="43"/>
        <v>-12.358297573745716</v>
      </c>
      <c r="U200" t="s">
        <v>334</v>
      </c>
      <c r="V200" t="s">
        <v>187</v>
      </c>
      <c r="W200" t="s">
        <v>468</v>
      </c>
      <c r="X200" t="s">
        <v>495</v>
      </c>
      <c r="Y200" s="41"/>
    </row>
    <row r="201" spans="1:25" s="35" customFormat="1" ht="15" x14ac:dyDescent="0.25">
      <c r="A201">
        <v>2.13</v>
      </c>
      <c r="B201">
        <v>1.75</v>
      </c>
      <c r="C201" s="29">
        <f t="shared" si="35"/>
        <v>4.091213950368866E-2</v>
      </c>
      <c r="D201" s="30">
        <f>IF(OR($A201="",$B201=""),"",A201*'MPTO_working_2-way'!$G200)</f>
        <v>2.2171428571428566</v>
      </c>
      <c r="E201" s="32">
        <f>IF(OR($A201="",$B201=""),"",B201*'MPTO_working_2-way'!$G200)</f>
        <v>1.821596244131455</v>
      </c>
      <c r="F201" s="30">
        <f>IF(OR($A201="",$B201=""),"",'MPTO_working_2-way'!D200)</f>
        <v>2.2270351008215079</v>
      </c>
      <c r="G201" s="32">
        <f>IF(OR($A201="",$B201=""),"",'MPTO_working_2-way'!E200)</f>
        <v>1.8149726110772972</v>
      </c>
      <c r="H201" s="30">
        <f>IF(OR($A201="",$B201=""),"",'OddsRatio_working_2-way'!M200)</f>
        <v>2.2274635093014643</v>
      </c>
      <c r="I201" s="30">
        <f>IF(OR($A201="",$B201=""),"",'OddsRatio_working_2-way'!N200)</f>
        <v>1.814688169890353</v>
      </c>
      <c r="J201" s="30">
        <f>IF('Log_working_2-way'!$D200="","",A201^('Log_working_2-way'!$D200))</f>
        <v>2.2320342511460129</v>
      </c>
      <c r="K201" s="32">
        <f>IF('Log_working_2-way'!$D200="","",B201^('Log_working_2-way'!$D200))</f>
        <v>1.8116657463618295</v>
      </c>
      <c r="L201" s="37">
        <f t="shared" si="36"/>
        <v>0.45103092783505166</v>
      </c>
      <c r="M201" s="37">
        <f t="shared" si="37"/>
        <v>0.54896907216494861</v>
      </c>
      <c r="N201" s="38">
        <v>297</v>
      </c>
      <c r="O201" s="38">
        <f t="shared" si="38"/>
        <v>157.56338028169014</v>
      </c>
      <c r="P201" s="38">
        <f t="shared" si="39"/>
        <v>127.28571428571428</v>
      </c>
      <c r="Q201" s="38">
        <f t="shared" si="40"/>
        <v>169.71428571428569</v>
      </c>
      <c r="R201" s="38">
        <f t="shared" si="41"/>
        <v>139.43661971830986</v>
      </c>
      <c r="S201" s="39">
        <f t="shared" si="42"/>
        <v>-12.15090543259555</v>
      </c>
      <c r="T201" s="39">
        <f t="shared" si="43"/>
        <v>-12.150905432595579</v>
      </c>
      <c r="U201" t="s">
        <v>452</v>
      </c>
      <c r="V201" t="s">
        <v>329</v>
      </c>
      <c r="W201" t="s">
        <v>468</v>
      </c>
      <c r="X201" t="s">
        <v>495</v>
      </c>
      <c r="Y201" s="41"/>
    </row>
    <row r="202" spans="1:25" s="35" customFormat="1" ht="15" x14ac:dyDescent="0.25">
      <c r="A202">
        <v>1.68</v>
      </c>
      <c r="B202">
        <v>2.2599999999999998</v>
      </c>
      <c r="C202" s="29">
        <f t="shared" si="35"/>
        <v>3.7715971344289834E-2</v>
      </c>
      <c r="D202" s="30">
        <f>IF(OR($A202="",$B202=""),"",A202*'MPTO_working_2-way'!$G201)</f>
        <v>1.7433628318584069</v>
      </c>
      <c r="E202" s="32">
        <f>IF(OR($A202="",$B202=""),"",B202*'MPTO_working_2-way'!$G201)</f>
        <v>2.3452380952380949</v>
      </c>
      <c r="F202" s="30">
        <f>IF(OR($A202="",$B202=""),"",'MPTO_working_2-way'!D201)</f>
        <v>1.7349661853408882</v>
      </c>
      <c r="G202" s="32">
        <f>IF(OR($A202="",$B202=""),"",'MPTO_working_2-way'!E201)</f>
        <v>2.3606068142253167</v>
      </c>
      <c r="H202" s="30">
        <f>IF(OR($A202="",$B202=""),"",'OddsRatio_working_2-way'!M201)</f>
        <v>1.7346308866924531</v>
      </c>
      <c r="I202" s="30">
        <f>IF(OR($A202="",$B202=""),"",'OddsRatio_working_2-way'!N201)</f>
        <v>2.3612278194595446</v>
      </c>
      <c r="J202" s="30">
        <f>IF('Log_working_2-way'!$D201="","",A202^('Log_working_2-way'!$D201))</f>
        <v>1.7308087549076629</v>
      </c>
      <c r="K202" s="32">
        <f>IF('Log_working_2-way'!$D201="","",B202^('Log_working_2-way'!$D201))</f>
        <v>2.3683470446740844</v>
      </c>
      <c r="L202" s="37">
        <f t="shared" si="36"/>
        <v>0.57360406091370564</v>
      </c>
      <c r="M202" s="37">
        <f t="shared" si="37"/>
        <v>0.42639593908629447</v>
      </c>
      <c r="N202" s="38">
        <v>298</v>
      </c>
      <c r="O202" s="38">
        <f t="shared" si="38"/>
        <v>120.61904761904761</v>
      </c>
      <c r="P202" s="38">
        <f t="shared" si="39"/>
        <v>166.14159292035396</v>
      </c>
      <c r="Q202" s="38">
        <f t="shared" si="40"/>
        <v>131.85840707964601</v>
      </c>
      <c r="R202" s="38">
        <f t="shared" si="41"/>
        <v>177.38095238095238</v>
      </c>
      <c r="S202" s="39">
        <f t="shared" si="42"/>
        <v>-11.239359460598408</v>
      </c>
      <c r="T202" s="39">
        <f t="shared" si="43"/>
        <v>-11.239359460598422</v>
      </c>
      <c r="U202" t="s">
        <v>454</v>
      </c>
      <c r="V202" t="s">
        <v>457</v>
      </c>
      <c r="W202" t="s">
        <v>469</v>
      </c>
      <c r="X202" t="s">
        <v>495</v>
      </c>
      <c r="Y202" s="41"/>
    </row>
    <row r="203" spans="1:25" ht="15" x14ac:dyDescent="0.25">
      <c r="A203">
        <v>1.72</v>
      </c>
      <c r="B203">
        <v>2.1800000000000002</v>
      </c>
      <c r="C203" s="29">
        <f t="shared" si="35"/>
        <v>4.0110945167484591E-2</v>
      </c>
      <c r="D203" s="30">
        <f>IF(OR($A203="",$B203=""),"",A203*'MPTO_working_2-way'!$G202)</f>
        <v>1.7889908256880735</v>
      </c>
      <c r="E203" s="32">
        <f>IF(OR($A203="",$B203=""),"",B203*'MPTO_working_2-way'!$G202)</f>
        <v>2.2674418604651168</v>
      </c>
      <c r="F203" s="30">
        <f>IF(OR($A203="",$B203=""),"",'MPTO_working_2-way'!D202)</f>
        <v>1.7814519194222731</v>
      </c>
      <c r="G203" s="32">
        <f>IF(OR($A203="",$B203=""),"",'MPTO_working_2-way'!E202)</f>
        <v>2.2796692607003894</v>
      </c>
      <c r="H203" s="30">
        <f>IF(OR($A203="",$B203=""),"",'OddsRatio_working_2-way'!M202)</f>
        <v>1.7811334658849434</v>
      </c>
      <c r="I203" s="30">
        <f>IF(OR($A203="",$B203=""),"",'OddsRatio_working_2-way'!N202)</f>
        <v>2.2801909579781015</v>
      </c>
      <c r="J203" s="30">
        <f>IF('Log_working_2-way'!$D202="","",A203^('Log_working_2-way'!$D202))</f>
        <v>1.7776962484765699</v>
      </c>
      <c r="K203" s="32">
        <f>IF('Log_working_2-way'!$D202="","",B203^('Log_working_2-way'!$D202))</f>
        <v>2.2858490727693308</v>
      </c>
      <c r="L203" s="37">
        <f t="shared" si="36"/>
        <v>0.55897435897435888</v>
      </c>
      <c r="M203" s="37">
        <f t="shared" si="37"/>
        <v>0.44102564102564096</v>
      </c>
      <c r="N203" s="38">
        <v>299</v>
      </c>
      <c r="O203" s="38">
        <f t="shared" si="38"/>
        <v>125.16279069767441</v>
      </c>
      <c r="P203" s="38">
        <f t="shared" si="39"/>
        <v>161.84403669724773</v>
      </c>
      <c r="Q203" s="38">
        <f t="shared" si="40"/>
        <v>137.1559633027523</v>
      </c>
      <c r="R203" s="38">
        <f t="shared" si="41"/>
        <v>173.83720930232559</v>
      </c>
      <c r="S203" s="39">
        <f t="shared" si="42"/>
        <v>-11.993172605077888</v>
      </c>
      <c r="T203" s="39">
        <f t="shared" si="43"/>
        <v>-11.993172605077859</v>
      </c>
      <c r="U203" t="s">
        <v>433</v>
      </c>
      <c r="V203" t="s">
        <v>455</v>
      </c>
      <c r="W203" t="s">
        <v>469</v>
      </c>
      <c r="X203" t="s">
        <v>495</v>
      </c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178" activePane="bottomLeft" state="frozen"/>
      <selection pane="bottomLeft" activeCell="S3" sqref="S3:S20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3.7</v>
      </c>
      <c r="B3">
        <v>3.79</v>
      </c>
      <c r="C3">
        <v>2</v>
      </c>
      <c r="D3" s="20">
        <f>IF(OR($A3="",$B3="",$C3=""),"",(1/A3)+(1/B3)+(1/C3)-1)</f>
        <v>3.4122513014333666E-2</v>
      </c>
      <c r="E3" s="17">
        <f>IF(OR($A3="",$B3="",$C3=""),"",A3*'MPTO_working_3-way'!$I2)</f>
        <v>3.8262532981530346</v>
      </c>
      <c r="F3" s="21">
        <f>IF(OR($A3="",$B3="",$C3=""),"",B3*'MPTO_working_3-way'!$I2)</f>
        <v>3.9193243243243248</v>
      </c>
      <c r="G3" s="22">
        <f>IF(OR($A3="",$B3="",$C3=""),"",C3*'MPTO_working_3-way'!$I2)</f>
        <v>2.0682450260286673</v>
      </c>
      <c r="H3" s="17">
        <f>IF(OR($A3="",$B3="",$C3=""),"",'MPTO_working_3-way'!E2)</f>
        <v>3.8625533673047796</v>
      </c>
      <c r="I3" s="21">
        <f>IF(OR($A3="",$B3="",$C3=""),"",'MPTO_working_3-way'!F2)</f>
        <v>3.9607400084733801</v>
      </c>
      <c r="J3" s="22">
        <f>IF(OR($A3="",$B3="",$C3=""),"",'MPTO_working_3-way'!G2)</f>
        <v>2.0465557501459428</v>
      </c>
      <c r="K3" s="17">
        <f>IF(OR($A3="",$B3="",$C3=""),"",'OddsRatio_working_3-way'!H2)</f>
        <v>3.8487010310351595</v>
      </c>
      <c r="L3" s="21">
        <f>IF(OR($A3="",$B3="",$C3=""),"",'OddsRatio_working_3-way'!I2)</f>
        <v>3.943657732069664</v>
      </c>
      <c r="M3" s="22">
        <f>IF(OR($A3="",$B3="",$C3=""),"",'OddsRatio_working_3-way'!J2)</f>
        <v>2.0550744559389478</v>
      </c>
      <c r="N3" s="23">
        <f>(1/E3)* 100</f>
        <v>26.135227390269971</v>
      </c>
      <c r="O3" s="24">
        <f>(1/F3)* 100</f>
        <v>25.514601937730575</v>
      </c>
      <c r="P3" s="24">
        <f>(1/G3)* 100</f>
        <v>48.350170671999443</v>
      </c>
      <c r="Q3" t="s">
        <v>345</v>
      </c>
      <c r="R3" t="s">
        <v>342</v>
      </c>
      <c r="S3" t="s">
        <v>492</v>
      </c>
      <c r="T3" s="35">
        <v>100</v>
      </c>
      <c r="U3" s="35">
        <f>(1/A4)*((T3*A4)-T3)</f>
        <v>34.640522875816991</v>
      </c>
      <c r="V3" s="35">
        <f>(1/B4)*((T3*B4)-T3)</f>
        <v>79.209979209979196</v>
      </c>
      <c r="W3" s="35">
        <f>(1/C4)*((T3*C4)-T3)</f>
        <v>83.66013071895425</v>
      </c>
      <c r="X3" s="35">
        <f>((1/B4)+(1/C4))*T3</f>
        <v>37.129890071066541</v>
      </c>
      <c r="Y3" s="35">
        <f>((1/A4)+(1/C4))*T3</f>
        <v>81.699346405228752</v>
      </c>
      <c r="Z3" s="35">
        <f>((1/A4)+(1/B4))*T3</f>
        <v>86.149497914203792</v>
      </c>
      <c r="AA3" s="35">
        <f t="shared" ref="AA3" si="0">U3-X3</f>
        <v>-2.4893671952495495</v>
      </c>
      <c r="AB3" s="35">
        <f t="shared" ref="AB3" si="1">V3-Y3</f>
        <v>-2.4893671952495566</v>
      </c>
      <c r="AC3" s="35">
        <f t="shared" ref="AC3" si="2">W3-Z3</f>
        <v>-2.4893671952495424</v>
      </c>
      <c r="AD3" s="27"/>
      <c r="AE3" s="27"/>
      <c r="AF3">
        <v>1.67</v>
      </c>
      <c r="AG3">
        <v>2.27</v>
      </c>
      <c r="AH3" s="41"/>
      <c r="AI3" s="27"/>
      <c r="AJ3" t="s">
        <v>459</v>
      </c>
    </row>
    <row r="4" spans="1:36" ht="15" x14ac:dyDescent="0.25">
      <c r="A4">
        <v>1.53</v>
      </c>
      <c r="B4">
        <v>4.8099999999999996</v>
      </c>
      <c r="C4">
        <v>6.12</v>
      </c>
      <c r="D4" s="20">
        <f t="shared" ref="D4:D67" si="3">IF(OR($A4="",$B4="",$C4=""),"",(1/A4)+(1/B4)+(1/C4)-1)</f>
        <v>2.4893671952495477E-2</v>
      </c>
      <c r="E4" s="17">
        <f>IF(OR($A4="",$B4="",$C4=""),"",A4*'MPTO_working_3-way'!$I3)</f>
        <v>1.568087318087318</v>
      </c>
      <c r="F4" s="21">
        <f>IF(OR($A4="",$B4="",$C4=""),"",B4*'MPTO_working_3-way'!$I3)</f>
        <v>4.9297385620915026</v>
      </c>
      <c r="G4" s="22">
        <f>IF(OR($A4="",$B4="",$C4=""),"",C4*'MPTO_working_3-way'!$I3)</f>
        <v>6.2723492723492722</v>
      </c>
      <c r="H4" s="17">
        <f>IF(OR($A4="",$B4="",$C4=""),"",'MPTO_working_3-way'!E3)</f>
        <v>1.5496743128281438</v>
      </c>
      <c r="I4" s="21">
        <f>IF(OR($A4="",$B4="",$C4=""),"",'MPTO_working_3-way'!F3)</f>
        <v>5.0099618770990286</v>
      </c>
      <c r="J4" s="22">
        <f>IF(OR($A4="",$B4="",$C4=""),"",'MPTO_working_3-way'!G3)</f>
        <v>6.4474199106386703</v>
      </c>
      <c r="K4" s="17">
        <f>IF(OR($A4="",$B4="",$C4=""),"",'OddsRatio_working_3-way'!H3)</f>
        <v>1.5557385193532078</v>
      </c>
      <c r="L4" s="21">
        <f>IF(OR($A4="",$B4="",$C4=""),"",'OddsRatio_working_3-way'!I3)</f>
        <v>4.9950259598787214</v>
      </c>
      <c r="M4" s="22">
        <f>IF(OR($A4="",$B4="",$C4=""),"",'OddsRatio_working_3-way'!J3)</f>
        <v>6.3686438096008029</v>
      </c>
      <c r="N4" s="23">
        <f t="shared" ref="N4" si="4">(1/E4)* 100</f>
        <v>63.771958899569114</v>
      </c>
      <c r="O4" s="24">
        <f t="shared" ref="O4" si="5">(1/F4)* 100</f>
        <v>20.285051375538618</v>
      </c>
      <c r="P4" s="24">
        <f t="shared" ref="P4" si="6">(1/G4)* 100</f>
        <v>15.942989724892279</v>
      </c>
      <c r="Q4" t="s">
        <v>204</v>
      </c>
      <c r="R4" t="s">
        <v>352</v>
      </c>
      <c r="S4" t="s">
        <v>492</v>
      </c>
      <c r="T4" s="35">
        <v>100</v>
      </c>
      <c r="U4" s="35">
        <f t="shared" ref="U4" si="7">(1/A5)*((T4*A5)-T4)</f>
        <v>50</v>
      </c>
      <c r="V4" s="35">
        <f t="shared" ref="V4" si="8">(1/B5)*((T4*B5)-T4)</f>
        <v>73.118279569892465</v>
      </c>
      <c r="W4" s="35">
        <f t="shared" ref="W4" si="9">(1/C5)*((T4*C5)-T4)</f>
        <v>73.958333333333343</v>
      </c>
      <c r="X4" s="35">
        <f t="shared" ref="X4" si="10">((1/B5)+(1/C5))*T4</f>
        <v>52.923387096774199</v>
      </c>
      <c r="Y4" s="35">
        <f t="shared" ref="Y4" si="11">((1/A5)+(1/C5))*T4</f>
        <v>76.041666666666671</v>
      </c>
      <c r="Z4" s="35">
        <f t="shared" ref="Z4" si="12">((1/A5)+(1/B5))*T4</f>
        <v>76.881720430107521</v>
      </c>
      <c r="AA4" s="35">
        <f t="shared" ref="AA4" si="13">U4-X4</f>
        <v>-2.9233870967741993</v>
      </c>
      <c r="AB4" s="35">
        <f t="shared" ref="AB4" si="14">V4-Y4</f>
        <v>-2.9233870967742064</v>
      </c>
      <c r="AC4" s="35">
        <f t="shared" ref="AC4" si="15">W4-Z4</f>
        <v>-2.923387096774178</v>
      </c>
      <c r="AD4" s="4"/>
      <c r="AE4" s="4"/>
      <c r="AF4">
        <v>1.64</v>
      </c>
      <c r="AG4">
        <v>2.38</v>
      </c>
      <c r="AH4" s="4"/>
      <c r="AI4" s="4"/>
      <c r="AJ4" t="s">
        <v>460</v>
      </c>
    </row>
    <row r="5" spans="1:36" s="12" customFormat="1" ht="15" x14ac:dyDescent="0.25">
      <c r="A5">
        <v>2</v>
      </c>
      <c r="B5">
        <v>3.72</v>
      </c>
      <c r="C5">
        <v>3.84</v>
      </c>
      <c r="D5" s="20">
        <f t="shared" si="3"/>
        <v>2.9233870967741993E-2</v>
      </c>
      <c r="E5" s="17">
        <f>IF(OR($A5="",$B5="",$C5=""),"",A5*'MPTO_working_3-way'!$I4)</f>
        <v>2.058467741935484</v>
      </c>
      <c r="F5" s="21">
        <f>IF(OR($A5="",$B5="",$C5=""),"",B5*'MPTO_working_3-way'!$I4)</f>
        <v>3.8287500000000003</v>
      </c>
      <c r="G5" s="22">
        <f>IF(OR($A5="",$B5="",$C5=""),"",C5*'MPTO_working_3-way'!$I4)</f>
        <v>3.9522580645161289</v>
      </c>
      <c r="H5" s="17">
        <f>IF(OR($A5="",$B5="",$C5=""),"",'MPTO_working_3-way'!E4)</f>
        <v>2.0397532556545581</v>
      </c>
      <c r="I5" s="21">
        <f>IF(OR($A5="",$B5="",$C5=""),"",'MPTO_working_3-way'!F4)</f>
        <v>3.8599221789883269</v>
      </c>
      <c r="J5" s="22">
        <f>IF(OR($A5="",$B5="",$C5=""),"",'MPTO_working_3-way'!G4)</f>
        <v>3.9892761394101877</v>
      </c>
      <c r="K5" s="17">
        <f>IF(OR($A5="",$B5="",$C5=""),"",'OddsRatio_working_3-way'!H4)</f>
        <v>2.0471235708832638</v>
      </c>
      <c r="L5" s="21">
        <f>IF(OR($A5="",$B5="",$C5=""),"",'OddsRatio_working_3-way'!I4)</f>
        <v>3.8481761128024776</v>
      </c>
      <c r="M5" s="22">
        <f>IF(OR($A5="",$B5="",$C5=""),"",'OddsRatio_working_3-way'!J4)</f>
        <v>3.9738309413084694</v>
      </c>
      <c r="N5" s="23">
        <f t="shared" ref="N5:N68" si="16">(1/E5)* 100</f>
        <v>48.579823702252689</v>
      </c>
      <c r="O5" s="24">
        <f t="shared" ref="O5:O68" si="17">(1/F5)* 100</f>
        <v>26.118184786157361</v>
      </c>
      <c r="P5" s="24">
        <f t="shared" ref="P5:P68" si="18">(1/G5)* 100</f>
        <v>25.301991511589943</v>
      </c>
      <c r="Q5" t="s">
        <v>359</v>
      </c>
      <c r="R5" t="s">
        <v>215</v>
      </c>
      <c r="S5" t="s">
        <v>492</v>
      </c>
      <c r="T5" s="35">
        <v>100</v>
      </c>
      <c r="U5" s="35">
        <f t="shared" ref="U5:U68" si="19">(1/A6)*((T5*A6)-T5)</f>
        <v>39.759036144578317</v>
      </c>
      <c r="V5" s="35">
        <f t="shared" ref="V5:V68" si="20">(1/B6)*((T5*B6)-T5)</f>
        <v>75.845410628019309</v>
      </c>
      <c r="W5" s="35">
        <f t="shared" ref="W5:W68" si="21">(1/C6)*((T5*C6)-T5)</f>
        <v>81.238273921200744</v>
      </c>
      <c r="X5" s="35">
        <f t="shared" ref="X5:X68" si="22">((1/B6)+(1/C6))*T5</f>
        <v>42.916315450779926</v>
      </c>
      <c r="Y5" s="35">
        <f t="shared" ref="Y5:Y68" si="23">((1/A6)+(1/C6))*T5</f>
        <v>79.002689934220939</v>
      </c>
      <c r="Z5" s="35">
        <f t="shared" ref="Z5:Z68" si="24">((1/A6)+(1/B6))*T5</f>
        <v>84.395553227402374</v>
      </c>
      <c r="AA5" s="35">
        <f t="shared" ref="AA5:AA68" si="25">U5-X5</f>
        <v>-3.1572793062016089</v>
      </c>
      <c r="AB5" s="35">
        <f t="shared" ref="AB5:AB68" si="26">V5-Y5</f>
        <v>-3.1572793062016302</v>
      </c>
      <c r="AC5" s="35">
        <f t="shared" ref="AC5:AC68" si="27">W5-Z5</f>
        <v>-3.1572793062016302</v>
      </c>
      <c r="AD5" s="27"/>
      <c r="AE5" s="27"/>
      <c r="AF5">
        <v>1.76</v>
      </c>
      <c r="AG5">
        <v>2.15</v>
      </c>
      <c r="AH5" s="36"/>
      <c r="AI5" s="27"/>
      <c r="AJ5" t="s">
        <v>461</v>
      </c>
    </row>
    <row r="6" spans="1:36" s="12" customFormat="1" ht="15" x14ac:dyDescent="0.25">
      <c r="A6">
        <v>1.66</v>
      </c>
      <c r="B6">
        <v>4.1399999999999997</v>
      </c>
      <c r="C6">
        <v>5.33</v>
      </c>
      <c r="D6" s="20">
        <f t="shared" si="3"/>
        <v>3.1572793062016213E-2</v>
      </c>
      <c r="E6" s="17">
        <f>IF(OR($A6="",$B6="",$C6=""),"",A6*'MPTO_working_3-way'!$I5)</f>
        <v>1.7124108364829469</v>
      </c>
      <c r="F6" s="21">
        <f>IF(OR($A6="",$B6="",$C6=""),"",B6*'MPTO_working_3-way'!$I5)</f>
        <v>4.2707113632767468</v>
      </c>
      <c r="G6" s="22">
        <f>IF(OR($A6="",$B6="",$C6=""),"",C6*'MPTO_working_3-way'!$I5)</f>
        <v>5.4982829870205467</v>
      </c>
      <c r="H6" s="17">
        <f>IF(OR($A6="",$B6="",$C6=""),"",'MPTO_working_3-way'!E5)</f>
        <v>1.6895163212154984</v>
      </c>
      <c r="I6" s="21">
        <f>IF(OR($A6="",$B6="",$C6=""),"",'MPTO_working_3-way'!F5)</f>
        <v>4.328599026615783</v>
      </c>
      <c r="J6" s="22">
        <f>IF(OR($A6="",$B6="",$C6=""),"",'MPTO_working_3-way'!G5)</f>
        <v>5.6467506910853951</v>
      </c>
      <c r="K6" s="17">
        <f>IF(OR($A6="",$B6="",$C6=""),"",'OddsRatio_working_3-way'!H5)</f>
        <v>1.6975094414803165</v>
      </c>
      <c r="L6" s="21">
        <f>IF(OR($A6="",$B6="",$C6=""),"",'OddsRatio_working_3-way'!I5)</f>
        <v>4.3184540094669615</v>
      </c>
      <c r="M6" s="22">
        <f>IF(OR($A6="",$B6="",$C6=""),"",'OddsRatio_working_3-way'!J5)</f>
        <v>5.5760846691057155</v>
      </c>
      <c r="N6" s="23">
        <f t="shared" si="16"/>
        <v>58.397201109393848</v>
      </c>
      <c r="O6" s="24">
        <f t="shared" si="17"/>
        <v>23.415302860288357</v>
      </c>
      <c r="P6" s="24">
        <f t="shared" si="18"/>
        <v>18.187496030317785</v>
      </c>
      <c r="Q6" t="s">
        <v>216</v>
      </c>
      <c r="R6" t="s">
        <v>211</v>
      </c>
      <c r="S6" t="s">
        <v>492</v>
      </c>
      <c r="T6" s="35">
        <v>100</v>
      </c>
      <c r="U6" s="35">
        <f t="shared" si="19"/>
        <v>69.040247678018574</v>
      </c>
      <c r="V6" s="35">
        <f t="shared" si="20"/>
        <v>69.696969696969703</v>
      </c>
      <c r="W6" s="35">
        <f t="shared" si="21"/>
        <v>58.50622406639004</v>
      </c>
      <c r="X6" s="35">
        <f t="shared" si="22"/>
        <v>71.796806236640265</v>
      </c>
      <c r="Y6" s="35">
        <f t="shared" si="23"/>
        <v>72.45352825559138</v>
      </c>
      <c r="Z6" s="35">
        <f t="shared" si="24"/>
        <v>61.262782625011724</v>
      </c>
      <c r="AA6" s="35">
        <f t="shared" si="25"/>
        <v>-2.7565585586216912</v>
      </c>
      <c r="AB6" s="35">
        <f t="shared" si="26"/>
        <v>-2.756558558621677</v>
      </c>
      <c r="AC6" s="35">
        <f t="shared" si="27"/>
        <v>-2.7565585586216841</v>
      </c>
      <c r="AD6" s="27"/>
      <c r="AE6" s="27"/>
      <c r="AF6">
        <v>1.72</v>
      </c>
      <c r="AG6">
        <v>2.21</v>
      </c>
      <c r="AH6" s="36"/>
      <c r="AI6" s="27"/>
      <c r="AJ6" t="s">
        <v>461</v>
      </c>
    </row>
    <row r="7" spans="1:36" s="12" customFormat="1" ht="15" x14ac:dyDescent="0.25">
      <c r="A7">
        <v>3.23</v>
      </c>
      <c r="B7">
        <v>3.3</v>
      </c>
      <c r="C7">
        <v>2.41</v>
      </c>
      <c r="D7" s="20">
        <f t="shared" si="3"/>
        <v>2.7565585586216912E-2</v>
      </c>
      <c r="E7" s="17">
        <f>IF(OR($A7="",$B7="",$C7=""),"",A7*'MPTO_working_3-way'!$I6)</f>
        <v>3.3190368414434808</v>
      </c>
      <c r="F7" s="21">
        <f>IF(OR($A7="",$B7="",$C7=""),"",B7*'MPTO_working_3-way'!$I6)</f>
        <v>3.3909664324345155</v>
      </c>
      <c r="G7" s="22">
        <f>IF(OR($A7="",$B7="",$C7=""),"",C7*'MPTO_working_3-way'!$I6)</f>
        <v>2.476433061262783</v>
      </c>
      <c r="H7" s="17">
        <f>IF(OR($A7="",$B7="",$C7=""),"",'MPTO_working_3-way'!E6)</f>
        <v>3.3287951348738645</v>
      </c>
      <c r="I7" s="21">
        <f>IF(OR($A7="",$B7="",$C7=""),"",'MPTO_working_3-way'!F6)</f>
        <v>3.4031920808274214</v>
      </c>
      <c r="J7" s="22">
        <f>IF(OR($A7="",$B7="",$C7=""),"",'MPTO_working_3-way'!G6)</f>
        <v>2.4645764528257961</v>
      </c>
      <c r="K7" s="17">
        <f>IF(OR($A7="",$B7="",$C7=""),"",'OddsRatio_working_3-way'!H6)</f>
        <v>3.3246170891437403</v>
      </c>
      <c r="L7" s="21">
        <f>IF(OR($A7="",$B7="",$C7=""),"",'OddsRatio_working_3-way'!I6)</f>
        <v>3.397587132300719</v>
      </c>
      <c r="M7" s="22">
        <f>IF(OR($A7="",$B7="",$C7=""),"",'OddsRatio_working_3-way'!J6)</f>
        <v>2.4698251550191368</v>
      </c>
      <c r="N7" s="23">
        <f t="shared" si="16"/>
        <v>30.129222656205602</v>
      </c>
      <c r="O7" s="24">
        <f t="shared" si="17"/>
        <v>29.490117933195187</v>
      </c>
      <c r="P7" s="24">
        <f t="shared" si="18"/>
        <v>40.380659410599208</v>
      </c>
      <c r="Q7" t="s">
        <v>79</v>
      </c>
      <c r="R7" t="s">
        <v>69</v>
      </c>
      <c r="S7" t="s">
        <v>492</v>
      </c>
      <c r="T7" s="35">
        <v>100</v>
      </c>
      <c r="U7" s="35">
        <f t="shared" si="19"/>
        <v>31.03448275862069</v>
      </c>
      <c r="V7" s="35">
        <f t="shared" si="20"/>
        <v>78.768577494692153</v>
      </c>
      <c r="W7" s="35">
        <f t="shared" si="21"/>
        <v>85.294117647058826</v>
      </c>
      <c r="X7" s="35">
        <f t="shared" si="22"/>
        <v>35.937304858249028</v>
      </c>
      <c r="Y7" s="35">
        <f t="shared" si="23"/>
        <v>83.671399594320491</v>
      </c>
      <c r="Z7" s="35">
        <f t="shared" si="24"/>
        <v>90.196939746687164</v>
      </c>
      <c r="AA7" s="35">
        <f t="shared" si="25"/>
        <v>-4.902822099628338</v>
      </c>
      <c r="AB7" s="35">
        <f t="shared" si="26"/>
        <v>-4.902822099628338</v>
      </c>
      <c r="AC7" s="35">
        <f t="shared" si="27"/>
        <v>-4.902822099628338</v>
      </c>
      <c r="AD7" s="27"/>
      <c r="AE7" s="27"/>
      <c r="AF7">
        <v>2.2599999999999998</v>
      </c>
      <c r="AG7">
        <v>1.69</v>
      </c>
      <c r="AH7" s="36"/>
      <c r="AI7" s="27"/>
      <c r="AJ7" t="s">
        <v>136</v>
      </c>
    </row>
    <row r="8" spans="1:36" ht="15" x14ac:dyDescent="0.25">
      <c r="A8">
        <v>1.45</v>
      </c>
      <c r="B8">
        <v>4.71</v>
      </c>
      <c r="C8">
        <v>6.8</v>
      </c>
      <c r="D8" s="20">
        <f t="shared" si="3"/>
        <v>4.9028220996283345E-2</v>
      </c>
      <c r="E8" s="17">
        <f>IF(OR($A8="",$B8="",$C8=""),"",A8*'MPTO_working_3-way'!$I7)</f>
        <v>1.5210909204446108</v>
      </c>
      <c r="F8" s="21">
        <f>IF(OR($A8="",$B8="",$C8=""),"",B8*'MPTO_working_3-way'!$I7)</f>
        <v>4.9409229208924943</v>
      </c>
      <c r="G8" s="22">
        <f>IF(OR($A8="",$B8="",$C8=""),"",C8*'MPTO_working_3-way'!$I7)</f>
        <v>7.1333919027747266</v>
      </c>
      <c r="H8" s="17">
        <f>IF(OR($A8="",$B8="",$C8=""),"",'MPTO_working_3-way'!E7)</f>
        <v>1.4851946174649893</v>
      </c>
      <c r="I8" s="21">
        <f>IF(OR($A8="",$B8="",$C8=""),"",'MPTO_working_3-way'!F7)</f>
        <v>5.1027832004424392</v>
      </c>
      <c r="J8" s="22">
        <f>IF(OR($A8="",$B8="",$C8=""),"",'MPTO_working_3-way'!G7)</f>
        <v>7.6501680247754154</v>
      </c>
      <c r="K8" s="17">
        <f>IF(OR($A8="",$B8="",$C8=""),"",'OddsRatio_working_3-way'!H7)</f>
        <v>1.4962069924992754</v>
      </c>
      <c r="L8" s="21">
        <f>IF(OR($A8="",$B8="",$C8=""),"",'OddsRatio_working_3-way'!I7)</f>
        <v>5.0909509826051353</v>
      </c>
      <c r="M8" s="22">
        <f>IF(OR($A8="",$B8="",$C8=""),"",'OddsRatio_working_3-way'!J7)</f>
        <v>7.395556792212882</v>
      </c>
      <c r="N8" s="23">
        <f t="shared" si="16"/>
        <v>65.742289731615955</v>
      </c>
      <c r="O8" s="24">
        <f t="shared" si="17"/>
        <v>20.239133781495358</v>
      </c>
      <c r="P8" s="24">
        <f t="shared" si="18"/>
        <v>14.018576486888696</v>
      </c>
      <c r="Q8" t="s">
        <v>148</v>
      </c>
      <c r="R8" t="s">
        <v>143</v>
      </c>
      <c r="S8" t="s">
        <v>492</v>
      </c>
      <c r="T8" s="35">
        <v>100</v>
      </c>
      <c r="U8" s="35">
        <f t="shared" si="19"/>
        <v>40.119760479041922</v>
      </c>
      <c r="V8" s="35">
        <f t="shared" si="20"/>
        <v>75.669099756691011</v>
      </c>
      <c r="W8" s="35">
        <f t="shared" si="21"/>
        <v>79.508196721311478</v>
      </c>
      <c r="X8" s="35">
        <f t="shared" si="22"/>
        <v>44.822703521997525</v>
      </c>
      <c r="Y8" s="35">
        <f t="shared" si="23"/>
        <v>80.372042799646621</v>
      </c>
      <c r="Z8" s="35">
        <f t="shared" si="24"/>
        <v>84.211139764267088</v>
      </c>
      <c r="AA8" s="35">
        <f t="shared" si="25"/>
        <v>-4.7029430429556029</v>
      </c>
      <c r="AB8" s="35">
        <f t="shared" si="26"/>
        <v>-4.7029430429556101</v>
      </c>
      <c r="AC8" s="35">
        <f t="shared" si="27"/>
        <v>-4.7029430429556101</v>
      </c>
      <c r="AF8">
        <v>1.53</v>
      </c>
      <c r="AG8">
        <v>2.42</v>
      </c>
      <c r="AJ8" t="s">
        <v>163</v>
      </c>
    </row>
    <row r="9" spans="1:36" ht="15" x14ac:dyDescent="0.25">
      <c r="A9">
        <v>1.67</v>
      </c>
      <c r="B9">
        <v>4.1100000000000003</v>
      </c>
      <c r="C9">
        <v>4.88</v>
      </c>
      <c r="D9" s="20">
        <f t="shared" si="3"/>
        <v>4.7029430429556207E-2</v>
      </c>
      <c r="E9" s="17">
        <f>IF(OR($A9="",$B9="",$C9=""),"",A9*'MPTO_working_3-way'!$I8)</f>
        <v>1.7485391488173587</v>
      </c>
      <c r="F9" s="21">
        <f>IF(OR($A9="",$B9="",$C9=""),"",B9*'MPTO_working_3-way'!$I8)</f>
        <v>4.3032909590654764</v>
      </c>
      <c r="G9" s="22">
        <f>IF(OR($A9="",$B9="",$C9=""),"",C9*'MPTO_working_3-way'!$I8)</f>
        <v>5.1095036204962341</v>
      </c>
      <c r="H9" s="17">
        <f>IF(OR($A9="",$B9="",$C9=""),"",'MPTO_working_3-way'!E8)</f>
        <v>1.7148954770254388</v>
      </c>
      <c r="I9" s="21">
        <f>IF(OR($A9="",$B9="",$C9=""),"",'MPTO_working_3-way'!F8)</f>
        <v>4.3930453139861605</v>
      </c>
      <c r="J9" s="22">
        <f>IF(OR($A9="",$B9="",$C9=""),"",'MPTO_working_3-way'!G8)</f>
        <v>5.2842516266425248</v>
      </c>
      <c r="K9" s="17">
        <f>IF(OR($A9="",$B9="",$C9=""),"",'OddsRatio_working_3-way'!H8)</f>
        <v>1.7264534063073953</v>
      </c>
      <c r="L9" s="21">
        <f>IF(OR($A9="",$B9="",$C9=""),"",'OddsRatio_working_3-way'!I8)</f>
        <v>4.3720449158447758</v>
      </c>
      <c r="M9" s="22">
        <f>IF(OR($A9="",$B9="",$C9=""),"",'OddsRatio_working_3-way'!J8)</f>
        <v>5.2069242036905887</v>
      </c>
      <c r="N9" s="23">
        <f t="shared" si="16"/>
        <v>57.190598258915713</v>
      </c>
      <c r="O9" s="24">
        <f t="shared" si="17"/>
        <v>23.238028976250419</v>
      </c>
      <c r="P9" s="24">
        <f t="shared" si="18"/>
        <v>19.57137276483386</v>
      </c>
      <c r="Q9" t="s">
        <v>154</v>
      </c>
      <c r="R9" t="s">
        <v>139</v>
      </c>
      <c r="S9" t="s">
        <v>492</v>
      </c>
      <c r="T9" s="35">
        <v>100</v>
      </c>
      <c r="U9" s="35">
        <f t="shared" si="19"/>
        <v>72.527472527472526</v>
      </c>
      <c r="V9" s="35">
        <f t="shared" si="20"/>
        <v>68.75</v>
      </c>
      <c r="W9" s="35">
        <f t="shared" si="21"/>
        <v>56.521739130434774</v>
      </c>
      <c r="X9" s="35">
        <f t="shared" si="22"/>
        <v>74.728260869565219</v>
      </c>
      <c r="Y9" s="35">
        <f t="shared" si="23"/>
        <v>70.950788342092693</v>
      </c>
      <c r="Z9" s="35">
        <f t="shared" si="24"/>
        <v>58.72252747252746</v>
      </c>
      <c r="AA9" s="35">
        <f t="shared" si="25"/>
        <v>-2.200788342092693</v>
      </c>
      <c r="AB9" s="35">
        <f t="shared" si="26"/>
        <v>-2.200788342092693</v>
      </c>
      <c r="AC9" s="35">
        <f t="shared" si="27"/>
        <v>-2.2007883420926859</v>
      </c>
      <c r="AF9">
        <v>1.72</v>
      </c>
      <c r="AG9">
        <v>2.14</v>
      </c>
      <c r="AJ9" t="s">
        <v>163</v>
      </c>
    </row>
    <row r="10" spans="1:36" ht="15" x14ac:dyDescent="0.25">
      <c r="A10">
        <v>3.64</v>
      </c>
      <c r="B10">
        <v>3.2</v>
      </c>
      <c r="C10">
        <v>2.2999999999999998</v>
      </c>
      <c r="D10" s="20">
        <f t="shared" si="3"/>
        <v>2.2007883420926966E-2</v>
      </c>
      <c r="E10" s="17">
        <f>IF(OR($A10="",$B10="",$C10=""),"",A10*'MPTO_working_3-way'!$I9)</f>
        <v>3.7201086956521743</v>
      </c>
      <c r="F10" s="21">
        <f>IF(OR($A10="",$B10="",$C10=""),"",B10*'MPTO_working_3-way'!$I9)</f>
        <v>3.2704252269469665</v>
      </c>
      <c r="G10" s="22">
        <f>IF(OR($A10="",$B10="",$C10=""),"",C10*'MPTO_working_3-way'!$I9)</f>
        <v>2.3506181318681318</v>
      </c>
      <c r="H10" s="17">
        <f>IF(OR($A10="",$B10="",$C10=""),"",'MPTO_working_3-way'!E9)</f>
        <v>3.7398652421546368</v>
      </c>
      <c r="I10" s="21">
        <f>IF(OR($A10="",$B10="",$C10=""),"",'MPTO_working_3-way'!F9)</f>
        <v>3.2769260878074244</v>
      </c>
      <c r="J10" s="22">
        <f>IF(OR($A10="",$B10="",$C10=""),"",'MPTO_working_3-way'!G9)</f>
        <v>2.3394732552453252</v>
      </c>
      <c r="K10" s="17">
        <f>IF(OR($A10="",$B10="",$C10=""),"",'OddsRatio_working_3-way'!H9)</f>
        <v>3.7300137290873421</v>
      </c>
      <c r="L10" s="21">
        <f>IF(OR($A10="",$B10="",$C10=""),"",'OddsRatio_working_3-way'!I9)</f>
        <v>3.2750114409061184</v>
      </c>
      <c r="M10" s="22">
        <f>IF(OR($A10="",$B10="",$C10=""),"",'OddsRatio_working_3-way'!J9)</f>
        <v>2.3443249423536154</v>
      </c>
      <c r="N10" s="23">
        <f t="shared" si="16"/>
        <v>26.880934989043091</v>
      </c>
      <c r="O10" s="24">
        <f t="shared" si="17"/>
        <v>30.57706355003652</v>
      </c>
      <c r="P10" s="24">
        <f t="shared" si="18"/>
        <v>42.542001460920382</v>
      </c>
      <c r="Q10" t="s">
        <v>377</v>
      </c>
      <c r="R10" t="s">
        <v>378</v>
      </c>
      <c r="S10" t="s">
        <v>492</v>
      </c>
      <c r="T10" s="35">
        <v>100</v>
      </c>
      <c r="U10" s="35">
        <f t="shared" si="19"/>
        <v>52.153110047846894</v>
      </c>
      <c r="V10" s="35">
        <f t="shared" si="20"/>
        <v>69.6048632218845</v>
      </c>
      <c r="W10" s="35">
        <f t="shared" si="21"/>
        <v>73.614775725593674</v>
      </c>
      <c r="X10" s="35">
        <f t="shared" si="22"/>
        <v>56.780361052521833</v>
      </c>
      <c r="Y10" s="35">
        <f t="shared" si="23"/>
        <v>74.232114226559446</v>
      </c>
      <c r="Z10" s="35">
        <f t="shared" si="24"/>
        <v>78.242026730268606</v>
      </c>
      <c r="AA10" s="35">
        <f t="shared" si="25"/>
        <v>-4.6272510046749389</v>
      </c>
      <c r="AB10" s="35">
        <f t="shared" si="26"/>
        <v>-4.627251004674946</v>
      </c>
      <c r="AC10" s="35">
        <f t="shared" si="27"/>
        <v>-4.6272510046749318</v>
      </c>
      <c r="AF10">
        <v>2.4300000000000002</v>
      </c>
      <c r="AG10">
        <v>1.62</v>
      </c>
      <c r="AJ10" t="s">
        <v>462</v>
      </c>
    </row>
    <row r="11" spans="1:36" ht="15" x14ac:dyDescent="0.25">
      <c r="A11">
        <v>2.09</v>
      </c>
      <c r="B11">
        <v>3.29</v>
      </c>
      <c r="C11">
        <v>3.79</v>
      </c>
      <c r="D11" s="20">
        <f t="shared" si="3"/>
        <v>4.6272510046749371E-2</v>
      </c>
      <c r="E11" s="17">
        <f>IF(OR($A11="",$B11="",$C11=""),"",A11*'MPTO_working_3-way'!$I10)</f>
        <v>2.1867095459977062</v>
      </c>
      <c r="F11" s="21">
        <f>IF(OR($A11="",$B11="",$C11=""),"",B11*'MPTO_working_3-way'!$I10)</f>
        <v>3.4422365580538057</v>
      </c>
      <c r="G11" s="22">
        <f>IF(OR($A11="",$B11="",$C11=""),"",C11*'MPTO_working_3-way'!$I10)</f>
        <v>3.9653728130771801</v>
      </c>
      <c r="H11" s="17">
        <f>IF(OR($A11="",$B11="",$C11=""),"",'MPTO_working_3-way'!E10)</f>
        <v>2.1596185773822842</v>
      </c>
      <c r="I11" s="21">
        <f>IF(OR($A11="",$B11="",$C11=""),"",'MPTO_working_3-way'!F10)</f>
        <v>3.4658777673101695</v>
      </c>
      <c r="J11" s="22">
        <f>IF(OR($A11="",$B11="",$C11=""),"",'MPTO_working_3-way'!G10)</f>
        <v>4.025309978123734</v>
      </c>
      <c r="K11" s="17">
        <f>IF(OR($A11="",$B11="",$C11=""),"",'OddsRatio_working_3-way'!H10)</f>
        <v>2.1706112393560888</v>
      </c>
      <c r="L11" s="21">
        <f>IF(OR($A11="",$B11="",$C11=""),"",'OddsRatio_working_3-way'!I10)</f>
        <v>3.4593575579132501</v>
      </c>
      <c r="M11" s="22">
        <f>IF(OR($A11="",$B11="",$C11=""),"",'OddsRatio_working_3-way'!J10)</f>
        <v>3.9963351906454005</v>
      </c>
      <c r="N11" s="23">
        <f t="shared" si="16"/>
        <v>45.730810561022217</v>
      </c>
      <c r="O11" s="24">
        <f t="shared" si="17"/>
        <v>29.050879657305906</v>
      </c>
      <c r="P11" s="24">
        <f t="shared" si="18"/>
        <v>25.218309781671884</v>
      </c>
      <c r="Q11" t="s">
        <v>381</v>
      </c>
      <c r="R11" t="s">
        <v>383</v>
      </c>
      <c r="S11" t="s">
        <v>492</v>
      </c>
      <c r="T11" s="35">
        <v>100</v>
      </c>
      <c r="U11" s="35">
        <f t="shared" si="19"/>
        <v>69.512195121951223</v>
      </c>
      <c r="V11" s="35">
        <f t="shared" si="20"/>
        <v>71.014492753623188</v>
      </c>
      <c r="W11" s="35">
        <f t="shared" si="21"/>
        <v>57.264957264957268</v>
      </c>
      <c r="X11" s="35">
        <f t="shared" si="22"/>
        <v>71.720549981419552</v>
      </c>
      <c r="Y11" s="35">
        <f t="shared" si="23"/>
        <v>73.222847613091517</v>
      </c>
      <c r="Z11" s="35">
        <f t="shared" si="24"/>
        <v>59.47331212442559</v>
      </c>
      <c r="AA11" s="35">
        <f t="shared" si="25"/>
        <v>-2.2083548594683293</v>
      </c>
      <c r="AB11" s="35">
        <f t="shared" si="26"/>
        <v>-2.2083548594683293</v>
      </c>
      <c r="AC11" s="35">
        <f t="shared" si="27"/>
        <v>-2.2083548594683222</v>
      </c>
      <c r="AF11">
        <v>2.2400000000000002</v>
      </c>
      <c r="AG11">
        <v>1.67</v>
      </c>
      <c r="AJ11" t="s">
        <v>463</v>
      </c>
    </row>
    <row r="12" spans="1:36" ht="15" x14ac:dyDescent="0.25">
      <c r="A12">
        <v>3.28</v>
      </c>
      <c r="B12">
        <v>3.45</v>
      </c>
      <c r="C12">
        <v>2.34</v>
      </c>
      <c r="D12" s="20">
        <f t="shared" si="3"/>
        <v>2.2083548594683311E-2</v>
      </c>
      <c r="E12" s="17">
        <f>IF(OR($A12="",$B12="",$C12=""),"",A12*'MPTO_working_3-way'!$I11)</f>
        <v>3.3524340393905612</v>
      </c>
      <c r="F12" s="21">
        <f>IF(OR($A12="",$B12="",$C12=""),"",B12*'MPTO_working_3-way'!$I11)</f>
        <v>3.5261882426516578</v>
      </c>
      <c r="G12" s="22">
        <f>IF(OR($A12="",$B12="",$C12=""),"",C12*'MPTO_working_3-way'!$I11)</f>
        <v>2.3916755037115589</v>
      </c>
      <c r="H12" s="17">
        <f>IF(OR($A12="",$B12="",$C12=""),"",'MPTO_working_3-way'!E11)</f>
        <v>3.361153986758195</v>
      </c>
      <c r="I12" s="21">
        <f>IF(OR($A12="",$B12="",$C12=""),"",'MPTO_working_3-way'!F11)</f>
        <v>3.5398995759517033</v>
      </c>
      <c r="J12" s="22">
        <f>IF(OR($A12="",$B12="",$C12=""),"",'MPTO_working_3-way'!G11)</f>
        <v>2.3810133548180574</v>
      </c>
      <c r="K12" s="17">
        <f>IF(OR($A12="",$B12="",$C12=""),"",'OddsRatio_working_3-way'!H11)</f>
        <v>3.3576969695995054</v>
      </c>
      <c r="L12" s="21">
        <f>IF(OR($A12="",$B12="",$C12=""),"",'OddsRatio_working_3-way'!I11)</f>
        <v>3.5334901647012225</v>
      </c>
      <c r="M12" s="22">
        <f>IF(OR($A12="",$B12="",$C12=""),"",'OddsRatio_working_3-way'!J11)</f>
        <v>2.3856640084488316</v>
      </c>
      <c r="N12" s="23">
        <f t="shared" si="16"/>
        <v>29.829073092868068</v>
      </c>
      <c r="O12" s="24">
        <f t="shared" si="17"/>
        <v>28.359234708581816</v>
      </c>
      <c r="P12" s="24">
        <f t="shared" si="18"/>
        <v>41.811692198550112</v>
      </c>
      <c r="Q12" t="s">
        <v>389</v>
      </c>
      <c r="R12" t="s">
        <v>260</v>
      </c>
      <c r="S12" t="s">
        <v>492</v>
      </c>
      <c r="T12" s="35">
        <v>100</v>
      </c>
      <c r="U12" s="35">
        <f t="shared" si="19"/>
        <v>76.24703087885986</v>
      </c>
      <c r="V12" s="35">
        <f t="shared" si="20"/>
        <v>73.544973544973558</v>
      </c>
      <c r="W12" s="35">
        <f t="shared" si="21"/>
        <v>47.916666666666671</v>
      </c>
      <c r="X12" s="35">
        <f t="shared" si="22"/>
        <v>78.538359788359784</v>
      </c>
      <c r="Y12" s="35">
        <f t="shared" si="23"/>
        <v>75.836302454473483</v>
      </c>
      <c r="Z12" s="35">
        <f t="shared" si="24"/>
        <v>50.207995576166596</v>
      </c>
      <c r="AA12" s="35">
        <f t="shared" si="25"/>
        <v>-2.2913289094999243</v>
      </c>
      <c r="AB12" s="35">
        <f t="shared" si="26"/>
        <v>-2.2913289094999243</v>
      </c>
      <c r="AC12" s="35">
        <f t="shared" si="27"/>
        <v>-2.2913289094999243</v>
      </c>
      <c r="AF12">
        <v>1.9</v>
      </c>
      <c r="AG12">
        <v>2.0099999999999998</v>
      </c>
      <c r="AJ12" t="s">
        <v>472</v>
      </c>
    </row>
    <row r="13" spans="1:36" ht="15" x14ac:dyDescent="0.25">
      <c r="A13">
        <v>4.21</v>
      </c>
      <c r="B13">
        <v>3.78</v>
      </c>
      <c r="C13">
        <v>1.92</v>
      </c>
      <c r="D13" s="20">
        <f t="shared" si="3"/>
        <v>2.2913289094999456E-2</v>
      </c>
      <c r="E13" s="17">
        <f>IF(OR($A13="",$B13="",$C13=""),"",A13*'MPTO_working_3-way'!$I12)</f>
        <v>4.3064649470899479</v>
      </c>
      <c r="F13" s="21">
        <f>IF(OR($A13="",$B13="",$C13=""),"",B13*'MPTO_working_3-way'!$I12)</f>
        <v>3.8666122327790977</v>
      </c>
      <c r="G13" s="22">
        <f>IF(OR($A13="",$B13="",$C13=""),"",C13*'MPTO_working_3-way'!$I12)</f>
        <v>1.9639935150623988</v>
      </c>
      <c r="H13" s="17">
        <f>IF(OR($A13="",$B13="",$C13=""),"",'MPTO_working_3-way'!E12)</f>
        <v>4.349869992904563</v>
      </c>
      <c r="I13" s="21">
        <f>IF(OR($A13="",$B13="",$C13=""),"",'MPTO_working_3-way'!F12)</f>
        <v>3.8923757858766921</v>
      </c>
      <c r="J13" s="22">
        <f>IF(OR($A13="",$B13="",$C13=""),"",'MPTO_working_3-way'!G12)</f>
        <v>1.9485748862021148</v>
      </c>
      <c r="K13" s="17">
        <f>IF(OR($A13="",$B13="",$C13=""),"",'OddsRatio_working_3-way'!H12)</f>
        <v>4.3304646170294205</v>
      </c>
      <c r="L13" s="21">
        <f>IF(OR($A13="",$B13="",$C13=""),"",'OddsRatio_working_3-way'!I12)</f>
        <v>3.8843276122560084</v>
      </c>
      <c r="M13" s="22">
        <f>IF(OR($A13="",$B13="",$C13=""),"",'OddsRatio_working_3-way'!J12)</f>
        <v>1.9545256846314845</v>
      </c>
      <c r="N13" s="23">
        <f t="shared" si="16"/>
        <v>23.220901883242785</v>
      </c>
      <c r="O13" s="24">
        <f t="shared" si="17"/>
        <v>25.86243304985506</v>
      </c>
      <c r="P13" s="24">
        <f t="shared" si="18"/>
        <v>50.916665066902148</v>
      </c>
      <c r="Q13" t="s">
        <v>259</v>
      </c>
      <c r="R13" t="s">
        <v>262</v>
      </c>
      <c r="S13" t="s">
        <v>492</v>
      </c>
      <c r="T13" s="35">
        <v>100</v>
      </c>
      <c r="U13" s="35">
        <f t="shared" si="19"/>
        <v>52.38095238095238</v>
      </c>
      <c r="V13" s="35">
        <f t="shared" si="20"/>
        <v>71.671388101982998</v>
      </c>
      <c r="W13" s="35">
        <f t="shared" si="21"/>
        <v>73.045822102425873</v>
      </c>
      <c r="X13" s="35">
        <f t="shared" si="22"/>
        <v>55.282789795591114</v>
      </c>
      <c r="Y13" s="35">
        <f t="shared" si="23"/>
        <v>74.573225516621733</v>
      </c>
      <c r="Z13" s="35">
        <f t="shared" si="24"/>
        <v>75.947659517064608</v>
      </c>
      <c r="AA13" s="35">
        <f t="shared" si="25"/>
        <v>-2.9018374146387345</v>
      </c>
      <c r="AB13" s="35">
        <f t="shared" si="26"/>
        <v>-2.9018374146387345</v>
      </c>
      <c r="AC13" s="35">
        <f t="shared" si="27"/>
        <v>-2.9018374146387345</v>
      </c>
      <c r="AF13">
        <v>1.72</v>
      </c>
      <c r="AG13">
        <v>2.2400000000000002</v>
      </c>
      <c r="AJ13" t="s">
        <v>472</v>
      </c>
    </row>
    <row r="14" spans="1:36" ht="15" x14ac:dyDescent="0.25">
      <c r="A14">
        <v>2.1</v>
      </c>
      <c r="B14">
        <v>3.53</v>
      </c>
      <c r="C14">
        <v>3.71</v>
      </c>
      <c r="D14" s="20">
        <f t="shared" si="3"/>
        <v>2.9018374146387416E-2</v>
      </c>
      <c r="E14" s="17">
        <f>IF(OR($A14="",$B14="",$C14=""),"",A14*'MPTO_working_3-way'!$I13)</f>
        <v>2.1609385857074135</v>
      </c>
      <c r="F14" s="21">
        <f>IF(OR($A14="",$B14="",$C14=""),"",B14*'MPTO_working_3-way'!$I13)</f>
        <v>3.6324348607367476</v>
      </c>
      <c r="G14" s="22">
        <f>IF(OR($A14="",$B14="",$C14=""),"",C14*'MPTO_working_3-way'!$I13)</f>
        <v>3.8176581680830974</v>
      </c>
      <c r="H14" s="17">
        <f>IF(OR($A14="",$B14="",$C14=""),"",'MPTO_working_3-way'!E13)</f>
        <v>2.1435414616936037</v>
      </c>
      <c r="I14" s="21">
        <f>IF(OR($A14="",$B14="",$C14=""),"",'MPTO_working_3-way'!F13)</f>
        <v>3.6547927280394665</v>
      </c>
      <c r="J14" s="22">
        <f>IF(OR($A14="",$B14="",$C14=""),"",'MPTO_working_3-way'!G13)</f>
        <v>3.8480928765683204</v>
      </c>
      <c r="K14" s="17">
        <f>IF(OR($A14="",$B14="",$C14=""),"",'OddsRatio_working_3-way'!H13)</f>
        <v>2.1506187191831376</v>
      </c>
      <c r="L14" s="21">
        <f>IF(OR($A14="",$B14="",$C14=""),"",'OddsRatio_working_3-way'!I13)</f>
        <v>3.6464230541212164</v>
      </c>
      <c r="M14" s="22">
        <f>IF(OR($A14="",$B14="",$C14=""),"",'OddsRatio_working_3-way'!J13)</f>
        <v>3.8347061172602754</v>
      </c>
      <c r="N14" s="23">
        <f t="shared" si="16"/>
        <v>46.276187884934082</v>
      </c>
      <c r="O14" s="24">
        <f t="shared" si="17"/>
        <v>27.529743500952286</v>
      </c>
      <c r="P14" s="24">
        <f t="shared" si="18"/>
        <v>26.194068614113629</v>
      </c>
      <c r="Q14" t="s">
        <v>477</v>
      </c>
      <c r="R14" t="s">
        <v>406</v>
      </c>
      <c r="S14" t="s">
        <v>492</v>
      </c>
      <c r="T14" s="35">
        <v>100</v>
      </c>
      <c r="U14" s="35">
        <f t="shared" si="19"/>
        <v>63.099630996309962</v>
      </c>
      <c r="V14" s="35">
        <f t="shared" si="20"/>
        <v>68.454258675078862</v>
      </c>
      <c r="W14" s="35">
        <f t="shared" si="21"/>
        <v>65.635738831615114</v>
      </c>
      <c r="X14" s="35">
        <f t="shared" si="22"/>
        <v>65.91000249330601</v>
      </c>
      <c r="Y14" s="35">
        <f t="shared" si="23"/>
        <v>71.264630172074916</v>
      </c>
      <c r="Z14" s="35">
        <f t="shared" si="24"/>
        <v>68.446110328611169</v>
      </c>
      <c r="AA14" s="35">
        <f t="shared" si="25"/>
        <v>-2.8103714969960478</v>
      </c>
      <c r="AB14" s="35">
        <f t="shared" si="26"/>
        <v>-2.8103714969960549</v>
      </c>
      <c r="AC14" s="35">
        <f t="shared" si="27"/>
        <v>-2.8103714969960549</v>
      </c>
      <c r="AF14">
        <v>1.96</v>
      </c>
      <c r="AG14">
        <v>1.93</v>
      </c>
      <c r="AJ14" t="s">
        <v>473</v>
      </c>
    </row>
    <row r="15" spans="1:36" ht="15" x14ac:dyDescent="0.25">
      <c r="A15">
        <v>2.71</v>
      </c>
      <c r="B15">
        <v>3.17</v>
      </c>
      <c r="C15">
        <v>2.91</v>
      </c>
      <c r="D15" s="20">
        <f t="shared" si="3"/>
        <v>2.8103714969960336E-2</v>
      </c>
      <c r="E15" s="17">
        <f>IF(OR($A15="",$B15="",$C15=""),"",A15*'MPTO_working_3-way'!$I14)</f>
        <v>2.7861610675685924</v>
      </c>
      <c r="F15" s="21">
        <f>IF(OR($A15="",$B15="",$C15=""),"",B15*'MPTO_working_3-way'!$I14)</f>
        <v>3.259088776454774</v>
      </c>
      <c r="G15" s="22">
        <f>IF(OR($A15="",$B15="",$C15=""),"",C15*'MPTO_working_3-way'!$I14)</f>
        <v>2.9917818105625846</v>
      </c>
      <c r="H15" s="17">
        <f>IF(OR($A15="",$B15="",$C15=""),"",'MPTO_working_3-way'!E14)</f>
        <v>2.7805909244252551</v>
      </c>
      <c r="I15" s="21">
        <f>IF(OR($A15="",$B15="",$C15=""),"",'MPTO_working_3-way'!F14)</f>
        <v>3.2670182185830052</v>
      </c>
      <c r="J15" s="22">
        <f>IF(OR($A15="",$B15="",$C15=""),"",'MPTO_working_3-way'!G14)</f>
        <v>2.9915514993356274</v>
      </c>
      <c r="K15" s="17">
        <f>IF(OR($A15="",$B15="",$C15=""),"",'OddsRatio_working_3-way'!H14)</f>
        <v>2.7832711956383687</v>
      </c>
      <c r="L15" s="21">
        <f>IF(OR($A15="",$B15="",$C15=""),"",'OddsRatio_working_3-way'!I14)</f>
        <v>3.2629815757516156</v>
      </c>
      <c r="M15" s="22">
        <f>IF(OR($A15="",$B15="",$C15=""),"",'OddsRatio_working_3-way'!J14)</f>
        <v>2.9918409261223897</v>
      </c>
      <c r="N15" s="23">
        <f t="shared" si="16"/>
        <v>35.891679473960671</v>
      </c>
      <c r="O15" s="24">
        <f t="shared" si="17"/>
        <v>30.683423146508964</v>
      </c>
      <c r="P15" s="24">
        <f t="shared" si="18"/>
        <v>33.424897379530385</v>
      </c>
      <c r="Q15" t="s">
        <v>478</v>
      </c>
      <c r="R15" t="s">
        <v>179</v>
      </c>
      <c r="S15" t="s">
        <v>492</v>
      </c>
      <c r="T15" s="35">
        <v>100</v>
      </c>
      <c r="U15" s="35">
        <f t="shared" si="19"/>
        <v>61.389961389961393</v>
      </c>
      <c r="V15" s="35">
        <f t="shared" si="20"/>
        <v>69.325153374233125</v>
      </c>
      <c r="W15" s="35">
        <f t="shared" si="21"/>
        <v>64.912280701754383</v>
      </c>
      <c r="X15" s="35">
        <f t="shared" si="22"/>
        <v>65.762565924012478</v>
      </c>
      <c r="Y15" s="35">
        <f t="shared" si="23"/>
        <v>73.697757908284217</v>
      </c>
      <c r="Z15" s="35">
        <f t="shared" si="24"/>
        <v>69.284885235805476</v>
      </c>
      <c r="AA15" s="35">
        <f t="shared" si="25"/>
        <v>-4.3726045340510851</v>
      </c>
      <c r="AB15" s="35">
        <f t="shared" si="26"/>
        <v>-4.3726045340510922</v>
      </c>
      <c r="AC15" s="35">
        <f t="shared" si="27"/>
        <v>-4.3726045340510922</v>
      </c>
      <c r="AF15">
        <v>2.2999999999999998</v>
      </c>
      <c r="AG15">
        <v>1.67</v>
      </c>
      <c r="AJ15" t="s">
        <v>465</v>
      </c>
    </row>
    <row r="16" spans="1:36" ht="15" x14ac:dyDescent="0.25">
      <c r="A16">
        <v>2.59</v>
      </c>
      <c r="B16">
        <v>3.26</v>
      </c>
      <c r="C16">
        <v>2.85</v>
      </c>
      <c r="D16" s="20">
        <f t="shared" si="3"/>
        <v>4.3726045340510833E-2</v>
      </c>
      <c r="E16" s="17">
        <f>IF(OR($A16="",$B16="",$C16=""),"",A16*'MPTO_working_3-way'!$I15)</f>
        <v>2.7032504574319227</v>
      </c>
      <c r="F16" s="21">
        <f>IF(OR($A16="",$B16="",$C16=""),"",B16*'MPTO_working_3-way'!$I15)</f>
        <v>3.402546907810065</v>
      </c>
      <c r="G16" s="22">
        <f>IF(OR($A16="",$B16="",$C16=""),"",C16*'MPTO_working_3-way'!$I15)</f>
        <v>2.9746192292204561</v>
      </c>
      <c r="H16" s="17">
        <f>IF(OR($A16="",$B16="",$C16=""),"",'MPTO_working_3-way'!E15)</f>
        <v>2.6916086364346459</v>
      </c>
      <c r="I16" s="21">
        <f>IF(OR($A16="",$B16="",$C16=""),"",'MPTO_working_3-way'!F15)</f>
        <v>3.4226283632550083</v>
      </c>
      <c r="J16" s="22">
        <f>IF(OR($A16="",$B16="",$C16=""),"",'MPTO_working_3-way'!G15)</f>
        <v>2.9735192246145581</v>
      </c>
      <c r="K16" s="17">
        <f>IF(OR($A16="",$B16="",$C16=""),"",'OddsRatio_working_3-way'!H15)</f>
        <v>2.6971261593666984</v>
      </c>
      <c r="L16" s="21">
        <f>IF(OR($A16="",$B16="",$C16=""),"",'OddsRatio_working_3-way'!I15)</f>
        <v>3.4122673711753064</v>
      </c>
      <c r="M16" s="22">
        <f>IF(OR($A16="",$B16="",$C16=""),"",'OddsRatio_working_3-way'!J15)</f>
        <v>2.9746436445461581</v>
      </c>
      <c r="N16" s="23">
        <f t="shared" si="16"/>
        <v>36.992502757217551</v>
      </c>
      <c r="O16" s="24">
        <f t="shared" si="17"/>
        <v>29.389749123065474</v>
      </c>
      <c r="P16" s="24">
        <f t="shared" si="18"/>
        <v>33.617748119716993</v>
      </c>
      <c r="Q16" t="s">
        <v>297</v>
      </c>
      <c r="R16" t="s">
        <v>301</v>
      </c>
      <c r="S16" t="s">
        <v>492</v>
      </c>
      <c r="T16" s="35">
        <v>100</v>
      </c>
      <c r="U16" s="35">
        <f t="shared" si="19"/>
        <v>64.412811387900362</v>
      </c>
      <c r="V16" s="35">
        <f t="shared" si="20"/>
        <v>68.253968253968253</v>
      </c>
      <c r="W16" s="35">
        <f t="shared" si="21"/>
        <v>65.156794425087099</v>
      </c>
      <c r="X16" s="35">
        <f t="shared" si="22"/>
        <v>66.589237320944633</v>
      </c>
      <c r="Y16" s="35">
        <f t="shared" si="23"/>
        <v>70.430394187012539</v>
      </c>
      <c r="Z16" s="35">
        <f t="shared" si="24"/>
        <v>67.333220358131385</v>
      </c>
      <c r="AA16" s="35">
        <f t="shared" si="25"/>
        <v>-2.1764259330442712</v>
      </c>
      <c r="AB16" s="35">
        <f t="shared" si="26"/>
        <v>-2.1764259330442854</v>
      </c>
      <c r="AC16" s="35">
        <f t="shared" si="27"/>
        <v>-2.1764259330442854</v>
      </c>
      <c r="AF16">
        <v>2.0099999999999998</v>
      </c>
      <c r="AG16">
        <v>1.83</v>
      </c>
      <c r="AJ16" t="s">
        <v>466</v>
      </c>
    </row>
    <row r="17" spans="1:36" ht="15" x14ac:dyDescent="0.25">
      <c r="A17">
        <v>2.81</v>
      </c>
      <c r="B17">
        <v>3.15</v>
      </c>
      <c r="C17">
        <v>2.87</v>
      </c>
      <c r="D17" s="20">
        <f t="shared" si="3"/>
        <v>2.1764259330442792E-2</v>
      </c>
      <c r="E17" s="17">
        <f>IF(OR($A17="",$B17="",$C17=""),"",A17*'MPTO_working_3-way'!$I16)</f>
        <v>2.8711575687185444</v>
      </c>
      <c r="F17" s="21">
        <f>IF(OR($A17="",$B17="",$C17=""),"",B17*'MPTO_working_3-way'!$I16)</f>
        <v>3.2185574168908948</v>
      </c>
      <c r="G17" s="22">
        <f>IF(OR($A17="",$B17="",$C17=""),"",C17*'MPTO_working_3-way'!$I16)</f>
        <v>2.9324634242783709</v>
      </c>
      <c r="H17" s="17">
        <f>IF(OR($A17="",$B17="",$C17=""),"",'MPTO_working_3-way'!E16)</f>
        <v>2.8684763464246616</v>
      </c>
      <c r="I17" s="21">
        <f>IF(OR($A17="",$B17="",$C17=""),"",'MPTO_working_3-way'!F16)</f>
        <v>3.2236688019921149</v>
      </c>
      <c r="J17" s="22">
        <f>IF(OR($A17="",$B17="",$C17=""),"",'MPTO_working_3-way'!G16)</f>
        <v>2.9310273346587641</v>
      </c>
      <c r="K17" s="17">
        <f>IF(OR($A17="",$B17="",$C17=""),"",'OddsRatio_working_3-way'!H16)</f>
        <v>2.8698145349070123</v>
      </c>
      <c r="L17" s="21">
        <f>IF(OR($A17="",$B17="",$C17=""),"",'OddsRatio_working_3-way'!I16)</f>
        <v>3.221050414392308</v>
      </c>
      <c r="M17" s="22">
        <f>IF(OR($A17="",$B17="",$C17=""),"",'OddsRatio_working_3-way'!J16)</f>
        <v>2.9317973371691242</v>
      </c>
      <c r="N17" s="23">
        <f t="shared" si="16"/>
        <v>34.829157789703622</v>
      </c>
      <c r="O17" s="24">
        <f t="shared" si="17"/>
        <v>31.069820123513392</v>
      </c>
      <c r="P17" s="24">
        <f t="shared" si="18"/>
        <v>34.10102208678299</v>
      </c>
      <c r="Q17" t="s">
        <v>447</v>
      </c>
      <c r="R17" t="s">
        <v>326</v>
      </c>
      <c r="S17" t="s">
        <v>492</v>
      </c>
      <c r="T17" s="35">
        <v>100</v>
      </c>
      <c r="U17" s="35">
        <f t="shared" si="19"/>
        <v>45.054945054945051</v>
      </c>
      <c r="V17" s="35">
        <f t="shared" si="20"/>
        <v>73.474801061007966</v>
      </c>
      <c r="W17" s="35">
        <f t="shared" si="21"/>
        <v>79.079497907949786</v>
      </c>
      <c r="X17" s="35">
        <f t="shared" si="22"/>
        <v>47.445701031042255</v>
      </c>
      <c r="Y17" s="35">
        <f t="shared" si="23"/>
        <v>75.865557037105148</v>
      </c>
      <c r="Z17" s="35">
        <f t="shared" si="24"/>
        <v>81.470253884046983</v>
      </c>
      <c r="AA17" s="35">
        <f t="shared" si="25"/>
        <v>-2.3907559760972035</v>
      </c>
      <c r="AB17" s="35">
        <f t="shared" si="26"/>
        <v>-2.3907559760971822</v>
      </c>
      <c r="AC17" s="35">
        <f t="shared" si="27"/>
        <v>-2.3907559760971964</v>
      </c>
      <c r="AF17">
        <v>2.2599999999999998</v>
      </c>
      <c r="AG17">
        <v>1.71</v>
      </c>
      <c r="AJ17" t="s">
        <v>467</v>
      </c>
    </row>
    <row r="18" spans="1:36" ht="15" x14ac:dyDescent="0.25">
      <c r="A18">
        <v>1.82</v>
      </c>
      <c r="B18">
        <v>3.77</v>
      </c>
      <c r="C18">
        <v>4.78</v>
      </c>
      <c r="D18" s="20">
        <f t="shared" si="3"/>
        <v>2.3907559760971919E-2</v>
      </c>
      <c r="E18" s="17">
        <f>IF(OR($A18="",$B18="",$C18=""),"",A18*'MPTO_working_3-way'!$I17)</f>
        <v>1.863511758764969</v>
      </c>
      <c r="F18" s="21">
        <f>IF(OR($A18="",$B18="",$C18=""),"",B18*'MPTO_working_3-way'!$I17)</f>
        <v>3.8601315002988641</v>
      </c>
      <c r="G18" s="22">
        <f>IF(OR($A18="",$B18="",$C18=""),"",C18*'MPTO_working_3-way'!$I17)</f>
        <v>4.8942781356574461</v>
      </c>
      <c r="H18" s="17">
        <f>IF(OR($A18="",$B18="",$C18=""),"",'MPTO_working_3-way'!E17)</f>
        <v>1.8467856302784285</v>
      </c>
      <c r="I18" s="21">
        <f>IF(OR($A18="",$B18="",$C18=""),"",'MPTO_working_3-way'!F17)</f>
        <v>3.8867735779680825</v>
      </c>
      <c r="J18" s="22">
        <f>IF(OR($A18="",$B18="",$C18=""),"",'MPTO_working_3-way'!G17)</f>
        <v>4.9692938800486379</v>
      </c>
      <c r="K18" s="17">
        <f>IF(OR($A18="",$B18="",$C18=""),"",'OddsRatio_working_3-way'!H17)</f>
        <v>1.8530735880589659</v>
      </c>
      <c r="L18" s="21">
        <f>IF(OR($A18="",$B18="",$C18=""),"",'OddsRatio_working_3-way'!I17)</f>
        <v>3.8817241938089437</v>
      </c>
      <c r="M18" s="22">
        <f>IF(OR($A18="",$B18="",$C18=""),"",'OddsRatio_working_3-way'!J17)</f>
        <v>4.9324611742230351</v>
      </c>
      <c r="N18" s="23">
        <f t="shared" si="16"/>
        <v>53.66212449674822</v>
      </c>
      <c r="O18" s="24">
        <f t="shared" si="17"/>
        <v>25.905853205326729</v>
      </c>
      <c r="P18" s="24">
        <f t="shared" si="18"/>
        <v>20.432022297925055</v>
      </c>
      <c r="Q18" t="s">
        <v>325</v>
      </c>
      <c r="R18" t="s">
        <v>322</v>
      </c>
      <c r="S18" t="s">
        <v>492</v>
      </c>
      <c r="T18" s="35">
        <v>100</v>
      </c>
      <c r="U18" s="35">
        <f t="shared" si="19"/>
        <v>60.9375</v>
      </c>
      <c r="V18" s="35">
        <f t="shared" si="20"/>
        <v>67.845659163987136</v>
      </c>
      <c r="W18" s="35">
        <f t="shared" si="21"/>
        <v>68.55345911949685</v>
      </c>
      <c r="X18" s="35">
        <f t="shared" si="22"/>
        <v>63.600881716516014</v>
      </c>
      <c r="Y18" s="35">
        <f t="shared" si="23"/>
        <v>70.509040880503136</v>
      </c>
      <c r="Z18" s="35">
        <f t="shared" si="24"/>
        <v>71.216840836012864</v>
      </c>
      <c r="AA18" s="35">
        <f t="shared" si="25"/>
        <v>-2.6633817165160139</v>
      </c>
      <c r="AB18" s="35">
        <f t="shared" si="26"/>
        <v>-2.6633817165159996</v>
      </c>
      <c r="AC18" s="35">
        <f t="shared" si="27"/>
        <v>-2.6633817165160139</v>
      </c>
      <c r="AF18">
        <v>1.96</v>
      </c>
      <c r="AG18">
        <v>1.94</v>
      </c>
      <c r="AJ18" t="s">
        <v>467</v>
      </c>
    </row>
    <row r="19" spans="1:36" ht="15" x14ac:dyDescent="0.25">
      <c r="A19">
        <v>2.56</v>
      </c>
      <c r="B19">
        <v>3.11</v>
      </c>
      <c r="C19">
        <v>3.18</v>
      </c>
      <c r="D19" s="20">
        <f t="shared" si="3"/>
        <v>2.6633817165160112E-2</v>
      </c>
      <c r="E19" s="17">
        <f>IF(OR($A19="",$B19="",$C19=""),"",A19*'MPTO_working_3-way'!$I18)</f>
        <v>2.6281825719428098</v>
      </c>
      <c r="F19" s="21">
        <f>IF(OR($A19="",$B19="",$C19=""),"",B19*'MPTO_working_3-way'!$I18)</f>
        <v>3.1928311713836477</v>
      </c>
      <c r="G19" s="22">
        <f>IF(OR($A19="",$B19="",$C19=""),"",C19*'MPTO_working_3-way'!$I18)</f>
        <v>3.2646955385852094</v>
      </c>
      <c r="H19" s="17">
        <f>IF(OR($A19="",$B19="",$C19=""),"",'MPTO_working_3-way'!E18)</f>
        <v>2.6195355571950669</v>
      </c>
      <c r="I19" s="21">
        <f>IF(OR($A19="",$B19="",$C19=""),"",'MPTO_working_3-way'!F18)</f>
        <v>3.198306491032036</v>
      </c>
      <c r="J19" s="22">
        <f>IF(OR($A19="",$B19="",$C19=""),"",'MPTO_working_3-way'!G18)</f>
        <v>3.272385483665833</v>
      </c>
      <c r="K19" s="17">
        <f>IF(OR($A19="",$B19="",$C19=""),"",'OddsRatio_working_3-way'!H18)</f>
        <v>2.6235020351921614</v>
      </c>
      <c r="L19" s="21">
        <f>IF(OR($A19="",$B19="",$C19=""),"",'OddsRatio_working_3-way'!I18)</f>
        <v>3.1958905732406806</v>
      </c>
      <c r="M19" s="22">
        <f>IF(OR($A19="",$B19="",$C19=""),"",'OddsRatio_working_3-way'!J18)</f>
        <v>3.2687400235377644</v>
      </c>
      <c r="N19" s="23">
        <f t="shared" si="16"/>
        <v>38.049107039804248</v>
      </c>
      <c r="O19" s="24">
        <f t="shared" si="17"/>
        <v>31.32016528035334</v>
      </c>
      <c r="P19" s="24">
        <f t="shared" si="18"/>
        <v>30.630727679842412</v>
      </c>
      <c r="Q19" t="s">
        <v>330</v>
      </c>
      <c r="R19" t="s">
        <v>428</v>
      </c>
      <c r="S19" t="s">
        <v>492</v>
      </c>
      <c r="T19" s="35">
        <v>100</v>
      </c>
      <c r="U19" s="35">
        <f t="shared" si="19"/>
        <v>61.977186311787079</v>
      </c>
      <c r="V19" s="35">
        <f t="shared" si="20"/>
        <v>67.532467532467535</v>
      </c>
      <c r="W19" s="35">
        <f t="shared" si="21"/>
        <v>67.637540453074436</v>
      </c>
      <c r="X19" s="35">
        <f t="shared" si="22"/>
        <v>64.829992014458043</v>
      </c>
      <c r="Y19" s="35">
        <f t="shared" si="23"/>
        <v>70.385273235138499</v>
      </c>
      <c r="Z19" s="35">
        <f t="shared" si="24"/>
        <v>70.490346155745399</v>
      </c>
      <c r="AA19" s="35">
        <f t="shared" si="25"/>
        <v>-2.8528057026709632</v>
      </c>
      <c r="AB19" s="35">
        <f t="shared" si="26"/>
        <v>-2.8528057026709632</v>
      </c>
      <c r="AC19" s="35">
        <f t="shared" si="27"/>
        <v>-2.8528057026709632</v>
      </c>
      <c r="AF19">
        <v>2.39</v>
      </c>
      <c r="AG19">
        <v>1.63</v>
      </c>
      <c r="AJ19" t="s">
        <v>468</v>
      </c>
    </row>
    <row r="20" spans="1:36" ht="15" x14ac:dyDescent="0.25">
      <c r="A20">
        <v>2.63</v>
      </c>
      <c r="B20">
        <v>3.08</v>
      </c>
      <c r="C20">
        <v>3.09</v>
      </c>
      <c r="D20" s="20">
        <f t="shared" si="3"/>
        <v>2.8528057026709686E-2</v>
      </c>
      <c r="E20" s="17">
        <f>IF(OR($A20="",$B20="",$C20=""),"",A20*'MPTO_working_3-way'!$I19)</f>
        <v>2.7050287899802465</v>
      </c>
      <c r="F20" s="21">
        <f>IF(OR($A20="",$B20="",$C20=""),"",B20*'MPTO_working_3-way'!$I19)</f>
        <v>3.167866415642266</v>
      </c>
      <c r="G20" s="22">
        <f>IF(OR($A20="",$B20="",$C20=""),"",C20*'MPTO_working_3-way'!$I19)</f>
        <v>3.1781516962125327</v>
      </c>
      <c r="H20" s="17">
        <f>IF(OR($A20="",$B20="",$C20=""),"",'MPTO_working_3-way'!E19)</f>
        <v>2.6974624478258424</v>
      </c>
      <c r="I20" s="21">
        <f>IF(OR($A20="",$B20="",$C20=""),"",'MPTO_working_3-way'!F19)</f>
        <v>3.1729313688190119</v>
      </c>
      <c r="J20" s="22">
        <f>IF(OR($A20="",$B20="",$C20=""),"",'MPTO_working_3-way'!G19)</f>
        <v>3.1835449628136288</v>
      </c>
      <c r="K20" s="17">
        <f>IF(OR($A20="",$B20="",$C20=""),"",'OddsRatio_working_3-way'!H19)</f>
        <v>2.7009840171326629</v>
      </c>
      <c r="L20" s="21">
        <f>IF(OR($A20="",$B20="",$C20=""),"",'OddsRatio_working_3-way'!I19)</f>
        <v>3.1705808316784907</v>
      </c>
      <c r="M20" s="22">
        <f>IF(OR($A20="",$B20="",$C20=""),"",'OddsRatio_working_3-way'!J19)</f>
        <v>3.1810163164461747</v>
      </c>
      <c r="N20" s="23">
        <f t="shared" si="16"/>
        <v>36.968183248330696</v>
      </c>
      <c r="O20" s="24">
        <f t="shared" si="17"/>
        <v>31.566987643866796</v>
      </c>
      <c r="P20" s="24">
        <f t="shared" si="18"/>
        <v>31.464829107802505</v>
      </c>
      <c r="Q20" t="s">
        <v>429</v>
      </c>
      <c r="R20" t="s">
        <v>332</v>
      </c>
      <c r="S20" t="s">
        <v>492</v>
      </c>
      <c r="T20" s="35">
        <v>100</v>
      </c>
      <c r="U20" s="35">
        <f t="shared" si="19"/>
        <v>61.089494163424128</v>
      </c>
      <c r="V20" s="35">
        <f t="shared" si="20"/>
        <v>70.674486803519059</v>
      </c>
      <c r="W20" s="35">
        <f t="shared" si="21"/>
        <v>65.517241379310349</v>
      </c>
      <c r="X20" s="35">
        <f t="shared" si="22"/>
        <v>63.808271817170592</v>
      </c>
      <c r="Y20" s="35">
        <f t="shared" si="23"/>
        <v>73.393264457265531</v>
      </c>
      <c r="Z20" s="35">
        <f t="shared" si="24"/>
        <v>68.236019033056806</v>
      </c>
      <c r="AA20" s="35">
        <f t="shared" si="25"/>
        <v>-2.7187776537464643</v>
      </c>
      <c r="AB20" s="35">
        <f t="shared" si="26"/>
        <v>-2.7187776537464714</v>
      </c>
      <c r="AC20" s="35">
        <f t="shared" si="27"/>
        <v>-2.7187776537464572</v>
      </c>
      <c r="AF20">
        <v>2.4300000000000002</v>
      </c>
      <c r="AG20">
        <v>1.61</v>
      </c>
      <c r="AJ20" t="s">
        <v>468</v>
      </c>
    </row>
    <row r="21" spans="1:36" ht="15" x14ac:dyDescent="0.25">
      <c r="A21">
        <v>2.57</v>
      </c>
      <c r="B21">
        <v>3.41</v>
      </c>
      <c r="C21">
        <v>2.9</v>
      </c>
      <c r="D21" s="20">
        <f t="shared" si="3"/>
        <v>2.7187776537464625E-2</v>
      </c>
      <c r="E21" s="17">
        <f>IF(OR($A21="",$B21="",$C21=""),"",A21*'MPTO_working_3-way'!$I20)</f>
        <v>2.6398725857012839</v>
      </c>
      <c r="F21" s="21">
        <f>IF(OR($A21="",$B21="",$C21=""),"",B21*'MPTO_working_3-way'!$I20)</f>
        <v>3.5027103179927543</v>
      </c>
      <c r="G21" s="22">
        <f>IF(OR($A21="",$B21="",$C21=""),"",C21*'MPTO_working_3-way'!$I20)</f>
        <v>2.9788445519586473</v>
      </c>
      <c r="H21" s="17">
        <f>IF(OR($A21="",$B21="",$C21=""),"",'MPTO_working_3-way'!E20)</f>
        <v>2.6312848930650605</v>
      </c>
      <c r="I21" s="21">
        <f>IF(OR($A21="",$B21="",$C21=""),"",'MPTO_working_3-way'!F20)</f>
        <v>3.5187412053610778</v>
      </c>
      <c r="J21" s="22">
        <f>IF(OR($A21="",$B21="",$C21=""),"",'MPTO_working_3-way'!G20)</f>
        <v>2.9782735478296396</v>
      </c>
      <c r="K21" s="17">
        <f>IF(OR($A21="",$B21="",$C21=""),"",'OddsRatio_working_3-way'!H20)</f>
        <v>2.6353609622129182</v>
      </c>
      <c r="L21" s="21">
        <f>IF(OR($A21="",$B21="",$C21=""),"",'OddsRatio_working_3-way'!I20)</f>
        <v>3.5103311585561356</v>
      </c>
      <c r="M21" s="22">
        <f>IF(OR($A21="",$B21="",$C21=""),"",'OddsRatio_working_3-way'!J20)</f>
        <v>2.9790992536334673</v>
      </c>
      <c r="N21" s="23">
        <f t="shared" si="16"/>
        <v>37.880616110657833</v>
      </c>
      <c r="O21" s="24">
        <f t="shared" si="17"/>
        <v>28.549320646448862</v>
      </c>
      <c r="P21" s="24">
        <f t="shared" si="18"/>
        <v>33.570063242893319</v>
      </c>
      <c r="Q21" t="s">
        <v>339</v>
      </c>
      <c r="R21" t="s">
        <v>340</v>
      </c>
      <c r="S21" t="s">
        <v>492</v>
      </c>
      <c r="T21" s="35">
        <v>100</v>
      </c>
      <c r="U21" s="35">
        <f t="shared" si="19"/>
        <v>83.361064891846937</v>
      </c>
      <c r="V21" s="35">
        <f t="shared" si="20"/>
        <v>77.973568281938327</v>
      </c>
      <c r="W21" s="35">
        <f t="shared" si="21"/>
        <v>35.064935064935064</v>
      </c>
      <c r="X21" s="35">
        <f t="shared" si="22"/>
        <v>86.961496653126602</v>
      </c>
      <c r="Y21" s="35">
        <f t="shared" si="23"/>
        <v>81.574000043218021</v>
      </c>
      <c r="Z21" s="35">
        <f t="shared" si="24"/>
        <v>38.665366826214751</v>
      </c>
      <c r="AA21" s="35">
        <f t="shared" si="25"/>
        <v>-3.6004317612796655</v>
      </c>
      <c r="AB21" s="35">
        <f t="shared" si="26"/>
        <v>-3.6004317612796939</v>
      </c>
      <c r="AC21" s="35">
        <f t="shared" si="27"/>
        <v>-3.6004317612796868</v>
      </c>
      <c r="AF21">
        <v>2.08</v>
      </c>
      <c r="AG21">
        <v>1.83</v>
      </c>
      <c r="AJ21" t="s">
        <v>469</v>
      </c>
    </row>
    <row r="22" spans="1:36" ht="15" x14ac:dyDescent="0.25">
      <c r="A22">
        <v>6.01</v>
      </c>
      <c r="B22">
        <v>4.54</v>
      </c>
      <c r="C22">
        <v>1.54</v>
      </c>
      <c r="D22" s="20">
        <f t="shared" si="3"/>
        <v>3.6004317612796877E-2</v>
      </c>
      <c r="E22" s="17">
        <f>IF(OR($A22="",$B22="",$C22=""),"",A22*'MPTO_working_3-way'!$I21)</f>
        <v>6.2263859488529087</v>
      </c>
      <c r="F22" s="21">
        <f>IF(OR($A22="",$B22="",$C22=""),"",B22*'MPTO_working_3-way'!$I21)</f>
        <v>4.7034596019620976</v>
      </c>
      <c r="G22" s="22">
        <f>IF(OR($A22="",$B22="",$C22=""),"",C22*'MPTO_working_3-way'!$I21)</f>
        <v>1.5954466491237072</v>
      </c>
      <c r="H22" s="17">
        <f>IF(OR($A22="",$B22="",$C22=""),"",'MPTO_working_3-way'!E21)</f>
        <v>6.4771910432662443</v>
      </c>
      <c r="I22" s="21">
        <f>IF(OR($A22="",$B22="",$C22=""),"",'MPTO_working_3-way'!F21)</f>
        <v>4.8016238405845577</v>
      </c>
      <c r="J22" s="22">
        <f>IF(OR($A22="",$B22="",$C22=""),"",'MPTO_working_3-way'!G21)</f>
        <v>1.5689985710821297</v>
      </c>
      <c r="K22" s="17">
        <f>IF(OR($A22="",$B22="",$C22=""),"",'OddsRatio_working_3-way'!H21)</f>
        <v>6.3594201834520776</v>
      </c>
      <c r="L22" s="21">
        <f>IF(OR($A22="",$B22="",$C22=""),"",'OddsRatio_working_3-way'!I21)</f>
        <v>4.786895698487097</v>
      </c>
      <c r="M22" s="22">
        <f>IF(OR($A22="",$B22="",$C22=""),"",'OddsRatio_working_3-way'!J21)</f>
        <v>1.5776620557014216</v>
      </c>
      <c r="N22" s="23">
        <f t="shared" si="16"/>
        <v>16.060681239720299</v>
      </c>
      <c r="O22" s="24">
        <f t="shared" si="17"/>
        <v>21.260945870202423</v>
      </c>
      <c r="P22" s="24">
        <f t="shared" si="18"/>
        <v>62.67837289007727</v>
      </c>
      <c r="Q22" t="s">
        <v>166</v>
      </c>
      <c r="R22" t="s">
        <v>195</v>
      </c>
      <c r="S22" t="s">
        <v>493</v>
      </c>
      <c r="T22" s="35">
        <v>100</v>
      </c>
      <c r="U22" s="35">
        <f t="shared" si="19"/>
        <v>44.751381215469614</v>
      </c>
      <c r="V22" s="35">
        <f t="shared" si="20"/>
        <v>75</v>
      </c>
      <c r="W22" s="35">
        <f t="shared" si="21"/>
        <v>76.635514018691595</v>
      </c>
      <c r="X22" s="35">
        <f t="shared" si="22"/>
        <v>48.364485981308412</v>
      </c>
      <c r="Y22" s="35">
        <f t="shared" si="23"/>
        <v>78.613104765838798</v>
      </c>
      <c r="Z22" s="35">
        <f t="shared" si="24"/>
        <v>80.248618784530393</v>
      </c>
      <c r="AA22" s="35">
        <f t="shared" si="25"/>
        <v>-3.6131047658387985</v>
      </c>
      <c r="AB22" s="35">
        <f t="shared" si="26"/>
        <v>-3.6131047658387985</v>
      </c>
      <c r="AC22" s="35">
        <f t="shared" si="27"/>
        <v>-3.6131047658387985</v>
      </c>
      <c r="AF22">
        <v>1.58</v>
      </c>
      <c r="AG22">
        <v>2.46</v>
      </c>
      <c r="AJ22" t="s">
        <v>459</v>
      </c>
    </row>
    <row r="23" spans="1:36" ht="15" x14ac:dyDescent="0.25">
      <c r="A23">
        <v>1.81</v>
      </c>
      <c r="B23">
        <v>4</v>
      </c>
      <c r="C23">
        <v>4.28</v>
      </c>
      <c r="D23" s="20">
        <f t="shared" si="3"/>
        <v>3.6131047658388038E-2</v>
      </c>
      <c r="E23" s="17">
        <f>IF(OR($A23="",$B23="",$C23=""),"",A23*'MPTO_working_3-way'!$I22)</f>
        <v>1.8753971962616824</v>
      </c>
      <c r="F23" s="21">
        <f>IF(OR($A23="",$B23="",$C23=""),"",B23*'MPTO_working_3-way'!$I22)</f>
        <v>4.1445241906335522</v>
      </c>
      <c r="G23" s="22">
        <f>IF(OR($A23="",$B23="",$C23=""),"",C23*'MPTO_working_3-way'!$I22)</f>
        <v>4.4346408839779015</v>
      </c>
      <c r="H23" s="17">
        <f>IF(OR($A23="",$B23="",$C23=""),"",'MPTO_working_3-way'!E22)</f>
        <v>1.8503355865001074</v>
      </c>
      <c r="I23" s="21">
        <f>IF(OR($A23="",$B23="",$C23=""),"",'MPTO_working_3-way'!F22)</f>
        <v>4.2024519908864058</v>
      </c>
      <c r="J23" s="22">
        <f>IF(OR($A23="",$B23="",$C23=""),"",'MPTO_working_3-way'!G22)</f>
        <v>4.5126114056037752</v>
      </c>
      <c r="K23" s="17">
        <f>IF(OR($A23="",$B23="",$C23=""),"",'OddsRatio_working_3-way'!H22)</f>
        <v>1.8595212670448398</v>
      </c>
      <c r="L23" s="21">
        <f>IF(OR($A23="",$B23="",$C23=""),"",'OddsRatio_working_3-way'!I22)</f>
        <v>4.1834121001660742</v>
      </c>
      <c r="M23" s="22">
        <f>IF(OR($A23="",$B23="",$C23=""),"",'OddsRatio_working_3-way'!J22)</f>
        <v>4.4805305628482408</v>
      </c>
      <c r="N23" s="23">
        <f t="shared" si="16"/>
        <v>53.322037699178978</v>
      </c>
      <c r="O23" s="24">
        <f t="shared" si="17"/>
        <v>24.128222058878492</v>
      </c>
      <c r="P23" s="24">
        <f t="shared" si="18"/>
        <v>22.549740241942512</v>
      </c>
      <c r="Q23" t="s">
        <v>196</v>
      </c>
      <c r="R23" t="s">
        <v>344</v>
      </c>
      <c r="S23" t="s">
        <v>493</v>
      </c>
      <c r="T23" s="35">
        <v>100</v>
      </c>
      <c r="U23" s="35">
        <f t="shared" si="19"/>
        <v>50.980392156862742</v>
      </c>
      <c r="V23" s="35">
        <f t="shared" si="20"/>
        <v>73.821989528795811</v>
      </c>
      <c r="W23" s="35">
        <f t="shared" si="21"/>
        <v>71.910112359550567</v>
      </c>
      <c r="X23" s="35">
        <f t="shared" si="22"/>
        <v>54.267898111653622</v>
      </c>
      <c r="Y23" s="35">
        <f t="shared" si="23"/>
        <v>77.109495483586699</v>
      </c>
      <c r="Z23" s="35">
        <f t="shared" si="24"/>
        <v>75.19761831434144</v>
      </c>
      <c r="AA23" s="35">
        <f t="shared" si="25"/>
        <v>-3.2875059547908805</v>
      </c>
      <c r="AB23" s="35">
        <f t="shared" si="26"/>
        <v>-3.2875059547908876</v>
      </c>
      <c r="AC23" s="35">
        <f t="shared" si="27"/>
        <v>-3.2875059547908734</v>
      </c>
      <c r="AF23">
        <v>1.76</v>
      </c>
      <c r="AG23">
        <v>2.13</v>
      </c>
      <c r="AJ23" t="s">
        <v>459</v>
      </c>
    </row>
    <row r="24" spans="1:36" ht="15" x14ac:dyDescent="0.25">
      <c r="A24">
        <v>2.04</v>
      </c>
      <c r="B24">
        <v>3.82</v>
      </c>
      <c r="C24">
        <v>3.56</v>
      </c>
      <c r="D24" s="20">
        <f t="shared" si="3"/>
        <v>3.2875059547908814E-2</v>
      </c>
      <c r="E24" s="17">
        <f>IF(OR($A24="",$B24="",$C24=""),"",A24*'MPTO_working_3-way'!$I23)</f>
        <v>2.1070651214777341</v>
      </c>
      <c r="F24" s="21">
        <f>IF(OR($A24="",$B24="",$C24=""),"",B24*'MPTO_working_3-way'!$I23)</f>
        <v>3.9455827274730115</v>
      </c>
      <c r="G24" s="22">
        <f>IF(OR($A24="",$B24="",$C24=""),"",C24*'MPTO_working_3-way'!$I23)</f>
        <v>3.6770352119905554</v>
      </c>
      <c r="H24" s="17">
        <f>IF(OR($A24="",$B24="",$C24=""),"",'MPTO_working_3-way'!E23)</f>
        <v>2.0866470799663679</v>
      </c>
      <c r="I24" s="21">
        <f>IF(OR($A24="",$B24="",$C24=""),"",'MPTO_working_3-way'!F23)</f>
        <v>3.9868950515751536</v>
      </c>
      <c r="J24" s="22">
        <f>IF(OR($A24="",$B24="",$C24=""),"",'MPTO_working_3-way'!G23)</f>
        <v>3.7045197514791885</v>
      </c>
      <c r="K24" s="17">
        <f>IF(OR($A24="",$B24="",$C24=""),"",'OddsRatio_working_3-way'!H23)</f>
        <v>2.0947912813176917</v>
      </c>
      <c r="L24" s="21">
        <f>IF(OR($A24="",$B24="",$C24=""),"",'OddsRatio_working_3-way'!I23)</f>
        <v>3.9685686666498956</v>
      </c>
      <c r="M24" s="22">
        <f>IF(OR($A24="",$B24="",$C24=""),"",'OddsRatio_working_3-way'!J23)</f>
        <v>3.6948708463204722</v>
      </c>
      <c r="N24" s="23">
        <f t="shared" si="16"/>
        <v>47.45937796638561</v>
      </c>
      <c r="O24" s="24">
        <f t="shared" si="17"/>
        <v>25.344798704561956</v>
      </c>
      <c r="P24" s="24">
        <f t="shared" si="18"/>
        <v>27.19582332905243</v>
      </c>
      <c r="Q24" t="s">
        <v>347</v>
      </c>
      <c r="R24" t="s">
        <v>193</v>
      </c>
      <c r="S24" t="s">
        <v>493</v>
      </c>
      <c r="T24" s="35">
        <v>100</v>
      </c>
      <c r="U24" s="35">
        <f t="shared" si="19"/>
        <v>55.357142857142868</v>
      </c>
      <c r="V24" s="35">
        <f t="shared" si="20"/>
        <v>71.098265895953759</v>
      </c>
      <c r="W24" s="35">
        <f t="shared" si="21"/>
        <v>70.149253731343279</v>
      </c>
      <c r="X24" s="35">
        <f t="shared" si="22"/>
        <v>58.752480372702955</v>
      </c>
      <c r="Y24" s="35">
        <f t="shared" si="23"/>
        <v>74.49360341151386</v>
      </c>
      <c r="Z24" s="35">
        <f t="shared" si="24"/>
        <v>73.54459124690338</v>
      </c>
      <c r="AA24" s="35">
        <f t="shared" si="25"/>
        <v>-3.3953375155600867</v>
      </c>
      <c r="AB24" s="35">
        <f t="shared" si="26"/>
        <v>-3.3953375155601009</v>
      </c>
      <c r="AC24" s="35">
        <f t="shared" si="27"/>
        <v>-3.3953375155601009</v>
      </c>
      <c r="AF24">
        <v>1.78</v>
      </c>
      <c r="AG24">
        <v>2.11</v>
      </c>
      <c r="AJ24" t="s">
        <v>459</v>
      </c>
    </row>
    <row r="25" spans="1:36" ht="15" x14ac:dyDescent="0.25">
      <c r="A25">
        <v>2.2400000000000002</v>
      </c>
      <c r="B25">
        <v>3.46</v>
      </c>
      <c r="C25">
        <v>3.35</v>
      </c>
      <c r="D25" s="20">
        <f t="shared" si="3"/>
        <v>3.3953375155600929E-2</v>
      </c>
      <c r="E25" s="17">
        <f>IF(OR($A25="",$B25="",$C25=""),"",A25*'MPTO_working_3-way'!$I24)</f>
        <v>2.3160555603485462</v>
      </c>
      <c r="F25" s="21">
        <f>IF(OR($A25="",$B25="",$C25=""),"",B25*'MPTO_working_3-way'!$I24)</f>
        <v>3.5774786780383794</v>
      </c>
      <c r="G25" s="22">
        <f>IF(OR($A25="",$B25="",$C25=""),"",C25*'MPTO_working_3-way'!$I24)</f>
        <v>3.4637438067712631</v>
      </c>
      <c r="H25" s="17">
        <f>IF(OR($A25="",$B25="",$C25=""),"",'MPTO_working_3-way'!E24)</f>
        <v>2.2982652846854545</v>
      </c>
      <c r="I25" s="21">
        <f>IF(OR($A25="",$B25="",$C25=""),"",'MPTO_working_3-way'!F24)</f>
        <v>3.6010141263885518</v>
      </c>
      <c r="J25" s="22">
        <f>IF(OR($A25="",$B25="",$C25=""),"",'MPTO_working_3-way'!G24)</f>
        <v>3.4820193798380301</v>
      </c>
      <c r="K25" s="17">
        <f>IF(OR($A25="",$B25="",$C25=""),"",'OddsRatio_working_3-way'!H24)</f>
        <v>2.3057863586246552</v>
      </c>
      <c r="L25" s="21">
        <f>IF(OR($A25="",$B25="",$C25=""),"",'OddsRatio_working_3-way'!I24)</f>
        <v>3.590511646948912</v>
      </c>
      <c r="M25" s="22">
        <f>IF(OR($A25="",$B25="",$C25=""),"",'OddsRatio_working_3-way'!J24)</f>
        <v>3.4746757602967251</v>
      </c>
      <c r="N25" s="23">
        <f t="shared" si="16"/>
        <v>43.17685711518547</v>
      </c>
      <c r="O25" s="24">
        <f t="shared" si="17"/>
        <v>27.952647380929324</v>
      </c>
      <c r="P25" s="24">
        <f t="shared" si="18"/>
        <v>28.870495503885213</v>
      </c>
      <c r="Q25" t="s">
        <v>194</v>
      </c>
      <c r="R25" t="s">
        <v>348</v>
      </c>
      <c r="S25" t="s">
        <v>493</v>
      </c>
      <c r="T25" s="35">
        <v>100</v>
      </c>
      <c r="U25" s="35">
        <f t="shared" si="19"/>
        <v>78.021978021978015</v>
      </c>
      <c r="V25" s="35">
        <f t="shared" si="20"/>
        <v>78.354978354978357</v>
      </c>
      <c r="W25" s="35">
        <f t="shared" si="21"/>
        <v>41.176470588235297</v>
      </c>
      <c r="X25" s="35">
        <f t="shared" si="22"/>
        <v>80.468551056786353</v>
      </c>
      <c r="Y25" s="35">
        <f t="shared" si="23"/>
        <v>80.801551389786681</v>
      </c>
      <c r="Z25" s="35">
        <f t="shared" si="24"/>
        <v>43.623043623043621</v>
      </c>
      <c r="AA25" s="35">
        <f t="shared" si="25"/>
        <v>-2.4465730348083383</v>
      </c>
      <c r="AB25" s="35">
        <f t="shared" si="26"/>
        <v>-2.4465730348083241</v>
      </c>
      <c r="AC25" s="35">
        <f t="shared" si="27"/>
        <v>-2.4465730348083241</v>
      </c>
      <c r="AF25">
        <v>1.92</v>
      </c>
      <c r="AG25">
        <v>1.95</v>
      </c>
      <c r="AJ25" t="s">
        <v>459</v>
      </c>
    </row>
    <row r="26" spans="1:36" ht="15" x14ac:dyDescent="0.25">
      <c r="A26">
        <v>4.55</v>
      </c>
      <c r="B26">
        <v>4.62</v>
      </c>
      <c r="C26">
        <v>1.7</v>
      </c>
      <c r="D26" s="20">
        <f t="shared" si="3"/>
        <v>2.4465730348083303E-2</v>
      </c>
      <c r="E26" s="17">
        <f>IF(OR($A26="",$B26="",$C26=""),"",A26*'MPTO_working_3-way'!$I25)</f>
        <v>4.6613190730837788</v>
      </c>
      <c r="F26" s="21">
        <f>IF(OR($A26="",$B26="",$C26=""),"",B26*'MPTO_working_3-way'!$I25)</f>
        <v>4.7330316742081449</v>
      </c>
      <c r="G26" s="22">
        <f>IF(OR($A26="",$B26="",$C26=""),"",C26*'MPTO_working_3-way'!$I25)</f>
        <v>1.7415917415917415</v>
      </c>
      <c r="H26" s="17">
        <f>IF(OR($A26="",$B26="",$C26=""),"",'MPTO_working_3-way'!E25)</f>
        <v>4.7253401622905802</v>
      </c>
      <c r="I26" s="21">
        <f>IF(OR($A26="",$B26="",$C26=""),"",'MPTO_working_3-way'!F25)</f>
        <v>4.8008839848280616</v>
      </c>
      <c r="J26" s="22">
        <f>IF(OR($A26="",$B26="",$C26=""),"",'MPTO_working_3-way'!G25)</f>
        <v>1.7239000011256065</v>
      </c>
      <c r="K26" s="17">
        <f>IF(OR($A26="",$B26="",$C26=""),"",'OddsRatio_working_3-way'!H25)</f>
        <v>4.7029226226602105</v>
      </c>
      <c r="L26" s="21">
        <f>IF(OR($A26="",$B26="",$C26=""),"",'OddsRatio_working_3-way'!I25)</f>
        <v>4.7759379983182999</v>
      </c>
      <c r="M26" s="22">
        <f>IF(OR($A26="",$B26="",$C26=""),"",'OddsRatio_working_3-way'!J25)</f>
        <v>1.7301537565808862</v>
      </c>
      <c r="N26" s="23">
        <f t="shared" si="16"/>
        <v>21.453154875717019</v>
      </c>
      <c r="O26" s="24">
        <f t="shared" si="17"/>
        <v>21.12810707456979</v>
      </c>
      <c r="P26" s="24">
        <f t="shared" si="18"/>
        <v>57.418738049713205</v>
      </c>
      <c r="Q26" t="s">
        <v>168</v>
      </c>
      <c r="R26" t="s">
        <v>199</v>
      </c>
      <c r="S26" t="s">
        <v>493</v>
      </c>
      <c r="T26" s="35">
        <v>100</v>
      </c>
      <c r="U26" s="35">
        <f t="shared" si="19"/>
        <v>32.885906040268459</v>
      </c>
      <c r="V26" s="35">
        <f t="shared" si="20"/>
        <v>79.959919839679344</v>
      </c>
      <c r="W26" s="35">
        <f t="shared" si="21"/>
        <v>84.662576687116569</v>
      </c>
      <c r="X26" s="35">
        <f t="shared" si="22"/>
        <v>35.377503473204072</v>
      </c>
      <c r="Y26" s="35">
        <f t="shared" si="23"/>
        <v>82.451517272614979</v>
      </c>
      <c r="Z26" s="35">
        <f t="shared" si="24"/>
        <v>87.15417412005219</v>
      </c>
      <c r="AA26" s="35">
        <f t="shared" si="25"/>
        <v>-2.4915974329356132</v>
      </c>
      <c r="AB26" s="35">
        <f t="shared" si="26"/>
        <v>-2.4915974329356345</v>
      </c>
      <c r="AC26" s="35">
        <f t="shared" si="27"/>
        <v>-2.4915974329356203</v>
      </c>
      <c r="AF26">
        <v>1.51</v>
      </c>
      <c r="AG26">
        <v>2.68</v>
      </c>
      <c r="AJ26" t="s">
        <v>460</v>
      </c>
    </row>
    <row r="27" spans="1:36" ht="15" x14ac:dyDescent="0.25">
      <c r="A27">
        <v>1.49</v>
      </c>
      <c r="B27">
        <v>4.99</v>
      </c>
      <c r="C27">
        <v>6.52</v>
      </c>
      <c r="D27" s="20">
        <f t="shared" si="3"/>
        <v>2.4915974329356327E-2</v>
      </c>
      <c r="E27" s="17">
        <f>IF(OR($A27="",$B27="",$C27=""),"",A27*'MPTO_working_3-way'!$I26)</f>
        <v>1.5271248017507408</v>
      </c>
      <c r="F27" s="21">
        <f>IF(OR($A27="",$B27="",$C27=""),"",B27*'MPTO_working_3-way'!$I26)</f>
        <v>5.114330711903488</v>
      </c>
      <c r="G27" s="22">
        <f>IF(OR($A27="",$B27="",$C27=""),"",C27*'MPTO_working_3-way'!$I26)</f>
        <v>6.6824521526274028</v>
      </c>
      <c r="H27" s="17">
        <f>IF(OR($A27="",$B27="",$C27=""),"",'MPTO_working_3-way'!E26)</f>
        <v>1.5086696876875845</v>
      </c>
      <c r="I27" s="21">
        <f>IF(OR($A27="",$B27="",$C27=""),"",'MPTO_working_3-way'!F26)</f>
        <v>5.2057446459391281</v>
      </c>
      <c r="J27" s="22">
        <f>IF(OR($A27="",$B27="",$C27=""),"",'MPTO_working_3-way'!G26)</f>
        <v>6.8932758325507759</v>
      </c>
      <c r="K27" s="17">
        <f>IF(OR($A27="",$B27="",$C27=""),"",'OddsRatio_working_3-way'!H26)</f>
        <v>1.5146283915489951</v>
      </c>
      <c r="L27" s="21">
        <f>IF(OR($A27="",$B27="",$C27=""),"",'OddsRatio_working_3-way'!I26)</f>
        <v>5.1905454740418202</v>
      </c>
      <c r="M27" s="22">
        <f>IF(OR($A27="",$B27="",$C27=""),"",'OddsRatio_working_3-way'!J26)</f>
        <v>6.7974463701029695</v>
      </c>
      <c r="N27" s="23">
        <f t="shared" si="16"/>
        <v>65.482532852165747</v>
      </c>
      <c r="O27" s="24">
        <f t="shared" si="17"/>
        <v>19.552900591127649</v>
      </c>
      <c r="P27" s="24">
        <f t="shared" si="18"/>
        <v>14.96456655670659</v>
      </c>
      <c r="Q27" t="s">
        <v>202</v>
      </c>
      <c r="R27" t="s">
        <v>197</v>
      </c>
      <c r="S27" t="s">
        <v>493</v>
      </c>
      <c r="T27" s="35">
        <v>100</v>
      </c>
      <c r="U27" s="35">
        <f t="shared" si="19"/>
        <v>63.63636363636364</v>
      </c>
      <c r="V27" s="35">
        <f t="shared" si="20"/>
        <v>73.821989528795811</v>
      </c>
      <c r="W27" s="35">
        <f t="shared" si="21"/>
        <v>60.317460317460316</v>
      </c>
      <c r="X27" s="35">
        <f t="shared" si="22"/>
        <v>65.860550153743873</v>
      </c>
      <c r="Y27" s="35">
        <f t="shared" si="23"/>
        <v>76.046176046176043</v>
      </c>
      <c r="Z27" s="35">
        <f t="shared" si="24"/>
        <v>62.541646834840556</v>
      </c>
      <c r="AA27" s="35">
        <f t="shared" si="25"/>
        <v>-2.2241865173802324</v>
      </c>
      <c r="AB27" s="35">
        <f t="shared" si="26"/>
        <v>-2.2241865173802324</v>
      </c>
      <c r="AC27" s="35">
        <f t="shared" si="27"/>
        <v>-2.2241865173802395</v>
      </c>
      <c r="AF27">
        <v>1.49</v>
      </c>
      <c r="AG27">
        <v>2.76</v>
      </c>
      <c r="AJ27" t="s">
        <v>460</v>
      </c>
    </row>
    <row r="28" spans="1:36" ht="15" x14ac:dyDescent="0.25">
      <c r="A28">
        <v>2.75</v>
      </c>
      <c r="B28">
        <v>3.82</v>
      </c>
      <c r="C28">
        <v>2.52</v>
      </c>
      <c r="D28" s="20">
        <f t="shared" si="3"/>
        <v>2.2241865173802333E-2</v>
      </c>
      <c r="E28" s="17">
        <f>IF(OR($A28="",$B28="",$C28=""),"",A28*'MPTO_working_3-way'!$I27)</f>
        <v>2.8111651292279562</v>
      </c>
      <c r="F28" s="21">
        <f>IF(OR($A28="",$B28="",$C28=""),"",B28*'MPTO_working_3-way'!$I27)</f>
        <v>3.904963924963925</v>
      </c>
      <c r="G28" s="22">
        <f>IF(OR($A28="",$B28="",$C28=""),"",C28*'MPTO_working_3-way'!$I27)</f>
        <v>2.576049500237982</v>
      </c>
      <c r="H28" s="17">
        <f>IF(OR($A28="",$B28="",$C28=""),"",'MPTO_working_3-way'!E27)</f>
        <v>2.8072349630970219</v>
      </c>
      <c r="I28" s="21">
        <f>IF(OR($A28="",$B28="",$C28=""),"",'MPTO_working_3-way'!F27)</f>
        <v>3.9313407124329247</v>
      </c>
      <c r="J28" s="22">
        <f>IF(OR($A28="",$B28="",$C28=""),"",'MPTO_working_3-way'!G27)</f>
        <v>2.5679779604348418</v>
      </c>
      <c r="K28" s="17">
        <f>IF(OR($A28="",$B28="",$C28=""),"",'OddsRatio_working_3-way'!H27)</f>
        <v>2.809931144054918</v>
      </c>
      <c r="L28" s="21">
        <f>IF(OR($A28="",$B28="",$C28=""),"",'OddsRatio_working_3-way'!I27)</f>
        <v>3.9165747578484957</v>
      </c>
      <c r="M28" s="22">
        <f>IF(OR($A28="",$B28="",$C28=""),"",'OddsRatio_working_3-way'!J27)</f>
        <v>2.5720544794076998</v>
      </c>
      <c r="N28" s="23">
        <f t="shared" si="16"/>
        <v>35.572438972115265</v>
      </c>
      <c r="O28" s="24">
        <f t="shared" si="17"/>
        <v>25.608431197203394</v>
      </c>
      <c r="P28" s="24">
        <f t="shared" si="18"/>
        <v>38.819129830681334</v>
      </c>
      <c r="Q28" t="s">
        <v>198</v>
      </c>
      <c r="R28" t="s">
        <v>201</v>
      </c>
      <c r="S28" t="s">
        <v>493</v>
      </c>
      <c r="T28" s="35">
        <v>100</v>
      </c>
      <c r="U28" s="35">
        <f t="shared" si="19"/>
        <v>33.333333333333329</v>
      </c>
      <c r="V28" s="35">
        <f t="shared" si="20"/>
        <v>78.858350951374206</v>
      </c>
      <c r="W28" s="35">
        <f t="shared" si="21"/>
        <v>85.486211901306234</v>
      </c>
      <c r="X28" s="35">
        <f t="shared" si="22"/>
        <v>35.655437147319546</v>
      </c>
      <c r="Y28" s="35">
        <f t="shared" si="23"/>
        <v>81.180454765360423</v>
      </c>
      <c r="Z28" s="35">
        <f t="shared" si="24"/>
        <v>87.808315715292451</v>
      </c>
      <c r="AA28" s="35">
        <f t="shared" si="25"/>
        <v>-2.3221038139862173</v>
      </c>
      <c r="AB28" s="35">
        <f t="shared" si="26"/>
        <v>-2.3221038139862173</v>
      </c>
      <c r="AC28" s="35">
        <f t="shared" si="27"/>
        <v>-2.3221038139862173</v>
      </c>
      <c r="AF28">
        <v>1.65</v>
      </c>
      <c r="AG28">
        <v>2.36</v>
      </c>
      <c r="AJ28" t="s">
        <v>460</v>
      </c>
    </row>
    <row r="29" spans="1:36" ht="15" x14ac:dyDescent="0.25">
      <c r="A29">
        <v>1.5</v>
      </c>
      <c r="B29">
        <v>4.7300000000000004</v>
      </c>
      <c r="C29">
        <v>6.89</v>
      </c>
      <c r="D29" s="20">
        <f t="shared" si="3"/>
        <v>2.3221038139862094E-2</v>
      </c>
      <c r="E29" s="17">
        <f>IF(OR($A29="",$B29="",$C29=""),"",A29*'MPTO_working_3-way'!$I28)</f>
        <v>1.534831557209793</v>
      </c>
      <c r="F29" s="21">
        <f>IF(OR($A29="",$B29="",$C29=""),"",B29*'MPTO_working_3-way'!$I28)</f>
        <v>4.8398355104015485</v>
      </c>
      <c r="G29" s="22">
        <f>IF(OR($A29="",$B29="",$C29=""),"",C29*'MPTO_working_3-way'!$I28)</f>
        <v>7.0499929527836498</v>
      </c>
      <c r="H29" s="17">
        <f>IF(OR($A29="",$B29="",$C29=""),"",'MPTO_working_3-way'!E28)</f>
        <v>1.5176203601322309</v>
      </c>
      <c r="I29" s="21">
        <f>IF(OR($A29="",$B29="",$C29=""),"",'MPTO_working_3-way'!F28)</f>
        <v>4.9097551544450333</v>
      </c>
      <c r="J29" s="22">
        <f>IF(OR($A29="",$B29="",$C29=""),"",'MPTO_working_3-way'!G28)</f>
        <v>7.2781509539773221</v>
      </c>
      <c r="K29" s="17">
        <f>IF(OR($A29="",$B29="",$C29=""),"",'OddsRatio_working_3-way'!H28)</f>
        <v>1.5232689239568338</v>
      </c>
      <c r="L29" s="21">
        <f>IF(OR($A29="",$B29="",$C29=""),"",'OddsRatio_working_3-way'!I28)</f>
        <v>4.9035861727179801</v>
      </c>
      <c r="M29" s="22">
        <f>IF(OR($A29="",$B29="",$C29=""),"",'OddsRatio_working_3-way'!J28)</f>
        <v>7.1641079242115033</v>
      </c>
      <c r="N29" s="23">
        <f t="shared" si="16"/>
        <v>65.153729430604358</v>
      </c>
      <c r="O29" s="24">
        <f t="shared" si="17"/>
        <v>20.661859227464376</v>
      </c>
      <c r="P29" s="24">
        <f t="shared" si="18"/>
        <v>14.184411341931281</v>
      </c>
      <c r="Q29" t="s">
        <v>208</v>
      </c>
      <c r="R29" t="s">
        <v>205</v>
      </c>
      <c r="S29" t="s">
        <v>493</v>
      </c>
      <c r="T29" s="35">
        <v>100</v>
      </c>
      <c r="U29" s="35">
        <f t="shared" si="19"/>
        <v>68.35443037974683</v>
      </c>
      <c r="V29" s="35">
        <f t="shared" si="20"/>
        <v>71.264367816091948</v>
      </c>
      <c r="W29" s="35">
        <f t="shared" si="21"/>
        <v>58.15899581589958</v>
      </c>
      <c r="X29" s="35">
        <f t="shared" si="22"/>
        <v>70.576636368008465</v>
      </c>
      <c r="Y29" s="35">
        <f t="shared" si="23"/>
        <v>73.486573804353569</v>
      </c>
      <c r="Z29" s="35">
        <f t="shared" si="24"/>
        <v>60.381201804161201</v>
      </c>
      <c r="AA29" s="35">
        <f t="shared" si="25"/>
        <v>-2.222205988261635</v>
      </c>
      <c r="AB29" s="35">
        <f t="shared" si="26"/>
        <v>-2.2222059882616207</v>
      </c>
      <c r="AC29" s="35">
        <f t="shared" si="27"/>
        <v>-2.2222059882616207</v>
      </c>
      <c r="AF29">
        <v>1.62</v>
      </c>
      <c r="AG29">
        <v>2.4300000000000002</v>
      </c>
      <c r="AJ29" t="s">
        <v>460</v>
      </c>
    </row>
    <row r="30" spans="1:36" s="35" customFormat="1" ht="15" x14ac:dyDescent="0.25">
      <c r="A30">
        <v>3.16</v>
      </c>
      <c r="B30">
        <v>3.48</v>
      </c>
      <c r="C30">
        <v>2.39</v>
      </c>
      <c r="D30" s="20">
        <f t="shared" si="3"/>
        <v>2.2222059882616163E-2</v>
      </c>
      <c r="E30" s="17">
        <f>IF(OR($A30="",$B30="",$C30=""),"",A30*'MPTO_working_3-way'!$I29)</f>
        <v>3.2302217092290673</v>
      </c>
      <c r="F30" s="21">
        <f>IF(OR($A30="",$B30="",$C30=""),"",B30*'MPTO_working_3-way'!$I29)</f>
        <v>3.5573327683915044</v>
      </c>
      <c r="G30" s="22">
        <f>IF(OR($A30="",$B30="",$C30=""),"",C30*'MPTO_working_3-way'!$I29)</f>
        <v>2.4431107231194527</v>
      </c>
      <c r="H30" s="17">
        <f>IF(OR($A30="",$B30="",$C30=""),"",'MPTO_working_3-way'!E29)</f>
        <v>3.2357397246961859</v>
      </c>
      <c r="I30" s="21">
        <f>IF(OR($A30="",$B30="",$C30=""),"",'MPTO_working_3-way'!F29)</f>
        <v>3.572079601499595</v>
      </c>
      <c r="J30" s="22">
        <f>IF(OR($A30="",$B30="",$C30=""),"",'MPTO_working_3-way'!G29)</f>
        <v>2.4330741084340497</v>
      </c>
      <c r="K30" s="17">
        <f>IF(OR($A30="",$B30="",$C30=""),"",'OddsRatio_working_3-way'!H29)</f>
        <v>3.2338592086707294</v>
      </c>
      <c r="L30" s="21">
        <f>IF(OR($A30="",$B30="",$C30=""),"",'OddsRatio_working_3-way'!I29)</f>
        <v>3.564801313658986</v>
      </c>
      <c r="M30" s="22">
        <f>IF(OR($A30="",$B30="",$C30=""),"",'OddsRatio_working_3-way'!J29)</f>
        <v>2.437529768542738</v>
      </c>
      <c r="N30" s="23">
        <f t="shared" si="16"/>
        <v>30.957627370991275</v>
      </c>
      <c r="O30" s="24">
        <f t="shared" si="17"/>
        <v>28.110948992049551</v>
      </c>
      <c r="P30" s="24">
        <f t="shared" si="18"/>
        <v>40.931423636959181</v>
      </c>
      <c r="Q30" t="s">
        <v>206</v>
      </c>
      <c r="R30" t="s">
        <v>207</v>
      </c>
      <c r="S30" t="s">
        <v>493</v>
      </c>
      <c r="T30" s="35">
        <v>100</v>
      </c>
      <c r="U30" s="35">
        <f t="shared" si="19"/>
        <v>16.666666666666668</v>
      </c>
      <c r="V30" s="35">
        <f t="shared" si="20"/>
        <v>88.095238095238088</v>
      </c>
      <c r="W30" s="35">
        <f t="shared" si="21"/>
        <v>92.389649923896499</v>
      </c>
      <c r="X30" s="35">
        <f t="shared" si="22"/>
        <v>19.515111980865406</v>
      </c>
      <c r="Y30" s="35">
        <f t="shared" si="23"/>
        <v>90.943683409436844</v>
      </c>
      <c r="Z30" s="35">
        <f t="shared" si="24"/>
        <v>95.238095238095241</v>
      </c>
      <c r="AA30" s="35">
        <f t="shared" si="25"/>
        <v>-2.848445314198738</v>
      </c>
      <c r="AB30" s="35">
        <f t="shared" si="26"/>
        <v>-2.8484453141987558</v>
      </c>
      <c r="AC30" s="35">
        <f t="shared" si="27"/>
        <v>-2.8484453141987416</v>
      </c>
      <c r="AD30" s="36"/>
      <c r="AE30" s="36"/>
      <c r="AF30">
        <v>1.98</v>
      </c>
      <c r="AG30">
        <v>1.93</v>
      </c>
      <c r="AH30" s="36"/>
      <c r="AI30" s="36"/>
      <c r="AJ30" t="s">
        <v>460</v>
      </c>
    </row>
    <row r="31" spans="1:36" ht="15" x14ac:dyDescent="0.25">
      <c r="A31">
        <v>1.2</v>
      </c>
      <c r="B31">
        <v>8.4</v>
      </c>
      <c r="C31">
        <v>13.14</v>
      </c>
      <c r="D31" s="20">
        <f t="shared" si="3"/>
        <v>2.8484453141987442E-2</v>
      </c>
      <c r="E31" s="17">
        <f>IF(OR($A31="",$B31="",$C31=""),"",A31*'MPTO_working_3-way'!$I30)</f>
        <v>1.2341813437703848</v>
      </c>
      <c r="F31" s="21">
        <f>IF(OR($A31="",$B31="",$C31=""),"",B31*'MPTO_working_3-way'!$I30)</f>
        <v>8.6392694063926943</v>
      </c>
      <c r="G31" s="22">
        <f>IF(OR($A31="",$B31="",$C31=""),"",C31*'MPTO_working_3-way'!$I30)</f>
        <v>13.514285714285716</v>
      </c>
      <c r="H31" s="17">
        <f>IF(OR($A31="",$B31="",$C31=""),"",'MPTO_working_3-way'!E30)</f>
        <v>1.2138301148110675</v>
      </c>
      <c r="I31" s="21">
        <f>IF(OR($A31="",$B31="",$C31=""),"",'MPTO_working_3-way'!F30)</f>
        <v>9.1280185246443946</v>
      </c>
      <c r="J31" s="22">
        <f>IF(OR($A31="",$B31="",$C31=""),"",'MPTO_working_3-way'!G30)</f>
        <v>15.013057671381942</v>
      </c>
      <c r="K31" s="17">
        <f>IF(OR($A31="",$B31="",$C31=""),"",'OddsRatio_working_3-way'!H30)</f>
        <v>1.2191138901770913</v>
      </c>
      <c r="L31" s="21">
        <f>IF(OR($A31="",$B31="",$C31=""),"",'OddsRatio_working_3-way'!I30)</f>
        <v>9.1072139365523768</v>
      </c>
      <c r="M31" s="22">
        <f>IF(OR($A31="",$B31="",$C31=""),"",'OddsRatio_working_3-way'!J30)</f>
        <v>14.300213133749441</v>
      </c>
      <c r="N31" s="23">
        <f t="shared" si="16"/>
        <v>81.02536997885835</v>
      </c>
      <c r="O31" s="24">
        <f t="shared" si="17"/>
        <v>11.575052854122621</v>
      </c>
      <c r="P31" s="24">
        <f t="shared" si="18"/>
        <v>7.3995771670190269</v>
      </c>
      <c r="Q31" t="s">
        <v>353</v>
      </c>
      <c r="R31" t="s">
        <v>167</v>
      </c>
      <c r="S31" t="s">
        <v>493</v>
      </c>
      <c r="T31" s="35">
        <v>100</v>
      </c>
      <c r="U31" s="35">
        <f t="shared" si="19"/>
        <v>44.444444444444443</v>
      </c>
      <c r="V31" s="35">
        <f t="shared" si="20"/>
        <v>74.683544303797461</v>
      </c>
      <c r="W31" s="35">
        <f t="shared" si="21"/>
        <v>77.924944812362028</v>
      </c>
      <c r="X31" s="35">
        <f t="shared" si="22"/>
        <v>47.391510883840496</v>
      </c>
      <c r="Y31" s="35">
        <f t="shared" si="23"/>
        <v>77.630610743193529</v>
      </c>
      <c r="Z31" s="35">
        <f t="shared" si="24"/>
        <v>80.872011251758096</v>
      </c>
      <c r="AA31" s="35">
        <f t="shared" si="25"/>
        <v>-2.9470664393960533</v>
      </c>
      <c r="AB31" s="35">
        <f t="shared" si="26"/>
        <v>-2.9470664393960675</v>
      </c>
      <c r="AC31" s="35">
        <f t="shared" si="27"/>
        <v>-2.9470664393960675</v>
      </c>
      <c r="AF31">
        <v>1.22</v>
      </c>
      <c r="AG31">
        <v>5.25</v>
      </c>
      <c r="AJ31" t="s">
        <v>460</v>
      </c>
    </row>
    <row r="32" spans="1:36" ht="15" x14ac:dyDescent="0.25">
      <c r="A32">
        <v>1.8</v>
      </c>
      <c r="B32">
        <v>3.95</v>
      </c>
      <c r="C32">
        <v>4.53</v>
      </c>
      <c r="D32" s="20">
        <f t="shared" si="3"/>
        <v>2.9470664393960622E-2</v>
      </c>
      <c r="E32" s="17">
        <f>IF(OR($A32="",$B32="",$C32=""),"",A32*'MPTO_working_3-way'!$I31)</f>
        <v>1.8530471959091293</v>
      </c>
      <c r="F32" s="21">
        <f>IF(OR($A32="",$B32="",$C32=""),"",B32*'MPTO_working_3-way'!$I31)</f>
        <v>4.0664091243561442</v>
      </c>
      <c r="G32" s="22">
        <f>IF(OR($A32="",$B32="",$C32=""),"",C32*'MPTO_working_3-way'!$I31)</f>
        <v>4.6635021097046421</v>
      </c>
      <c r="H32" s="17">
        <f>IF(OR($A32="",$B32="",$C32=""),"",'MPTO_working_3-way'!E31)</f>
        <v>1.8324012493528514</v>
      </c>
      <c r="I32" s="21">
        <f>IF(OR($A32="",$B32="",$C32=""),"",'MPTO_working_3-way'!F31)</f>
        <v>4.1094595284270703</v>
      </c>
      <c r="J32" s="22">
        <f>IF(OR($A32="",$B32="",$C32=""),"",'MPTO_working_3-way'!G31)</f>
        <v>4.7409768016957141</v>
      </c>
      <c r="K32" s="17">
        <f>IF(OR($A32="",$B32="",$C32=""),"",'OddsRatio_working_3-way'!H31)</f>
        <v>1.8400022748128142</v>
      </c>
      <c r="L32" s="21">
        <f>IF(OR($A32="",$B32="",$C32=""),"",'OddsRatio_working_3-way'!I31)</f>
        <v>4.0975083883722547</v>
      </c>
      <c r="M32" s="22">
        <f>IF(OR($A32="",$B32="",$C32=""),"",'OddsRatio_working_3-way'!J31)</f>
        <v>4.7065100376115439</v>
      </c>
      <c r="N32" s="23">
        <f t="shared" si="16"/>
        <v>53.965166251979177</v>
      </c>
      <c r="O32" s="24">
        <f t="shared" si="17"/>
        <v>24.591721330015833</v>
      </c>
      <c r="P32" s="24">
        <f t="shared" si="18"/>
        <v>21.443112418004972</v>
      </c>
      <c r="Q32" t="s">
        <v>170</v>
      </c>
      <c r="R32" t="s">
        <v>358</v>
      </c>
      <c r="S32" t="s">
        <v>493</v>
      </c>
      <c r="T32" s="35">
        <v>100</v>
      </c>
      <c r="U32" s="35">
        <f t="shared" si="19"/>
        <v>54.545454545454554</v>
      </c>
      <c r="V32" s="35">
        <f t="shared" si="20"/>
        <v>72.67759562841529</v>
      </c>
      <c r="W32" s="35">
        <f t="shared" si="21"/>
        <v>69.969969969969966</v>
      </c>
      <c r="X32" s="35">
        <f t="shared" si="22"/>
        <v>57.35243440161473</v>
      </c>
      <c r="Y32" s="35">
        <f t="shared" si="23"/>
        <v>75.484575484575473</v>
      </c>
      <c r="Z32" s="35">
        <f t="shared" si="24"/>
        <v>72.776949826130149</v>
      </c>
      <c r="AA32" s="35">
        <f t="shared" si="25"/>
        <v>-2.8069798561601758</v>
      </c>
      <c r="AB32" s="35">
        <f t="shared" si="26"/>
        <v>-2.8069798561601829</v>
      </c>
      <c r="AC32" s="35">
        <f t="shared" si="27"/>
        <v>-2.8069798561601829</v>
      </c>
      <c r="AF32">
        <v>1.64</v>
      </c>
      <c r="AG32">
        <v>2.36</v>
      </c>
      <c r="AJ32" t="s">
        <v>461</v>
      </c>
    </row>
    <row r="33" spans="1:36" ht="15" x14ac:dyDescent="0.25">
      <c r="A33">
        <v>2.2000000000000002</v>
      </c>
      <c r="B33">
        <v>3.66</v>
      </c>
      <c r="C33">
        <v>3.33</v>
      </c>
      <c r="D33" s="20">
        <f t="shared" si="3"/>
        <v>2.8069798561601633E-2</v>
      </c>
      <c r="E33" s="17">
        <f>IF(OR($A33="",$B33="",$C33=""),"",A33*'MPTO_working_3-way'!$I32)</f>
        <v>2.2617535568355236</v>
      </c>
      <c r="F33" s="21">
        <f>IF(OR($A33="",$B33="",$C33=""),"",B33*'MPTO_working_3-way'!$I32)</f>
        <v>3.7627354627354621</v>
      </c>
      <c r="G33" s="22">
        <f>IF(OR($A33="",$B33="",$C33=""),"",C33*'MPTO_working_3-way'!$I32)</f>
        <v>3.4234724292101335</v>
      </c>
      <c r="H33" s="17">
        <f>IF(OR($A33="",$B33="",$C33=""),"",'MPTO_working_3-way'!E32)</f>
        <v>2.2462377229637123</v>
      </c>
      <c r="I33" s="21">
        <f>IF(OR($A33="",$B33="",$C33=""),"",'MPTO_working_3-way'!F32)</f>
        <v>3.7897816574135836</v>
      </c>
      <c r="J33" s="22">
        <f>IF(OR($A33="",$B33="",$C33=""),"",'MPTO_working_3-way'!G32)</f>
        <v>3.4370910843571174</v>
      </c>
      <c r="K33" s="17">
        <f>IF(OR($A33="",$B33="",$C33=""),"",'OddsRatio_working_3-way'!H32)</f>
        <v>2.2527628475025065</v>
      </c>
      <c r="L33" s="21">
        <f>IF(OR($A33="",$B33="",$C33=""),"",'OddsRatio_working_3-way'!I32)</f>
        <v>3.7769576452972227</v>
      </c>
      <c r="M33" s="22">
        <f>IF(OR($A33="",$B33="",$C33=""),"",'OddsRatio_working_3-way'!J32)</f>
        <v>3.4324478622340338</v>
      </c>
      <c r="N33" s="23">
        <f t="shared" si="16"/>
        <v>44.213481923252736</v>
      </c>
      <c r="O33" s="24">
        <f t="shared" si="17"/>
        <v>26.576409899222952</v>
      </c>
      <c r="P33" s="24">
        <f t="shared" si="18"/>
        <v>29.210108177524329</v>
      </c>
      <c r="Q33" t="s">
        <v>212</v>
      </c>
      <c r="R33" t="s">
        <v>356</v>
      </c>
      <c r="S33" t="s">
        <v>493</v>
      </c>
      <c r="T33" s="35">
        <v>100</v>
      </c>
      <c r="U33" s="35">
        <f t="shared" si="19"/>
        <v>63.099630996309962</v>
      </c>
      <c r="V33" s="35">
        <f t="shared" si="20"/>
        <v>75.845410628019309</v>
      </c>
      <c r="W33" s="35">
        <f t="shared" si="21"/>
        <v>58.15899581589958</v>
      </c>
      <c r="X33" s="35">
        <f t="shared" si="22"/>
        <v>65.99559355608109</v>
      </c>
      <c r="Y33" s="35">
        <f t="shared" si="23"/>
        <v>78.741373187790458</v>
      </c>
      <c r="Z33" s="35">
        <f t="shared" si="24"/>
        <v>61.054958375670722</v>
      </c>
      <c r="AA33" s="35">
        <f t="shared" si="25"/>
        <v>-2.895962559771128</v>
      </c>
      <c r="AB33" s="35">
        <f t="shared" si="26"/>
        <v>-2.8959625597711494</v>
      </c>
      <c r="AC33" s="35">
        <f t="shared" si="27"/>
        <v>-2.8959625597711423</v>
      </c>
      <c r="AF33">
        <v>1.78</v>
      </c>
      <c r="AG33">
        <v>2.12</v>
      </c>
      <c r="AJ33" t="s">
        <v>461</v>
      </c>
    </row>
    <row r="34" spans="1:36" ht="15" x14ac:dyDescent="0.25">
      <c r="A34">
        <v>2.71</v>
      </c>
      <c r="B34">
        <v>4.1399999999999997</v>
      </c>
      <c r="C34">
        <v>2.39</v>
      </c>
      <c r="D34" s="20">
        <f t="shared" si="3"/>
        <v>2.8959625597711369E-2</v>
      </c>
      <c r="E34" s="17">
        <f>IF(OR($A34="",$B34="",$C34=""),"",A34*'MPTO_working_3-way'!$I33)</f>
        <v>2.7884805853697978</v>
      </c>
      <c r="F34" s="21">
        <f>IF(OR($A34="",$B34="",$C34=""),"",B34*'MPTO_working_3-way'!$I33)</f>
        <v>4.2598928499745243</v>
      </c>
      <c r="G34" s="22">
        <f>IF(OR($A34="",$B34="",$C34=""),"",C34*'MPTO_working_3-way'!$I33)</f>
        <v>2.4592135051785302</v>
      </c>
      <c r="H34" s="17">
        <f>IF(OR($A34="",$B34="",$C34=""),"",'MPTO_working_3-way'!E33)</f>
        <v>2.7827985531388544</v>
      </c>
      <c r="I34" s="21">
        <f>IF(OR($A34="",$B34="",$C34=""),"",'MPTO_working_3-way'!F33)</f>
        <v>4.3123395599674623</v>
      </c>
      <c r="J34" s="22">
        <f>IF(OR($A34="",$B34="",$C34=""),"",'MPTO_working_3-way'!G33)</f>
        <v>2.4464422818478844</v>
      </c>
      <c r="K34" s="17">
        <f>IF(OR($A34="",$B34="",$C34=""),"",'OddsRatio_working_3-way'!H33)</f>
        <v>2.7873016023541499</v>
      </c>
      <c r="L34" s="21">
        <f>IF(OR($A34="",$B34="",$C34=""),"",'OddsRatio_working_3-way'!I33)</f>
        <v>4.2819456323929996</v>
      </c>
      <c r="M34" s="22">
        <f>IF(OR($A34="",$B34="",$C34=""),"",'OddsRatio_working_3-way'!J33)</f>
        <v>2.4528358054223789</v>
      </c>
      <c r="N34" s="23">
        <f t="shared" si="16"/>
        <v>35.861824007190776</v>
      </c>
      <c r="O34" s="24">
        <f t="shared" si="17"/>
        <v>23.474768854948554</v>
      </c>
      <c r="P34" s="24">
        <f t="shared" si="18"/>
        <v>40.663407137860666</v>
      </c>
      <c r="Q34" t="s">
        <v>357</v>
      </c>
      <c r="R34" t="s">
        <v>209</v>
      </c>
      <c r="S34" t="s">
        <v>493</v>
      </c>
      <c r="T34" s="35">
        <v>100</v>
      </c>
      <c r="U34" s="35">
        <f t="shared" si="19"/>
        <v>67.741935483870961</v>
      </c>
      <c r="V34" s="35">
        <f t="shared" si="20"/>
        <v>72.451790633608823</v>
      </c>
      <c r="W34" s="35">
        <f t="shared" si="21"/>
        <v>57.081545064377686</v>
      </c>
      <c r="X34" s="35">
        <f t="shared" si="22"/>
        <v>70.466664302013498</v>
      </c>
      <c r="Y34" s="35">
        <f t="shared" si="23"/>
        <v>75.176519451751346</v>
      </c>
      <c r="Z34" s="35">
        <f t="shared" si="24"/>
        <v>59.806273882520223</v>
      </c>
      <c r="AA34" s="35">
        <f t="shared" si="25"/>
        <v>-2.7247288181425375</v>
      </c>
      <c r="AB34" s="35">
        <f t="shared" si="26"/>
        <v>-2.7247288181425233</v>
      </c>
      <c r="AC34" s="35">
        <f t="shared" si="27"/>
        <v>-2.7247288181425375</v>
      </c>
      <c r="AF34">
        <v>1.41</v>
      </c>
      <c r="AG34">
        <v>3.04</v>
      </c>
      <c r="AJ34" t="s">
        <v>461</v>
      </c>
    </row>
    <row r="35" spans="1:36" s="35" customFormat="1" ht="15" x14ac:dyDescent="0.25">
      <c r="A35">
        <v>3.1</v>
      </c>
      <c r="B35">
        <v>3.63</v>
      </c>
      <c r="C35">
        <v>2.33</v>
      </c>
      <c r="D35" s="20">
        <f t="shared" si="3"/>
        <v>2.7247288181425411E-2</v>
      </c>
      <c r="E35" s="17">
        <f>IF(OR($A35="",$B35="",$C35=""),"",A35*'MPTO_working_3-way'!$I34)</f>
        <v>3.1844665933624188</v>
      </c>
      <c r="F35" s="21">
        <f>IF(OR($A35="",$B35="",$C35=""),"",B35*'MPTO_working_3-way'!$I34)</f>
        <v>3.7289076560985741</v>
      </c>
      <c r="G35" s="22">
        <f>IF(OR($A35="",$B35="",$C35=""),"",C35*'MPTO_working_3-way'!$I34)</f>
        <v>2.3934861814627211</v>
      </c>
      <c r="H35" s="17">
        <f>IF(OR($A35="",$B35="",$C35=""),"",'MPTO_working_3-way'!E34)</f>
        <v>3.1898108177486053</v>
      </c>
      <c r="I35" s="21">
        <f>IF(OR($A35="",$B35="",$C35=""),"",'MPTO_working_3-way'!F34)</f>
        <v>3.7537584844179728</v>
      </c>
      <c r="J35" s="22">
        <f>IF(OR($A35="",$B35="",$C35=""),"",'MPTO_working_3-way'!G34)</f>
        <v>2.3803736103247157</v>
      </c>
      <c r="K35" s="17">
        <f>IF(OR($A35="",$B35="",$C35=""),"",'OddsRatio_working_3-way'!H34)</f>
        <v>3.1886663211690385</v>
      </c>
      <c r="L35" s="21">
        <f>IF(OR($A35="",$B35="",$C35=""),"",'OddsRatio_working_3-way'!I34)</f>
        <v>3.741044011749795</v>
      </c>
      <c r="M35" s="22">
        <f>IF(OR($A35="",$B35="",$C35=""),"",'OddsRatio_working_3-way'!J34)</f>
        <v>2.3861553367403907</v>
      </c>
      <c r="N35" s="23">
        <f t="shared" si="16"/>
        <v>31.402433364644555</v>
      </c>
      <c r="O35" s="24">
        <f t="shared" si="17"/>
        <v>26.817505077244665</v>
      </c>
      <c r="P35" s="24">
        <f t="shared" si="18"/>
        <v>41.780061558110781</v>
      </c>
      <c r="Q35" t="s">
        <v>214</v>
      </c>
      <c r="R35" t="s">
        <v>169</v>
      </c>
      <c r="S35" t="s">
        <v>493</v>
      </c>
      <c r="T35" s="35">
        <v>100</v>
      </c>
      <c r="U35" s="35">
        <f t="shared" si="19"/>
        <v>76.798143851508115</v>
      </c>
      <c r="V35" s="35">
        <f t="shared" si="20"/>
        <v>75</v>
      </c>
      <c r="W35" s="35">
        <f t="shared" si="21"/>
        <v>45.945945945945937</v>
      </c>
      <c r="X35" s="35">
        <f t="shared" si="22"/>
        <v>79.054054054054049</v>
      </c>
      <c r="Y35" s="35">
        <f t="shared" si="23"/>
        <v>77.255910202545934</v>
      </c>
      <c r="Z35" s="35">
        <f t="shared" si="24"/>
        <v>48.201856148491885</v>
      </c>
      <c r="AA35" s="35">
        <f t="shared" si="25"/>
        <v>-2.2559102025459339</v>
      </c>
      <c r="AB35" s="35">
        <f t="shared" si="26"/>
        <v>-2.2559102025459339</v>
      </c>
      <c r="AC35" s="35">
        <f t="shared" si="27"/>
        <v>-2.2559102025459481</v>
      </c>
      <c r="AD35" s="36"/>
      <c r="AE35" s="36"/>
      <c r="AF35">
        <v>1.66</v>
      </c>
      <c r="AG35">
        <v>2.33</v>
      </c>
      <c r="AH35" s="36"/>
      <c r="AI35" s="36"/>
      <c r="AJ35" t="s">
        <v>461</v>
      </c>
    </row>
    <row r="36" spans="1:36" ht="15" x14ac:dyDescent="0.25">
      <c r="A36">
        <v>4.3099999999999996</v>
      </c>
      <c r="B36">
        <v>4</v>
      </c>
      <c r="C36">
        <v>1.85</v>
      </c>
      <c r="D36" s="20">
        <f t="shared" si="3"/>
        <v>2.255910202545941E-2</v>
      </c>
      <c r="E36" s="17">
        <f>IF(OR($A36="",$B36="",$C36=""),"",A36*'MPTO_working_3-way'!$I35)</f>
        <v>4.40722972972973</v>
      </c>
      <c r="F36" s="21">
        <f>IF(OR($A36="",$B36="",$C36=""),"",B36*'MPTO_working_3-way'!$I35)</f>
        <v>4.0902364081018376</v>
      </c>
      <c r="G36" s="22">
        <f>IF(OR($A36="",$B36="",$C36=""),"",C36*'MPTO_working_3-way'!$I35)</f>
        <v>1.8917343387471</v>
      </c>
      <c r="H36" s="17">
        <f>IF(OR($A36="",$B36="",$C36=""),"",'MPTO_working_3-way'!E35)</f>
        <v>4.4543655873932178</v>
      </c>
      <c r="I36" s="21">
        <f>IF(OR($A36="",$B36="",$C36=""),"",'MPTO_working_3-way'!F35)</f>
        <v>4.1240463773113234</v>
      </c>
      <c r="J36" s="22">
        <f>IF(OR($A36="",$B36="",$C36=""),"",'MPTO_working_3-way'!G35)</f>
        <v>1.8760992539288834</v>
      </c>
      <c r="K36" s="17">
        <f>IF(OR($A36="",$B36="",$C36=""),"",'OddsRatio_working_3-way'!H35)</f>
        <v>4.4345186370568452</v>
      </c>
      <c r="L36" s="21">
        <f>IF(OR($A36="",$B36="",$C36=""),"",'OddsRatio_working_3-way'!I35)</f>
        <v>4.1128567707463866</v>
      </c>
      <c r="M36" s="22">
        <f>IF(OR($A36="",$B36="",$C36=""),"",'OddsRatio_working_3-way'!J35)</f>
        <v>1.8819760850448097</v>
      </c>
      <c r="N36" s="23">
        <f t="shared" si="16"/>
        <v>22.689990341423027</v>
      </c>
      <c r="O36" s="24">
        <f t="shared" si="17"/>
        <v>24.448464592883312</v>
      </c>
      <c r="P36" s="24">
        <f t="shared" si="18"/>
        <v>52.861545065693647</v>
      </c>
      <c r="Q36" t="s">
        <v>226</v>
      </c>
      <c r="R36" t="s">
        <v>435</v>
      </c>
      <c r="S36" t="s">
        <v>493</v>
      </c>
      <c r="T36" s="35">
        <v>100</v>
      </c>
      <c r="U36" s="35">
        <f t="shared" si="19"/>
        <v>52.38095238095238</v>
      </c>
      <c r="V36" s="35">
        <f t="shared" si="20"/>
        <v>71.346704871060169</v>
      </c>
      <c r="W36" s="35">
        <f t="shared" si="21"/>
        <v>73.958333333333343</v>
      </c>
      <c r="X36" s="35">
        <f t="shared" si="22"/>
        <v>54.694961795606488</v>
      </c>
      <c r="Y36" s="35">
        <f t="shared" si="23"/>
        <v>73.660714285714278</v>
      </c>
      <c r="Z36" s="35">
        <f t="shared" si="24"/>
        <v>76.272342747987437</v>
      </c>
      <c r="AA36" s="35">
        <f t="shared" si="25"/>
        <v>-2.3140094146541088</v>
      </c>
      <c r="AB36" s="35">
        <f t="shared" si="26"/>
        <v>-2.3140094146541088</v>
      </c>
      <c r="AC36" s="35">
        <f t="shared" si="27"/>
        <v>-2.3140094146540946</v>
      </c>
      <c r="AF36">
        <v>1.66</v>
      </c>
      <c r="AG36">
        <v>2.34</v>
      </c>
      <c r="AJ36" t="s">
        <v>470</v>
      </c>
    </row>
    <row r="37" spans="1:36" ht="15" x14ac:dyDescent="0.25">
      <c r="A37">
        <v>2.1</v>
      </c>
      <c r="B37">
        <v>3.49</v>
      </c>
      <c r="C37">
        <v>3.84</v>
      </c>
      <c r="D37" s="20">
        <f t="shared" si="3"/>
        <v>2.3140094146541168E-2</v>
      </c>
      <c r="E37" s="17">
        <f>IF(OR($A37="",$B37="",$C37=""),"",A37*'MPTO_working_3-way'!$I36)</f>
        <v>2.1485941977077365</v>
      </c>
      <c r="F37" s="21">
        <f>IF(OR($A37="",$B37="",$C37=""),"",B37*'MPTO_working_3-way'!$I36)</f>
        <v>3.5707589285714287</v>
      </c>
      <c r="G37" s="22">
        <f>IF(OR($A37="",$B37="",$C37=""),"",C37*'MPTO_working_3-way'!$I36)</f>
        <v>3.9288579615227182</v>
      </c>
      <c r="H37" s="17">
        <f>IF(OR($A37="",$B37="",$C37=""),"",'MPTO_working_3-way'!E36)</f>
        <v>2.1345760027668814</v>
      </c>
      <c r="I37" s="21">
        <f>IF(OR($A37="",$B37="",$C37=""),"",'MPTO_working_3-way'!F36)</f>
        <v>3.5865486076065514</v>
      </c>
      <c r="J37" s="22">
        <f>IF(OR($A37="",$B37="",$C37=""),"",'MPTO_working_3-way'!G36)</f>
        <v>3.957209867377586</v>
      </c>
      <c r="K37" s="17">
        <f>IF(OR($A37="",$B37="",$C37=""),"",'OddsRatio_working_3-way'!H36)</f>
        <v>2.1403088700407449</v>
      </c>
      <c r="L37" s="21">
        <f>IF(OR($A37="",$B37="",$C37=""),"",'OddsRatio_working_3-way'!I36)</f>
        <v>3.5812446240013225</v>
      </c>
      <c r="M37" s="22">
        <f>IF(OR($A37="",$B37="",$C37=""),"",'OddsRatio_working_3-way'!J36)</f>
        <v>3.9440701735597408</v>
      </c>
      <c r="N37" s="23">
        <f t="shared" si="16"/>
        <v>46.542059969577629</v>
      </c>
      <c r="O37" s="24">
        <f t="shared" si="17"/>
        <v>28.005250984559606</v>
      </c>
      <c r="P37" s="24">
        <f t="shared" si="18"/>
        <v>25.452689045862765</v>
      </c>
      <c r="Q37" t="s">
        <v>224</v>
      </c>
      <c r="R37" t="s">
        <v>221</v>
      </c>
      <c r="S37" t="s">
        <v>493</v>
      </c>
      <c r="T37" s="35">
        <v>100</v>
      </c>
      <c r="U37" s="35">
        <f t="shared" si="19"/>
        <v>48.186528497409334</v>
      </c>
      <c r="V37" s="35">
        <f t="shared" si="20"/>
        <v>73.118279569892465</v>
      </c>
      <c r="W37" s="35">
        <f t="shared" si="21"/>
        <v>76.415094339622627</v>
      </c>
      <c r="X37" s="35">
        <f t="shared" si="22"/>
        <v>50.46662609048488</v>
      </c>
      <c r="Y37" s="35">
        <f t="shared" si="23"/>
        <v>75.398377162968032</v>
      </c>
      <c r="Z37" s="35">
        <f t="shared" si="24"/>
        <v>78.695191932698208</v>
      </c>
      <c r="AA37" s="35">
        <f t="shared" si="25"/>
        <v>-2.2800975930755456</v>
      </c>
      <c r="AB37" s="35">
        <f t="shared" si="26"/>
        <v>-2.2800975930755669</v>
      </c>
      <c r="AC37" s="35">
        <f t="shared" si="27"/>
        <v>-2.2800975930755811</v>
      </c>
      <c r="AF37">
        <v>2.1</v>
      </c>
      <c r="AG37">
        <v>1.81</v>
      </c>
      <c r="AJ37" t="s">
        <v>470</v>
      </c>
    </row>
    <row r="38" spans="1:36" ht="15" x14ac:dyDescent="0.25">
      <c r="A38">
        <v>1.93</v>
      </c>
      <c r="B38">
        <v>3.72</v>
      </c>
      <c r="C38">
        <v>4.24</v>
      </c>
      <c r="D38" s="20">
        <f t="shared" si="3"/>
        <v>2.2800975930755696E-2</v>
      </c>
      <c r="E38" s="17">
        <f>IF(OR($A38="",$B38="",$C38=""),"",A38*'MPTO_working_3-way'!$I37)</f>
        <v>1.9740058835463585</v>
      </c>
      <c r="F38" s="21">
        <f>IF(OR($A38="",$B38="",$C38=""),"",B38*'MPTO_working_3-way'!$I37)</f>
        <v>3.8048196304624113</v>
      </c>
      <c r="G38" s="22">
        <f>IF(OR($A38="",$B38="",$C38=""),"",C38*'MPTO_working_3-way'!$I37)</f>
        <v>4.3366761379464043</v>
      </c>
      <c r="H38" s="17">
        <f>IF(OR($A38="",$B38="",$C38=""),"",'MPTO_working_3-way'!E37)</f>
        <v>1.958731909435045</v>
      </c>
      <c r="I38" s="21">
        <f>IF(OR($A38="",$B38="",$C38=""),"",'MPTO_working_3-way'!F37)</f>
        <v>3.8282365361050434</v>
      </c>
      <c r="J38" s="22">
        <f>IF(OR($A38="",$B38="",$C38=""),"",'MPTO_working_3-way'!G37)</f>
        <v>4.381185360079952</v>
      </c>
      <c r="K38" s="17">
        <f>IF(OR($A38="",$B38="",$C38=""),"",'OddsRatio_working_3-way'!H37)</f>
        <v>1.9646575034616434</v>
      </c>
      <c r="L38" s="21">
        <f>IF(OR($A38="",$B38="",$C38=""),"",'OddsRatio_working_3-way'!I37)</f>
        <v>3.8213638810921204</v>
      </c>
      <c r="M38" s="22">
        <f>IF(OR($A38="",$B38="",$C38=""),"",'OddsRatio_working_3-way'!J37)</f>
        <v>4.3607422701244376</v>
      </c>
      <c r="N38" s="23">
        <f t="shared" si="16"/>
        <v>50.658410308457192</v>
      </c>
      <c r="O38" s="24">
        <f t="shared" si="17"/>
        <v>26.282454810570531</v>
      </c>
      <c r="P38" s="24">
        <f t="shared" si="18"/>
        <v>23.059134880972259</v>
      </c>
      <c r="Q38" t="s">
        <v>363</v>
      </c>
      <c r="R38" t="s">
        <v>360</v>
      </c>
      <c r="S38" t="s">
        <v>493</v>
      </c>
      <c r="T38" s="35">
        <v>100</v>
      </c>
      <c r="U38" s="35">
        <f t="shared" si="19"/>
        <v>31.03448275862069</v>
      </c>
      <c r="V38" s="35">
        <f t="shared" si="20"/>
        <v>79.423868312757207</v>
      </c>
      <c r="W38" s="35">
        <f t="shared" si="21"/>
        <v>86.945169712793728</v>
      </c>
      <c r="X38" s="35">
        <f t="shared" si="22"/>
        <v>33.630961974449058</v>
      </c>
      <c r="Y38" s="35">
        <f t="shared" si="23"/>
        <v>82.020347528585575</v>
      </c>
      <c r="Z38" s="35">
        <f t="shared" si="24"/>
        <v>89.541648928622109</v>
      </c>
      <c r="AA38" s="35">
        <f t="shared" si="25"/>
        <v>-2.5964792158283672</v>
      </c>
      <c r="AB38" s="35">
        <f t="shared" si="26"/>
        <v>-2.5964792158283672</v>
      </c>
      <c r="AC38" s="35">
        <f t="shared" si="27"/>
        <v>-2.5964792158283814</v>
      </c>
      <c r="AF38">
        <v>1.9</v>
      </c>
      <c r="AG38">
        <v>2.0099999999999998</v>
      </c>
      <c r="AJ38" t="s">
        <v>470</v>
      </c>
    </row>
    <row r="39" spans="1:36" ht="15" x14ac:dyDescent="0.25">
      <c r="A39">
        <v>1.45</v>
      </c>
      <c r="B39">
        <v>4.8600000000000003</v>
      </c>
      <c r="C39">
        <v>7.66</v>
      </c>
      <c r="D39" s="20">
        <f t="shared" si="3"/>
        <v>2.5964792158283734E-2</v>
      </c>
      <c r="E39" s="17">
        <f>IF(OR($A39="",$B39="",$C39=""),"",A39*'MPTO_working_3-way'!$I38)</f>
        <v>1.4876489486295115</v>
      </c>
      <c r="F39" s="21">
        <f>IF(OR($A39="",$B39="",$C39=""),"",B39*'MPTO_working_3-way'!$I38)</f>
        <v>4.9861888898892595</v>
      </c>
      <c r="G39" s="22">
        <f>IF(OR($A39="",$B39="",$C39=""),"",C39*'MPTO_working_3-way'!$I38)</f>
        <v>7.8588903079324535</v>
      </c>
      <c r="H39" s="17">
        <f>IF(OR($A39="",$B39="",$C39=""),"",'MPTO_working_3-way'!E38)</f>
        <v>1.4684282600428249</v>
      </c>
      <c r="I39" s="21">
        <f>IF(OR($A39="",$B39="",$C39=""),"",'MPTO_working_3-way'!F38)</f>
        <v>5.0734023362579901</v>
      </c>
      <c r="J39" s="22">
        <f>IF(OR($A39="",$B39="",$C39=""),"",'MPTO_working_3-way'!G38)</f>
        <v>8.2038915023845682</v>
      </c>
      <c r="K39" s="17">
        <f>IF(OR($A39="",$B39="",$C39=""),"",'OddsRatio_working_3-way'!H38)</f>
        <v>1.4745747210952271</v>
      </c>
      <c r="L39" s="21">
        <f>IF(OR($A39="",$B39="",$C39=""),"",'OddsRatio_working_3-way'!I38)</f>
        <v>5.0707964965057286</v>
      </c>
      <c r="M39" s="22">
        <f>IF(OR($A39="",$B39="",$C39=""),"",'OddsRatio_working_3-way'!J38)</f>
        <v>8.0237058722093657</v>
      </c>
      <c r="N39" s="23">
        <f t="shared" si="16"/>
        <v>67.220159764253822</v>
      </c>
      <c r="O39" s="24">
        <f t="shared" si="17"/>
        <v>20.055397460528404</v>
      </c>
      <c r="P39" s="24">
        <f t="shared" si="18"/>
        <v>12.724442775217762</v>
      </c>
      <c r="Q39" t="s">
        <v>361</v>
      </c>
      <c r="R39" t="s">
        <v>225</v>
      </c>
      <c r="S39" t="s">
        <v>493</v>
      </c>
      <c r="T39" s="35">
        <v>100</v>
      </c>
      <c r="U39" s="35">
        <f t="shared" si="19"/>
        <v>11.504424778761051</v>
      </c>
      <c r="V39" s="35">
        <f t="shared" si="20"/>
        <v>90.458015267175568</v>
      </c>
      <c r="W39" s="35">
        <f t="shared" si="21"/>
        <v>95.672868887927294</v>
      </c>
      <c r="X39" s="35">
        <f t="shared" si="22"/>
        <v>13.869115844897124</v>
      </c>
      <c r="Y39" s="35">
        <f t="shared" si="23"/>
        <v>92.822706333311629</v>
      </c>
      <c r="Z39" s="35">
        <f t="shared" si="24"/>
        <v>98.037559954063369</v>
      </c>
      <c r="AA39" s="35">
        <f t="shared" si="25"/>
        <v>-2.3646910661360732</v>
      </c>
      <c r="AB39" s="35">
        <f t="shared" si="26"/>
        <v>-2.3646910661360607</v>
      </c>
      <c r="AC39" s="35">
        <f t="shared" si="27"/>
        <v>-2.3646910661360749</v>
      </c>
      <c r="AF39">
        <v>1.71</v>
      </c>
      <c r="AG39">
        <v>2.25</v>
      </c>
      <c r="AJ39" t="s">
        <v>470</v>
      </c>
    </row>
    <row r="40" spans="1:36" ht="15" x14ac:dyDescent="0.25">
      <c r="A40">
        <v>1.1299999999999999</v>
      </c>
      <c r="B40">
        <v>10.48</v>
      </c>
      <c r="C40">
        <v>23.11</v>
      </c>
      <c r="D40" s="20">
        <f t="shared" si="3"/>
        <v>2.3646910661360598E-2</v>
      </c>
      <c r="E40" s="17">
        <f>IF(OR($A40="",$B40="",$C40=""),"",A40*'MPTO_working_3-way'!$I39)</f>
        <v>1.1567210090473374</v>
      </c>
      <c r="F40" s="21">
        <f>IF(OR($A40="",$B40="",$C40=""),"",B40*'MPTO_working_3-way'!$I39)</f>
        <v>10.72781962373106</v>
      </c>
      <c r="G40" s="22">
        <f>IF(OR($A40="",$B40="",$C40=""),"",C40*'MPTO_working_3-way'!$I39)</f>
        <v>23.656480105384041</v>
      </c>
      <c r="H40" s="17">
        <f>IF(OR($A40="",$B40="",$C40=""),"",'MPTO_working_3-way'!E39)</f>
        <v>1.1401553672949527</v>
      </c>
      <c r="I40" s="21">
        <f>IF(OR($A40="",$B40="",$C40=""),"",'MPTO_working_3-way'!F39)</f>
        <v>11.423669855034134</v>
      </c>
      <c r="J40" s="22">
        <f>IF(OR($A40="",$B40="",$C40=""),"",'MPTO_working_3-way'!G39)</f>
        <v>28.257362066694004</v>
      </c>
      <c r="K40" s="17">
        <f>IF(OR($A40="",$B40="",$C40=""),"",'OddsRatio_working_3-way'!H39)</f>
        <v>1.1441934191887857</v>
      </c>
      <c r="L40" s="21">
        <f>IF(OR($A40="",$B40="",$C40=""),"",'OddsRatio_working_3-way'!I39)</f>
        <v>11.515027799305294</v>
      </c>
      <c r="M40" s="22">
        <f>IF(OR($A40="",$B40="",$C40=""),"",'OddsRatio_working_3-way'!J39)</f>
        <v>25.523973063569624</v>
      </c>
      <c r="N40" s="23">
        <f t="shared" si="16"/>
        <v>86.451269768462907</v>
      </c>
      <c r="O40" s="24">
        <f t="shared" si="17"/>
        <v>9.3215586677827371</v>
      </c>
      <c r="P40" s="24">
        <f t="shared" si="18"/>
        <v>4.2271715637543537</v>
      </c>
      <c r="Q40" t="s">
        <v>436</v>
      </c>
      <c r="R40" t="s">
        <v>227</v>
      </c>
      <c r="S40" t="s">
        <v>493</v>
      </c>
      <c r="T40" s="35">
        <v>100</v>
      </c>
      <c r="U40" s="35">
        <f t="shared" si="19"/>
        <v>16.666666666666668</v>
      </c>
      <c r="V40" s="35">
        <f t="shared" si="20"/>
        <v>86.666666666666671</v>
      </c>
      <c r="W40" s="35">
        <f t="shared" si="21"/>
        <v>93.84993849938499</v>
      </c>
      <c r="X40" s="35">
        <f t="shared" si="22"/>
        <v>19.483394833948338</v>
      </c>
      <c r="Y40" s="35">
        <f t="shared" si="23"/>
        <v>89.483394833948338</v>
      </c>
      <c r="Z40" s="35">
        <f t="shared" si="24"/>
        <v>96.666666666666671</v>
      </c>
      <c r="AA40" s="35">
        <f t="shared" si="25"/>
        <v>-2.8167281672816706</v>
      </c>
      <c r="AB40" s="35">
        <f t="shared" si="26"/>
        <v>-2.8167281672816671</v>
      </c>
      <c r="AC40" s="35">
        <f t="shared" si="27"/>
        <v>-2.8167281672816813</v>
      </c>
      <c r="AF40">
        <v>1.36</v>
      </c>
      <c r="AG40">
        <v>3.31</v>
      </c>
      <c r="AJ40" t="s">
        <v>470</v>
      </c>
    </row>
    <row r="41" spans="1:36" s="35" customFormat="1" ht="15" x14ac:dyDescent="0.25">
      <c r="A41">
        <v>1.2</v>
      </c>
      <c r="B41">
        <v>7.5</v>
      </c>
      <c r="C41">
        <v>16.260000000000002</v>
      </c>
      <c r="D41" s="20">
        <f t="shared" si="3"/>
        <v>2.816728167281668E-2</v>
      </c>
      <c r="E41" s="17">
        <f>IF(OR($A41="",$B41="",$C41=""),"",A41*'MPTO_working_3-way'!$I40)</f>
        <v>1.2338007380073799</v>
      </c>
      <c r="F41" s="21">
        <f>IF(OR($A41="",$B41="",$C41=""),"",B41*'MPTO_working_3-way'!$I40)</f>
        <v>7.7112546125461252</v>
      </c>
      <c r="G41" s="22">
        <f>IF(OR($A41="",$B41="",$C41=""),"",C41*'MPTO_working_3-way'!$I40)</f>
        <v>16.718</v>
      </c>
      <c r="H41" s="17">
        <f>IF(OR($A41="",$B41="",$C41=""),"",'MPTO_working_3-way'!E40)</f>
        <v>1.2136743630573246</v>
      </c>
      <c r="I41" s="21">
        <f>IF(OR($A41="",$B41="",$C41=""),"",'MPTO_working_3-way'!F40)</f>
        <v>8.0681442275884869</v>
      </c>
      <c r="J41" s="22">
        <f>IF(OR($A41="",$B41="",$C41=""),"",'MPTO_working_3-way'!G40)</f>
        <v>19.189614476789924</v>
      </c>
      <c r="K41" s="17">
        <f>IF(OR($A41="",$B41="",$C41=""),"",'OddsRatio_working_3-way'!H40)</f>
        <v>1.2190010022237163</v>
      </c>
      <c r="L41" s="21">
        <f>IF(OR($A41="",$B41="",$C41=""),"",'OddsRatio_working_3-way'!I40)</f>
        <v>8.1175325722707772</v>
      </c>
      <c r="M41" s="22">
        <f>IF(OR($A41="",$B41="",$C41=""),"",'OddsRatio_working_3-way'!J40)</f>
        <v>17.709776469669549</v>
      </c>
      <c r="N41" s="23">
        <f t="shared" si="16"/>
        <v>81.050364876181362</v>
      </c>
      <c r="O41" s="24">
        <f t="shared" si="17"/>
        <v>12.968058380189017</v>
      </c>
      <c r="P41" s="24">
        <f t="shared" si="18"/>
        <v>5.9815767436296206</v>
      </c>
      <c r="Q41" t="s">
        <v>365</v>
      </c>
      <c r="R41" t="s">
        <v>219</v>
      </c>
      <c r="S41" t="s">
        <v>493</v>
      </c>
      <c r="T41" s="35">
        <v>100</v>
      </c>
      <c r="U41" s="35">
        <f t="shared" si="19"/>
        <v>24.81203007518797</v>
      </c>
      <c r="V41" s="35">
        <f t="shared" si="20"/>
        <v>82.847341337907366</v>
      </c>
      <c r="W41" s="35">
        <f t="shared" si="21"/>
        <v>89.743589743589737</v>
      </c>
      <c r="X41" s="35">
        <f t="shared" si="22"/>
        <v>27.409068918502875</v>
      </c>
      <c r="Y41" s="35">
        <f t="shared" si="23"/>
        <v>85.444380181222286</v>
      </c>
      <c r="Z41" s="35">
        <f t="shared" si="24"/>
        <v>92.340628586904643</v>
      </c>
      <c r="AA41" s="35">
        <f t="shared" si="25"/>
        <v>-2.5970388433149054</v>
      </c>
      <c r="AB41" s="35">
        <f t="shared" si="26"/>
        <v>-2.5970388433149196</v>
      </c>
      <c r="AC41" s="35">
        <f t="shared" si="27"/>
        <v>-2.5970388433149054</v>
      </c>
      <c r="AD41" s="36"/>
      <c r="AE41" s="36"/>
      <c r="AF41">
        <v>1.5</v>
      </c>
      <c r="AG41">
        <v>2.69</v>
      </c>
      <c r="AH41" s="36"/>
      <c r="AI41" s="36"/>
      <c r="AJ41" t="s">
        <v>470</v>
      </c>
    </row>
    <row r="42" spans="1:36" ht="15" x14ac:dyDescent="0.25">
      <c r="A42">
        <v>1.33</v>
      </c>
      <c r="B42">
        <v>5.83</v>
      </c>
      <c r="C42">
        <v>9.75</v>
      </c>
      <c r="D42" s="20">
        <f t="shared" si="3"/>
        <v>2.5970388433149028E-2</v>
      </c>
      <c r="E42" s="17">
        <f>IF(OR($A42="",$B42="",$C42=""),"",A42*'MPTO_working_3-way'!$I41)</f>
        <v>1.3645406166160883</v>
      </c>
      <c r="F42" s="21">
        <f>IF(OR($A42="",$B42="",$C42=""),"",B42*'MPTO_working_3-way'!$I41)</f>
        <v>5.9814073645652588</v>
      </c>
      <c r="G42" s="22">
        <f>IF(OR($A42="",$B42="",$C42=""),"",C42*'MPTO_working_3-way'!$I41)</f>
        <v>10.003211287223204</v>
      </c>
      <c r="H42" s="17">
        <f>IF(OR($A42="",$B42="",$C42=""),"",'MPTO_working_3-way'!E41)</f>
        <v>1.3454913671577509</v>
      </c>
      <c r="I42" s="21">
        <f>IF(OR($A42="",$B42="",$C42=""),"",'MPTO_working_3-way'!F41)</f>
        <v>6.1398740495341997</v>
      </c>
      <c r="J42" s="22">
        <f>IF(OR($A42="",$B42="",$C42=""),"",'MPTO_working_3-way'!G41)</f>
        <v>10.64879867313509</v>
      </c>
      <c r="K42" s="17">
        <f>IF(OR($A42="",$B42="",$C42=""),"",'OddsRatio_working_3-way'!H41)</f>
        <v>1.3511281947803515</v>
      </c>
      <c r="L42" s="21">
        <f>IF(OR($A42="",$B42="",$C42=""),"",'OddsRatio_working_3-way'!I41)</f>
        <v>6.1392399417851422</v>
      </c>
      <c r="M42" s="22">
        <f>IF(OR($A42="",$B42="",$C42=""),"",'OddsRatio_working_3-way'!J41)</f>
        <v>10.310217285842652</v>
      </c>
      <c r="N42" s="23">
        <f t="shared" si="16"/>
        <v>73.284736842783829</v>
      </c>
      <c r="O42" s="24">
        <f t="shared" si="17"/>
        <v>16.718473413533875</v>
      </c>
      <c r="P42" s="24">
        <f t="shared" si="18"/>
        <v>9.9967897436823066</v>
      </c>
      <c r="Q42" t="s">
        <v>228</v>
      </c>
      <c r="R42" t="s">
        <v>223</v>
      </c>
      <c r="S42" t="s">
        <v>493</v>
      </c>
      <c r="T42" s="35">
        <v>100</v>
      </c>
      <c r="U42" s="35">
        <f t="shared" si="19"/>
        <v>69.696969696969703</v>
      </c>
      <c r="V42" s="35">
        <f t="shared" si="20"/>
        <v>70.930232558139537</v>
      </c>
      <c r="W42" s="35">
        <f t="shared" si="21"/>
        <v>56.709956709956707</v>
      </c>
      <c r="X42" s="35">
        <f t="shared" si="22"/>
        <v>72.359810731903764</v>
      </c>
      <c r="Y42" s="35">
        <f t="shared" si="23"/>
        <v>73.593073593073584</v>
      </c>
      <c r="Z42" s="35">
        <f t="shared" si="24"/>
        <v>59.372797744890768</v>
      </c>
      <c r="AA42" s="35">
        <f t="shared" si="25"/>
        <v>-2.6628410349340612</v>
      </c>
      <c r="AB42" s="35">
        <f t="shared" si="26"/>
        <v>-2.662841034934047</v>
      </c>
      <c r="AC42" s="35">
        <f t="shared" si="27"/>
        <v>-2.6628410349340612</v>
      </c>
      <c r="AF42">
        <v>1.52</v>
      </c>
      <c r="AG42">
        <v>2.66</v>
      </c>
      <c r="AJ42" t="s">
        <v>470</v>
      </c>
    </row>
    <row r="43" spans="1:36" ht="15" x14ac:dyDescent="0.25">
      <c r="A43">
        <v>3.3</v>
      </c>
      <c r="B43">
        <v>3.44</v>
      </c>
      <c r="C43">
        <v>2.31</v>
      </c>
      <c r="D43" s="20">
        <f t="shared" si="3"/>
        <v>2.6628410349340603E-2</v>
      </c>
      <c r="E43" s="17">
        <f>IF(OR($A43="",$B43="",$C43=""),"",A43*'MPTO_working_3-way'!$I42)</f>
        <v>3.3878737541528237</v>
      </c>
      <c r="F43" s="21">
        <f>IF(OR($A43="",$B43="",$C43=""),"",B43*'MPTO_working_3-way'!$I42)</f>
        <v>3.5316017316017314</v>
      </c>
      <c r="G43" s="22">
        <f>IF(OR($A43="",$B43="",$C43=""),"",C43*'MPTO_working_3-way'!$I42)</f>
        <v>2.371511627906977</v>
      </c>
      <c r="H43" s="17">
        <f>IF(OR($A43="",$B43="",$C43=""),"",'MPTO_working_3-way'!E42)</f>
        <v>3.3995778905938048</v>
      </c>
      <c r="I43" s="21">
        <f>IF(OR($A43="",$B43="",$C43=""),"",'MPTO_working_3-way'!F42)</f>
        <v>3.5483448440104786</v>
      </c>
      <c r="J43" s="22">
        <f>IF(OR($A43="",$B43="",$C43=""),"",'MPTO_working_3-way'!G42)</f>
        <v>2.3583554271694829</v>
      </c>
      <c r="K43" s="17">
        <f>IF(OR($A43="",$B43="",$C43=""),"",'OddsRatio_working_3-way'!H42)</f>
        <v>3.3948779491379848</v>
      </c>
      <c r="L43" s="21">
        <f>IF(OR($A43="",$B43="",$C43=""),"",'OddsRatio_working_3-way'!I42)</f>
        <v>3.5406531286507321</v>
      </c>
      <c r="M43" s="22">
        <f>IF(OR($A43="",$B43="",$C43=""),"",'OddsRatio_working_3-way'!J42)</f>
        <v>2.3640391797264173</v>
      </c>
      <c r="N43" s="23">
        <f t="shared" si="16"/>
        <v>29.517038489825943</v>
      </c>
      <c r="O43" s="24">
        <f t="shared" si="17"/>
        <v>28.31576366756558</v>
      </c>
      <c r="P43" s="24">
        <f t="shared" si="18"/>
        <v>42.167197842608481</v>
      </c>
      <c r="Q43" t="s">
        <v>135</v>
      </c>
      <c r="R43" t="s">
        <v>76</v>
      </c>
      <c r="S43" t="s">
        <v>493</v>
      </c>
      <c r="T43" s="35">
        <v>100</v>
      </c>
      <c r="U43" s="35">
        <f t="shared" si="19"/>
        <v>60.629921259842511</v>
      </c>
      <c r="V43" s="35">
        <f t="shared" si="20"/>
        <v>70.059880239520965</v>
      </c>
      <c r="W43" s="35">
        <f t="shared" si="21"/>
        <v>66.555183946488299</v>
      </c>
      <c r="X43" s="35">
        <f t="shared" si="22"/>
        <v>63.384935813990751</v>
      </c>
      <c r="Y43" s="35">
        <f t="shared" si="23"/>
        <v>72.814894793669183</v>
      </c>
      <c r="Z43" s="35">
        <f t="shared" si="24"/>
        <v>69.310198500636517</v>
      </c>
      <c r="AA43" s="35">
        <f t="shared" si="25"/>
        <v>-2.7550145541482394</v>
      </c>
      <c r="AB43" s="35">
        <f t="shared" si="26"/>
        <v>-2.7550145541482181</v>
      </c>
      <c r="AC43" s="35">
        <f t="shared" si="27"/>
        <v>-2.7550145541482181</v>
      </c>
      <c r="AF43">
        <v>2.0099999999999998</v>
      </c>
      <c r="AG43">
        <v>1.88</v>
      </c>
      <c r="AJ43" t="s">
        <v>136</v>
      </c>
    </row>
    <row r="44" spans="1:36" ht="15" x14ac:dyDescent="0.25">
      <c r="A44">
        <v>2.54</v>
      </c>
      <c r="B44">
        <v>3.34</v>
      </c>
      <c r="C44">
        <v>2.99</v>
      </c>
      <c r="D44" s="20">
        <f t="shared" si="3"/>
        <v>2.7550145541482163E-2</v>
      </c>
      <c r="E44" s="17">
        <f>IF(OR($A44="",$B44="",$C44=""),"",A44*'MPTO_working_3-way'!$I43)</f>
        <v>2.6099773696753648</v>
      </c>
      <c r="F44" s="21">
        <f>IF(OR($A44="",$B44="",$C44=""),"",B44*'MPTO_working_3-way'!$I43)</f>
        <v>3.4320174861085504</v>
      </c>
      <c r="G44" s="22">
        <f>IF(OR($A44="",$B44="",$C44=""),"",C44*'MPTO_working_3-way'!$I43)</f>
        <v>3.0723749351690319</v>
      </c>
      <c r="H44" s="17">
        <f>IF(OR($A44="",$B44="",$C44=""),"",'MPTO_working_3-way'!E43)</f>
        <v>2.6006625072229332</v>
      </c>
      <c r="I44" s="21">
        <f>IF(OR($A44="",$B44="",$C44=""),"",'MPTO_working_3-way'!F43)</f>
        <v>3.4456878444538099</v>
      </c>
      <c r="J44" s="22">
        <f>IF(OR($A44="",$B44="",$C44=""),"",'MPTO_working_3-way'!G43)</f>
        <v>3.0744183370661009</v>
      </c>
      <c r="K44" s="17">
        <f>IF(OR($A44="",$B44="",$C44=""),"",'OddsRatio_working_3-way'!H43)</f>
        <v>2.6049730048965056</v>
      </c>
      <c r="L44" s="21">
        <f>IF(OR($A44="",$B44="",$C44=""),"",'OddsRatio_working_3-way'!I43)</f>
        <v>3.4387252152323535</v>
      </c>
      <c r="M44" s="22">
        <f>IF(OR($A44="",$B44="",$C44=""),"",'OddsRatio_working_3-way'!J43)</f>
        <v>3.0739586232104199</v>
      </c>
      <c r="N44" s="23">
        <f t="shared" si="16"/>
        <v>38.314508455848504</v>
      </c>
      <c r="O44" s="24">
        <f t="shared" si="17"/>
        <v>29.137380681992575</v>
      </c>
      <c r="P44" s="24">
        <f t="shared" si="18"/>
        <v>32.548110862158929</v>
      </c>
      <c r="Q44" t="s">
        <v>71</v>
      </c>
      <c r="R44" t="s">
        <v>84</v>
      </c>
      <c r="S44" t="s">
        <v>493</v>
      </c>
      <c r="T44" s="35">
        <v>100</v>
      </c>
      <c r="U44" s="35">
        <f t="shared" si="19"/>
        <v>55.55555555555555</v>
      </c>
      <c r="V44" s="35">
        <f t="shared" si="20"/>
        <v>71.098265895953759</v>
      </c>
      <c r="W44" s="35">
        <f t="shared" si="21"/>
        <v>70.414201183431956</v>
      </c>
      <c r="X44" s="35">
        <f t="shared" si="22"/>
        <v>58.487532920614292</v>
      </c>
      <c r="Y44" s="35">
        <f t="shared" si="23"/>
        <v>74.030243261012487</v>
      </c>
      <c r="Z44" s="35">
        <f t="shared" si="24"/>
        <v>73.346178548490684</v>
      </c>
      <c r="AA44" s="35">
        <f t="shared" si="25"/>
        <v>-2.9319773650587422</v>
      </c>
      <c r="AB44" s="35">
        <f t="shared" si="26"/>
        <v>-2.931977365058728</v>
      </c>
      <c r="AC44" s="35">
        <f t="shared" si="27"/>
        <v>-2.931977365058728</v>
      </c>
      <c r="AF44">
        <v>2.2000000000000002</v>
      </c>
      <c r="AG44">
        <v>1.72</v>
      </c>
      <c r="AJ44" t="s">
        <v>136</v>
      </c>
    </row>
    <row r="45" spans="1:36" ht="15" x14ac:dyDescent="0.25">
      <c r="A45">
        <v>2.25</v>
      </c>
      <c r="B45">
        <v>3.46</v>
      </c>
      <c r="C45">
        <v>3.38</v>
      </c>
      <c r="D45" s="20">
        <f t="shared" si="3"/>
        <v>2.9319773650587244E-2</v>
      </c>
      <c r="E45" s="17">
        <f>IF(OR($A45="",$B45="",$C45=""),"",A45*'MPTO_working_3-way'!$I44)</f>
        <v>2.3159694907138215</v>
      </c>
      <c r="F45" s="21">
        <f>IF(OR($A45="",$B45="",$C45=""),"",B45*'MPTO_working_3-way'!$I44)</f>
        <v>3.561446416831032</v>
      </c>
      <c r="G45" s="22">
        <f>IF(OR($A45="",$B45="",$C45=""),"",C45*'MPTO_working_3-way'!$I44)</f>
        <v>3.4791008349389849</v>
      </c>
      <c r="H45" s="17">
        <f>IF(OR($A45="",$B45="",$C45=""),"",'MPTO_working_3-way'!E44)</f>
        <v>2.3005895741834705</v>
      </c>
      <c r="I45" s="21">
        <f>IF(OR($A45="",$B45="",$C45=""),"",'MPTO_working_3-way'!F44)</f>
        <v>3.5810964683466775</v>
      </c>
      <c r="J45" s="22">
        <f>IF(OR($A45="",$B45="",$C45=""),"",'MPTO_working_3-way'!G44)</f>
        <v>3.4954679301259768</v>
      </c>
      <c r="K45" s="17">
        <f>IF(OR($A45="",$B45="",$C45=""),"",'OddsRatio_working_3-way'!H44)</f>
        <v>2.3071176261757596</v>
      </c>
      <c r="L45" s="21">
        <f>IF(OR($A45="",$B45="",$C45=""),"",'OddsRatio_working_3-way'!I44)</f>
        <v>3.5724074883138939</v>
      </c>
      <c r="M45" s="22">
        <f>IF(OR($A45="",$B45="",$C45=""),"",'OddsRatio_working_3-way'!J44)</f>
        <v>3.4887519602386456</v>
      </c>
      <c r="N45" s="23">
        <f t="shared" si="16"/>
        <v>43.178461720226842</v>
      </c>
      <c r="O45" s="24">
        <f t="shared" si="17"/>
        <v>28.078479442344044</v>
      </c>
      <c r="P45" s="24">
        <f t="shared" si="18"/>
        <v>28.743058837429114</v>
      </c>
      <c r="Q45" t="s">
        <v>73</v>
      </c>
      <c r="R45" t="s">
        <v>78</v>
      </c>
      <c r="S45" t="s">
        <v>493</v>
      </c>
      <c r="T45" s="35">
        <v>100</v>
      </c>
      <c r="U45" s="35">
        <f t="shared" si="19"/>
        <v>65.03496503496504</v>
      </c>
      <c r="V45" s="35">
        <f t="shared" si="20"/>
        <v>67.10526315789474</v>
      </c>
      <c r="W45" s="35">
        <f t="shared" si="21"/>
        <v>65.03496503496504</v>
      </c>
      <c r="X45" s="35">
        <f t="shared" si="22"/>
        <v>67.859771807140234</v>
      </c>
      <c r="Y45" s="35">
        <f t="shared" si="23"/>
        <v>69.930069930069934</v>
      </c>
      <c r="Z45" s="35">
        <f t="shared" si="24"/>
        <v>67.859771807140234</v>
      </c>
      <c r="AA45" s="35">
        <f t="shared" si="25"/>
        <v>-2.8248067721751937</v>
      </c>
      <c r="AB45" s="35">
        <f t="shared" si="26"/>
        <v>-2.8248067721751937</v>
      </c>
      <c r="AC45" s="35">
        <f t="shared" si="27"/>
        <v>-2.8248067721751937</v>
      </c>
      <c r="AF45">
        <v>1.97</v>
      </c>
      <c r="AG45">
        <v>1.92</v>
      </c>
      <c r="AJ45" t="s">
        <v>136</v>
      </c>
    </row>
    <row r="46" spans="1:36" s="35" customFormat="1" ht="15" x14ac:dyDescent="0.25">
      <c r="A46">
        <v>2.86</v>
      </c>
      <c r="B46">
        <v>3.04</v>
      </c>
      <c r="C46">
        <v>2.86</v>
      </c>
      <c r="D46" s="20">
        <f t="shared" si="3"/>
        <v>2.8248067721752035E-2</v>
      </c>
      <c r="E46" s="17">
        <f>IF(OR($A46="",$B46="",$C46=""),"",A46*'MPTO_working_3-way'!$I45)</f>
        <v>2.9407894736842106</v>
      </c>
      <c r="F46" s="21">
        <f>IF(OR($A46="",$B46="",$C46=""),"",B46*'MPTO_working_3-way'!$I45)</f>
        <v>3.1258741258741263</v>
      </c>
      <c r="G46" s="22">
        <f>IF(OR($A46="",$B46="",$C46=""),"",C46*'MPTO_working_3-way'!$I45)</f>
        <v>2.9407894736842106</v>
      </c>
      <c r="H46" s="17">
        <f>IF(OR($A46="",$B46="",$C46=""),"",'MPTO_working_3-way'!E45)</f>
        <v>2.939150815829803</v>
      </c>
      <c r="I46" s="21">
        <f>IF(OR($A46="",$B46="",$C46=""),"",'MPTO_working_3-way'!F45)</f>
        <v>3.1295834133230955</v>
      </c>
      <c r="J46" s="22">
        <f>IF(OR($A46="",$B46="",$C46=""),"",'MPTO_working_3-way'!G45)</f>
        <v>2.939150815829803</v>
      </c>
      <c r="K46" s="17">
        <f>IF(OR($A46="",$B46="",$C46=""),"",'OddsRatio_working_3-way'!H45)</f>
        <v>2.9399754899874879</v>
      </c>
      <c r="L46" s="21">
        <f>IF(OR($A46="",$B46="",$C46=""),"",'OddsRatio_working_3-way'!I45)</f>
        <v>3.1277150535346641</v>
      </c>
      <c r="M46" s="22">
        <f>IF(OR($A46="",$B46="",$C46=""),"",'OddsRatio_working_3-way'!J45)</f>
        <v>2.9399754899874879</v>
      </c>
      <c r="N46" s="23">
        <f t="shared" si="16"/>
        <v>34.004474272930644</v>
      </c>
      <c r="O46" s="24">
        <f t="shared" si="17"/>
        <v>31.991051454138699</v>
      </c>
      <c r="P46" s="24">
        <f t="shared" si="18"/>
        <v>34.004474272930644</v>
      </c>
      <c r="Q46" t="s">
        <v>75</v>
      </c>
      <c r="R46" t="s">
        <v>87</v>
      </c>
      <c r="S46" t="s">
        <v>493</v>
      </c>
      <c r="T46" s="35">
        <v>100</v>
      </c>
      <c r="U46" s="35">
        <f t="shared" si="19"/>
        <v>76.798143851508115</v>
      </c>
      <c r="V46" s="35">
        <f t="shared" si="20"/>
        <v>70.588235294117652</v>
      </c>
      <c r="W46" s="35">
        <f t="shared" si="21"/>
        <v>49.748743718592962</v>
      </c>
      <c r="X46" s="35">
        <f t="shared" si="22"/>
        <v>79.663020987289386</v>
      </c>
      <c r="Y46" s="35">
        <f t="shared" si="23"/>
        <v>73.453112429898908</v>
      </c>
      <c r="Z46" s="35">
        <f t="shared" si="24"/>
        <v>52.613620854374233</v>
      </c>
      <c r="AA46" s="35">
        <f t="shared" si="25"/>
        <v>-2.8648771357812706</v>
      </c>
      <c r="AB46" s="35">
        <f t="shared" si="26"/>
        <v>-2.8648771357812564</v>
      </c>
      <c r="AC46" s="35">
        <f t="shared" si="27"/>
        <v>-2.8648771357812706</v>
      </c>
      <c r="AD46" s="36"/>
      <c r="AE46" s="36"/>
      <c r="AF46">
        <v>2.59</v>
      </c>
      <c r="AG46">
        <v>1.54</v>
      </c>
      <c r="AH46" s="36"/>
      <c r="AI46" s="36"/>
      <c r="AJ46" t="s">
        <v>136</v>
      </c>
    </row>
    <row r="47" spans="1:36" ht="15" x14ac:dyDescent="0.25">
      <c r="A47">
        <v>4.3099999999999996</v>
      </c>
      <c r="B47">
        <v>3.4</v>
      </c>
      <c r="C47">
        <v>1.99</v>
      </c>
      <c r="D47" s="20">
        <f t="shared" si="3"/>
        <v>2.8648771357812741E-2</v>
      </c>
      <c r="E47" s="17">
        <f>IF(OR($A47="",$B47="",$C47=""),"",A47*'MPTO_working_3-way'!$I46)</f>
        <v>4.4334762045521723</v>
      </c>
      <c r="F47" s="21">
        <f>IF(OR($A47="",$B47="",$C47=""),"",B47*'MPTO_working_3-way'!$I46)</f>
        <v>3.4974058226165634</v>
      </c>
      <c r="G47" s="22">
        <f>IF(OR($A47="",$B47="",$C47=""),"",C47*'MPTO_working_3-way'!$I46)</f>
        <v>2.0470110550020473</v>
      </c>
      <c r="H47" s="17">
        <f>IF(OR($A47="",$B47="",$C47=""),"",'MPTO_working_3-way'!E46)</f>
        <v>4.4950088785853453</v>
      </c>
      <c r="I47" s="21">
        <f>IF(OR($A47="",$B47="",$C47=""),"",'MPTO_working_3-way'!F46)</f>
        <v>3.5140978644127441</v>
      </c>
      <c r="J47" s="22">
        <f>IF(OR($A47="",$B47="",$C47=""),"",'MPTO_working_3-way'!G46)</f>
        <v>2.0285499237592797</v>
      </c>
      <c r="K47" s="17">
        <f>IF(OR($A47="",$B47="",$C47=""),"",'OddsRatio_working_3-way'!H46)</f>
        <v>4.4635825036379444</v>
      </c>
      <c r="L47" s="21">
        <f>IF(OR($A47="",$B47="",$C47=""),"",'OddsRatio_working_3-way'!I46)</f>
        <v>3.5113589150244917</v>
      </c>
      <c r="M47" s="22">
        <f>IF(OR($A47="",$B47="",$C47=""),"",'OddsRatio_working_3-way'!J46)</f>
        <v>2.035935552447603</v>
      </c>
      <c r="N47" s="23">
        <f t="shared" si="16"/>
        <v>22.555664085288814</v>
      </c>
      <c r="O47" s="24">
        <f t="shared" si="17"/>
        <v>28.592621237527876</v>
      </c>
      <c r="P47" s="24">
        <f t="shared" si="18"/>
        <v>48.851714677183303</v>
      </c>
      <c r="Q47" t="s">
        <v>479</v>
      </c>
      <c r="R47" t="s">
        <v>82</v>
      </c>
      <c r="S47" t="s">
        <v>493</v>
      </c>
      <c r="T47" s="35">
        <v>100</v>
      </c>
      <c r="U47" s="35">
        <f t="shared" si="19"/>
        <v>68.051118210862612</v>
      </c>
      <c r="V47" s="35">
        <f t="shared" si="20"/>
        <v>71.098265895953759</v>
      </c>
      <c r="W47" s="35">
        <f t="shared" si="21"/>
        <v>58.15899581589958</v>
      </c>
      <c r="X47" s="35">
        <f t="shared" si="22"/>
        <v>70.742738288146654</v>
      </c>
      <c r="Y47" s="35">
        <f t="shared" si="23"/>
        <v>73.789885973237787</v>
      </c>
      <c r="Z47" s="35">
        <f t="shared" si="24"/>
        <v>60.850615893183623</v>
      </c>
      <c r="AA47" s="35">
        <f t="shared" si="25"/>
        <v>-2.6916200772840426</v>
      </c>
      <c r="AB47" s="35">
        <f t="shared" si="26"/>
        <v>-2.6916200772840284</v>
      </c>
      <c r="AC47" s="35">
        <f t="shared" si="27"/>
        <v>-2.6916200772840426</v>
      </c>
      <c r="AF47">
        <v>2.12</v>
      </c>
      <c r="AG47">
        <v>1.78</v>
      </c>
      <c r="AJ47" t="s">
        <v>136</v>
      </c>
    </row>
    <row r="48" spans="1:36" ht="15" x14ac:dyDescent="0.25">
      <c r="A48">
        <v>3.13</v>
      </c>
      <c r="B48">
        <v>3.46</v>
      </c>
      <c r="C48">
        <v>2.39</v>
      </c>
      <c r="D48" s="20">
        <f t="shared" si="3"/>
        <v>2.6916200772840515E-2</v>
      </c>
      <c r="E48" s="17">
        <f>IF(OR($A48="",$B48="",$C48=""),"",A48*'MPTO_working_3-way'!$I47)</f>
        <v>3.2142477084189909</v>
      </c>
      <c r="F48" s="21">
        <f>IF(OR($A48="",$B48="",$C48=""),"",B48*'MPTO_working_3-way'!$I47)</f>
        <v>3.5531300546740283</v>
      </c>
      <c r="G48" s="22">
        <f>IF(OR($A48="",$B48="",$C48=""),"",C48*'MPTO_working_3-way'!$I47)</f>
        <v>2.454329719847089</v>
      </c>
      <c r="H48" s="17">
        <f>IF(OR($A48="",$B48="",$C48=""),"",'MPTO_working_3-way'!E47)</f>
        <v>3.2204381788922332</v>
      </c>
      <c r="I48" s="21">
        <f>IF(OR($A48="",$B48="",$C48=""),"",'MPTO_working_3-way'!F47)</f>
        <v>3.5708511888157428</v>
      </c>
      <c r="J48" s="22">
        <f>IF(OR($A48="",$B48="",$C48=""),"",'MPTO_working_3-way'!G47)</f>
        <v>2.442372376923247</v>
      </c>
      <c r="K48" s="17">
        <f>IF(OR($A48="",$B48="",$C48=""),"",'OddsRatio_working_3-way'!H47)</f>
        <v>3.2183857140664296</v>
      </c>
      <c r="L48" s="21">
        <f>IF(OR($A48="",$B48="",$C48=""),"",'OddsRatio_working_3-way'!I47)</f>
        <v>3.5620792754006652</v>
      </c>
      <c r="M48" s="22">
        <f>IF(OR($A48="",$B48="",$C48=""),"",'OddsRatio_working_3-way'!J47)</f>
        <v>2.4476789401654164</v>
      </c>
      <c r="N48" s="23">
        <f t="shared" si="16"/>
        <v>31.111478974713975</v>
      </c>
      <c r="O48" s="24">
        <f t="shared" si="17"/>
        <v>28.144199188108303</v>
      </c>
      <c r="P48" s="24">
        <f t="shared" si="18"/>
        <v>40.744321837177708</v>
      </c>
      <c r="Q48" t="s">
        <v>77</v>
      </c>
      <c r="R48" t="s">
        <v>480</v>
      </c>
      <c r="S48" t="s">
        <v>493</v>
      </c>
      <c r="T48" s="35">
        <v>100</v>
      </c>
      <c r="U48" s="35">
        <f t="shared" si="19"/>
        <v>44.444444444444443</v>
      </c>
      <c r="V48" s="35">
        <f t="shared" si="20"/>
        <v>73.045822102425873</v>
      </c>
      <c r="W48" s="35">
        <f t="shared" si="21"/>
        <v>79.508196721311478</v>
      </c>
      <c r="X48" s="35">
        <f t="shared" si="22"/>
        <v>47.445981176262649</v>
      </c>
      <c r="Y48" s="35">
        <f t="shared" si="23"/>
        <v>76.047358834244079</v>
      </c>
      <c r="Z48" s="35">
        <f t="shared" si="24"/>
        <v>82.509733453129684</v>
      </c>
      <c r="AA48" s="35">
        <f t="shared" si="25"/>
        <v>-3.0015367318182058</v>
      </c>
      <c r="AB48" s="35">
        <f t="shared" si="26"/>
        <v>-3.0015367318182058</v>
      </c>
      <c r="AC48" s="35">
        <f t="shared" si="27"/>
        <v>-3.0015367318182058</v>
      </c>
      <c r="AF48">
        <v>2.0699999999999998</v>
      </c>
      <c r="AG48">
        <v>1.83</v>
      </c>
      <c r="AJ48" t="s">
        <v>136</v>
      </c>
    </row>
    <row r="49" spans="1:36" ht="15" x14ac:dyDescent="0.25">
      <c r="A49">
        <v>1.8</v>
      </c>
      <c r="B49">
        <v>3.71</v>
      </c>
      <c r="C49">
        <v>4.88</v>
      </c>
      <c r="D49" s="20">
        <f t="shared" si="3"/>
        <v>3.0015367318182218E-2</v>
      </c>
      <c r="E49" s="17">
        <f>IF(OR($A49="",$B49="",$C49=""),"",A49*'MPTO_working_3-way'!$I48)</f>
        <v>1.854027661172728</v>
      </c>
      <c r="F49" s="21">
        <f>IF(OR($A49="",$B49="",$C49=""),"",B49*'MPTO_working_3-way'!$I48)</f>
        <v>3.8213570127504561</v>
      </c>
      <c r="G49" s="22">
        <f>IF(OR($A49="",$B49="",$C49=""),"",C49*'MPTO_working_3-way'!$I48)</f>
        <v>5.0264749925127292</v>
      </c>
      <c r="H49" s="17">
        <f>IF(OR($A49="",$B49="",$C49=""),"",'MPTO_working_3-way'!E48)</f>
        <v>1.8330111008950016</v>
      </c>
      <c r="I49" s="21">
        <f>IF(OR($A49="",$B49="",$C49=""),"",'MPTO_working_3-way'!F48)</f>
        <v>3.8530202760007954</v>
      </c>
      <c r="J49" s="22">
        <f>IF(OR($A49="",$B49="",$C49=""),"",'MPTO_working_3-way'!G48)</f>
        <v>5.130496477720218</v>
      </c>
      <c r="K49" s="17">
        <f>IF(OR($A49="",$B49="",$C49=""),"",'OddsRatio_working_3-way'!H48)</f>
        <v>1.8408501806319366</v>
      </c>
      <c r="L49" s="21">
        <f>IF(OR($A49="",$B49="",$C49=""),"",'OddsRatio_working_3-way'!I48)</f>
        <v>3.8483799868906861</v>
      </c>
      <c r="M49" s="22">
        <f>IF(OR($A49="",$B49="",$C49=""),"",'OddsRatio_working_3-way'!J48)</f>
        <v>5.0781233760648936</v>
      </c>
      <c r="N49" s="23">
        <f t="shared" si="16"/>
        <v>53.936627858479206</v>
      </c>
      <c r="O49" s="24">
        <f t="shared" si="17"/>
        <v>26.168714324868613</v>
      </c>
      <c r="P49" s="24">
        <f t="shared" si="18"/>
        <v>19.894657816652163</v>
      </c>
      <c r="Q49" t="s">
        <v>81</v>
      </c>
      <c r="R49" t="s">
        <v>86</v>
      </c>
      <c r="S49" t="s">
        <v>493</v>
      </c>
      <c r="T49" s="35">
        <v>100</v>
      </c>
      <c r="U49" s="35">
        <f t="shared" si="19"/>
        <v>47.368421052631575</v>
      </c>
      <c r="V49" s="35">
        <f t="shared" si="20"/>
        <v>71.509971509971507</v>
      </c>
      <c r="W49" s="35">
        <f t="shared" si="21"/>
        <v>78.118161925601754</v>
      </c>
      <c r="X49" s="35">
        <f t="shared" si="22"/>
        <v>50.371866564426739</v>
      </c>
      <c r="Y49" s="35">
        <f t="shared" si="23"/>
        <v>74.513417021766671</v>
      </c>
      <c r="Z49" s="35">
        <f t="shared" si="24"/>
        <v>81.121607437396918</v>
      </c>
      <c r="AA49" s="35">
        <f t="shared" si="25"/>
        <v>-3.0034455117951637</v>
      </c>
      <c r="AB49" s="35">
        <f t="shared" si="26"/>
        <v>-3.0034455117951637</v>
      </c>
      <c r="AC49" s="35">
        <f t="shared" si="27"/>
        <v>-3.0034455117951637</v>
      </c>
      <c r="AF49">
        <v>2.0299999999999998</v>
      </c>
      <c r="AG49">
        <v>1.87</v>
      </c>
      <c r="AJ49" t="s">
        <v>136</v>
      </c>
    </row>
    <row r="50" spans="1:36" ht="15" x14ac:dyDescent="0.25">
      <c r="A50">
        <v>1.9</v>
      </c>
      <c r="B50">
        <v>3.51</v>
      </c>
      <c r="C50">
        <v>4.57</v>
      </c>
      <c r="D50" s="20">
        <f t="shared" si="3"/>
        <v>3.0034455117951664E-2</v>
      </c>
      <c r="E50" s="17">
        <f>IF(OR($A50="",$B50="",$C50=""),"",A50*'MPTO_working_3-way'!$I49)</f>
        <v>1.9570654647241081</v>
      </c>
      <c r="F50" s="21">
        <f>IF(OR($A50="",$B50="",$C50=""),"",B50*'MPTO_working_3-way'!$I49)</f>
        <v>3.6154209374640103</v>
      </c>
      <c r="G50" s="22">
        <f>IF(OR($A50="",$B50="",$C50=""),"",C50*'MPTO_working_3-way'!$I49)</f>
        <v>4.7072574598890391</v>
      </c>
      <c r="H50" s="17">
        <f>IF(OR($A50="",$B50="",$C50=""),"",'MPTO_working_3-way'!E49)</f>
        <v>1.9368422680410187</v>
      </c>
      <c r="I50" s="21">
        <f>IF(OR($A50="",$B50="",$C50=""),"",'MPTO_working_3-way'!F49)</f>
        <v>3.6378346462488707</v>
      </c>
      <c r="J50" s="22">
        <f>IF(OR($A50="",$B50="",$C50=""),"",'MPTO_working_3-way'!G49)</f>
        <v>4.7891138682239296</v>
      </c>
      <c r="K50" s="17">
        <f>IF(OR($A50="",$B50="",$C50=""),"",'OddsRatio_working_3-way'!H49)</f>
        <v>1.9446883117253155</v>
      </c>
      <c r="L50" s="21">
        <f>IF(OR($A50="",$B50="",$C50=""),"",'OddsRatio_working_3-way'!I49)</f>
        <v>3.6346307360339352</v>
      </c>
      <c r="M50" s="22">
        <f>IF(OR($A50="",$B50="",$C50=""),"",'OddsRatio_working_3-way'!J49)</f>
        <v>4.7472636365104171</v>
      </c>
      <c r="N50" s="23">
        <f t="shared" si="16"/>
        <v>51.09691106531136</v>
      </c>
      <c r="O50" s="24">
        <f t="shared" si="17"/>
        <v>27.659296588060279</v>
      </c>
      <c r="P50" s="24">
        <f t="shared" si="18"/>
        <v>21.243792346628354</v>
      </c>
      <c r="Q50" t="s">
        <v>83</v>
      </c>
      <c r="R50" t="s">
        <v>74</v>
      </c>
      <c r="S50" t="s">
        <v>493</v>
      </c>
      <c r="T50" s="35">
        <v>100</v>
      </c>
      <c r="U50" s="35">
        <f t="shared" si="19"/>
        <v>51.219512195121943</v>
      </c>
      <c r="V50" s="35">
        <f t="shared" si="20"/>
        <v>70.760233918128648</v>
      </c>
      <c r="W50" s="35">
        <f t="shared" si="21"/>
        <v>75.247524752475243</v>
      </c>
      <c r="X50" s="35">
        <f t="shared" si="22"/>
        <v>53.992241329396094</v>
      </c>
      <c r="Y50" s="35">
        <f t="shared" si="23"/>
        <v>73.532963052402806</v>
      </c>
      <c r="Z50" s="35">
        <f t="shared" si="24"/>
        <v>78.020253886749401</v>
      </c>
      <c r="AA50" s="35">
        <f t="shared" si="25"/>
        <v>-2.7727291342741509</v>
      </c>
      <c r="AB50" s="35">
        <f t="shared" si="26"/>
        <v>-2.772729134274158</v>
      </c>
      <c r="AC50" s="35">
        <f t="shared" si="27"/>
        <v>-2.772729134274158</v>
      </c>
      <c r="AF50">
        <v>2.1800000000000002</v>
      </c>
      <c r="AG50">
        <v>1.74</v>
      </c>
      <c r="AJ50" t="s">
        <v>136</v>
      </c>
    </row>
    <row r="51" spans="1:36" ht="15" x14ac:dyDescent="0.25">
      <c r="A51">
        <v>2.0499999999999998</v>
      </c>
      <c r="B51">
        <v>3.42</v>
      </c>
      <c r="C51">
        <v>4.04</v>
      </c>
      <c r="D51" s="20">
        <f t="shared" si="3"/>
        <v>2.7727291342741545E-2</v>
      </c>
      <c r="E51" s="17">
        <f>IF(OR($A51="",$B51="",$C51=""),"",A51*'MPTO_working_3-way'!$I50)</f>
        <v>2.1068409472526199</v>
      </c>
      <c r="F51" s="21">
        <f>IF(OR($A51="",$B51="",$C51=""),"",B51*'MPTO_working_3-way'!$I50)</f>
        <v>3.5148273363921758</v>
      </c>
      <c r="G51" s="22">
        <f>IF(OR($A51="",$B51="",$C51=""),"",C51*'MPTO_working_3-way'!$I50)</f>
        <v>4.1520182570246762</v>
      </c>
      <c r="H51" s="17">
        <f>IF(OR($A51="",$B51="",$C51=""),"",'MPTO_working_3-way'!E50)</f>
        <v>2.0895914525105592</v>
      </c>
      <c r="I51" s="21">
        <f>IF(OR($A51="",$B51="",$C51=""),"",'MPTO_working_3-way'!F50)</f>
        <v>3.5316317437940139</v>
      </c>
      <c r="J51" s="22">
        <f>IF(OR($A51="",$B51="",$C51=""),"",'MPTO_working_3-way'!G50)</f>
        <v>4.1967024305054821</v>
      </c>
      <c r="K51" s="17">
        <f>IF(OR($A51="",$B51="",$C51=""),"",'OddsRatio_working_3-way'!H50)</f>
        <v>2.0965708572795259</v>
      </c>
      <c r="L51" s="21">
        <f>IF(OR($A51="",$B51="",$C51=""),"",'OddsRatio_working_3-way'!I50)</f>
        <v>3.5273347377299551</v>
      </c>
      <c r="M51" s="22">
        <f>IF(OR($A51="",$B51="",$C51=""),"",'OddsRatio_working_3-way'!J50)</f>
        <v>4.1748337201235808</v>
      </c>
      <c r="N51" s="23">
        <f t="shared" si="16"/>
        <v>47.464427787205679</v>
      </c>
      <c r="O51" s="24">
        <f t="shared" si="17"/>
        <v>28.450899697009252</v>
      </c>
      <c r="P51" s="24">
        <f t="shared" si="18"/>
        <v>24.084672515785059</v>
      </c>
      <c r="Q51" t="s">
        <v>85</v>
      </c>
      <c r="R51" t="s">
        <v>80</v>
      </c>
      <c r="S51" t="s">
        <v>493</v>
      </c>
      <c r="T51" s="35">
        <v>100</v>
      </c>
      <c r="U51" s="35">
        <f t="shared" si="19"/>
        <v>49.238578680203041</v>
      </c>
      <c r="V51" s="35">
        <f t="shared" si="20"/>
        <v>71.181556195965413</v>
      </c>
      <c r="W51" s="35">
        <f t="shared" si="21"/>
        <v>76.635514018691595</v>
      </c>
      <c r="X51" s="35">
        <f t="shared" si="22"/>
        <v>52.182929785342992</v>
      </c>
      <c r="Y51" s="35">
        <f t="shared" si="23"/>
        <v>74.125907301105372</v>
      </c>
      <c r="Z51" s="35">
        <f t="shared" si="24"/>
        <v>79.579865123831524</v>
      </c>
      <c r="AA51" s="35">
        <f t="shared" si="25"/>
        <v>-2.9443511051399511</v>
      </c>
      <c r="AB51" s="35">
        <f t="shared" si="26"/>
        <v>-2.9443511051399582</v>
      </c>
      <c r="AC51" s="35">
        <f t="shared" si="27"/>
        <v>-2.9443511051399298</v>
      </c>
      <c r="AF51">
        <v>2.2599999999999998</v>
      </c>
      <c r="AG51">
        <v>1.69</v>
      </c>
      <c r="AJ51" t="s">
        <v>136</v>
      </c>
    </row>
    <row r="52" spans="1:36" ht="15" x14ac:dyDescent="0.25">
      <c r="A52">
        <v>1.97</v>
      </c>
      <c r="B52">
        <v>3.47</v>
      </c>
      <c r="C52">
        <v>4.28</v>
      </c>
      <c r="D52" s="20">
        <f t="shared" si="3"/>
        <v>2.9443511051399307E-2</v>
      </c>
      <c r="E52" s="17">
        <f>IF(OR($A52="",$B52="",$C52=""),"",A52*'MPTO_working_3-way'!$I51)</f>
        <v>2.0280037167712566</v>
      </c>
      <c r="F52" s="21">
        <f>IF(OR($A52="",$B52="",$C52=""),"",B52*'MPTO_working_3-way'!$I51)</f>
        <v>3.5721689833483556</v>
      </c>
      <c r="G52" s="22">
        <f>IF(OR($A52="",$B52="",$C52=""),"",C52*'MPTO_working_3-way'!$I51)</f>
        <v>4.406018227299989</v>
      </c>
      <c r="H52" s="17">
        <f>IF(OR($A52="",$B52="",$C52=""),"",'MPTO_working_3-way'!E51)</f>
        <v>2.0088400633579222</v>
      </c>
      <c r="I52" s="21">
        <f>IF(OR($A52="",$B52="",$C52=""),"",'MPTO_working_3-way'!F51)</f>
        <v>3.5923419758369617</v>
      </c>
      <c r="J52" s="22">
        <f>IF(OR($A52="",$B52="",$C52=""),"",'MPTO_working_3-way'!G51)</f>
        <v>4.4676692531481317</v>
      </c>
      <c r="K52" s="17">
        <f>IF(OR($A52="",$B52="",$C52=""),"",'OddsRatio_working_3-way'!H51)</f>
        <v>2.0164177662776659</v>
      </c>
      <c r="L52" s="21">
        <f>IF(OR($A52="",$B52="",$C52=""),"",'OddsRatio_working_3-way'!I51)</f>
        <v>3.5881978172225093</v>
      </c>
      <c r="M52" s="22">
        <f>IF(OR($A52="",$B52="",$C52=""),"",'OddsRatio_working_3-way'!J51)</f>
        <v>4.4369590447327241</v>
      </c>
      <c r="N52" s="23">
        <f t="shared" si="16"/>
        <v>49.309574323269963</v>
      </c>
      <c r="O52" s="24">
        <f t="shared" si="17"/>
        <v>27.994196373729629</v>
      </c>
      <c r="P52" s="24">
        <f t="shared" si="18"/>
        <v>22.696229303000425</v>
      </c>
      <c r="Q52" t="s">
        <v>68</v>
      </c>
      <c r="R52" t="s">
        <v>72</v>
      </c>
      <c r="S52" t="s">
        <v>493</v>
      </c>
      <c r="T52" s="35">
        <v>100</v>
      </c>
      <c r="U52" s="35">
        <f t="shared" si="19"/>
        <v>69.230769230769241</v>
      </c>
      <c r="V52" s="35">
        <f t="shared" si="20"/>
        <v>69.78851963746223</v>
      </c>
      <c r="W52" s="35">
        <f t="shared" si="21"/>
        <v>58.15899581589958</v>
      </c>
      <c r="X52" s="35">
        <f t="shared" si="22"/>
        <v>72.052484546638169</v>
      </c>
      <c r="Y52" s="35">
        <f t="shared" si="23"/>
        <v>72.610234953331187</v>
      </c>
      <c r="Z52" s="35">
        <f t="shared" si="24"/>
        <v>60.98071113176853</v>
      </c>
      <c r="AA52" s="35">
        <f t="shared" si="25"/>
        <v>-2.8217153158689285</v>
      </c>
      <c r="AB52" s="35">
        <f t="shared" si="26"/>
        <v>-2.821715315868957</v>
      </c>
      <c r="AC52" s="35">
        <f t="shared" si="27"/>
        <v>-2.8217153158689499</v>
      </c>
      <c r="AF52">
        <v>2.2200000000000002</v>
      </c>
      <c r="AG52">
        <v>1.71</v>
      </c>
      <c r="AJ52" t="s">
        <v>136</v>
      </c>
    </row>
    <row r="53" spans="1:36" s="35" customFormat="1" ht="15" x14ac:dyDescent="0.25">
      <c r="A53">
        <v>3.25</v>
      </c>
      <c r="B53">
        <v>3.31</v>
      </c>
      <c r="C53">
        <v>2.39</v>
      </c>
      <c r="D53" s="20">
        <f t="shared" si="3"/>
        <v>2.8217153158689445E-2</v>
      </c>
      <c r="E53" s="17">
        <f>IF(OR($A53="",$B53="",$C53=""),"",A53*'MPTO_working_3-way'!$I52)</f>
        <v>3.3417057477657406</v>
      </c>
      <c r="F53" s="21">
        <f>IF(OR($A53="",$B53="",$C53=""),"",B53*'MPTO_working_3-way'!$I52)</f>
        <v>3.4033987769552621</v>
      </c>
      <c r="G53" s="22">
        <f>IF(OR($A53="",$B53="",$C53=""),"",C53*'MPTO_working_3-way'!$I52)</f>
        <v>2.4574389960492677</v>
      </c>
      <c r="H53" s="17">
        <f>IF(OR($A53="",$B53="",$C53=""),"",'MPTO_working_3-way'!E52)</f>
        <v>3.3524805794701442</v>
      </c>
      <c r="I53" s="21">
        <f>IF(OR($A53="",$B53="",$C53=""),"",'MPTO_working_3-way'!F52)</f>
        <v>3.4163613230706877</v>
      </c>
      <c r="J53" s="22">
        <f>IF(OR($A53="",$B53="",$C53=""),"",'MPTO_working_3-way'!G52)</f>
        <v>2.4449619258868305</v>
      </c>
      <c r="K53" s="17">
        <f>IF(OR($A53="",$B53="",$C53=""),"",'OddsRatio_working_3-way'!H52)</f>
        <v>3.347861359020043</v>
      </c>
      <c r="L53" s="21">
        <f>IF(OR($A53="",$B53="",$C53=""),"",'OddsRatio_working_3-way'!I52)</f>
        <v>3.4104709952605781</v>
      </c>
      <c r="M53" s="22">
        <f>IF(OR($A53="",$B53="",$C53=""),"",'OddsRatio_working_3-way'!J52)</f>
        <v>2.4504565729057153</v>
      </c>
      <c r="N53" s="23">
        <f t="shared" si="16"/>
        <v>29.924837058696703</v>
      </c>
      <c r="O53" s="24">
        <f t="shared" si="17"/>
        <v>29.382392882406123</v>
      </c>
      <c r="P53" s="24">
        <f t="shared" si="18"/>
        <v>40.692770058897189</v>
      </c>
      <c r="Q53" t="s">
        <v>229</v>
      </c>
      <c r="R53" t="s">
        <v>70</v>
      </c>
      <c r="S53" t="s">
        <v>493</v>
      </c>
      <c r="T53" s="35">
        <v>100</v>
      </c>
      <c r="U53" s="35">
        <f t="shared" si="19"/>
        <v>63.768115942028999</v>
      </c>
      <c r="V53" s="35">
        <f t="shared" si="20"/>
        <v>73.190348525469176</v>
      </c>
      <c r="W53" s="35">
        <f t="shared" si="21"/>
        <v>59.839357429718881</v>
      </c>
      <c r="X53" s="35">
        <f t="shared" si="22"/>
        <v>66.970294044811951</v>
      </c>
      <c r="Y53" s="35">
        <f t="shared" si="23"/>
        <v>76.392526628252128</v>
      </c>
      <c r="Z53" s="35">
        <f t="shared" si="24"/>
        <v>63.041535532501847</v>
      </c>
      <c r="AA53" s="35">
        <f t="shared" si="25"/>
        <v>-3.2021781027829519</v>
      </c>
      <c r="AB53" s="35">
        <f t="shared" si="26"/>
        <v>-3.2021781027829519</v>
      </c>
      <c r="AC53" s="35">
        <f t="shared" si="27"/>
        <v>-3.2021781027829661</v>
      </c>
      <c r="AD53" s="36"/>
      <c r="AE53" s="36"/>
      <c r="AF53">
        <v>2.21</v>
      </c>
      <c r="AG53">
        <v>1.72</v>
      </c>
      <c r="AH53" s="36"/>
      <c r="AI53" s="36"/>
      <c r="AJ53" t="s">
        <v>136</v>
      </c>
    </row>
    <row r="54" spans="1:36" ht="15" x14ac:dyDescent="0.25">
      <c r="A54">
        <v>2.76</v>
      </c>
      <c r="B54">
        <v>3.73</v>
      </c>
      <c r="C54">
        <v>2.4900000000000002</v>
      </c>
      <c r="D54" s="20">
        <f t="shared" si="3"/>
        <v>3.2021781027829599E-2</v>
      </c>
      <c r="E54" s="17">
        <f>IF(OR($A54="",$B54="",$C54=""),"",A54*'MPTO_working_3-way'!$I53)</f>
        <v>2.8483801156368096</v>
      </c>
      <c r="F54" s="21">
        <f>IF(OR($A54="",$B54="",$C54=""),"",B54*'MPTO_working_3-way'!$I53)</f>
        <v>3.8494412432338043</v>
      </c>
      <c r="G54" s="22">
        <f>IF(OR($A54="",$B54="",$C54=""),"",C54*'MPTO_working_3-way'!$I53)</f>
        <v>2.569734234759296</v>
      </c>
      <c r="H54" s="17">
        <f>IF(OR($A54="",$B54="",$C54=""),"",'MPTO_working_3-way'!E53)</f>
        <v>2.8437778037125012</v>
      </c>
      <c r="I54" s="21">
        <f>IF(OR($A54="",$B54="",$C54=""),"",'MPTO_working_3-way'!F53)</f>
        <v>3.8846629924543667</v>
      </c>
      <c r="J54" s="22">
        <f>IF(OR($A54="",$B54="",$C54=""),"",'MPTO_working_3-way'!G53)</f>
        <v>2.5579863616913929</v>
      </c>
      <c r="K54" s="17">
        <f>IF(OR($A54="",$B54="",$C54=""),"",'OddsRatio_working_3-way'!H53)</f>
        <v>2.8471429477371615</v>
      </c>
      <c r="L54" s="21">
        <f>IF(OR($A54="",$B54="",$C54=""),"",'OddsRatio_working_3-way'!I53)</f>
        <v>3.8651705950695754</v>
      </c>
      <c r="M54" s="22">
        <f>IF(OR($A54="",$B54="",$C54=""),"",'OddsRatio_working_3-way'!J53)</f>
        <v>2.563774427345666</v>
      </c>
      <c r="N54" s="23">
        <f t="shared" si="16"/>
        <v>35.107673814680837</v>
      </c>
      <c r="O54" s="24">
        <f t="shared" si="17"/>
        <v>25.977796173865713</v>
      </c>
      <c r="P54" s="24">
        <f t="shared" si="18"/>
        <v>38.914530011453451</v>
      </c>
      <c r="Q54" t="s">
        <v>88</v>
      </c>
      <c r="R54" t="s">
        <v>101</v>
      </c>
      <c r="S54" t="s">
        <v>493</v>
      </c>
      <c r="T54" s="35">
        <v>100</v>
      </c>
      <c r="U54" s="35">
        <f t="shared" si="19"/>
        <v>61.685823754789276</v>
      </c>
      <c r="V54" s="35">
        <f t="shared" si="20"/>
        <v>69.696969696969703</v>
      </c>
      <c r="W54" s="35">
        <f t="shared" si="21"/>
        <v>65.277777777777771</v>
      </c>
      <c r="X54" s="35">
        <f t="shared" si="22"/>
        <v>65.025252525252526</v>
      </c>
      <c r="Y54" s="35">
        <f t="shared" si="23"/>
        <v>73.036398467432946</v>
      </c>
      <c r="Z54" s="35">
        <f t="shared" si="24"/>
        <v>68.617206548241043</v>
      </c>
      <c r="AA54" s="35">
        <f t="shared" si="25"/>
        <v>-3.3394287704632504</v>
      </c>
      <c r="AB54" s="35">
        <f t="shared" si="26"/>
        <v>-3.3394287704632433</v>
      </c>
      <c r="AC54" s="35">
        <f t="shared" si="27"/>
        <v>-3.3394287704632717</v>
      </c>
      <c r="AF54">
        <v>1.75</v>
      </c>
      <c r="AG54">
        <v>2.14</v>
      </c>
      <c r="AJ54" t="s">
        <v>137</v>
      </c>
    </row>
    <row r="55" spans="1:36" ht="15" x14ac:dyDescent="0.25">
      <c r="A55">
        <v>2.61</v>
      </c>
      <c r="B55">
        <v>3.3</v>
      </c>
      <c r="C55">
        <v>2.88</v>
      </c>
      <c r="D55" s="20">
        <f t="shared" si="3"/>
        <v>3.3394287704632486E-2</v>
      </c>
      <c r="E55" s="17">
        <f>IF(OR($A55="",$B55="",$C55=""),"",A55*'MPTO_working_3-way'!$I54)</f>
        <v>2.6971590909090906</v>
      </c>
      <c r="F55" s="21">
        <f>IF(OR($A55="",$B55="",$C55=""),"",B55*'MPTO_working_3-way'!$I54)</f>
        <v>3.4102011494252871</v>
      </c>
      <c r="G55" s="22">
        <f>IF(OR($A55="",$B55="",$C55=""),"",C55*'MPTO_working_3-way'!$I54)</f>
        <v>2.9761755485893415</v>
      </c>
      <c r="H55" s="17">
        <f>IF(OR($A55="",$B55="",$C55=""),"",'MPTO_working_3-way'!E54)</f>
        <v>2.6880973744782115</v>
      </c>
      <c r="I55" s="21">
        <f>IF(OR($A55="",$B55="",$C55=""),"",'MPTO_working_3-way'!F54)</f>
        <v>3.425843981504499</v>
      </c>
      <c r="J55" s="22">
        <f>IF(OR($A55="",$B55="",$C55=""),"",'MPTO_working_3-way'!G54)</f>
        <v>2.9753864755160206</v>
      </c>
      <c r="K55" s="17">
        <f>IF(OR($A55="",$B55="",$C55=""),"",'OddsRatio_working_3-way'!H54)</f>
        <v>2.6924149721046158</v>
      </c>
      <c r="L55" s="21">
        <f>IF(OR($A55="",$B55="",$C55=""),"",'OddsRatio_working_3-way'!I54)</f>
        <v>3.4177356744351641</v>
      </c>
      <c r="M55" s="22">
        <f>IF(OR($A55="",$B55="",$C55=""),"",'OddsRatio_working_3-way'!J54)</f>
        <v>2.9762361164948308</v>
      </c>
      <c r="N55" s="23">
        <f t="shared" si="16"/>
        <v>37.076048030334952</v>
      </c>
      <c r="O55" s="24">
        <f t="shared" si="17"/>
        <v>29.323783442174005</v>
      </c>
      <c r="P55" s="24">
        <f t="shared" si="18"/>
        <v>33.60016852749105</v>
      </c>
      <c r="Q55" t="s">
        <v>90</v>
      </c>
      <c r="R55" t="s">
        <v>103</v>
      </c>
      <c r="S55" t="s">
        <v>493</v>
      </c>
      <c r="T55" s="35">
        <v>100</v>
      </c>
      <c r="U55" s="35">
        <f t="shared" si="19"/>
        <v>55.55555555555555</v>
      </c>
      <c r="V55" s="35">
        <f t="shared" si="20"/>
        <v>71.751412429378533</v>
      </c>
      <c r="W55" s="35">
        <f t="shared" si="21"/>
        <v>69.325153374233125</v>
      </c>
      <c r="X55" s="35">
        <f t="shared" si="22"/>
        <v>58.923434196388349</v>
      </c>
      <c r="Y55" s="35">
        <f t="shared" si="23"/>
        <v>75.119291070211318</v>
      </c>
      <c r="Z55" s="35">
        <f t="shared" si="24"/>
        <v>72.69303201506591</v>
      </c>
      <c r="AA55" s="35">
        <f t="shared" si="25"/>
        <v>-3.3678786408327994</v>
      </c>
      <c r="AB55" s="35">
        <f t="shared" si="26"/>
        <v>-3.3678786408327852</v>
      </c>
      <c r="AC55" s="35">
        <f t="shared" si="27"/>
        <v>-3.3678786408327852</v>
      </c>
      <c r="AF55">
        <v>2.14</v>
      </c>
      <c r="AG55">
        <v>1.75</v>
      </c>
      <c r="AJ55" t="s">
        <v>137</v>
      </c>
    </row>
    <row r="56" spans="1:36" ht="15" x14ac:dyDescent="0.25">
      <c r="A56">
        <v>2.25</v>
      </c>
      <c r="B56">
        <v>3.54</v>
      </c>
      <c r="C56">
        <v>3.26</v>
      </c>
      <c r="D56" s="20">
        <f t="shared" si="3"/>
        <v>3.3678786408327888E-2</v>
      </c>
      <c r="E56" s="17">
        <f>IF(OR($A56="",$B56="",$C56=""),"",A56*'MPTO_working_3-way'!$I55)</f>
        <v>2.3257772694187375</v>
      </c>
      <c r="F56" s="21">
        <f>IF(OR($A56="",$B56="",$C56=""),"",B56*'MPTO_working_3-way'!$I55)</f>
        <v>3.6592229038854809</v>
      </c>
      <c r="G56" s="22">
        <f>IF(OR($A56="",$B56="",$C56=""),"",C56*'MPTO_working_3-way'!$I55)</f>
        <v>3.3697928436911488</v>
      </c>
      <c r="H56" s="17">
        <f>IF(OR($A56="",$B56="",$C56=""),"",'MPTO_working_3-way'!E55)</f>
        <v>2.3083057010018755</v>
      </c>
      <c r="I56" s="21">
        <f>IF(OR($A56="",$B56="",$C56=""),"",'MPTO_working_3-way'!F55)</f>
        <v>3.6865052885639247</v>
      </c>
      <c r="J56" s="22">
        <f>IF(OR($A56="",$B56="",$C56=""),"",'MPTO_working_3-way'!G55)</f>
        <v>3.3838404899980454</v>
      </c>
      <c r="K56" s="17">
        <f>IF(OR($A56="",$B56="",$C56=""),"",'OddsRatio_working_3-way'!H55)</f>
        <v>2.3157382853303905</v>
      </c>
      <c r="L56" s="21">
        <f>IF(OR($A56="",$B56="",$C56=""),"",'OddsRatio_working_3-way'!I55)</f>
        <v>3.6735801957913536</v>
      </c>
      <c r="M56" s="22">
        <f>IF(OR($A56="",$B56="",$C56=""),"",'OddsRatio_working_3-way'!J55)</f>
        <v>3.3788548198773452</v>
      </c>
      <c r="N56" s="23">
        <f t="shared" si="16"/>
        <v>42.996378593463582</v>
      </c>
      <c r="O56" s="24">
        <f t="shared" si="17"/>
        <v>27.32820673313363</v>
      </c>
      <c r="P56" s="24">
        <f t="shared" si="18"/>
        <v>29.675414673402777</v>
      </c>
      <c r="Q56" t="s">
        <v>92</v>
      </c>
      <c r="R56" t="s">
        <v>111</v>
      </c>
      <c r="S56" t="s">
        <v>493</v>
      </c>
      <c r="T56" s="35">
        <v>100</v>
      </c>
      <c r="U56" s="35">
        <f t="shared" si="19"/>
        <v>69.418960244648318</v>
      </c>
      <c r="V56" s="35">
        <f t="shared" si="20"/>
        <v>73.262032085561486</v>
      </c>
      <c r="W56" s="35">
        <f t="shared" si="21"/>
        <v>53.917050691244242</v>
      </c>
      <c r="X56" s="35">
        <f t="shared" si="22"/>
        <v>72.820917223194257</v>
      </c>
      <c r="Y56" s="35">
        <f t="shared" si="23"/>
        <v>76.66398906410744</v>
      </c>
      <c r="Z56" s="35">
        <f t="shared" si="24"/>
        <v>57.319007669790182</v>
      </c>
      <c r="AA56" s="35">
        <f t="shared" si="25"/>
        <v>-3.4019569785459396</v>
      </c>
      <c r="AB56" s="35">
        <f t="shared" si="26"/>
        <v>-3.4019569785459538</v>
      </c>
      <c r="AC56" s="35">
        <f t="shared" si="27"/>
        <v>-3.4019569785459396</v>
      </c>
      <c r="AF56">
        <v>1.87</v>
      </c>
      <c r="AG56">
        <v>2</v>
      </c>
      <c r="AJ56" t="s">
        <v>137</v>
      </c>
    </row>
    <row r="57" spans="1:36" ht="15" x14ac:dyDescent="0.25">
      <c r="A57">
        <v>3.27</v>
      </c>
      <c r="B57">
        <v>3.74</v>
      </c>
      <c r="C57">
        <v>2.17</v>
      </c>
      <c r="D57" s="20">
        <f t="shared" si="3"/>
        <v>3.4019569785459502E-2</v>
      </c>
      <c r="E57" s="17">
        <f>IF(OR($A57="",$B57="",$C57=""),"",A57*'MPTO_working_3-way'!$I56)</f>
        <v>3.3812439931984528</v>
      </c>
      <c r="F57" s="21">
        <f>IF(OR($A57="",$B57="",$C57=""),"",B57*'MPTO_working_3-way'!$I56)</f>
        <v>3.8672331909976188</v>
      </c>
      <c r="G57" s="22">
        <f>IF(OR($A57="",$B57="",$C57=""),"",C57*'MPTO_working_3-way'!$I56)</f>
        <v>2.2438224664344468</v>
      </c>
      <c r="H57" s="17">
        <f>IF(OR($A57="",$B57="",$C57=""),"",'MPTO_working_3-way'!E56)</f>
        <v>3.3959254353439516</v>
      </c>
      <c r="I57" s="21">
        <f>IF(OR($A57="",$B57="",$C57=""),"",'MPTO_working_3-way'!F56)</f>
        <v>3.905642450629796</v>
      </c>
      <c r="J57" s="22">
        <f>IF(OR($A57="",$B57="",$C57=""),"",'MPTO_working_3-way'!G56)</f>
        <v>2.2247453974768074</v>
      </c>
      <c r="K57" s="17">
        <f>IF(OR($A57="",$B57="",$C57=""),"",'OddsRatio_working_3-way'!H56)</f>
        <v>3.3916810614612078</v>
      </c>
      <c r="L57" s="21">
        <f>IF(OR($A57="",$B57="",$C57=""),"",'OddsRatio_working_3-way'!I56)</f>
        <v>3.88687493762278</v>
      </c>
      <c r="M57" s="22">
        <f>IF(OR($A57="",$B57="",$C57=""),"",'OddsRatio_working_3-way'!J56)</f>
        <v>2.2327166704447636</v>
      </c>
      <c r="N57" s="23">
        <f t="shared" si="16"/>
        <v>29.574913907767431</v>
      </c>
      <c r="O57" s="24">
        <f t="shared" si="17"/>
        <v>25.858280341818045</v>
      </c>
      <c r="P57" s="24">
        <f t="shared" si="18"/>
        <v>44.566805750414524</v>
      </c>
      <c r="Q57" t="s">
        <v>94</v>
      </c>
      <c r="R57" t="s">
        <v>97</v>
      </c>
      <c r="S57" t="s">
        <v>493</v>
      </c>
      <c r="T57" s="35">
        <v>100</v>
      </c>
      <c r="U57" s="35">
        <f t="shared" si="19"/>
        <v>48.186528497409334</v>
      </c>
      <c r="V57" s="35">
        <f t="shared" si="20"/>
        <v>73.333333333333329</v>
      </c>
      <c r="W57" s="35">
        <f t="shared" si="21"/>
        <v>74.811083123425689</v>
      </c>
      <c r="X57" s="35">
        <f t="shared" si="22"/>
        <v>51.855583543240982</v>
      </c>
      <c r="Y57" s="35">
        <f t="shared" si="23"/>
        <v>77.002388379164984</v>
      </c>
      <c r="Z57" s="35">
        <f t="shared" si="24"/>
        <v>78.480138169257344</v>
      </c>
      <c r="AA57" s="35">
        <f t="shared" si="25"/>
        <v>-3.669055045831648</v>
      </c>
      <c r="AB57" s="35">
        <f t="shared" si="26"/>
        <v>-3.6690550458316551</v>
      </c>
      <c r="AC57" s="35">
        <f t="shared" si="27"/>
        <v>-3.6690550458316551</v>
      </c>
      <c r="AF57">
        <v>1.79</v>
      </c>
      <c r="AG57">
        <v>2.08</v>
      </c>
      <c r="AJ57" t="s">
        <v>137</v>
      </c>
    </row>
    <row r="58" spans="1:36" ht="15" x14ac:dyDescent="0.25">
      <c r="A58">
        <v>1.93</v>
      </c>
      <c r="B58">
        <v>3.75</v>
      </c>
      <c r="C58">
        <v>3.97</v>
      </c>
      <c r="D58" s="20">
        <f t="shared" si="3"/>
        <v>3.6690550458316373E-2</v>
      </c>
      <c r="E58" s="17">
        <f>IF(OR($A58="",$B58="",$C58=""),"",A58*'MPTO_working_3-way'!$I57)</f>
        <v>2.0008127623845504</v>
      </c>
      <c r="F58" s="21">
        <f>IF(OR($A58="",$B58="",$C58=""),"",B58*'MPTO_working_3-way'!$I57)</f>
        <v>3.8875895642186862</v>
      </c>
      <c r="G58" s="22">
        <f>IF(OR($A58="",$B58="",$C58=""),"",C58*'MPTO_working_3-way'!$I57)</f>
        <v>4.1156614853195164</v>
      </c>
      <c r="H58" s="17">
        <f>IF(OR($A58="",$B58="",$C58=""),"",'MPTO_working_3-way'!E57)</f>
        <v>1.9766575265818243</v>
      </c>
      <c r="I58" s="21">
        <f>IF(OR($A58="",$B58="",$C58=""),"",'MPTO_working_3-way'!F57)</f>
        <v>3.9302539773368448</v>
      </c>
      <c r="J58" s="22">
        <f>IF(OR($A58="",$B58="",$C58=""),"",'MPTO_working_3-way'!G57)</f>
        <v>4.1725954853442504</v>
      </c>
      <c r="K58" s="17">
        <f>IF(OR($A58="",$B58="",$C58=""),"",'OddsRatio_working_3-way'!H57)</f>
        <v>1.9859133479073314</v>
      </c>
      <c r="L58" s="21">
        <f>IF(OR($A58="",$B58="",$C58=""),"",'OddsRatio_working_3-way'!I57)</f>
        <v>3.915335168543185</v>
      </c>
      <c r="M58" s="22">
        <f>IF(OR($A58="",$B58="",$C58=""),"",'OddsRatio_working_3-way'!J57)</f>
        <v>4.1485619820266395</v>
      </c>
      <c r="N58" s="23">
        <f t="shared" si="16"/>
        <v>49.979689194315668</v>
      </c>
      <c r="O58" s="24">
        <f t="shared" si="17"/>
        <v>25.722880038674461</v>
      </c>
      <c r="P58" s="24">
        <f t="shared" si="18"/>
        <v>24.297430767009882</v>
      </c>
      <c r="Q58" t="s">
        <v>96</v>
      </c>
      <c r="R58" t="s">
        <v>95</v>
      </c>
      <c r="S58" t="s">
        <v>493</v>
      </c>
      <c r="T58" s="35">
        <v>100</v>
      </c>
      <c r="U58" s="35">
        <f t="shared" si="19"/>
        <v>38.650306748466257</v>
      </c>
      <c r="V58" s="35">
        <f t="shared" si="20"/>
        <v>75.124378109452735</v>
      </c>
      <c r="W58" s="35">
        <f t="shared" si="21"/>
        <v>82.608695652173907</v>
      </c>
      <c r="X58" s="35">
        <f t="shared" si="22"/>
        <v>42.266926238373351</v>
      </c>
      <c r="Y58" s="35">
        <f t="shared" si="23"/>
        <v>78.740997599359829</v>
      </c>
      <c r="Z58" s="35">
        <f t="shared" si="24"/>
        <v>86.225315142081001</v>
      </c>
      <c r="AA58" s="35">
        <f t="shared" si="25"/>
        <v>-3.6166194899070945</v>
      </c>
      <c r="AB58" s="35">
        <f t="shared" si="26"/>
        <v>-3.6166194899070945</v>
      </c>
      <c r="AC58" s="35">
        <f t="shared" si="27"/>
        <v>-3.6166194899070945</v>
      </c>
      <c r="AF58">
        <v>1.88</v>
      </c>
      <c r="AG58">
        <v>1.98</v>
      </c>
      <c r="AJ58" t="s">
        <v>137</v>
      </c>
    </row>
    <row r="59" spans="1:36" ht="15" x14ac:dyDescent="0.25">
      <c r="A59">
        <v>1.63</v>
      </c>
      <c r="B59">
        <v>4.0199999999999996</v>
      </c>
      <c r="C59">
        <v>5.75</v>
      </c>
      <c r="D59" s="20">
        <f t="shared" si="3"/>
        <v>3.6166194899070803E-2</v>
      </c>
      <c r="E59" s="17">
        <f>IF(OR($A59="",$B59="",$C59=""),"",A59*'MPTO_working_3-way'!$I58)</f>
        <v>1.6889508976854852</v>
      </c>
      <c r="F59" s="21">
        <f>IF(OR($A59="",$B59="",$C59=""),"",B59*'MPTO_working_3-way'!$I58)</f>
        <v>4.1653881034942639</v>
      </c>
      <c r="G59" s="22">
        <f>IF(OR($A59="",$B59="",$C59=""),"",C59*'MPTO_working_3-way'!$I58)</f>
        <v>5.9579556206696571</v>
      </c>
      <c r="H59" s="17">
        <f>IF(OR($A59="",$B59="",$C59=""),"",'MPTO_working_3-way'!E58)</f>
        <v>1.6626720023653196</v>
      </c>
      <c r="I59" s="21">
        <f>IF(OR($A59="",$B59="",$C59=""),"",'MPTO_working_3-way'!F58)</f>
        <v>4.2247424298771987</v>
      </c>
      <c r="J59" s="22">
        <f>IF(OR($A59="",$B59="",$C59=""),"",'MPTO_working_3-way'!G58)</f>
        <v>6.1782685575138752</v>
      </c>
      <c r="K59" s="17">
        <f>IF(OR($A59="",$B59="",$C59=""),"",'OddsRatio_working_3-way'!H58)</f>
        <v>1.6717754926757782</v>
      </c>
      <c r="L59" s="21">
        <f>IF(OR($A59="",$B59="",$C59=""),"",'OddsRatio_working_3-way'!I58)</f>
        <v>4.2202571236203958</v>
      </c>
      <c r="M59" s="22">
        <f>IF(OR($A59="",$B59="",$C59=""),"",'OddsRatio_working_3-way'!J58)</f>
        <v>6.0649739527141993</v>
      </c>
      <c r="N59" s="23">
        <f t="shared" si="16"/>
        <v>59.208352437621848</v>
      </c>
      <c r="O59" s="24">
        <f t="shared" si="17"/>
        <v>24.007366784408859</v>
      </c>
      <c r="P59" s="24">
        <f t="shared" si="18"/>
        <v>16.784280777969322</v>
      </c>
      <c r="Q59" t="s">
        <v>98</v>
      </c>
      <c r="R59" t="s">
        <v>105</v>
      </c>
      <c r="S59" t="s">
        <v>493</v>
      </c>
      <c r="T59" s="35">
        <v>100</v>
      </c>
      <c r="U59" s="35">
        <f t="shared" si="19"/>
        <v>52.830188679245275</v>
      </c>
      <c r="V59" s="35">
        <f t="shared" si="20"/>
        <v>71.590909090909093</v>
      </c>
      <c r="W59" s="35">
        <f t="shared" si="21"/>
        <v>72.222222222222229</v>
      </c>
      <c r="X59" s="35">
        <f t="shared" si="22"/>
        <v>56.186868686868685</v>
      </c>
      <c r="Y59" s="35">
        <f t="shared" si="23"/>
        <v>74.94758909853249</v>
      </c>
      <c r="Z59" s="35">
        <f t="shared" si="24"/>
        <v>75.578902229845625</v>
      </c>
      <c r="AA59" s="35">
        <f t="shared" si="25"/>
        <v>-3.3566800076234102</v>
      </c>
      <c r="AB59" s="35">
        <f t="shared" si="26"/>
        <v>-3.356680007623396</v>
      </c>
      <c r="AC59" s="35">
        <f t="shared" si="27"/>
        <v>-3.356680007623396</v>
      </c>
      <c r="AF59">
        <v>2.06</v>
      </c>
      <c r="AG59">
        <v>1.81</v>
      </c>
      <c r="AJ59" t="s">
        <v>137</v>
      </c>
    </row>
    <row r="60" spans="1:36" s="35" customFormat="1" ht="15" x14ac:dyDescent="0.25">
      <c r="A60">
        <v>2.12</v>
      </c>
      <c r="B60">
        <v>3.52</v>
      </c>
      <c r="C60">
        <v>3.6</v>
      </c>
      <c r="D60" s="20">
        <f t="shared" si="3"/>
        <v>3.3566800076234138E-2</v>
      </c>
      <c r="E60" s="17">
        <f>IF(OR($A60="",$B60="",$C60=""),"",A60*'MPTO_working_3-way'!$I59)</f>
        <v>2.1911616161616165</v>
      </c>
      <c r="F60" s="21">
        <f>IF(OR($A60="",$B60="",$C60=""),"",B60*'MPTO_working_3-way'!$I59)</f>
        <v>3.638155136268344</v>
      </c>
      <c r="G60" s="22">
        <f>IF(OR($A60="",$B60="",$C60=""),"",C60*'MPTO_working_3-way'!$I59)</f>
        <v>3.7208404802744428</v>
      </c>
      <c r="H60" s="17">
        <f>IF(OR($A60="",$B60="",$C60=""),"",'MPTO_working_3-way'!E59)</f>
        <v>2.1715093721439538</v>
      </c>
      <c r="I60" s="21">
        <f>IF(OR($A60="",$B60="",$C60=""),"",'MPTO_working_3-way'!F59)</f>
        <v>3.664319385439097</v>
      </c>
      <c r="J60" s="22">
        <f>IF(OR($A60="",$B60="",$C60=""),"",'MPTO_working_3-way'!G59)</f>
        <v>3.7510946948258921</v>
      </c>
      <c r="K60" s="17">
        <f>IF(OR($A60="",$B60="",$C60=""),"",'OddsRatio_working_3-way'!H59)</f>
        <v>2.1795305852060332</v>
      </c>
      <c r="L60" s="21">
        <f>IF(OR($A60="",$B60="",$C60=""),"",'OddsRatio_working_3-way'!I59)</f>
        <v>3.6539438167135736</v>
      </c>
      <c r="M60" s="22">
        <f>IF(OR($A60="",$B60="",$C60=""),"",'OddsRatio_working_3-way'!J59)</f>
        <v>3.738196001371147</v>
      </c>
      <c r="N60" s="23">
        <f t="shared" si="16"/>
        <v>45.637893281087926</v>
      </c>
      <c r="O60" s="24">
        <f t="shared" si="17"/>
        <v>27.486458453382507</v>
      </c>
      <c r="P60" s="24">
        <f t="shared" si="18"/>
        <v>26.875648265529563</v>
      </c>
      <c r="Q60" t="s">
        <v>100</v>
      </c>
      <c r="R60" t="s">
        <v>107</v>
      </c>
      <c r="S60" t="s">
        <v>493</v>
      </c>
      <c r="T60" s="35">
        <v>100</v>
      </c>
      <c r="U60" s="35">
        <f t="shared" si="19"/>
        <v>71.098265895953759</v>
      </c>
      <c r="V60" s="35">
        <f t="shared" si="20"/>
        <v>70.501474926253692</v>
      </c>
      <c r="W60" s="35">
        <f t="shared" si="21"/>
        <v>55.156950672645742</v>
      </c>
      <c r="X60" s="35">
        <f t="shared" si="22"/>
        <v>74.341574401100573</v>
      </c>
      <c r="Y60" s="35">
        <f t="shared" si="23"/>
        <v>73.744783431400506</v>
      </c>
      <c r="Z60" s="35">
        <f t="shared" si="24"/>
        <v>58.400259177792556</v>
      </c>
      <c r="AA60" s="35">
        <f t="shared" si="25"/>
        <v>-3.243308505146814</v>
      </c>
      <c r="AB60" s="35">
        <f t="shared" si="26"/>
        <v>-3.243308505146814</v>
      </c>
      <c r="AC60" s="35">
        <f t="shared" si="27"/>
        <v>-3.243308505146814</v>
      </c>
      <c r="AD60" s="36"/>
      <c r="AE60" s="36"/>
      <c r="AF60">
        <v>2</v>
      </c>
      <c r="AG60">
        <v>1.87</v>
      </c>
      <c r="AH60" s="36"/>
      <c r="AI60" s="36"/>
      <c r="AJ60" t="s">
        <v>137</v>
      </c>
    </row>
    <row r="61" spans="1:36" ht="15" x14ac:dyDescent="0.25">
      <c r="A61">
        <v>3.46</v>
      </c>
      <c r="B61">
        <v>3.39</v>
      </c>
      <c r="C61">
        <v>2.23</v>
      </c>
      <c r="D61" s="20">
        <f t="shared" si="3"/>
        <v>3.2433085051468247E-2</v>
      </c>
      <c r="E61" s="17">
        <f>IF(OR($A61="",$B61="",$C61=""),"",A61*'MPTO_working_3-way'!$I60)</f>
        <v>3.5722184742780803</v>
      </c>
      <c r="F61" s="21">
        <f>IF(OR($A61="",$B61="",$C61=""),"",B61*'MPTO_working_3-way'!$I60)</f>
        <v>3.4999481583244774</v>
      </c>
      <c r="G61" s="22">
        <f>IF(OR($A61="",$B61="",$C61=""),"",C61*'MPTO_working_3-way'!$I60)</f>
        <v>2.3023257796647743</v>
      </c>
      <c r="H61" s="17">
        <f>IF(OR($A61="",$B61="",$C61=""),"",'MPTO_working_3-way'!E60)</f>
        <v>3.5944547423493511</v>
      </c>
      <c r="I61" s="21">
        <f>IF(OR($A61="",$B61="",$C61=""),"",'MPTO_working_3-way'!F60)</f>
        <v>3.5189680175784974</v>
      </c>
      <c r="J61" s="22">
        <f>IF(OR($A61="",$B61="",$C61=""),"",'MPTO_working_3-way'!G60)</f>
        <v>2.2850903128265339</v>
      </c>
      <c r="K61" s="17">
        <f>IF(OR($A61="",$B61="",$C61=""),"",'OddsRatio_working_3-way'!H60)</f>
        <v>3.5847149805131555</v>
      </c>
      <c r="L61" s="21">
        <f>IF(OR($A61="",$B61="",$C61=""),"",'OddsRatio_working_3-way'!I60)</f>
        <v>3.511166180254651</v>
      </c>
      <c r="M61" s="22">
        <f>IF(OR($A61="",$B61="",$C61=""),"",'OddsRatio_working_3-way'!J60)</f>
        <v>2.2923574902565775</v>
      </c>
      <c r="N61" s="23">
        <f t="shared" si="16"/>
        <v>27.993808531044362</v>
      </c>
      <c r="O61" s="24">
        <f t="shared" si="17"/>
        <v>28.571851775048231</v>
      </c>
      <c r="P61" s="24">
        <f t="shared" si="18"/>
        <v>43.434339693907397</v>
      </c>
      <c r="Q61" t="s">
        <v>102</v>
      </c>
      <c r="R61" t="s">
        <v>93</v>
      </c>
      <c r="S61" t="s">
        <v>493</v>
      </c>
      <c r="T61" s="35">
        <v>100</v>
      </c>
      <c r="U61" s="35">
        <f t="shared" si="19"/>
        <v>58.50622406639004</v>
      </c>
      <c r="V61" s="35">
        <f t="shared" si="20"/>
        <v>71.671388101982998</v>
      </c>
      <c r="W61" s="35">
        <f t="shared" si="21"/>
        <v>66.442953020134226</v>
      </c>
      <c r="X61" s="35">
        <f t="shared" si="22"/>
        <v>61.885658877882776</v>
      </c>
      <c r="Y61" s="35">
        <f t="shared" si="23"/>
        <v>75.050822913475741</v>
      </c>
      <c r="Z61" s="35">
        <f t="shared" si="24"/>
        <v>69.822387831626955</v>
      </c>
      <c r="AA61" s="35">
        <f t="shared" si="25"/>
        <v>-3.3794348114927359</v>
      </c>
      <c r="AB61" s="35">
        <f t="shared" si="26"/>
        <v>-3.3794348114927431</v>
      </c>
      <c r="AC61" s="35">
        <f t="shared" si="27"/>
        <v>-3.3794348114927288</v>
      </c>
      <c r="AF61">
        <v>2.17</v>
      </c>
      <c r="AG61">
        <v>1.73</v>
      </c>
      <c r="AJ61" t="s">
        <v>137</v>
      </c>
    </row>
    <row r="62" spans="1:36" ht="15" x14ac:dyDescent="0.25">
      <c r="A62">
        <v>2.41</v>
      </c>
      <c r="B62">
        <v>3.53</v>
      </c>
      <c r="C62">
        <v>2.98</v>
      </c>
      <c r="D62" s="20">
        <f t="shared" si="3"/>
        <v>3.3794348114927208E-2</v>
      </c>
      <c r="E62" s="17">
        <f>IF(OR($A62="",$B62="",$C62=""),"",A62*'MPTO_working_3-way'!$I61)</f>
        <v>2.4914443789569747</v>
      </c>
      <c r="F62" s="21">
        <f>IF(OR($A62="",$B62="",$C62=""),"",B62*'MPTO_working_3-way'!$I61)</f>
        <v>3.6492940488456926</v>
      </c>
      <c r="G62" s="22">
        <f>IF(OR($A62="",$B62="",$C62=""),"",C62*'MPTO_working_3-way'!$I61)</f>
        <v>3.0807071573824829</v>
      </c>
      <c r="H62" s="17">
        <f>IF(OR($A62="",$B62="",$C62=""),"",'MPTO_working_3-way'!E61)</f>
        <v>2.4772527711553987</v>
      </c>
      <c r="I62" s="21">
        <f>IF(OR($A62="",$B62="",$C62=""),"",'MPTO_working_3-way'!F61)</f>
        <v>3.6761822204576475</v>
      </c>
      <c r="J62" s="22">
        <f>IF(OR($A62="",$B62="",$C62=""),"",'MPTO_working_3-way'!G61)</f>
        <v>3.0835105266320246</v>
      </c>
      <c r="K62" s="17">
        <f>IF(OR($A62="",$B62="",$C62=""),"",'OddsRatio_working_3-way'!H61)</f>
        <v>2.4836760380704828</v>
      </c>
      <c r="L62" s="21">
        <f>IF(OR($A62="",$B62="",$C62=""),"",'OddsRatio_working_3-way'!I61)</f>
        <v>3.6621988484527099</v>
      </c>
      <c r="M62" s="22">
        <f>IF(OR($A62="",$B62="",$C62=""),"",'OddsRatio_working_3-way'!J61)</f>
        <v>3.083459968354294</v>
      </c>
      <c r="N62" s="23">
        <f t="shared" si="16"/>
        <v>40.137360016788449</v>
      </c>
      <c r="O62" s="24">
        <f t="shared" si="17"/>
        <v>27.4025602380907</v>
      </c>
      <c r="P62" s="24">
        <f t="shared" si="18"/>
        <v>32.460079745120865</v>
      </c>
      <c r="Q62" t="s">
        <v>104</v>
      </c>
      <c r="R62" t="s">
        <v>99</v>
      </c>
      <c r="S62" t="s">
        <v>493</v>
      </c>
      <c r="T62" s="35">
        <v>100</v>
      </c>
      <c r="U62" s="35">
        <f t="shared" si="19"/>
        <v>66.996699669967001</v>
      </c>
      <c r="V62" s="35">
        <f t="shared" si="20"/>
        <v>70.414201183431956</v>
      </c>
      <c r="W62" s="35">
        <f t="shared" si="21"/>
        <v>59.183673469387763</v>
      </c>
      <c r="X62" s="35">
        <f t="shared" si="22"/>
        <v>70.402125347180288</v>
      </c>
      <c r="Y62" s="35">
        <f t="shared" si="23"/>
        <v>73.819626860645243</v>
      </c>
      <c r="Z62" s="35">
        <f t="shared" si="24"/>
        <v>62.589099146601043</v>
      </c>
      <c r="AA62" s="35">
        <f t="shared" si="25"/>
        <v>-3.4054256772132874</v>
      </c>
      <c r="AB62" s="35">
        <f t="shared" si="26"/>
        <v>-3.4054256772132874</v>
      </c>
      <c r="AC62" s="35">
        <f t="shared" si="27"/>
        <v>-3.4054256772132803</v>
      </c>
      <c r="AF62">
        <v>2.02</v>
      </c>
      <c r="AG62">
        <v>1.85</v>
      </c>
      <c r="AJ62" t="s">
        <v>137</v>
      </c>
    </row>
    <row r="63" spans="1:36" s="35" customFormat="1" ht="15" x14ac:dyDescent="0.25">
      <c r="A63">
        <v>3.03</v>
      </c>
      <c r="B63">
        <v>3.38</v>
      </c>
      <c r="C63">
        <v>2.4500000000000002</v>
      </c>
      <c r="D63" s="20">
        <f t="shared" si="3"/>
        <v>3.4054256772132918E-2</v>
      </c>
      <c r="E63" s="17">
        <f>IF(OR($A63="",$B63="",$C63=""),"",A63*'MPTO_working_3-way'!$I62)</f>
        <v>3.1331843980195626</v>
      </c>
      <c r="F63" s="21">
        <f>IF(OR($A63="",$B63="",$C63=""),"",B63*'MPTO_working_3-way'!$I62)</f>
        <v>3.495103387889809</v>
      </c>
      <c r="G63" s="22">
        <f>IF(OR($A63="",$B63="",$C63=""),"",C63*'MPTO_working_3-way'!$I62)</f>
        <v>2.5334329290917257</v>
      </c>
      <c r="H63" s="17">
        <f>IF(OR($A63="",$B63="",$C63=""),"",'MPTO_working_3-way'!E62)</f>
        <v>3.1379284182899077</v>
      </c>
      <c r="I63" s="21">
        <f>IF(OR($A63="",$B63="",$C63=""),"",'MPTO_working_3-way'!F62)</f>
        <v>3.5148573288326546</v>
      </c>
      <c r="J63" s="22">
        <f>IF(OR($A63="",$B63="",$C63=""),"",'MPTO_working_3-way'!G62)</f>
        <v>2.5200860536737357</v>
      </c>
      <c r="K63" s="17">
        <f>IF(OR($A63="",$B63="",$C63=""),"",'OddsRatio_working_3-way'!H62)</f>
        <v>3.1365526650942948</v>
      </c>
      <c r="L63" s="21">
        <f>IF(OR($A63="",$B63="",$C63=""),"",'OddsRatio_working_3-way'!I62)</f>
        <v>3.504923814248484</v>
      </c>
      <c r="M63" s="22">
        <f>IF(OR($A63="",$B63="",$C63=""),"",'OddsRatio_working_3-way'!J62)</f>
        <v>2.5261090464959257</v>
      </c>
      <c r="N63" s="23">
        <f t="shared" si="16"/>
        <v>31.916410685310591</v>
      </c>
      <c r="O63" s="24">
        <f t="shared" si="17"/>
        <v>28.611456916121625</v>
      </c>
      <c r="P63" s="24">
        <f t="shared" si="18"/>
        <v>39.472132398567787</v>
      </c>
      <c r="Q63" t="s">
        <v>106</v>
      </c>
      <c r="R63" t="s">
        <v>109</v>
      </c>
      <c r="S63" t="s">
        <v>493</v>
      </c>
      <c r="T63" s="35">
        <v>100</v>
      </c>
      <c r="U63" s="35">
        <f t="shared" si="19"/>
        <v>36.30573248407643</v>
      </c>
      <c r="V63" s="35">
        <f t="shared" si="20"/>
        <v>75.786924939467312</v>
      </c>
      <c r="W63" s="35">
        <f t="shared" si="21"/>
        <v>84.025559105431313</v>
      </c>
      <c r="X63" s="35">
        <f t="shared" si="22"/>
        <v>40.187515955101375</v>
      </c>
      <c r="Y63" s="35">
        <f t="shared" si="23"/>
        <v>79.668708410492258</v>
      </c>
      <c r="Z63" s="35">
        <f t="shared" si="24"/>
        <v>87.907342576456244</v>
      </c>
      <c r="AA63" s="35">
        <f t="shared" si="25"/>
        <v>-3.8817834710249457</v>
      </c>
      <c r="AB63" s="35">
        <f t="shared" si="26"/>
        <v>-3.8817834710249457</v>
      </c>
      <c r="AC63" s="35">
        <f t="shared" si="27"/>
        <v>-3.8817834710249315</v>
      </c>
      <c r="AD63" s="36"/>
      <c r="AE63" s="36"/>
      <c r="AF63">
        <v>2.09</v>
      </c>
      <c r="AG63">
        <v>1.79</v>
      </c>
      <c r="AH63" s="36"/>
      <c r="AI63" s="36"/>
      <c r="AJ63" t="s">
        <v>137</v>
      </c>
    </row>
    <row r="64" spans="1:36" ht="15" x14ac:dyDescent="0.25">
      <c r="A64">
        <v>1.57</v>
      </c>
      <c r="B64">
        <v>4.13</v>
      </c>
      <c r="C64">
        <v>6.26</v>
      </c>
      <c r="D64" s="20">
        <f t="shared" si="3"/>
        <v>3.8817834710249466E-2</v>
      </c>
      <c r="E64" s="17">
        <f>IF(OR($A64="",$B64="",$C64=""),"",A64*'MPTO_working_3-way'!$I63)</f>
        <v>1.6309440004950917</v>
      </c>
      <c r="F64" s="21">
        <f>IF(OR($A64="",$B64="",$C64=""),"",B64*'MPTO_working_3-way'!$I63)</f>
        <v>4.2903176573533299</v>
      </c>
      <c r="G64" s="22">
        <f>IF(OR($A64="",$B64="",$C64=""),"",C64*'MPTO_working_3-way'!$I63)</f>
        <v>6.5029996452861614</v>
      </c>
      <c r="H64" s="17">
        <f>IF(OR($A64="",$B64="",$C64=""),"",'MPTO_working_3-way'!E63)</f>
        <v>1.6025553785955122</v>
      </c>
      <c r="I64" s="21">
        <f>IF(OR($A64="",$B64="",$C64=""),"",'MPTO_working_3-way'!F63)</f>
        <v>4.3631640813923385</v>
      </c>
      <c r="J64" s="22">
        <f>IF(OR($A64="",$B64="",$C64=""),"",'MPTO_working_3-way'!G63)</f>
        <v>6.811751027848258</v>
      </c>
      <c r="K64" s="17">
        <f>IF(OR($A64="",$B64="",$C64=""),"",'OddsRatio_working_3-way'!H63)</f>
        <v>1.6121163732147792</v>
      </c>
      <c r="L64" s="21">
        <f>IF(OR($A64="",$B64="",$C64=""),"",'OddsRatio_working_3-way'!I63)</f>
        <v>4.3612706108109807</v>
      </c>
      <c r="M64" s="22">
        <f>IF(OR($A64="",$B64="",$C64=""),"",'OddsRatio_working_3-way'!J63)</f>
        <v>6.6486528475609461</v>
      </c>
      <c r="N64" s="23">
        <f t="shared" si="16"/>
        <v>61.314183668871436</v>
      </c>
      <c r="O64" s="24">
        <f t="shared" si="17"/>
        <v>23.308297423759846</v>
      </c>
      <c r="P64" s="24">
        <f t="shared" si="18"/>
        <v>15.377518907368717</v>
      </c>
      <c r="Q64" t="s">
        <v>108</v>
      </c>
      <c r="R64" t="s">
        <v>91</v>
      </c>
      <c r="S64" t="s">
        <v>493</v>
      </c>
      <c r="T64" s="35">
        <v>100</v>
      </c>
      <c r="U64" s="35">
        <f t="shared" si="19"/>
        <v>57.805907172995774</v>
      </c>
      <c r="V64" s="35">
        <f t="shared" si="20"/>
        <v>69.325153374233125</v>
      </c>
      <c r="W64" s="35">
        <f t="shared" si="21"/>
        <v>69.512195121951223</v>
      </c>
      <c r="X64" s="35">
        <f t="shared" si="22"/>
        <v>61.16265150381566</v>
      </c>
      <c r="Y64" s="35">
        <f t="shared" si="23"/>
        <v>72.681897705053004</v>
      </c>
      <c r="Z64" s="35">
        <f t="shared" si="24"/>
        <v>72.868939452771087</v>
      </c>
      <c r="AA64" s="35">
        <f t="shared" si="25"/>
        <v>-3.3567443308198861</v>
      </c>
      <c r="AB64" s="35">
        <f t="shared" si="26"/>
        <v>-3.356744330819879</v>
      </c>
      <c r="AC64" s="35">
        <f t="shared" si="27"/>
        <v>-3.3567443308198648</v>
      </c>
      <c r="AF64">
        <v>1.93</v>
      </c>
      <c r="AG64">
        <v>1.94</v>
      </c>
      <c r="AJ64" t="s">
        <v>137</v>
      </c>
    </row>
    <row r="65" spans="1:36" ht="15" x14ac:dyDescent="0.25">
      <c r="A65">
        <v>2.37</v>
      </c>
      <c r="B65">
        <v>3.26</v>
      </c>
      <c r="C65">
        <v>3.28</v>
      </c>
      <c r="D65" s="20">
        <f t="shared" si="3"/>
        <v>3.3567443308198719E-2</v>
      </c>
      <c r="E65" s="17">
        <f>IF(OR($A65="",$B65="",$C65=""),"",A65*'MPTO_working_3-way'!$I64)</f>
        <v>2.4495548406404311</v>
      </c>
      <c r="F65" s="21">
        <f>IF(OR($A65="",$B65="",$C65=""),"",B65*'MPTO_working_3-way'!$I64)</f>
        <v>3.3694298651847276</v>
      </c>
      <c r="G65" s="22">
        <f>IF(OR($A65="",$B65="",$C65=""),"",C65*'MPTO_working_3-way'!$I64)</f>
        <v>3.3901012140508917</v>
      </c>
      <c r="H65" s="17">
        <f>IF(OR($A65="",$B65="",$C65=""),"",'MPTO_working_3-way'!E64)</f>
        <v>2.4345603536548408</v>
      </c>
      <c r="I65" s="21">
        <f>IF(OR($A65="",$B65="",$C65=""),"",'MPTO_working_3-way'!F64)</f>
        <v>3.3834155698924118</v>
      </c>
      <c r="J65" s="22">
        <f>IF(OR($A65="",$B65="",$C65=""),"",'MPTO_working_3-way'!G64)</f>
        <v>3.4049635398453311</v>
      </c>
      <c r="K65" s="17">
        <f>IF(OR($A65="",$B65="",$C65=""),"",'OddsRatio_working_3-way'!H64)</f>
        <v>2.4411203721996215</v>
      </c>
      <c r="L65" s="21">
        <f>IF(OR($A65="",$B65="",$C65=""),"",'OddsRatio_working_3-way'!I64)</f>
        <v>3.377322657789156</v>
      </c>
      <c r="M65" s="22">
        <f>IF(OR($A65="",$B65="",$C65=""),"",'OddsRatio_working_3-way'!J64)</f>
        <v>3.3983609113979103</v>
      </c>
      <c r="N65" s="23">
        <f t="shared" si="16"/>
        <v>40.82374411093209</v>
      </c>
      <c r="O65" s="24">
        <f t="shared" si="17"/>
        <v>29.678611516229775</v>
      </c>
      <c r="P65" s="24">
        <f t="shared" si="18"/>
        <v>29.497644372838128</v>
      </c>
      <c r="Q65" t="s">
        <v>110</v>
      </c>
      <c r="R65" t="s">
        <v>89</v>
      </c>
      <c r="S65" t="s">
        <v>493</v>
      </c>
      <c r="T65" s="35">
        <v>100</v>
      </c>
      <c r="U65" s="35">
        <f t="shared" si="19"/>
        <v>60.9375</v>
      </c>
      <c r="V65" s="35">
        <f t="shared" si="20"/>
        <v>67.845659163987136</v>
      </c>
      <c r="W65" s="35">
        <f t="shared" si="21"/>
        <v>67.948717948717942</v>
      </c>
      <c r="X65" s="35">
        <f t="shared" si="22"/>
        <v>64.205622887294908</v>
      </c>
      <c r="Y65" s="35">
        <f t="shared" si="23"/>
        <v>71.113782051282044</v>
      </c>
      <c r="Z65" s="35">
        <f t="shared" si="24"/>
        <v>71.216840836012864</v>
      </c>
      <c r="AA65" s="35">
        <f t="shared" si="25"/>
        <v>-3.2681228872949077</v>
      </c>
      <c r="AB65" s="35">
        <f t="shared" si="26"/>
        <v>-3.2681228872949077</v>
      </c>
      <c r="AC65" s="35">
        <f t="shared" si="27"/>
        <v>-3.268122887294922</v>
      </c>
      <c r="AF65">
        <v>2.0099999999999998</v>
      </c>
      <c r="AG65">
        <v>1.87</v>
      </c>
      <c r="AJ65" t="s">
        <v>137</v>
      </c>
    </row>
    <row r="66" spans="1:36" ht="15" x14ac:dyDescent="0.25">
      <c r="A66">
        <v>2.56</v>
      </c>
      <c r="B66">
        <v>3.11</v>
      </c>
      <c r="C66">
        <v>3.12</v>
      </c>
      <c r="D66" s="20">
        <f t="shared" si="3"/>
        <v>3.268122887294922E-2</v>
      </c>
      <c r="E66" s="17">
        <f>IF(OR($A66="",$B66="",$C66=""),"",A66*'MPTO_working_3-way'!$I65)</f>
        <v>2.6436639459147502</v>
      </c>
      <c r="F66" s="21">
        <f>IF(OR($A66="",$B66="",$C66=""),"",B66*'MPTO_working_3-way'!$I65)</f>
        <v>3.2116386217948718</v>
      </c>
      <c r="G66" s="22">
        <f>IF(OR($A66="",$B66="",$C66=""),"",C66*'MPTO_working_3-way'!$I65)</f>
        <v>3.2219654340836015</v>
      </c>
      <c r="H66" s="17">
        <f>IF(OR($A66="",$B66="",$C66=""),"",'MPTO_working_3-way'!E65)</f>
        <v>2.633441365319245</v>
      </c>
      <c r="I66" s="21">
        <f>IF(OR($A66="",$B66="",$C66=""),"",'MPTO_working_3-way'!F65)</f>
        <v>3.219060283565399</v>
      </c>
      <c r="J66" s="22">
        <f>IF(OR($A66="",$B66="",$C66=""),"",'MPTO_working_3-way'!G65)</f>
        <v>3.2297751414294251</v>
      </c>
      <c r="K66" s="17">
        <f>IF(OR($A66="",$B66="",$C66=""),"",'OddsRatio_working_3-way'!H65)</f>
        <v>2.6381236377681239</v>
      </c>
      <c r="L66" s="21">
        <f>IF(OR($A66="",$B66="",$C66=""),"",'OddsRatio_working_3-way'!I65)</f>
        <v>3.2156672280068852</v>
      </c>
      <c r="M66" s="22">
        <f>IF(OR($A66="",$B66="",$C66=""),"",'OddsRatio_working_3-way'!J65)</f>
        <v>3.2261680205566816</v>
      </c>
      <c r="N66" s="23">
        <f t="shared" si="16"/>
        <v>37.826290347731167</v>
      </c>
      <c r="O66" s="24">
        <f t="shared" si="17"/>
        <v>31.13675346951505</v>
      </c>
      <c r="P66" s="24">
        <f t="shared" si="18"/>
        <v>31.036956182753777</v>
      </c>
      <c r="Q66" t="s">
        <v>112</v>
      </c>
      <c r="R66" t="s">
        <v>128</v>
      </c>
      <c r="S66" t="s">
        <v>493</v>
      </c>
      <c r="T66" s="35">
        <v>100</v>
      </c>
      <c r="U66" s="35">
        <f t="shared" si="19"/>
        <v>44.751381215469614</v>
      </c>
      <c r="V66" s="35">
        <f t="shared" si="20"/>
        <v>73.262032085561486</v>
      </c>
      <c r="W66" s="35">
        <f t="shared" si="21"/>
        <v>78.448275862068954</v>
      </c>
      <c r="X66" s="35">
        <f t="shared" si="22"/>
        <v>48.289692052369539</v>
      </c>
      <c r="Y66" s="35">
        <f t="shared" si="23"/>
        <v>76.800342922461425</v>
      </c>
      <c r="Z66" s="35">
        <f t="shared" si="24"/>
        <v>81.986586698968893</v>
      </c>
      <c r="AA66" s="35">
        <f t="shared" si="25"/>
        <v>-3.5383108368999245</v>
      </c>
      <c r="AB66" s="35">
        <f t="shared" si="26"/>
        <v>-3.5383108368999387</v>
      </c>
      <c r="AC66" s="35">
        <f t="shared" si="27"/>
        <v>-3.5383108368999387</v>
      </c>
      <c r="AF66">
        <v>2.29</v>
      </c>
      <c r="AG66">
        <v>1.66</v>
      </c>
      <c r="AJ66" t="s">
        <v>138</v>
      </c>
    </row>
    <row r="67" spans="1:36" ht="15" x14ac:dyDescent="0.25">
      <c r="A67">
        <v>1.81</v>
      </c>
      <c r="B67">
        <v>3.74</v>
      </c>
      <c r="C67">
        <v>4.6399999999999997</v>
      </c>
      <c r="D67" s="20">
        <f t="shared" si="3"/>
        <v>3.5383108368999272E-2</v>
      </c>
      <c r="E67" s="17">
        <f>IF(OR($A67="",$B67="",$C67=""),"",A67*'MPTO_working_3-way'!$I66)</f>
        <v>1.8740434261478887</v>
      </c>
      <c r="F67" s="21">
        <f>IF(OR($A67="",$B67="",$C67=""),"",B67*'MPTO_working_3-way'!$I66)</f>
        <v>3.8723328253000573</v>
      </c>
      <c r="G67" s="22">
        <f>IF(OR($A67="",$B67="",$C67=""),"",C67*'MPTO_working_3-way'!$I66)</f>
        <v>4.8041776228321567</v>
      </c>
      <c r="H67" s="17">
        <f>IF(OR($A67="",$B67="",$C67=""),"",'MPTO_working_3-way'!E66)</f>
        <v>1.8494823964223652</v>
      </c>
      <c r="I67" s="21">
        <f>IF(OR($A67="",$B67="",$C67=""),"",'MPTO_working_3-way'!F66)</f>
        <v>3.9125879387220035</v>
      </c>
      <c r="J67" s="22">
        <f>IF(OR($A67="",$B67="",$C67=""),"",'MPTO_working_3-way'!G66)</f>
        <v>4.9086290143115399</v>
      </c>
      <c r="K67" s="17">
        <f>IF(OR($A67="",$B67="",$C67=""),"",'OddsRatio_working_3-way'!H66)</f>
        <v>1.8585854128459416</v>
      </c>
      <c r="L67" s="21">
        <f>IF(OR($A67="",$B67="",$C67=""),"",'OddsRatio_working_3-way'!I66)</f>
        <v>3.9043506557998531</v>
      </c>
      <c r="M67" s="22">
        <f>IF(OR($A67="",$B67="",$C67=""),"",'OddsRatio_working_3-way'!J66)</f>
        <v>4.8583344478508979</v>
      </c>
      <c r="N67" s="23">
        <f t="shared" si="16"/>
        <v>53.360556433609872</v>
      </c>
      <c r="O67" s="24">
        <f t="shared" si="17"/>
        <v>25.824226509313871</v>
      </c>
      <c r="P67" s="24">
        <f t="shared" si="18"/>
        <v>20.815217057076264</v>
      </c>
      <c r="Q67" t="s">
        <v>114</v>
      </c>
      <c r="R67" t="s">
        <v>125</v>
      </c>
      <c r="S67" t="s">
        <v>493</v>
      </c>
      <c r="T67" s="35">
        <v>100</v>
      </c>
      <c r="U67" s="35">
        <f t="shared" si="19"/>
        <v>57.264957264957268</v>
      </c>
      <c r="V67" s="35">
        <f t="shared" si="20"/>
        <v>69.6048632218845</v>
      </c>
      <c r="W67" s="35">
        <f t="shared" si="21"/>
        <v>69.78851963746223</v>
      </c>
      <c r="X67" s="35">
        <f t="shared" si="22"/>
        <v>60.606617140653263</v>
      </c>
      <c r="Y67" s="35">
        <f t="shared" si="23"/>
        <v>72.946523097580496</v>
      </c>
      <c r="Z67" s="35">
        <f t="shared" si="24"/>
        <v>73.13017951315824</v>
      </c>
      <c r="AA67" s="35">
        <f t="shared" si="25"/>
        <v>-3.3416598756959957</v>
      </c>
      <c r="AB67" s="35">
        <f t="shared" si="26"/>
        <v>-3.3416598756959957</v>
      </c>
      <c r="AC67" s="35">
        <f t="shared" si="27"/>
        <v>-3.3416598756960099</v>
      </c>
      <c r="AF67">
        <v>2.02</v>
      </c>
      <c r="AG67">
        <v>1.85</v>
      </c>
      <c r="AJ67" t="s">
        <v>138</v>
      </c>
    </row>
    <row r="68" spans="1:36" ht="15" x14ac:dyDescent="0.25">
      <c r="A68">
        <v>2.34</v>
      </c>
      <c r="B68">
        <v>3.29</v>
      </c>
      <c r="C68">
        <v>3.31</v>
      </c>
      <c r="D68" s="20">
        <f t="shared" ref="D68:D131" si="28">IF(OR($A68="",$B68="",$C68=""),"",(1/A68)+(1/B68)+(1/C68)-1)</f>
        <v>3.3416598756959903E-2</v>
      </c>
      <c r="E68" s="17">
        <f>IF(OR($A68="",$B68="",$C68=""),"",A68*'MPTO_working_3-way'!$I67)</f>
        <v>2.4181948410912861</v>
      </c>
      <c r="F68" s="21">
        <f>IF(OR($A68="",$B68="",$C68=""),"",B68*'MPTO_working_3-way'!$I67)</f>
        <v>3.3999406099103981</v>
      </c>
      <c r="G68" s="22">
        <f>IF(OR($A68="",$B68="",$C68=""),"",C68*'MPTO_working_3-way'!$I67)</f>
        <v>3.4206089418855372</v>
      </c>
      <c r="H68" s="17">
        <f>IF(OR($A68="",$B68="",$C68=""),"",'MPTO_working_3-way'!E67)</f>
        <v>2.4026242744474962</v>
      </c>
      <c r="I68" s="21">
        <f>IF(OR($A68="",$B68="",$C68=""),"",'MPTO_working_3-way'!F67)</f>
        <v>3.4151547313683395</v>
      </c>
      <c r="J68" s="22">
        <f>IF(OR($A68="",$B68="",$C68=""),"",'MPTO_working_3-way'!G67)</f>
        <v>3.4367102964871927</v>
      </c>
      <c r="K68" s="17">
        <f>IF(OR($A68="",$B68="",$C68=""),"",'OddsRatio_working_3-way'!H67)</f>
        <v>2.4093840325961184</v>
      </c>
      <c r="L68" s="21">
        <f>IF(OR($A68="",$B68="",$C68=""),"",'OddsRatio_working_3-way'!I67)</f>
        <v>3.408574204959038</v>
      </c>
      <c r="M68" s="22">
        <f>IF(OR($A68="",$B68="",$C68=""),"",'OddsRatio_working_3-way'!J67)</f>
        <v>3.4296097875350995</v>
      </c>
      <c r="N68" s="23">
        <f t="shared" si="16"/>
        <v>41.353160754768574</v>
      </c>
      <c r="O68" s="24">
        <f t="shared" si="17"/>
        <v>29.412278469956977</v>
      </c>
      <c r="P68" s="24">
        <f t="shared" si="18"/>
        <v>29.23456077527446</v>
      </c>
      <c r="Q68" t="s">
        <v>116</v>
      </c>
      <c r="R68" t="s">
        <v>113</v>
      </c>
      <c r="S68" t="s">
        <v>493</v>
      </c>
      <c r="T68" s="35">
        <v>100</v>
      </c>
      <c r="U68" s="35">
        <f t="shared" si="19"/>
        <v>65.03496503496504</v>
      </c>
      <c r="V68" s="35">
        <f t="shared" si="20"/>
        <v>70.414201183431956</v>
      </c>
      <c r="W68" s="35">
        <f t="shared" si="21"/>
        <v>61.240310077519375</v>
      </c>
      <c r="X68" s="35">
        <f t="shared" si="22"/>
        <v>68.345488739048662</v>
      </c>
      <c r="Y68" s="35">
        <f t="shared" si="23"/>
        <v>73.724724887515578</v>
      </c>
      <c r="Z68" s="35">
        <f t="shared" si="24"/>
        <v>64.550833781603018</v>
      </c>
      <c r="AA68" s="35">
        <f t="shared" si="25"/>
        <v>-3.3105237040836215</v>
      </c>
      <c r="AB68" s="35">
        <f t="shared" si="26"/>
        <v>-3.3105237040836215</v>
      </c>
      <c r="AC68" s="35">
        <f t="shared" si="27"/>
        <v>-3.3105237040836428</v>
      </c>
      <c r="AF68">
        <v>2.2799999999999998</v>
      </c>
      <c r="AG68">
        <v>1.67</v>
      </c>
      <c r="AJ68" t="s">
        <v>138</v>
      </c>
    </row>
    <row r="69" spans="1:36" ht="15" x14ac:dyDescent="0.25">
      <c r="A69">
        <v>2.86</v>
      </c>
      <c r="B69">
        <v>3.38</v>
      </c>
      <c r="C69">
        <v>2.58</v>
      </c>
      <c r="D69" s="20">
        <f t="shared" si="28"/>
        <v>3.3105237040836455E-2</v>
      </c>
      <c r="E69" s="17">
        <f>IF(OR($A69="",$B69="",$C69=""),"",A69*'MPTO_working_3-way'!$I68)</f>
        <v>2.9546809779367922</v>
      </c>
      <c r="F69" s="21">
        <f>IF(OR($A69="",$B69="",$C69=""),"",B69*'MPTO_working_3-way'!$I68)</f>
        <v>3.4918957011980272</v>
      </c>
      <c r="G69" s="22">
        <f>IF(OR($A69="",$B69="",$C69=""),"",C69*'MPTO_working_3-way'!$I68)</f>
        <v>2.6654115115653583</v>
      </c>
      <c r="H69" s="17">
        <f>IF(OR($A69="",$B69="",$C69=""),"",'MPTO_working_3-way'!E68)</f>
        <v>2.9532040835594455</v>
      </c>
      <c r="I69" s="21">
        <f>IF(OR($A69="",$B69="",$C69=""),"",'MPTO_working_3-way'!F68)</f>
        <v>3.5109535359253536</v>
      </c>
      <c r="J69" s="22">
        <f>IF(OR($A69="",$B69="",$C69=""),"",'MPTO_working_3-way'!G68)</f>
        <v>2.6556064537800244</v>
      </c>
      <c r="K69" s="17">
        <f>IF(OR($A69="",$B69="",$C69=""),"",'OddsRatio_working_3-way'!H68)</f>
        <v>2.9545209545227817</v>
      </c>
      <c r="L69" s="21">
        <f>IF(OR($A69="",$B69="",$C69=""),"",'OddsRatio_working_3-way'!I68)</f>
        <v>3.5009461676151732</v>
      </c>
      <c r="M69" s="22">
        <f>IF(OR($A69="",$B69="",$C69=""),"",'OddsRatio_working_3-way'!J68)</f>
        <v>2.6602919936268803</v>
      </c>
      <c r="N69" s="23">
        <f t="shared" ref="N69:N132" si="29">(1/E69)* 100</f>
        <v>33.844601412714425</v>
      </c>
      <c r="O69" s="24">
        <f t="shared" ref="O69:O132" si="30">(1/F69)* 100</f>
        <v>28.63773965691221</v>
      </c>
      <c r="P69" s="24">
        <f t="shared" ref="P69:P132" si="31">(1/G69)* 100</f>
        <v>37.517658930373358</v>
      </c>
      <c r="Q69" t="s">
        <v>118</v>
      </c>
      <c r="R69" t="s">
        <v>130</v>
      </c>
      <c r="S69" t="s">
        <v>493</v>
      </c>
      <c r="T69" s="35">
        <v>100</v>
      </c>
      <c r="U69" s="35">
        <f t="shared" ref="U69:U132" si="32">(1/A70)*((T69*A70)-T69)</f>
        <v>39.759036144578317</v>
      </c>
      <c r="V69" s="35">
        <f t="shared" ref="V69:V132" si="33">(1/B70)*((T69*B70)-T69)</f>
        <v>73.890339425587456</v>
      </c>
      <c r="W69" s="35">
        <f t="shared" ref="W69:W132" si="34">(1/C70)*((T69*C70)-T69)</f>
        <v>82.698961937716263</v>
      </c>
      <c r="X69" s="35">
        <f t="shared" ref="X69:X132" si="35">((1/B70)+(1/C70))*T69</f>
        <v>43.410698636696267</v>
      </c>
      <c r="Y69" s="35">
        <f t="shared" ref="Y69:Y132" si="36">((1/A70)+(1/C70))*T69</f>
        <v>77.542001917705434</v>
      </c>
      <c r="Z69" s="35">
        <f t="shared" ref="Z69:Z132" si="37">((1/A70)+(1/B70))*T69</f>
        <v>86.350624429834227</v>
      </c>
      <c r="AA69" s="35">
        <f t="shared" ref="AA69:AA132" si="38">U69-X69</f>
        <v>-3.6516624921179499</v>
      </c>
      <c r="AB69" s="35">
        <f t="shared" ref="AB69:AB132" si="39">V69-Y69</f>
        <v>-3.6516624921179783</v>
      </c>
      <c r="AC69" s="35">
        <f t="shared" ref="AC69:AC132" si="40">W69-Z69</f>
        <v>-3.6516624921179641</v>
      </c>
      <c r="AF69">
        <v>2.0699999999999998</v>
      </c>
      <c r="AG69">
        <v>1.81</v>
      </c>
      <c r="AJ69" t="s">
        <v>138</v>
      </c>
    </row>
    <row r="70" spans="1:36" ht="15" x14ac:dyDescent="0.25">
      <c r="A70">
        <v>1.66</v>
      </c>
      <c r="B70">
        <v>3.83</v>
      </c>
      <c r="C70">
        <v>5.78</v>
      </c>
      <c r="D70" s="20">
        <f t="shared" si="28"/>
        <v>3.6516624921179464E-2</v>
      </c>
      <c r="E70" s="17">
        <f>IF(OR($A70="",$B70="",$C70=""),"",A70*'MPTO_working_3-way'!$I69)</f>
        <v>1.7206175973691578</v>
      </c>
      <c r="F70" s="21">
        <f>IF(OR($A70="",$B70="",$C70=""),"",B70*'MPTO_working_3-way'!$I69)</f>
        <v>3.9698586734481176</v>
      </c>
      <c r="G70" s="22">
        <f>IF(OR($A70="",$B70="",$C70=""),"",C70*'MPTO_working_3-way'!$I69)</f>
        <v>5.9910660920444174</v>
      </c>
      <c r="H70" s="17">
        <f>IF(OR($A70="",$B70="",$C70=""),"",'MPTO_working_3-way'!E69)</f>
        <v>1.6942334537836039</v>
      </c>
      <c r="I70" s="21">
        <f>IF(OR($A70="",$B70="",$C70=""),"",'MPTO_working_3-way'!F69)</f>
        <v>4.0172840038824473</v>
      </c>
      <c r="J70" s="22">
        <f>IF(OR($A70="",$B70="",$C70=""),"",'MPTO_working_3-way'!G69)</f>
        <v>6.217429516897738</v>
      </c>
      <c r="K70" s="17">
        <f>IF(OR($A70="",$B70="",$C70=""),"",'OddsRatio_working_3-way'!H69)</f>
        <v>1.7035819245159107</v>
      </c>
      <c r="L70" s="21">
        <f>IF(OR($A70="",$B70="",$C70=""),"",'OddsRatio_working_3-way'!I69)</f>
        <v>4.0168740096667079</v>
      </c>
      <c r="M70" s="22">
        <f>IF(OR($A70="",$B70="",$C70=""),"",'OddsRatio_working_3-way'!J69)</f>
        <v>6.0956387866455355</v>
      </c>
      <c r="N70" s="23">
        <f t="shared" si="29"/>
        <v>58.118666316618551</v>
      </c>
      <c r="O70" s="24">
        <f t="shared" si="30"/>
        <v>25.189813599369913</v>
      </c>
      <c r="P70" s="24">
        <f t="shared" si="31"/>
        <v>16.69152008401155</v>
      </c>
      <c r="Q70" t="s">
        <v>120</v>
      </c>
      <c r="R70" t="s">
        <v>134</v>
      </c>
      <c r="S70" t="s">
        <v>493</v>
      </c>
      <c r="T70" s="35">
        <v>100</v>
      </c>
      <c r="U70" s="35">
        <f t="shared" si="32"/>
        <v>47.643979057591622</v>
      </c>
      <c r="V70" s="35">
        <f t="shared" si="33"/>
        <v>72.375690607734811</v>
      </c>
      <c r="W70" s="35">
        <f t="shared" si="34"/>
        <v>76.470588235294116</v>
      </c>
      <c r="X70" s="35">
        <f t="shared" si="35"/>
        <v>51.153721156971073</v>
      </c>
      <c r="Y70" s="35">
        <f t="shared" si="36"/>
        <v>75.885432707114248</v>
      </c>
      <c r="Z70" s="35">
        <f t="shared" si="37"/>
        <v>79.980330334673582</v>
      </c>
      <c r="AA70" s="35">
        <f t="shared" si="38"/>
        <v>-3.5097420993794515</v>
      </c>
      <c r="AB70" s="35">
        <f t="shared" si="39"/>
        <v>-3.5097420993794373</v>
      </c>
      <c r="AC70" s="35">
        <f t="shared" si="40"/>
        <v>-3.5097420993794657</v>
      </c>
      <c r="AF70">
        <v>2.12</v>
      </c>
      <c r="AG70">
        <v>1.76</v>
      </c>
      <c r="AJ70" t="s">
        <v>138</v>
      </c>
    </row>
    <row r="71" spans="1:36" ht="15" x14ac:dyDescent="0.25">
      <c r="A71">
        <v>1.91</v>
      </c>
      <c r="B71">
        <v>3.62</v>
      </c>
      <c r="C71">
        <v>4.25</v>
      </c>
      <c r="D71" s="20">
        <f t="shared" si="28"/>
        <v>3.5097420993794648E-2</v>
      </c>
      <c r="E71" s="17">
        <f>IF(OR($A71="",$B71="",$C71=""),"",A71*'MPTO_working_3-way'!$I70)</f>
        <v>1.9770360740981476</v>
      </c>
      <c r="F71" s="21">
        <f>IF(OR($A71="",$B71="",$C71=""),"",B71*'MPTO_working_3-way'!$I70)</f>
        <v>3.7470526639975366</v>
      </c>
      <c r="G71" s="22">
        <f>IF(OR($A71="",$B71="",$C71=""),"",C71*'MPTO_working_3-way'!$I70)</f>
        <v>4.3991640392236269</v>
      </c>
      <c r="H71" s="17">
        <f>IF(OR($A71="",$B71="",$C71=""),"",'MPTO_working_3-way'!E70)</f>
        <v>1.9536551232003618</v>
      </c>
      <c r="I71" s="21">
        <f>IF(OR($A71="",$B71="",$C71=""),"",'MPTO_working_3-way'!F70)</f>
        <v>3.7800901756560035</v>
      </c>
      <c r="J71" s="22">
        <f>IF(OR($A71="",$B71="",$C71=""),"",'MPTO_working_3-way'!G70)</f>
        <v>4.4723723761811156</v>
      </c>
      <c r="K71" s="17">
        <f>IF(OR($A71="",$B71="",$C71=""),"",'OddsRatio_working_3-way'!H70)</f>
        <v>1.962619805336496</v>
      </c>
      <c r="L71" s="21">
        <f>IF(OR($A71="",$B71="",$C71=""),"",'OddsRatio_working_3-way'!I70)</f>
        <v>3.771498780199583</v>
      </c>
      <c r="M71" s="22">
        <f>IF(OR($A71="",$B71="",$C71=""),"",'OddsRatio_working_3-way'!J70)</f>
        <v>4.4379278762017735</v>
      </c>
      <c r="N71" s="23">
        <f t="shared" si="29"/>
        <v>50.580766486831244</v>
      </c>
      <c r="O71" s="24">
        <f t="shared" si="30"/>
        <v>26.687641986145767</v>
      </c>
      <c r="P71" s="24">
        <f t="shared" si="31"/>
        <v>22.731591527022985</v>
      </c>
      <c r="Q71" t="s">
        <v>122</v>
      </c>
      <c r="R71" t="s">
        <v>115</v>
      </c>
      <c r="S71" t="s">
        <v>493</v>
      </c>
      <c r="T71" s="35">
        <v>100</v>
      </c>
      <c r="U71" s="35">
        <f t="shared" si="32"/>
        <v>57.081545064377686</v>
      </c>
      <c r="V71" s="35">
        <f t="shared" si="33"/>
        <v>70.845481049562679</v>
      </c>
      <c r="W71" s="35">
        <f t="shared" si="34"/>
        <v>68.75</v>
      </c>
      <c r="X71" s="35">
        <f t="shared" si="35"/>
        <v>60.404518950437314</v>
      </c>
      <c r="Y71" s="35">
        <f t="shared" si="36"/>
        <v>74.168454935622321</v>
      </c>
      <c r="Z71" s="35">
        <f t="shared" si="37"/>
        <v>72.072973886059629</v>
      </c>
      <c r="AA71" s="35">
        <f t="shared" si="38"/>
        <v>-3.3229738860596285</v>
      </c>
      <c r="AB71" s="35">
        <f t="shared" si="39"/>
        <v>-3.3229738860596427</v>
      </c>
      <c r="AC71" s="35">
        <f t="shared" si="40"/>
        <v>-3.3229738860596285</v>
      </c>
      <c r="AF71">
        <v>1.94</v>
      </c>
      <c r="AG71">
        <v>1.93</v>
      </c>
      <c r="AJ71" t="s">
        <v>138</v>
      </c>
    </row>
    <row r="72" spans="1:36" ht="15" x14ac:dyDescent="0.25">
      <c r="A72">
        <v>2.33</v>
      </c>
      <c r="B72">
        <v>3.43</v>
      </c>
      <c r="C72">
        <v>3.2</v>
      </c>
      <c r="D72" s="20">
        <f t="shared" si="28"/>
        <v>3.3229738860596214E-2</v>
      </c>
      <c r="E72" s="17">
        <f>IF(OR($A72="",$B72="",$C72=""),"",A72*'MPTO_working_3-way'!$I71)</f>
        <v>2.4074252915451892</v>
      </c>
      <c r="F72" s="21">
        <f>IF(OR($A72="",$B72="",$C72=""),"",B72*'MPTO_working_3-way'!$I71)</f>
        <v>3.5439780042918452</v>
      </c>
      <c r="G72" s="22">
        <f>IF(OR($A72="",$B72="",$C72=""),"",C72*'MPTO_working_3-way'!$I71)</f>
        <v>3.3063351643539081</v>
      </c>
      <c r="H72" s="17">
        <f>IF(OR($A72="",$B72="",$C72=""),"",'MPTO_working_3-way'!E71)</f>
        <v>2.3917267126750956</v>
      </c>
      <c r="I72" s="21">
        <f>IF(OR($A72="",$B72="",$C72=""),"",'MPTO_working_3-way'!F71)</f>
        <v>3.5654613912514903</v>
      </c>
      <c r="J72" s="22">
        <f>IF(OR($A72="",$B72="",$C72=""),"",'MPTO_working_3-way'!G71)</f>
        <v>3.3175922386521073</v>
      </c>
      <c r="K72" s="17">
        <f>IF(OR($A72="",$B72="",$C72=""),"",'OddsRatio_working_3-way'!H71)</f>
        <v>2.3985472248927446</v>
      </c>
      <c r="L72" s="21">
        <f>IF(OR($A72="",$B72="",$C72=""),"",'OddsRatio_working_3-way'!I71)</f>
        <v>3.5552404184130606</v>
      </c>
      <c r="M72" s="22">
        <f>IF(OR($A72="",$B72="",$C72=""),"",'OddsRatio_working_3-way'!J71)</f>
        <v>3.3133863870406302</v>
      </c>
      <c r="N72" s="23">
        <f t="shared" si="29"/>
        <v>41.538152960009697</v>
      </c>
      <c r="O72" s="24">
        <f t="shared" si="30"/>
        <v>28.216879415983261</v>
      </c>
      <c r="P72" s="24">
        <f t="shared" si="31"/>
        <v>30.244967624007057</v>
      </c>
      <c r="Q72" t="s">
        <v>124</v>
      </c>
      <c r="R72" t="s">
        <v>117</v>
      </c>
      <c r="S72" t="s">
        <v>493</v>
      </c>
      <c r="T72" s="35">
        <v>100</v>
      </c>
      <c r="U72" s="35">
        <f t="shared" si="32"/>
        <v>60</v>
      </c>
      <c r="V72" s="35">
        <f t="shared" si="33"/>
        <v>69.512195121951223</v>
      </c>
      <c r="W72" s="35">
        <f t="shared" si="34"/>
        <v>67.21311475409837</v>
      </c>
      <c r="X72" s="35">
        <f t="shared" si="35"/>
        <v>63.274690123950414</v>
      </c>
      <c r="Y72" s="35">
        <f t="shared" si="36"/>
        <v>72.786885245901644</v>
      </c>
      <c r="Z72" s="35">
        <f t="shared" si="37"/>
        <v>70.487804878048777</v>
      </c>
      <c r="AA72" s="35">
        <f t="shared" si="38"/>
        <v>-3.274690123950414</v>
      </c>
      <c r="AB72" s="35">
        <f t="shared" si="39"/>
        <v>-3.2746901239504211</v>
      </c>
      <c r="AC72" s="35">
        <f t="shared" si="40"/>
        <v>-3.2746901239504069</v>
      </c>
      <c r="AF72">
        <v>2.1</v>
      </c>
      <c r="AG72">
        <v>1.78</v>
      </c>
      <c r="AJ72" t="s">
        <v>138</v>
      </c>
    </row>
    <row r="73" spans="1:36" ht="15" x14ac:dyDescent="0.25">
      <c r="A73">
        <v>2.5</v>
      </c>
      <c r="B73">
        <v>3.28</v>
      </c>
      <c r="C73">
        <v>3.05</v>
      </c>
      <c r="D73" s="20">
        <f t="shared" si="28"/>
        <v>3.27469012395043E-2</v>
      </c>
      <c r="E73" s="17">
        <f>IF(OR($A73="",$B73="",$C73=""),"",A73*'MPTO_working_3-way'!$I72)</f>
        <v>2.5818672530987605</v>
      </c>
      <c r="F73" s="21">
        <f>IF(OR($A73="",$B73="",$C73=""),"",B73*'MPTO_working_3-way'!$I72)</f>
        <v>3.387409836065574</v>
      </c>
      <c r="G73" s="22">
        <f>IF(OR($A73="",$B73="",$C73=""),"",C73*'MPTO_working_3-way'!$I72)</f>
        <v>3.1498780487804878</v>
      </c>
      <c r="H73" s="17">
        <f>IF(OR($A73="",$B73="",$C73=""),"",'MPTO_working_3-way'!E72)</f>
        <v>2.5701366766005549</v>
      </c>
      <c r="I73" s="21">
        <f>IF(OR($A73="",$B73="",$C73=""),"",'MPTO_working_3-way'!F72)</f>
        <v>3.4017954298150168</v>
      </c>
      <c r="J73" s="22">
        <f>IF(OR($A73="",$B73="",$C73=""),"",'MPTO_working_3-way'!G72)</f>
        <v>3.1550397376056512</v>
      </c>
      <c r="K73" s="17">
        <f>IF(OR($A73="",$B73="",$C73=""),"",'OddsRatio_working_3-way'!H72)</f>
        <v>2.5754656690610904</v>
      </c>
      <c r="L73" s="21">
        <f>IF(OR($A73="",$B73="",$C73=""),"",'OddsRatio_working_3-way'!I72)</f>
        <v>3.3947078169728573</v>
      </c>
      <c r="M73" s="22">
        <f>IF(OR($A73="",$B73="",$C73=""),"",'OddsRatio_working_3-way'!J72)</f>
        <v>3.1531364143834901</v>
      </c>
      <c r="N73" s="23">
        <f t="shared" si="29"/>
        <v>38.731658213635832</v>
      </c>
      <c r="O73" s="24">
        <f t="shared" si="30"/>
        <v>29.521080955515117</v>
      </c>
      <c r="P73" s="24">
        <f t="shared" si="31"/>
        <v>31.747260830849044</v>
      </c>
      <c r="Q73" t="s">
        <v>126</v>
      </c>
      <c r="R73" t="s">
        <v>132</v>
      </c>
      <c r="S73" t="s">
        <v>493</v>
      </c>
      <c r="T73" s="35">
        <v>100</v>
      </c>
      <c r="U73" s="35">
        <f t="shared" si="32"/>
        <v>44.751381215469614</v>
      </c>
      <c r="V73" s="35">
        <f t="shared" si="33"/>
        <v>75.490196078431367</v>
      </c>
      <c r="W73" s="35">
        <f t="shared" si="34"/>
        <v>76.19047619047619</v>
      </c>
      <c r="X73" s="35">
        <f t="shared" si="35"/>
        <v>48.319327731092429</v>
      </c>
      <c r="Y73" s="35">
        <f t="shared" si="36"/>
        <v>79.058142594054189</v>
      </c>
      <c r="Z73" s="35">
        <f t="shared" si="37"/>
        <v>79.758422706099026</v>
      </c>
      <c r="AA73" s="35">
        <f t="shared" si="38"/>
        <v>-3.5679465156228147</v>
      </c>
      <c r="AB73" s="35">
        <f t="shared" si="39"/>
        <v>-3.5679465156228218</v>
      </c>
      <c r="AC73" s="35">
        <f t="shared" si="40"/>
        <v>-3.567946515622836</v>
      </c>
      <c r="AF73">
        <v>2.19</v>
      </c>
      <c r="AG73">
        <v>1.72</v>
      </c>
      <c r="AJ73" t="s">
        <v>138</v>
      </c>
    </row>
    <row r="74" spans="1:36" ht="15" x14ac:dyDescent="0.25">
      <c r="A74">
        <v>1.81</v>
      </c>
      <c r="B74">
        <v>4.08</v>
      </c>
      <c r="C74">
        <v>4.2</v>
      </c>
      <c r="D74" s="20">
        <f t="shared" si="28"/>
        <v>3.5679465156228218E-2</v>
      </c>
      <c r="E74" s="17">
        <f>IF(OR($A74="",$B74="",$C74=""),"",A74*'MPTO_working_3-way'!$I73)</f>
        <v>1.8745798319327731</v>
      </c>
      <c r="F74" s="21">
        <f>IF(OR($A74="",$B74="",$C74=""),"",B74*'MPTO_working_3-way'!$I73)</f>
        <v>4.2255722178374109</v>
      </c>
      <c r="G74" s="22">
        <f>IF(OR($A74="",$B74="",$C74=""),"",C74*'MPTO_working_3-way'!$I73)</f>
        <v>4.3498537536561583</v>
      </c>
      <c r="H74" s="17">
        <f>IF(OR($A74="",$B74="",$C74=""),"",'MPTO_working_3-way'!E73)</f>
        <v>1.8498203627098748</v>
      </c>
      <c r="I74" s="21">
        <f>IF(OR($A74="",$B74="",$C74=""),"",'MPTO_working_3-way'!F73)</f>
        <v>4.2880748556639459</v>
      </c>
      <c r="J74" s="22">
        <f>IF(OR($A74="",$B74="",$C74=""),"",'MPTO_working_3-way'!G73)</f>
        <v>4.4208257790852805</v>
      </c>
      <c r="K74" s="17">
        <f>IF(OR($A74="",$B74="",$C74=""),"",'OddsRatio_working_3-way'!H73)</f>
        <v>1.8588896362635225</v>
      </c>
      <c r="L74" s="21">
        <f>IF(OR($A74="",$B74="",$C74=""),"",'OddsRatio_working_3-way'!I73)</f>
        <v>4.2659013329526552</v>
      </c>
      <c r="M74" s="22">
        <f>IF(OR($A74="",$B74="",$C74=""),"",'OddsRatio_working_3-way'!J73)</f>
        <v>4.3931442420287325</v>
      </c>
      <c r="N74" s="23">
        <f t="shared" si="29"/>
        <v>53.345287459374646</v>
      </c>
      <c r="O74" s="24">
        <f t="shared" si="30"/>
        <v>23.665433897418659</v>
      </c>
      <c r="P74" s="24">
        <f t="shared" si="31"/>
        <v>22.989278643206696</v>
      </c>
      <c r="Q74" t="s">
        <v>164</v>
      </c>
      <c r="R74" t="s">
        <v>119</v>
      </c>
      <c r="S74" t="s">
        <v>493</v>
      </c>
      <c r="T74" s="35">
        <v>100</v>
      </c>
      <c r="U74" s="35">
        <f t="shared" si="32"/>
        <v>65.517241379310349</v>
      </c>
      <c r="V74" s="35">
        <f t="shared" si="33"/>
        <v>70.588235294117652</v>
      </c>
      <c r="W74" s="35">
        <f t="shared" si="34"/>
        <v>60.629921259842511</v>
      </c>
      <c r="X74" s="35">
        <f t="shared" si="35"/>
        <v>68.781843446039829</v>
      </c>
      <c r="Y74" s="35">
        <f t="shared" si="36"/>
        <v>73.852837360847133</v>
      </c>
      <c r="Z74" s="35">
        <f t="shared" si="37"/>
        <v>63.894523326572013</v>
      </c>
      <c r="AA74" s="35">
        <f t="shared" si="38"/>
        <v>-3.2646020667294806</v>
      </c>
      <c r="AB74" s="35">
        <f t="shared" si="39"/>
        <v>-3.2646020667294806</v>
      </c>
      <c r="AC74" s="35">
        <f t="shared" si="40"/>
        <v>-3.2646020667295019</v>
      </c>
      <c r="AF74">
        <v>1.85</v>
      </c>
      <c r="AG74">
        <v>2.0299999999999998</v>
      </c>
      <c r="AJ74" t="s">
        <v>138</v>
      </c>
    </row>
    <row r="75" spans="1:36" ht="15" x14ac:dyDescent="0.25">
      <c r="A75">
        <v>2.9</v>
      </c>
      <c r="B75">
        <v>3.4</v>
      </c>
      <c r="C75">
        <v>2.54</v>
      </c>
      <c r="D75" s="20">
        <f t="shared" si="28"/>
        <v>3.2646020667294939E-2</v>
      </c>
      <c r="E75" s="17">
        <f>IF(OR($A75="",$B75="",$C75=""),"",A75*'MPTO_working_3-way'!$I74)</f>
        <v>2.9946734599351554</v>
      </c>
      <c r="F75" s="21">
        <f>IF(OR($A75="",$B75="",$C75=""),"",B75*'MPTO_working_3-way'!$I74)</f>
        <v>3.5109964702688026</v>
      </c>
      <c r="G75" s="22">
        <f>IF(OR($A75="",$B75="",$C75=""),"",C75*'MPTO_working_3-way'!$I74)</f>
        <v>2.6229208924949292</v>
      </c>
      <c r="H75" s="17">
        <f>IF(OR($A75="",$B75="",$C75=""),"",'MPTO_working_3-way'!E74)</f>
        <v>2.9944998884035328</v>
      </c>
      <c r="I75" s="21">
        <f>IF(OR($A75="",$B75="",$C75=""),"",'MPTO_working_3-way'!F74)</f>
        <v>3.5306291235127159</v>
      </c>
      <c r="J75" s="22">
        <f>IF(OR($A75="",$B75="",$C75=""),"",'MPTO_working_3-way'!G74)</f>
        <v>2.6122020415542515</v>
      </c>
      <c r="K75" s="17">
        <f>IF(OR($A75="",$B75="",$C75=""),"",'OddsRatio_working_3-way'!H74)</f>
        <v>2.9952943631689095</v>
      </c>
      <c r="L75" s="21">
        <f>IF(OR($A75="",$B75="",$C75=""),"",'OddsRatio_working_3-way'!I74)</f>
        <v>3.5203718271607283</v>
      </c>
      <c r="M75" s="22">
        <f>IF(OR($A75="",$B75="",$C75=""),"",'OddsRatio_working_3-way'!J74)</f>
        <v>2.6172385890948004</v>
      </c>
      <c r="N75" s="23">
        <f t="shared" si="29"/>
        <v>33.392622380326344</v>
      </c>
      <c r="O75" s="24">
        <f t="shared" si="30"/>
        <v>28.481942618513649</v>
      </c>
      <c r="P75" s="24">
        <f t="shared" si="31"/>
        <v>38.12543500116</v>
      </c>
      <c r="Q75" t="s">
        <v>129</v>
      </c>
      <c r="R75" t="s">
        <v>127</v>
      </c>
      <c r="S75" t="s">
        <v>493</v>
      </c>
      <c r="T75" s="35">
        <v>100</v>
      </c>
      <c r="U75" s="35">
        <f t="shared" si="32"/>
        <v>49.748743718592962</v>
      </c>
      <c r="V75" s="35">
        <f t="shared" si="33"/>
        <v>71.910112359550567</v>
      </c>
      <c r="W75" s="35">
        <f t="shared" si="34"/>
        <v>74.747474747474755</v>
      </c>
      <c r="X75" s="35">
        <f t="shared" si="35"/>
        <v>53.3424128929747</v>
      </c>
      <c r="Y75" s="35">
        <f t="shared" si="36"/>
        <v>75.503781533932283</v>
      </c>
      <c r="Z75" s="35">
        <f t="shared" si="37"/>
        <v>78.341143921856471</v>
      </c>
      <c r="AA75" s="35">
        <f t="shared" si="38"/>
        <v>-3.5936691743817377</v>
      </c>
      <c r="AB75" s="35">
        <f t="shared" si="39"/>
        <v>-3.5936691743817164</v>
      </c>
      <c r="AC75" s="35">
        <f t="shared" si="40"/>
        <v>-3.5936691743817164</v>
      </c>
      <c r="AF75">
        <v>2.09</v>
      </c>
      <c r="AG75">
        <v>1.78</v>
      </c>
      <c r="AJ75" t="s">
        <v>138</v>
      </c>
    </row>
    <row r="76" spans="1:36" ht="15" x14ac:dyDescent="0.25">
      <c r="A76">
        <v>1.99</v>
      </c>
      <c r="B76">
        <v>3.56</v>
      </c>
      <c r="C76">
        <v>3.96</v>
      </c>
      <c r="D76" s="20">
        <f t="shared" si="28"/>
        <v>3.5936691743817306E-2</v>
      </c>
      <c r="E76" s="17">
        <f>IF(OR($A76="",$B76="",$C76=""),"",A76*'MPTO_working_3-way'!$I75)</f>
        <v>2.0615140165701966</v>
      </c>
      <c r="F76" s="21">
        <f>IF(OR($A76="",$B76="",$C76=""),"",B76*'MPTO_working_3-way'!$I75)</f>
        <v>3.6879346226079899</v>
      </c>
      <c r="G76" s="22">
        <f>IF(OR($A76="",$B76="",$C76=""),"",C76*'MPTO_working_3-way'!$I75)</f>
        <v>4.1023092993055164</v>
      </c>
      <c r="H76" s="17">
        <f>IF(OR($A76="",$B76="",$C76=""),"",'MPTO_working_3-way'!E75)</f>
        <v>2.0385960642393157</v>
      </c>
      <c r="I76" s="21">
        <f>IF(OR($A76="",$B76="",$C76=""),"",'MPTO_working_3-way'!F75)</f>
        <v>3.7185783039862463</v>
      </c>
      <c r="J76" s="22">
        <f>IF(OR($A76="",$B76="",$C76=""),"",'MPTO_working_3-way'!G75)</f>
        <v>4.1572028761240292</v>
      </c>
      <c r="K76" s="17">
        <f>IF(OR($A76="",$B76="",$C76=""),"",'OddsRatio_working_3-way'!H75)</f>
        <v>2.0475930631996864</v>
      </c>
      <c r="L76" s="21">
        <f>IF(OR($A76="",$B76="",$C76=""),"",'OddsRatio_working_3-way'!I75)</f>
        <v>3.7089275169608049</v>
      </c>
      <c r="M76" s="22">
        <f>IF(OR($A76="",$B76="",$C76=""),"",'OddsRatio_working_3-way'!J75)</f>
        <v>4.132197441485931</v>
      </c>
      <c r="N76" s="23">
        <f t="shared" si="29"/>
        <v>48.50803787711957</v>
      </c>
      <c r="O76" s="24">
        <f t="shared" si="30"/>
        <v>27.11544813917639</v>
      </c>
      <c r="P76" s="24">
        <f t="shared" si="31"/>
        <v>24.376513983704029</v>
      </c>
      <c r="Q76" t="s">
        <v>131</v>
      </c>
      <c r="R76" t="s">
        <v>123</v>
      </c>
      <c r="S76" t="s">
        <v>493</v>
      </c>
      <c r="T76" s="35">
        <v>100</v>
      </c>
      <c r="U76" s="35">
        <f t="shared" si="32"/>
        <v>57.446808510638299</v>
      </c>
      <c r="V76" s="35">
        <f t="shared" si="33"/>
        <v>69.230769230769241</v>
      </c>
      <c r="W76" s="35">
        <f t="shared" si="34"/>
        <v>70.059880239520965</v>
      </c>
      <c r="X76" s="35">
        <f t="shared" si="35"/>
        <v>60.709350529709816</v>
      </c>
      <c r="Y76" s="35">
        <f t="shared" si="36"/>
        <v>72.493311249840758</v>
      </c>
      <c r="Z76" s="35">
        <f t="shared" si="37"/>
        <v>73.322422258592468</v>
      </c>
      <c r="AA76" s="35">
        <f t="shared" si="38"/>
        <v>-3.2625420190715175</v>
      </c>
      <c r="AB76" s="35">
        <f t="shared" si="39"/>
        <v>-3.2625420190715175</v>
      </c>
      <c r="AC76" s="35">
        <f t="shared" si="40"/>
        <v>-3.2625420190715033</v>
      </c>
      <c r="AF76">
        <v>2.16</v>
      </c>
      <c r="AG76">
        <v>1.74</v>
      </c>
      <c r="AJ76" t="s">
        <v>138</v>
      </c>
    </row>
    <row r="77" spans="1:36" ht="15" x14ac:dyDescent="0.25">
      <c r="A77">
        <v>2.35</v>
      </c>
      <c r="B77">
        <v>3.25</v>
      </c>
      <c r="C77">
        <v>3.34</v>
      </c>
      <c r="D77" s="20">
        <f t="shared" si="28"/>
        <v>3.2625420190715015E-2</v>
      </c>
      <c r="E77" s="17">
        <f>IF(OR($A77="",$B77="",$C77=""),"",A77*'MPTO_working_3-way'!$I76)</f>
        <v>2.4266697374481803</v>
      </c>
      <c r="F77" s="21">
        <f>IF(OR($A77="",$B77="",$C77=""),"",B77*'MPTO_working_3-way'!$I76)</f>
        <v>3.3560326156198239</v>
      </c>
      <c r="G77" s="22">
        <f>IF(OR($A77="",$B77="",$C77=""),"",C77*'MPTO_working_3-way'!$I76)</f>
        <v>3.4489689034369881</v>
      </c>
      <c r="H77" s="17">
        <f>IF(OR($A77="",$B77="",$C77=""),"",'MPTO_working_3-way'!E76)</f>
        <v>2.4116330919948634</v>
      </c>
      <c r="I77" s="21">
        <f>IF(OR($A77="",$B77="",$C77=""),"",'MPTO_working_3-way'!F76)</f>
        <v>3.3690773616262559</v>
      </c>
      <c r="J77" s="22">
        <f>IF(OR($A77="",$B77="",$C77=""),"",'MPTO_working_3-way'!G76)</f>
        <v>3.4658914640912122</v>
      </c>
      <c r="K77" s="17">
        <f>IF(OR($A77="",$B77="",$C77=""),"",'OddsRatio_working_3-way'!H76)</f>
        <v>2.4181827406944953</v>
      </c>
      <c r="L77" s="21">
        <f>IF(OR($A77="",$B77="",$C77=""),"",'OddsRatio_working_3-way'!I76)</f>
        <v>3.3636379011574924</v>
      </c>
      <c r="M77" s="22">
        <f>IF(OR($A77="",$B77="",$C77=""),"",'OddsRatio_working_3-way'!J76)</f>
        <v>3.4581834172037911</v>
      </c>
      <c r="N77" s="23">
        <f t="shared" si="29"/>
        <v>41.208739061936498</v>
      </c>
      <c r="O77" s="24">
        <f t="shared" si="30"/>
        <v>29.797088244784849</v>
      </c>
      <c r="P77" s="24">
        <f t="shared" si="31"/>
        <v>28.994172693278671</v>
      </c>
      <c r="Q77" t="s">
        <v>133</v>
      </c>
      <c r="R77" t="s">
        <v>121</v>
      </c>
      <c r="S77" t="s">
        <v>493</v>
      </c>
      <c r="T77" s="35">
        <v>100</v>
      </c>
      <c r="U77" s="35">
        <f t="shared" si="32"/>
        <v>46.808510638297875</v>
      </c>
      <c r="V77" s="35">
        <f t="shared" si="33"/>
        <v>72.826086956521735</v>
      </c>
      <c r="W77" s="35">
        <f t="shared" si="34"/>
        <v>75.609756097560975</v>
      </c>
      <c r="X77" s="35">
        <f t="shared" si="35"/>
        <v>51.564156945917283</v>
      </c>
      <c r="Y77" s="35">
        <f t="shared" si="36"/>
        <v>77.58173326414115</v>
      </c>
      <c r="Z77" s="35">
        <f t="shared" si="37"/>
        <v>80.36540240518039</v>
      </c>
      <c r="AA77" s="35">
        <f t="shared" si="38"/>
        <v>-4.7556463076194078</v>
      </c>
      <c r="AB77" s="35">
        <f t="shared" si="39"/>
        <v>-4.7556463076194149</v>
      </c>
      <c r="AC77" s="35">
        <f t="shared" si="40"/>
        <v>-4.7556463076194149</v>
      </c>
      <c r="AF77">
        <v>2.39</v>
      </c>
      <c r="AG77">
        <v>1.61</v>
      </c>
      <c r="AJ77" t="s">
        <v>138</v>
      </c>
    </row>
    <row r="78" spans="1:36" ht="15" x14ac:dyDescent="0.25">
      <c r="A78">
        <v>1.88</v>
      </c>
      <c r="B78">
        <v>3.68</v>
      </c>
      <c r="C78">
        <v>4.0999999999999996</v>
      </c>
      <c r="D78" s="20">
        <f t="shared" si="28"/>
        <v>4.7556463076194211E-2</v>
      </c>
      <c r="E78" s="17">
        <f>IF(OR($A78="",$B78="",$C78=""),"",A78*'MPTO_working_3-way'!$I77)</f>
        <v>1.969406150583245</v>
      </c>
      <c r="F78" s="21">
        <f>IF(OR($A78="",$B78="",$C78=""),"",B78*'MPTO_working_3-way'!$I77)</f>
        <v>3.8550077841203949</v>
      </c>
      <c r="G78" s="22">
        <f>IF(OR($A78="",$B78="",$C78=""),"",C78*'MPTO_working_3-way'!$I77)</f>
        <v>4.2949814986123958</v>
      </c>
      <c r="H78" s="17">
        <f>IF(OR($A78="",$B78="",$C78=""),"",'MPTO_working_3-way'!E77)</f>
        <v>1.9377488896742439</v>
      </c>
      <c r="I78" s="21">
        <f>IF(OR($A78="",$B78="",$C78=""),"",'MPTO_working_3-way'!F77)</f>
        <v>3.9079753699648778</v>
      </c>
      <c r="J78" s="22">
        <f>IF(OR($A78="",$B78="",$C78=""),"",'MPTO_working_3-way'!G77)</f>
        <v>4.3849978151357503</v>
      </c>
      <c r="K78" s="17">
        <f>IF(OR($A78="",$B78="",$C78=""),"",'OddsRatio_working_3-way'!H77)</f>
        <v>1.9496083034203562</v>
      </c>
      <c r="L78" s="21">
        <f>IF(OR($A78="",$B78="",$C78=""),"",'OddsRatio_working_3-way'!I77)</f>
        <v>3.8919889240529026</v>
      </c>
      <c r="M78" s="22">
        <f>IF(OR($A78="",$B78="",$C78=""),"",'OddsRatio_working_3-way'!J77)</f>
        <v>4.3452110688671635</v>
      </c>
      <c r="N78" s="23">
        <f t="shared" si="29"/>
        <v>50.77672778181622</v>
      </c>
      <c r="O78" s="24">
        <f t="shared" si="30"/>
        <v>25.940284845058287</v>
      </c>
      <c r="P78" s="24">
        <f t="shared" si="31"/>
        <v>23.28298737312549</v>
      </c>
      <c r="Q78" t="s">
        <v>152</v>
      </c>
      <c r="R78" t="s">
        <v>141</v>
      </c>
      <c r="S78" t="s">
        <v>493</v>
      </c>
      <c r="T78" s="35">
        <v>100</v>
      </c>
      <c r="U78" s="35">
        <f t="shared" si="32"/>
        <v>40.119760479041922</v>
      </c>
      <c r="V78" s="35">
        <f t="shared" si="33"/>
        <v>75.124378109452735</v>
      </c>
      <c r="W78" s="35">
        <f t="shared" si="34"/>
        <v>78.768577494692153</v>
      </c>
      <c r="X78" s="35">
        <f t="shared" si="35"/>
        <v>46.107044395855127</v>
      </c>
      <c r="Y78" s="35">
        <f t="shared" si="36"/>
        <v>81.111662026265947</v>
      </c>
      <c r="Z78" s="35">
        <f t="shared" si="37"/>
        <v>84.75586141150535</v>
      </c>
      <c r="AA78" s="35">
        <f t="shared" si="38"/>
        <v>-5.9872839168132046</v>
      </c>
      <c r="AB78" s="35">
        <f t="shared" si="39"/>
        <v>-5.9872839168132117</v>
      </c>
      <c r="AC78" s="35">
        <f t="shared" si="40"/>
        <v>-5.9872839168131975</v>
      </c>
      <c r="AF78">
        <v>1.93</v>
      </c>
      <c r="AG78">
        <v>1.9</v>
      </c>
      <c r="AJ78" t="s">
        <v>163</v>
      </c>
    </row>
    <row r="79" spans="1:36" ht="15" x14ac:dyDescent="0.25">
      <c r="A79">
        <v>1.67</v>
      </c>
      <c r="B79">
        <v>4.0199999999999996</v>
      </c>
      <c r="C79">
        <v>4.71</v>
      </c>
      <c r="D79" s="20">
        <f t="shared" si="28"/>
        <v>5.9872839168132019E-2</v>
      </c>
      <c r="E79" s="17">
        <f>IF(OR($A79="",$B79="",$C79=""),"",A79*'MPTO_working_3-way'!$I78)</f>
        <v>1.7699876414107805</v>
      </c>
      <c r="F79" s="21">
        <f>IF(OR($A79="",$B79="",$C79=""),"",B79*'MPTO_working_3-way'!$I78)</f>
        <v>4.2606888134558902</v>
      </c>
      <c r="G79" s="22">
        <f>IF(OR($A79="",$B79="",$C79=""),"",C79*'MPTO_working_3-way'!$I78)</f>
        <v>4.9920010724819015</v>
      </c>
      <c r="H79" s="17">
        <f>IF(OR($A79="",$B79="",$C79=""),"",'MPTO_working_3-way'!E78)</f>
        <v>1.7275788446767979</v>
      </c>
      <c r="I79" s="21">
        <f>IF(OR($A79="",$B79="",$C79=""),"",'MPTO_working_3-way'!F78)</f>
        <v>4.370656002415048</v>
      </c>
      <c r="J79" s="22">
        <f>IF(OR($A79="",$B79="",$C79=""),"",'MPTO_working_3-way'!G78)</f>
        <v>5.1986775480086767</v>
      </c>
      <c r="K79" s="17">
        <f>IF(OR($A79="",$B79="",$C79=""),"",'OddsRatio_working_3-way'!H78)</f>
        <v>1.7419640626289938</v>
      </c>
      <c r="L79" s="21">
        <f>IF(OR($A79="",$B79="",$C79=""),"",'OddsRatio_working_3-way'!I78)</f>
        <v>4.3443753270739709</v>
      </c>
      <c r="M79" s="22">
        <f>IF(OR($A79="",$B79="",$C79=""),"",'OddsRatio_working_3-way'!J78)</f>
        <v>5.1084875706769646</v>
      </c>
      <c r="N79" s="23">
        <f t="shared" si="29"/>
        <v>56.497569621612911</v>
      </c>
      <c r="O79" s="24">
        <f t="shared" si="30"/>
        <v>23.47038340002328</v>
      </c>
      <c r="P79" s="24">
        <f t="shared" si="31"/>
        <v>20.032046978363816</v>
      </c>
      <c r="Q79" t="s">
        <v>156</v>
      </c>
      <c r="R79" t="s">
        <v>161</v>
      </c>
      <c r="S79" t="s">
        <v>493</v>
      </c>
      <c r="T79" s="35">
        <v>100</v>
      </c>
      <c r="U79" s="35">
        <f t="shared" si="32"/>
        <v>67.532467532467535</v>
      </c>
      <c r="V79" s="35">
        <f t="shared" si="33"/>
        <v>67.948717948717942</v>
      </c>
      <c r="W79" s="35">
        <f t="shared" si="34"/>
        <v>59.016393442622956</v>
      </c>
      <c r="X79" s="35">
        <f t="shared" si="35"/>
        <v>73.034888608659102</v>
      </c>
      <c r="Y79" s="35">
        <f t="shared" si="36"/>
        <v>73.451139024909523</v>
      </c>
      <c r="Z79" s="35">
        <f t="shared" si="37"/>
        <v>64.518814518814509</v>
      </c>
      <c r="AA79" s="35">
        <f t="shared" si="38"/>
        <v>-5.5024210761915668</v>
      </c>
      <c r="AB79" s="35">
        <f t="shared" si="39"/>
        <v>-5.5024210761915811</v>
      </c>
      <c r="AC79" s="35">
        <f t="shared" si="40"/>
        <v>-5.5024210761915526</v>
      </c>
      <c r="AF79">
        <v>1.75</v>
      </c>
      <c r="AG79">
        <v>2.0699999999999998</v>
      </c>
      <c r="AJ79" t="s">
        <v>163</v>
      </c>
    </row>
    <row r="80" spans="1:36" ht="15" x14ac:dyDescent="0.25">
      <c r="A80">
        <v>3.08</v>
      </c>
      <c r="B80">
        <v>3.12</v>
      </c>
      <c r="C80">
        <v>2.44</v>
      </c>
      <c r="D80" s="20">
        <f t="shared" si="28"/>
        <v>5.502421076191566E-2</v>
      </c>
      <c r="E80" s="17">
        <f>IF(OR($A80="",$B80="",$C80=""),"",A80*'MPTO_working_3-way'!$I79)</f>
        <v>3.2494745691467002</v>
      </c>
      <c r="F80" s="21">
        <f>IF(OR($A80="",$B80="",$C80=""),"",B80*'MPTO_working_3-way'!$I79)</f>
        <v>3.2916755375771771</v>
      </c>
      <c r="G80" s="22">
        <f>IF(OR($A80="",$B80="",$C80=""),"",C80*'MPTO_working_3-way'!$I79)</f>
        <v>2.5742590742590741</v>
      </c>
      <c r="H80" s="17">
        <f>IF(OR($A80="",$B80="",$C80=""),"",'MPTO_working_3-way'!E79)</f>
        <v>3.2644115821331723</v>
      </c>
      <c r="I80" s="21">
        <f>IF(OR($A80="",$B80="",$C80=""),"",'MPTO_working_3-way'!F79)</f>
        <v>3.3093798552313047</v>
      </c>
      <c r="J80" s="22">
        <f>IF(OR($A80="",$B80="",$C80=""),"",'MPTO_working_3-way'!G79)</f>
        <v>2.5543132438280138</v>
      </c>
      <c r="K80" s="17">
        <f>IF(OR($A80="",$B80="",$C80=""),"",'OddsRatio_working_3-way'!H79)</f>
        <v>3.2578945699457074</v>
      </c>
      <c r="L80" s="21">
        <f>IF(OR($A80="",$B80="",$C80=""),"",'OddsRatio_working_3-way'!I79)</f>
        <v>3.3013156193677404</v>
      </c>
      <c r="M80" s="22">
        <f>IF(OR($A80="",$B80="",$C80=""),"",'OddsRatio_working_3-way'!J79)</f>
        <v>2.5631577791931819</v>
      </c>
      <c r="N80" s="23">
        <f t="shared" si="29"/>
        <v>30.774206066877952</v>
      </c>
      <c r="O80" s="24">
        <f t="shared" si="30"/>
        <v>30.379664963456438</v>
      </c>
      <c r="P80" s="24">
        <f t="shared" si="31"/>
        <v>38.846128969665614</v>
      </c>
      <c r="Q80" t="s">
        <v>158</v>
      </c>
      <c r="R80" t="s">
        <v>151</v>
      </c>
      <c r="S80" t="s">
        <v>493</v>
      </c>
      <c r="T80" s="35">
        <v>100</v>
      </c>
      <c r="U80" s="35">
        <f t="shared" si="32"/>
        <v>50.248756218905463</v>
      </c>
      <c r="V80" s="35">
        <f t="shared" si="33"/>
        <v>71.014492753623188</v>
      </c>
      <c r="W80" s="35">
        <f t="shared" si="34"/>
        <v>73.045822102425873</v>
      </c>
      <c r="X80" s="35">
        <f t="shared" si="35"/>
        <v>55.939685143950932</v>
      </c>
      <c r="Y80" s="35">
        <f t="shared" si="36"/>
        <v>76.705421678668657</v>
      </c>
      <c r="Z80" s="35">
        <f t="shared" si="37"/>
        <v>78.736751027471357</v>
      </c>
      <c r="AA80" s="35">
        <f t="shared" si="38"/>
        <v>-5.6909289250454691</v>
      </c>
      <c r="AB80" s="35">
        <f t="shared" si="39"/>
        <v>-5.6909289250454691</v>
      </c>
      <c r="AC80" s="35">
        <f t="shared" si="40"/>
        <v>-5.6909289250454833</v>
      </c>
      <c r="AF80">
        <v>2.13</v>
      </c>
      <c r="AG80">
        <v>1.7</v>
      </c>
      <c r="AJ80" t="s">
        <v>163</v>
      </c>
    </row>
    <row r="81" spans="1:36" ht="15" x14ac:dyDescent="0.25">
      <c r="A81">
        <v>2.0099999999999998</v>
      </c>
      <c r="B81">
        <v>3.45</v>
      </c>
      <c r="C81">
        <v>3.71</v>
      </c>
      <c r="D81" s="20">
        <f t="shared" si="28"/>
        <v>5.6909289250454798E-2</v>
      </c>
      <c r="E81" s="17">
        <f>IF(OR($A81="",$B81="",$C81=""),"",A81*'MPTO_working_3-way'!$I80)</f>
        <v>2.1243876713934138</v>
      </c>
      <c r="F81" s="21">
        <f>IF(OR($A81="",$B81="",$C81=""),"",B81*'MPTO_working_3-way'!$I80)</f>
        <v>3.6463370479140691</v>
      </c>
      <c r="G81" s="22">
        <f>IF(OR($A81="",$B81="",$C81=""),"",C81*'MPTO_working_3-way'!$I80)</f>
        <v>3.9211334631191872</v>
      </c>
      <c r="H81" s="17">
        <f>IF(OR($A81="",$B81="",$C81=""),"",'MPTO_working_3-way'!E80)</f>
        <v>2.0896777922042582</v>
      </c>
      <c r="I81" s="21">
        <f>IF(OR($A81="",$B81="",$C81=""),"",'MPTO_working_3-way'!F80)</f>
        <v>3.6915992317477317</v>
      </c>
      <c r="J81" s="22">
        <f>IF(OR($A81="",$B81="",$C81=""),"",'MPTO_working_3-way'!G80)</f>
        <v>3.9908686388586618</v>
      </c>
      <c r="K81" s="17">
        <f>IF(OR($A81="",$B81="",$C81=""),"",'OddsRatio_working_3-way'!H80)</f>
        <v>2.1032270910163464</v>
      </c>
      <c r="L81" s="21">
        <f>IF(OR($A81="",$B81="",$C81=""),"",'OddsRatio_working_3-way'!I80)</f>
        <v>3.6761449237525246</v>
      </c>
      <c r="M81" s="22">
        <f>IF(OR($A81="",$B81="",$C81=""),"",'OddsRatio_working_3-way'!J80)</f>
        <v>3.9601439768854467</v>
      </c>
      <c r="N81" s="23">
        <f t="shared" si="29"/>
        <v>47.072387656255174</v>
      </c>
      <c r="O81" s="24">
        <f t="shared" si="30"/>
        <v>27.424782373644312</v>
      </c>
      <c r="P81" s="24">
        <f t="shared" si="31"/>
        <v>25.50282997010051</v>
      </c>
      <c r="Q81" t="s">
        <v>146</v>
      </c>
      <c r="R81" t="s">
        <v>155</v>
      </c>
      <c r="S81" t="s">
        <v>493</v>
      </c>
      <c r="T81" s="35">
        <v>100</v>
      </c>
      <c r="U81" s="35">
        <f t="shared" si="32"/>
        <v>69.135802469135797</v>
      </c>
      <c r="V81" s="35">
        <f t="shared" si="33"/>
        <v>71.509971509971507</v>
      </c>
      <c r="W81" s="35">
        <f t="shared" si="34"/>
        <v>54.954954954954964</v>
      </c>
      <c r="X81" s="35">
        <f t="shared" si="35"/>
        <v>73.535073535073536</v>
      </c>
      <c r="Y81" s="35">
        <f t="shared" si="36"/>
        <v>75.909242575909232</v>
      </c>
      <c r="Z81" s="35">
        <f t="shared" si="37"/>
        <v>59.354226020892689</v>
      </c>
      <c r="AA81" s="35">
        <f t="shared" si="38"/>
        <v>-4.3992710659377394</v>
      </c>
      <c r="AB81" s="35">
        <f t="shared" si="39"/>
        <v>-4.3992710659377252</v>
      </c>
      <c r="AC81" s="35">
        <f t="shared" si="40"/>
        <v>-4.3992710659377252</v>
      </c>
      <c r="AF81">
        <v>1.74</v>
      </c>
      <c r="AG81">
        <v>2.0699999999999998</v>
      </c>
      <c r="AJ81" t="s">
        <v>163</v>
      </c>
    </row>
    <row r="82" spans="1:36" ht="15" x14ac:dyDescent="0.25">
      <c r="A82">
        <v>3.24</v>
      </c>
      <c r="B82">
        <v>3.51</v>
      </c>
      <c r="C82">
        <v>2.2200000000000002</v>
      </c>
      <c r="D82" s="20">
        <f t="shared" si="28"/>
        <v>4.3992710659377376E-2</v>
      </c>
      <c r="E82" s="17">
        <f>IF(OR($A82="",$B82="",$C82=""),"",A82*'MPTO_working_3-way'!$I81)</f>
        <v>3.382536382536383</v>
      </c>
      <c r="F82" s="21">
        <f>IF(OR($A82="",$B82="",$C82=""),"",B82*'MPTO_working_3-way'!$I81)</f>
        <v>3.6644144144144142</v>
      </c>
      <c r="G82" s="22">
        <f>IF(OR($A82="",$B82="",$C82=""),"",C82*'MPTO_working_3-way'!$I81)</f>
        <v>2.317663817663818</v>
      </c>
      <c r="H82" s="17">
        <f>IF(OR($A82="",$B82="",$C82=""),"",'MPTO_working_3-way'!E81)</f>
        <v>3.4016181135589774</v>
      </c>
      <c r="I82" s="21">
        <f>IF(OR($A82="",$B82="",$C82=""),"",'MPTO_working_3-way'!F81)</f>
        <v>3.7004685620211482</v>
      </c>
      <c r="J82" s="22">
        <f>IF(OR($A82="",$B82="",$C82=""),"",'MPTO_working_3-way'!G81)</f>
        <v>2.2947031569027803</v>
      </c>
      <c r="K82" s="17">
        <f>IF(OR($A82="",$B82="",$C82=""),"",'OddsRatio_working_3-way'!H81)</f>
        <v>3.3948785950418494</v>
      </c>
      <c r="L82" s="21">
        <f>IF(OR($A82="",$B82="",$C82=""),"",'OddsRatio_working_3-way'!I81)</f>
        <v>3.6835469971227859</v>
      </c>
      <c r="M82" s="22">
        <f>IF(OR($A82="",$B82="",$C82=""),"",'OddsRatio_working_3-way'!J81)</f>
        <v>2.3043535205138643</v>
      </c>
      <c r="N82" s="23">
        <f t="shared" si="29"/>
        <v>29.563614013521818</v>
      </c>
      <c r="O82" s="24">
        <f t="shared" si="30"/>
        <v>27.28948985863553</v>
      </c>
      <c r="P82" s="24">
        <f t="shared" si="31"/>
        <v>43.146896127842652</v>
      </c>
      <c r="Q82" t="s">
        <v>144</v>
      </c>
      <c r="R82" t="s">
        <v>149</v>
      </c>
      <c r="S82" t="s">
        <v>493</v>
      </c>
      <c r="T82" s="35">
        <v>100</v>
      </c>
      <c r="U82" s="35">
        <f t="shared" si="32"/>
        <v>59.839357429718881</v>
      </c>
      <c r="V82" s="35">
        <f t="shared" si="33"/>
        <v>73.190348525469176</v>
      </c>
      <c r="W82" s="35">
        <f t="shared" si="34"/>
        <v>62.546816479400754</v>
      </c>
      <c r="X82" s="35">
        <f t="shared" si="35"/>
        <v>64.262834995130078</v>
      </c>
      <c r="Y82" s="35">
        <f t="shared" si="36"/>
        <v>77.613826090880366</v>
      </c>
      <c r="Z82" s="35">
        <f t="shared" si="37"/>
        <v>66.970294044811951</v>
      </c>
      <c r="AA82" s="35">
        <f t="shared" si="38"/>
        <v>-4.4234775654111971</v>
      </c>
      <c r="AB82" s="35">
        <f t="shared" si="39"/>
        <v>-4.42347756541119</v>
      </c>
      <c r="AC82" s="35">
        <f t="shared" si="40"/>
        <v>-4.4234775654111971</v>
      </c>
      <c r="AF82">
        <v>2.02</v>
      </c>
      <c r="AG82">
        <v>1.83</v>
      </c>
      <c r="AJ82" t="s">
        <v>163</v>
      </c>
    </row>
    <row r="83" spans="1:36" ht="15" x14ac:dyDescent="0.25">
      <c r="A83">
        <v>2.4900000000000002</v>
      </c>
      <c r="B83">
        <v>3.73</v>
      </c>
      <c r="C83">
        <v>2.67</v>
      </c>
      <c r="D83" s="20">
        <f t="shared" si="28"/>
        <v>4.4234775654111935E-2</v>
      </c>
      <c r="E83" s="17">
        <f>IF(OR($A83="",$B83="",$C83=""),"",A83*'MPTO_working_3-way'!$I82)</f>
        <v>2.6001445913787391</v>
      </c>
      <c r="F83" s="21">
        <f>IF(OR($A83="",$B83="",$C83=""),"",B83*'MPTO_working_3-way'!$I82)</f>
        <v>3.8949957131898376</v>
      </c>
      <c r="G83" s="22">
        <f>IF(OR($A83="",$B83="",$C83=""),"",C83*'MPTO_working_3-way'!$I82)</f>
        <v>2.7881068509964786</v>
      </c>
      <c r="H83" s="17">
        <f>IF(OR($A83="",$B83="",$C83=""),"",'MPTO_working_3-way'!E82)</f>
        <v>2.584904413457803</v>
      </c>
      <c r="I83" s="21">
        <f>IF(OR($A83="",$B83="",$C83=""),"",'MPTO_working_3-way'!F82)</f>
        <v>3.9470839786949869</v>
      </c>
      <c r="J83" s="22">
        <f>IF(OR($A83="",$B83="",$C83=""),"",'MPTO_working_3-way'!G82)</f>
        <v>2.7794229646472615</v>
      </c>
      <c r="K83" s="17">
        <f>IF(OR($A83="",$B83="",$C83=""),"",'OddsRatio_working_3-way'!H82)</f>
        <v>2.5926327808654128</v>
      </c>
      <c r="L83" s="21">
        <f>IF(OR($A83="",$B83="",$C83=""),"",'OddsRatio_working_3-way'!I82)</f>
        <v>3.9180452964849484</v>
      </c>
      <c r="M83" s="22">
        <f>IF(OR($A83="",$B83="",$C83=""),"",'OddsRatio_working_3-way'!J82)</f>
        <v>2.7850313718424418</v>
      </c>
      <c r="N83" s="23">
        <f t="shared" si="29"/>
        <v>38.459399654760936</v>
      </c>
      <c r="O83" s="24">
        <f t="shared" si="30"/>
        <v>25.673969206529424</v>
      </c>
      <c r="P83" s="24">
        <f t="shared" si="31"/>
        <v>35.86663113870965</v>
      </c>
      <c r="Q83" t="s">
        <v>150</v>
      </c>
      <c r="R83" t="s">
        <v>159</v>
      </c>
      <c r="S83" t="s">
        <v>493</v>
      </c>
      <c r="T83" s="35">
        <v>100</v>
      </c>
      <c r="U83" s="35">
        <f t="shared" si="32"/>
        <v>60.15936254980079</v>
      </c>
      <c r="V83" s="35">
        <f t="shared" si="33"/>
        <v>70.760233918128648</v>
      </c>
      <c r="W83" s="35">
        <f t="shared" si="34"/>
        <v>64.664310954063609</v>
      </c>
      <c r="X83" s="35">
        <f t="shared" si="35"/>
        <v>64.575455127807729</v>
      </c>
      <c r="Y83" s="35">
        <f t="shared" si="36"/>
        <v>75.176326496135601</v>
      </c>
      <c r="Z83" s="35">
        <f t="shared" si="37"/>
        <v>69.080403532070548</v>
      </c>
      <c r="AA83" s="35">
        <f t="shared" si="38"/>
        <v>-4.4160925780069391</v>
      </c>
      <c r="AB83" s="35">
        <f t="shared" si="39"/>
        <v>-4.4160925780069533</v>
      </c>
      <c r="AC83" s="35">
        <f t="shared" si="40"/>
        <v>-4.4160925780069391</v>
      </c>
      <c r="AF83">
        <v>1.78</v>
      </c>
      <c r="AG83">
        <v>2.06</v>
      </c>
      <c r="AJ83" t="s">
        <v>163</v>
      </c>
    </row>
    <row r="84" spans="1:36" ht="15" x14ac:dyDescent="0.25">
      <c r="A84">
        <v>2.5099999999999998</v>
      </c>
      <c r="B84">
        <v>3.42</v>
      </c>
      <c r="C84">
        <v>2.83</v>
      </c>
      <c r="D84" s="20">
        <f t="shared" si="28"/>
        <v>4.4160925780069471E-2</v>
      </c>
      <c r="E84" s="17">
        <f>IF(OR($A84="",$B84="",$C84=""),"",A84*'MPTO_working_3-way'!$I83)</f>
        <v>2.6208439237079744</v>
      </c>
      <c r="F84" s="21">
        <f>IF(OR($A84="",$B84="",$C84=""),"",B84*'MPTO_working_3-way'!$I83)</f>
        <v>3.5710303661678373</v>
      </c>
      <c r="G84" s="22">
        <f>IF(OR($A84="",$B84="",$C84=""),"",C84*'MPTO_working_3-way'!$I83)</f>
        <v>2.9549754199575968</v>
      </c>
      <c r="H84" s="17">
        <f>IF(OR($A84="",$B84="",$C84=""),"",'MPTO_working_3-way'!E83)</f>
        <v>2.6062974104410732</v>
      </c>
      <c r="I84" s="21">
        <f>IF(OR($A84="",$B84="",$C84=""),"",'MPTO_working_3-way'!F83)</f>
        <v>3.6013019858689139</v>
      </c>
      <c r="J84" s="22">
        <f>IF(OR($A84="",$B84="",$C84=""),"",'MPTO_working_3-way'!G83)</f>
        <v>2.9530182311953599</v>
      </c>
      <c r="K84" s="17">
        <f>IF(OR($A84="",$B84="",$C84=""),"",'OddsRatio_working_3-way'!H83)</f>
        <v>2.6131596127740755</v>
      </c>
      <c r="L84" s="21">
        <f>IF(OR($A84="",$B84="",$C84=""),"",'OddsRatio_working_3-way'!I83)</f>
        <v>3.5853286509359363</v>
      </c>
      <c r="M84" s="22">
        <f>IF(OR($A84="",$B84="",$C84=""),"",'OddsRatio_working_3-way'!J83)</f>
        <v>2.9550212525672572</v>
      </c>
      <c r="N84" s="23">
        <f t="shared" si="29"/>
        <v>38.155648680719537</v>
      </c>
      <c r="O84" s="24">
        <f t="shared" si="30"/>
        <v>28.003122277370192</v>
      </c>
      <c r="P84" s="24">
        <f t="shared" si="31"/>
        <v>33.841229041910267</v>
      </c>
      <c r="Q84" t="s">
        <v>142</v>
      </c>
      <c r="R84" t="s">
        <v>153</v>
      </c>
      <c r="S84" t="s">
        <v>493</v>
      </c>
      <c r="T84" s="35">
        <v>100</v>
      </c>
      <c r="U84" s="35">
        <f t="shared" si="32"/>
        <v>37.888198757763973</v>
      </c>
      <c r="V84" s="35">
        <f t="shared" si="33"/>
        <v>76.798143851508115</v>
      </c>
      <c r="W84" s="35">
        <f t="shared" si="34"/>
        <v>80.392156862745097</v>
      </c>
      <c r="X84" s="35">
        <f t="shared" si="35"/>
        <v>42.809699285746781</v>
      </c>
      <c r="Y84" s="35">
        <f t="shared" si="36"/>
        <v>81.71964437949093</v>
      </c>
      <c r="Z84" s="35">
        <f t="shared" si="37"/>
        <v>85.313657390727897</v>
      </c>
      <c r="AA84" s="35">
        <f t="shared" si="38"/>
        <v>-4.9215005279828077</v>
      </c>
      <c r="AB84" s="35">
        <f t="shared" si="39"/>
        <v>-4.9215005279828148</v>
      </c>
      <c r="AC84" s="35">
        <f t="shared" si="40"/>
        <v>-4.9215005279828006</v>
      </c>
      <c r="AF84">
        <v>1.82</v>
      </c>
      <c r="AG84">
        <v>2.02</v>
      </c>
      <c r="AJ84" t="s">
        <v>163</v>
      </c>
    </row>
    <row r="85" spans="1:36" ht="15" x14ac:dyDescent="0.25">
      <c r="A85">
        <v>1.61</v>
      </c>
      <c r="B85">
        <v>4.3099999999999996</v>
      </c>
      <c r="C85">
        <v>5.0999999999999996</v>
      </c>
      <c r="D85" s="20">
        <f t="shared" si="28"/>
        <v>4.9215005279828139E-2</v>
      </c>
      <c r="E85" s="17">
        <f>IF(OR($A85="",$B85="",$C85=""),"",A85*'MPTO_working_3-way'!$I84)</f>
        <v>1.6892361585005233</v>
      </c>
      <c r="F85" s="21">
        <f>IF(OR($A85="",$B85="",$C85=""),"",B85*'MPTO_working_3-way'!$I84)</f>
        <v>4.5221166727560584</v>
      </c>
      <c r="G85" s="22">
        <f>IF(OR($A85="",$B85="",$C85=""),"",C85*'MPTO_working_3-way'!$I84)</f>
        <v>5.3509965269271236</v>
      </c>
      <c r="H85" s="17">
        <f>IF(OR($A85="",$B85="",$C85=""),"",'MPTO_working_3-way'!E84)</f>
        <v>1.6536770044100346</v>
      </c>
      <c r="I85" s="21">
        <f>IF(OR($A85="",$B85="",$C85=""),"",'MPTO_working_3-way'!F84)</f>
        <v>4.637927230901159</v>
      </c>
      <c r="J85" s="22">
        <f>IF(OR($A85="",$B85="",$C85=""),"",'MPTO_working_3-way'!G84)</f>
        <v>5.5656532084688255</v>
      </c>
      <c r="K85" s="17">
        <f>IF(OR($A85="",$B85="",$C85=""),"",'OddsRatio_working_3-way'!H84)</f>
        <v>1.6654996640338617</v>
      </c>
      <c r="L85" s="21">
        <f>IF(OR($A85="",$B85="",$C85=""),"",'OddsRatio_working_3-way'!I84)</f>
        <v>4.6111539146755431</v>
      </c>
      <c r="M85" s="22">
        <f>IF(OR($A85="",$B85="",$C85=""),"",'OddsRatio_working_3-way'!J84)</f>
        <v>5.4730305287521812</v>
      </c>
      <c r="N85" s="23">
        <f t="shared" si="29"/>
        <v>59.19835394049732</v>
      </c>
      <c r="O85" s="24">
        <f t="shared" si="30"/>
        <v>22.113538246914313</v>
      </c>
      <c r="P85" s="24">
        <f t="shared" si="31"/>
        <v>18.688107812588367</v>
      </c>
      <c r="Q85" t="s">
        <v>140</v>
      </c>
      <c r="R85" t="s">
        <v>147</v>
      </c>
      <c r="S85" t="s">
        <v>493</v>
      </c>
      <c r="T85" s="35">
        <v>100</v>
      </c>
      <c r="U85" s="35">
        <f t="shared" si="32"/>
        <v>67.637540453074436</v>
      </c>
      <c r="V85" s="35">
        <f t="shared" si="33"/>
        <v>71.83098591549296</v>
      </c>
      <c r="W85" s="35">
        <f t="shared" si="34"/>
        <v>56.140350877192972</v>
      </c>
      <c r="X85" s="35">
        <f t="shared" si="35"/>
        <v>72.028663207314068</v>
      </c>
      <c r="Y85" s="35">
        <f t="shared" si="36"/>
        <v>76.222108669732592</v>
      </c>
      <c r="Z85" s="35">
        <f t="shared" si="37"/>
        <v>60.531473631432611</v>
      </c>
      <c r="AA85" s="35">
        <f t="shared" si="38"/>
        <v>-4.3911227542396318</v>
      </c>
      <c r="AB85" s="35">
        <f t="shared" si="39"/>
        <v>-4.3911227542396318</v>
      </c>
      <c r="AC85" s="35">
        <f t="shared" si="40"/>
        <v>-4.3911227542396389</v>
      </c>
      <c r="AF85">
        <v>1.53</v>
      </c>
      <c r="AG85">
        <v>2.52</v>
      </c>
      <c r="AJ85" t="s">
        <v>163</v>
      </c>
    </row>
    <row r="86" spans="1:36" ht="15" x14ac:dyDescent="0.25">
      <c r="A86">
        <v>3.09</v>
      </c>
      <c r="B86">
        <v>3.55</v>
      </c>
      <c r="C86">
        <v>2.2799999999999998</v>
      </c>
      <c r="D86" s="20">
        <f t="shared" si="28"/>
        <v>4.3911227542396292E-2</v>
      </c>
      <c r="E86" s="17">
        <f>IF(OR($A86="",$B86="",$C86=""),"",A86*'MPTO_working_3-way'!$I85)</f>
        <v>3.2256856931060045</v>
      </c>
      <c r="F86" s="21">
        <f>IF(OR($A86="",$B86="",$C86=""),"",B86*'MPTO_working_3-way'!$I85)</f>
        <v>3.7058848577755068</v>
      </c>
      <c r="G86" s="22">
        <f>IF(OR($A86="",$B86="",$C86=""),"",C86*'MPTO_working_3-way'!$I85)</f>
        <v>2.3801175987966632</v>
      </c>
      <c r="H86" s="17">
        <f>IF(OR($A86="",$B86="",$C86=""),"",'MPTO_working_3-way'!E85)</f>
        <v>3.236376670565948</v>
      </c>
      <c r="I86" s="21">
        <f>IF(OR($A86="",$B86="",$C86=""),"",'MPTO_working_3-way'!F85)</f>
        <v>3.7445741355148581</v>
      </c>
      <c r="J86" s="22">
        <f>IF(OR($A86="",$B86="",$C86=""),"",'MPTO_working_3-way'!G85)</f>
        <v>2.3587163386907242</v>
      </c>
      <c r="K86" s="17">
        <f>IF(OR($A86="",$B86="",$C86=""),"",'OddsRatio_working_3-way'!H85)</f>
        <v>3.233604264081217</v>
      </c>
      <c r="L86" s="21">
        <f>IF(OR($A86="",$B86="",$C86=""),"",'OddsRatio_working_3-way'!I85)</f>
        <v>3.7252109442139245</v>
      </c>
      <c r="M86" s="22">
        <f>IF(OR($A86="",$B86="",$C86=""),"",'OddsRatio_working_3-way'!J85)</f>
        <v>2.3679490229779701</v>
      </c>
      <c r="N86" s="23">
        <f t="shared" si="29"/>
        <v>31.001160532695998</v>
      </c>
      <c r="O86" s="24">
        <f t="shared" si="30"/>
        <v>26.984108745360739</v>
      </c>
      <c r="P86" s="24">
        <f t="shared" si="31"/>
        <v>42.014730721943266</v>
      </c>
      <c r="Q86" t="s">
        <v>162</v>
      </c>
      <c r="R86" t="s">
        <v>145</v>
      </c>
      <c r="S86" t="s">
        <v>493</v>
      </c>
      <c r="T86" s="35">
        <v>100</v>
      </c>
      <c r="U86" s="35">
        <f t="shared" si="32"/>
        <v>70.845481049562679</v>
      </c>
      <c r="V86" s="35">
        <f t="shared" si="33"/>
        <v>74.937343358395992</v>
      </c>
      <c r="W86" s="35">
        <f t="shared" si="34"/>
        <v>48.453608247422686</v>
      </c>
      <c r="X86" s="35">
        <f t="shared" si="35"/>
        <v>76.609048394181329</v>
      </c>
      <c r="Y86" s="35">
        <f t="shared" si="36"/>
        <v>80.700910703014642</v>
      </c>
      <c r="Z86" s="35">
        <f t="shared" si="37"/>
        <v>54.217175592041322</v>
      </c>
      <c r="AA86" s="35">
        <f t="shared" si="38"/>
        <v>-5.7635673446186502</v>
      </c>
      <c r="AB86" s="35">
        <f t="shared" si="39"/>
        <v>-5.7635673446186502</v>
      </c>
      <c r="AC86" s="35">
        <f t="shared" si="40"/>
        <v>-5.763567344618636</v>
      </c>
      <c r="AF86">
        <v>1.92</v>
      </c>
      <c r="AG86">
        <v>1.92</v>
      </c>
      <c r="AJ86" t="s">
        <v>163</v>
      </c>
    </row>
    <row r="87" spans="1:36" ht="15" x14ac:dyDescent="0.25">
      <c r="A87">
        <v>3.43</v>
      </c>
      <c r="B87">
        <v>3.99</v>
      </c>
      <c r="C87">
        <v>1.94</v>
      </c>
      <c r="D87" s="20">
        <f t="shared" si="28"/>
        <v>5.7635673446186475E-2</v>
      </c>
      <c r="E87" s="17">
        <f>IF(OR($A87="",$B87="",$C87=""),"",A87*'MPTO_working_3-way'!$I86)</f>
        <v>3.62769035992042</v>
      </c>
      <c r="F87" s="21">
        <f>IF(OR($A87="",$B87="",$C87=""),"",B87*'MPTO_working_3-way'!$I86)</f>
        <v>4.219966337050284</v>
      </c>
      <c r="G87" s="22">
        <f>IF(OR($A87="",$B87="",$C87=""),"",C87*'MPTO_working_3-way'!$I86)</f>
        <v>2.0518132064856016</v>
      </c>
      <c r="H87" s="17">
        <f>IF(OR($A87="",$B87="",$C87=""),"",'MPTO_working_3-way'!E86)</f>
        <v>3.6719710958521281</v>
      </c>
      <c r="I87" s="21">
        <f>IF(OR($A87="",$B87="",$C87=""),"",'MPTO_working_3-way'!F86)</f>
        <v>4.3212471242149277</v>
      </c>
      <c r="J87" s="22">
        <f>IF(OR($A87="",$B87="",$C87=""),"",'MPTO_working_3-way'!G86)</f>
        <v>2.0151051216871325</v>
      </c>
      <c r="K87" s="17">
        <f>IF(OR($A87="",$B87="",$C87=""),"",'OddsRatio_working_3-way'!H86)</f>
        <v>3.6604748424184246</v>
      </c>
      <c r="L87" s="21">
        <f>IF(OR($A87="",$B87="",$C87=""),"",'OddsRatio_working_3-way'!I86)</f>
        <v>4.2735883863502417</v>
      </c>
      <c r="M87" s="22">
        <f>IF(OR($A87="",$B87="",$C87=""),"",'OddsRatio_working_3-way'!J86)</f>
        <v>2.0291548773141219</v>
      </c>
      <c r="N87" s="23">
        <f t="shared" si="29"/>
        <v>27.565748473139724</v>
      </c>
      <c r="O87" s="24">
        <f t="shared" si="30"/>
        <v>23.696871494453447</v>
      </c>
      <c r="P87" s="24">
        <f t="shared" si="31"/>
        <v>48.737380032406833</v>
      </c>
      <c r="Q87" t="s">
        <v>160</v>
      </c>
      <c r="R87" t="s">
        <v>157</v>
      </c>
      <c r="S87" t="s">
        <v>493</v>
      </c>
      <c r="T87" s="35">
        <v>100</v>
      </c>
      <c r="U87" s="35">
        <f t="shared" si="32"/>
        <v>73.614775725593674</v>
      </c>
      <c r="V87" s="35">
        <f t="shared" si="33"/>
        <v>71.428571428571431</v>
      </c>
      <c r="W87" s="35">
        <f t="shared" si="34"/>
        <v>52.606635071090047</v>
      </c>
      <c r="X87" s="35">
        <f t="shared" si="35"/>
        <v>75.96479350033853</v>
      </c>
      <c r="Y87" s="35">
        <f t="shared" si="36"/>
        <v>73.778589203316287</v>
      </c>
      <c r="Z87" s="35">
        <f t="shared" si="37"/>
        <v>54.95665284583491</v>
      </c>
      <c r="AA87" s="35">
        <f t="shared" si="38"/>
        <v>-2.3500177747448561</v>
      </c>
      <c r="AB87" s="35">
        <f t="shared" si="39"/>
        <v>-2.3500177747448561</v>
      </c>
      <c r="AC87" s="35">
        <f t="shared" si="40"/>
        <v>-2.3500177747448632</v>
      </c>
      <c r="AF87">
        <v>1.66</v>
      </c>
      <c r="AG87">
        <v>2.2000000000000002</v>
      </c>
      <c r="AJ87" t="s">
        <v>163</v>
      </c>
    </row>
    <row r="88" spans="1:36" ht="15" x14ac:dyDescent="0.25">
      <c r="A88">
        <v>3.79</v>
      </c>
      <c r="B88">
        <v>3.5</v>
      </c>
      <c r="C88">
        <v>2.11</v>
      </c>
      <c r="D88" s="20">
        <f t="shared" si="28"/>
        <v>2.3500177747448614E-2</v>
      </c>
      <c r="E88" s="17">
        <f>IF(OR($A88="",$B88="",$C88=""),"",A88*'MPTO_working_3-way'!$I87)</f>
        <v>3.8790656736628302</v>
      </c>
      <c r="F88" s="21">
        <f>IF(OR($A88="",$B88="",$C88=""),"",B88*'MPTO_working_3-way'!$I87)</f>
        <v>3.5822506221160699</v>
      </c>
      <c r="G88" s="22">
        <f>IF(OR($A88="",$B88="",$C88=""),"",C88*'MPTO_working_3-way'!$I87)</f>
        <v>2.1595853750471163</v>
      </c>
      <c r="H88" s="17">
        <f>IF(OR($A88="",$B88="",$C88=""),"",'MPTO_working_3-way'!E87)</f>
        <v>3.9059623905383249</v>
      </c>
      <c r="I88" s="21">
        <f>IF(OR($A88="",$B88="",$C88=""),"",'MPTO_working_3-way'!F87)</f>
        <v>3.5986641209105579</v>
      </c>
      <c r="J88" s="22">
        <f>IF(OR($A88="",$B88="",$C88=""),"",'MPTO_working_3-way'!G87)</f>
        <v>2.1454611655136731</v>
      </c>
      <c r="K88" s="17">
        <f>IF(OR($A88="",$B88="",$C88=""),"",'OddsRatio_working_3-way'!H87)</f>
        <v>3.893676050536258</v>
      </c>
      <c r="L88" s="21">
        <f>IF(OR($A88="",$B88="",$C88=""),"",'OddsRatio_working_3-way'!I87)</f>
        <v>3.5928996868604455</v>
      </c>
      <c r="M88" s="22">
        <f>IF(OR($A88="",$B88="",$C88=""),"",'OddsRatio_working_3-way'!J87)</f>
        <v>2.1512474609660379</v>
      </c>
      <c r="N88" s="23">
        <f t="shared" si="29"/>
        <v>25.779403705112941</v>
      </c>
      <c r="O88" s="24">
        <f t="shared" si="30"/>
        <v>27.915411440679446</v>
      </c>
      <c r="P88" s="24">
        <f t="shared" si="31"/>
        <v>46.305184854207617</v>
      </c>
      <c r="Q88" t="s">
        <v>373</v>
      </c>
      <c r="R88" t="s">
        <v>366</v>
      </c>
      <c r="S88" t="s">
        <v>493</v>
      </c>
      <c r="T88" s="35">
        <v>100</v>
      </c>
      <c r="U88" s="35">
        <f t="shared" si="32"/>
        <v>61.538461538461533</v>
      </c>
      <c r="V88" s="35">
        <f t="shared" si="33"/>
        <v>71.509971509971507</v>
      </c>
      <c r="W88" s="35">
        <f t="shared" si="34"/>
        <v>64.664310954063609</v>
      </c>
      <c r="X88" s="35">
        <f t="shared" si="35"/>
        <v>63.825717535964884</v>
      </c>
      <c r="Y88" s="35">
        <f t="shared" si="36"/>
        <v>73.797227507474858</v>
      </c>
      <c r="Z88" s="35">
        <f t="shared" si="37"/>
        <v>66.951566951566946</v>
      </c>
      <c r="AA88" s="35">
        <f t="shared" si="38"/>
        <v>-2.2872559975033511</v>
      </c>
      <c r="AB88" s="35">
        <f t="shared" si="39"/>
        <v>-2.2872559975033511</v>
      </c>
      <c r="AC88" s="35">
        <f t="shared" si="40"/>
        <v>-2.2872559975033369</v>
      </c>
      <c r="AF88">
        <v>1.89</v>
      </c>
      <c r="AG88">
        <v>2.02</v>
      </c>
      <c r="AJ88" t="s">
        <v>462</v>
      </c>
    </row>
    <row r="89" spans="1:36" ht="15" x14ac:dyDescent="0.25">
      <c r="A89">
        <v>2.6</v>
      </c>
      <c r="B89">
        <v>3.51</v>
      </c>
      <c r="C89">
        <v>2.83</v>
      </c>
      <c r="D89" s="20">
        <f t="shared" si="28"/>
        <v>2.2872559975033457E-2</v>
      </c>
      <c r="E89" s="17">
        <f>IF(OR($A89="",$B89="",$C89=""),"",A89*'MPTO_working_3-way'!$I88)</f>
        <v>2.6594686559350871</v>
      </c>
      <c r="F89" s="21">
        <f>IF(OR($A89="",$B89="",$C89=""),"",B89*'MPTO_working_3-way'!$I88)</f>
        <v>3.5902826855123671</v>
      </c>
      <c r="G89" s="22">
        <f>IF(OR($A89="",$B89="",$C89=""),"",C89*'MPTO_working_3-way'!$I88)</f>
        <v>2.894729344729345</v>
      </c>
      <c r="H89" s="17">
        <f>IF(OR($A89="",$B89="",$C89=""),"",'MPTO_working_3-way'!E88)</f>
        <v>2.6525818253028675</v>
      </c>
      <c r="I89" s="21">
        <f>IF(OR($A89="",$B89="",$C89=""),"",'MPTO_working_3-way'!F88)</f>
        <v>3.6065135305223408</v>
      </c>
      <c r="J89" s="22">
        <f>IF(OR($A89="",$B89="",$C89=""),"",'MPTO_working_3-way'!G88)</f>
        <v>2.8924078891175218</v>
      </c>
      <c r="K89" s="17">
        <f>IF(OR($A89="",$B89="",$C89=""),"",'OddsRatio_working_3-way'!H88)</f>
        <v>2.6559657779751418</v>
      </c>
      <c r="L89" s="21">
        <f>IF(OR($A89="",$B89="",$C89=""),"",'OddsRatio_working_3-way'!I88)</f>
        <v>3.597796314198503</v>
      </c>
      <c r="M89" s="22">
        <f>IF(OR($A89="",$B89="",$C89=""),"",'OddsRatio_working_3-way'!J88)</f>
        <v>2.8940108585590676</v>
      </c>
      <c r="N89" s="23">
        <f t="shared" si="29"/>
        <v>37.601495989370605</v>
      </c>
      <c r="O89" s="24">
        <f t="shared" si="30"/>
        <v>27.852959992126376</v>
      </c>
      <c r="P89" s="24">
        <f t="shared" si="31"/>
        <v>34.545544018503023</v>
      </c>
      <c r="Q89" t="s">
        <v>231</v>
      </c>
      <c r="R89" t="s">
        <v>376</v>
      </c>
      <c r="S89" t="s">
        <v>493</v>
      </c>
      <c r="T89" s="35">
        <v>100</v>
      </c>
      <c r="U89" s="35">
        <f t="shared" si="32"/>
        <v>59.183673469387763</v>
      </c>
      <c r="V89" s="35">
        <f t="shared" si="33"/>
        <v>69.512195121951223</v>
      </c>
      <c r="W89" s="35">
        <f t="shared" si="34"/>
        <v>67.948717948717942</v>
      </c>
      <c r="X89" s="35">
        <f t="shared" si="35"/>
        <v>62.539086929330836</v>
      </c>
      <c r="Y89" s="35">
        <f t="shared" si="36"/>
        <v>72.867608581894288</v>
      </c>
      <c r="Z89" s="35">
        <f t="shared" si="37"/>
        <v>71.304131408661021</v>
      </c>
      <c r="AA89" s="35">
        <f t="shared" si="38"/>
        <v>-3.3554134599430725</v>
      </c>
      <c r="AB89" s="35">
        <f t="shared" si="39"/>
        <v>-3.3554134599430654</v>
      </c>
      <c r="AC89" s="35">
        <f t="shared" si="40"/>
        <v>-3.3554134599430796</v>
      </c>
      <c r="AF89">
        <v>1.74</v>
      </c>
      <c r="AG89">
        <v>2.2000000000000002</v>
      </c>
      <c r="AJ89" t="s">
        <v>462</v>
      </c>
    </row>
    <row r="90" spans="1:36" ht="15" x14ac:dyDescent="0.25">
      <c r="A90">
        <v>2.4500000000000002</v>
      </c>
      <c r="B90">
        <v>3.28</v>
      </c>
      <c r="C90">
        <v>3.12</v>
      </c>
      <c r="D90" s="20">
        <f t="shared" si="28"/>
        <v>3.3554134599430796E-2</v>
      </c>
      <c r="E90" s="17">
        <f>IF(OR($A90="",$B90="",$C90=""),"",A90*'MPTO_working_3-way'!$I89)</f>
        <v>2.5322076297686058</v>
      </c>
      <c r="F90" s="21">
        <f>IF(OR($A90="",$B90="",$C90=""),"",B90*'MPTO_working_3-way'!$I89)</f>
        <v>3.3900575614861328</v>
      </c>
      <c r="G90" s="22">
        <f>IF(OR($A90="",$B90="",$C90=""),"",C90*'MPTO_working_3-way'!$I89)</f>
        <v>3.2246888999502241</v>
      </c>
      <c r="H90" s="17">
        <f>IF(OR($A90="",$B90="",$C90=""),"",'MPTO_working_3-way'!E89)</f>
        <v>2.5190277673586183</v>
      </c>
      <c r="I90" s="21">
        <f>IF(OR($A90="",$B90="",$C90=""),"",'MPTO_working_3-way'!F89)</f>
        <v>3.4049121078896478</v>
      </c>
      <c r="J90" s="22">
        <f>IF(OR($A90="",$B90="",$C90=""),"",'MPTO_working_3-way'!G89)</f>
        <v>3.2328132199123898</v>
      </c>
      <c r="K90" s="17">
        <f>IF(OR($A90="",$B90="",$C90=""),"",'OddsRatio_working_3-way'!H89)</f>
        <v>2.524923629814408</v>
      </c>
      <c r="L90" s="21">
        <f>IF(OR($A90="",$B90="",$C90=""),"",'OddsRatio_working_3-way'!I89)</f>
        <v>3.397810948949552</v>
      </c>
      <c r="M90" s="22">
        <f>IF(OR($A90="",$B90="",$C90=""),"",'OddsRatio_working_3-way'!J89)</f>
        <v>3.2295435139355484</v>
      </c>
      <c r="N90" s="23">
        <f t="shared" si="29"/>
        <v>39.491232403062476</v>
      </c>
      <c r="O90" s="24">
        <f t="shared" si="30"/>
        <v>29.49802420350704</v>
      </c>
      <c r="P90" s="24">
        <f t="shared" si="31"/>
        <v>31.010743393430474</v>
      </c>
      <c r="Q90" t="s">
        <v>438</v>
      </c>
      <c r="R90" t="s">
        <v>239</v>
      </c>
      <c r="S90" t="s">
        <v>493</v>
      </c>
      <c r="T90" s="35">
        <v>100</v>
      </c>
      <c r="U90" s="35">
        <f t="shared" si="32"/>
        <v>55.156950672645742</v>
      </c>
      <c r="V90" s="35">
        <f t="shared" si="33"/>
        <v>70.238095238095241</v>
      </c>
      <c r="W90" s="35">
        <f t="shared" si="34"/>
        <v>71.181556195965413</v>
      </c>
      <c r="X90" s="35">
        <f t="shared" si="35"/>
        <v>58.580348565939346</v>
      </c>
      <c r="Y90" s="35">
        <f t="shared" si="36"/>
        <v>73.661493131388838</v>
      </c>
      <c r="Z90" s="35">
        <f t="shared" si="37"/>
        <v>74.604954089259024</v>
      </c>
      <c r="AA90" s="35">
        <f t="shared" si="38"/>
        <v>-3.423397893293604</v>
      </c>
      <c r="AB90" s="35">
        <f t="shared" si="39"/>
        <v>-3.4233978932935969</v>
      </c>
      <c r="AC90" s="35">
        <f t="shared" si="40"/>
        <v>-3.4233978932936111</v>
      </c>
      <c r="AF90">
        <v>2.2000000000000002</v>
      </c>
      <c r="AG90">
        <v>1.71</v>
      </c>
      <c r="AJ90" t="s">
        <v>471</v>
      </c>
    </row>
    <row r="91" spans="1:36" ht="15" x14ac:dyDescent="0.25">
      <c r="A91">
        <v>2.23</v>
      </c>
      <c r="B91">
        <v>3.36</v>
      </c>
      <c r="C91">
        <v>3.47</v>
      </c>
      <c r="D91" s="20">
        <f t="shared" si="28"/>
        <v>3.4233978932936004E-2</v>
      </c>
      <c r="E91" s="17">
        <f>IF(OR($A91="",$B91="",$C91=""),"",A91*'MPTO_working_3-way'!$I90)</f>
        <v>2.3063417730204474</v>
      </c>
      <c r="F91" s="21">
        <f>IF(OR($A91="",$B91="",$C91=""),"",B91*'MPTO_working_3-way'!$I90)</f>
        <v>3.4750261692146647</v>
      </c>
      <c r="G91" s="22">
        <f>IF(OR($A91="",$B91="",$C91=""),"",C91*'MPTO_working_3-way'!$I90)</f>
        <v>3.588791906897288</v>
      </c>
      <c r="H91" s="17">
        <f>IF(OR($A91="",$B91="",$C91=""),"",'MPTO_working_3-way'!E90)</f>
        <v>2.2882291569734794</v>
      </c>
      <c r="I91" s="21">
        <f>IF(OR($A91="",$B91="",$C91=""),"",'MPTO_working_3-way'!F90)</f>
        <v>3.4939658351271996</v>
      </c>
      <c r="J91" s="22">
        <f>IF(OR($A91="",$B91="",$C91=""),"",'MPTO_working_3-way'!G90)</f>
        <v>3.613067735343507</v>
      </c>
      <c r="K91" s="17">
        <f>IF(OR($A91="",$B91="",$C91=""),"",'OddsRatio_working_3-way'!H90)</f>
        <v>2.2958642612476194</v>
      </c>
      <c r="L91" s="21">
        <f>IF(OR($A91="",$B91="",$C91=""),"",'OddsRatio_working_3-way'!I90)</f>
        <v>3.4863737045076273</v>
      </c>
      <c r="M91" s="22">
        <f>IF(OR($A91="",$B91="",$C91=""),"",'OddsRatio_working_3-way'!J90)</f>
        <v>3.6022640042939997</v>
      </c>
      <c r="N91" s="23">
        <f t="shared" si="29"/>
        <v>43.358708223472583</v>
      </c>
      <c r="O91" s="24">
        <f t="shared" si="30"/>
        <v>28.776761707840436</v>
      </c>
      <c r="P91" s="24">
        <f t="shared" si="31"/>
        <v>27.864530068686989</v>
      </c>
      <c r="Q91" t="s">
        <v>243</v>
      </c>
      <c r="R91" t="s">
        <v>240</v>
      </c>
      <c r="S91" t="s">
        <v>493</v>
      </c>
      <c r="T91" s="35">
        <v>100</v>
      </c>
      <c r="U91" s="35">
        <f t="shared" si="32"/>
        <v>59.514170040485837</v>
      </c>
      <c r="V91" s="35">
        <f t="shared" si="33"/>
        <v>65.986394557823132</v>
      </c>
      <c r="W91" s="35">
        <f t="shared" si="34"/>
        <v>71.264367816091948</v>
      </c>
      <c r="X91" s="35">
        <f t="shared" si="35"/>
        <v>62.749237626084906</v>
      </c>
      <c r="Y91" s="35">
        <f t="shared" si="36"/>
        <v>69.221462143422215</v>
      </c>
      <c r="Z91" s="35">
        <f t="shared" si="37"/>
        <v>74.499435401691045</v>
      </c>
      <c r="AA91" s="35">
        <f t="shared" si="38"/>
        <v>-3.2350675855990687</v>
      </c>
      <c r="AB91" s="35">
        <f t="shared" si="39"/>
        <v>-3.2350675855990829</v>
      </c>
      <c r="AC91" s="35">
        <f t="shared" si="40"/>
        <v>-3.2350675855990971</v>
      </c>
      <c r="AF91">
        <v>2.0699999999999998</v>
      </c>
      <c r="AG91">
        <v>1.82</v>
      </c>
      <c r="AJ91" t="s">
        <v>471</v>
      </c>
    </row>
    <row r="92" spans="1:36" ht="15" x14ac:dyDescent="0.25">
      <c r="A92">
        <v>2.4700000000000002</v>
      </c>
      <c r="B92">
        <v>2.94</v>
      </c>
      <c r="C92">
        <v>3.48</v>
      </c>
      <c r="D92" s="20">
        <f t="shared" si="28"/>
        <v>3.2350675855990829E-2</v>
      </c>
      <c r="E92" s="17">
        <f>IF(OR($A92="",$B92="",$C92=""),"",A92*'MPTO_working_3-way'!$I91)</f>
        <v>2.5499061693642977</v>
      </c>
      <c r="F92" s="21">
        <f>IF(OR($A92="",$B92="",$C92=""),"",B92*'MPTO_working_3-way'!$I91)</f>
        <v>3.0351109870166129</v>
      </c>
      <c r="G92" s="22">
        <f>IF(OR($A92="",$B92="",$C92=""),"",C92*'MPTO_working_3-way'!$I91)</f>
        <v>3.5925803519788482</v>
      </c>
      <c r="H92" s="17">
        <f>IF(OR($A92="",$B92="",$C92=""),"",'MPTO_working_3-way'!E91)</f>
        <v>2.5375896905295154</v>
      </c>
      <c r="I92" s="21">
        <f>IF(OR($A92="",$B92="",$C92=""),"",'MPTO_working_3-way'!F91)</f>
        <v>3.0362605802077303</v>
      </c>
      <c r="J92" s="22">
        <f>IF(OR($A92="",$B92="",$C92=""),"",'MPTO_working_3-way'!G91)</f>
        <v>3.6156850311505262</v>
      </c>
      <c r="K92" s="17">
        <f>IF(OR($A92="",$B92="",$C92=""),"",'OddsRatio_working_3-way'!H91)</f>
        <v>2.5432680466408764</v>
      </c>
      <c r="L92" s="21">
        <f>IF(OR($A92="",$B92="",$C92=""),"",'OddsRatio_working_3-way'!I91)</f>
        <v>3.0366938846825171</v>
      </c>
      <c r="M92" s="22">
        <f>IF(OR($A92="",$B92="",$C92=""),"",'OddsRatio_working_3-way'!J91)</f>
        <v>3.603608677326104</v>
      </c>
      <c r="N92" s="23">
        <f t="shared" si="29"/>
        <v>39.217129320852784</v>
      </c>
      <c r="O92" s="24">
        <f t="shared" si="30"/>
        <v>32.947724293369525</v>
      </c>
      <c r="P92" s="24">
        <f t="shared" si="31"/>
        <v>27.835146385777698</v>
      </c>
      <c r="Q92" t="s">
        <v>249</v>
      </c>
      <c r="R92" t="s">
        <v>437</v>
      </c>
      <c r="S92" t="s">
        <v>493</v>
      </c>
      <c r="T92" s="35">
        <v>100</v>
      </c>
      <c r="U92" s="35">
        <f t="shared" si="32"/>
        <v>51.219512195121943</v>
      </c>
      <c r="V92" s="35">
        <f t="shared" si="33"/>
        <v>66.996699669967001</v>
      </c>
      <c r="W92" s="35">
        <f t="shared" si="34"/>
        <v>78.354978354978357</v>
      </c>
      <c r="X92" s="35">
        <f t="shared" si="35"/>
        <v>54.64832197505465</v>
      </c>
      <c r="Y92" s="35">
        <f t="shared" si="36"/>
        <v>70.425509449899693</v>
      </c>
      <c r="Z92" s="35">
        <f t="shared" si="37"/>
        <v>81.783788134911049</v>
      </c>
      <c r="AA92" s="35">
        <f t="shared" si="38"/>
        <v>-3.4288097799327062</v>
      </c>
      <c r="AB92" s="35">
        <f t="shared" si="39"/>
        <v>-3.428809779932692</v>
      </c>
      <c r="AC92" s="35">
        <f t="shared" si="40"/>
        <v>-3.428809779932692</v>
      </c>
      <c r="AF92">
        <v>2.65</v>
      </c>
      <c r="AG92">
        <v>1.51</v>
      </c>
      <c r="AJ92" t="s">
        <v>471</v>
      </c>
    </row>
    <row r="93" spans="1:36" ht="15" x14ac:dyDescent="0.25">
      <c r="A93">
        <v>2.0499999999999998</v>
      </c>
      <c r="B93">
        <v>3.03</v>
      </c>
      <c r="C93">
        <v>4.62</v>
      </c>
      <c r="D93" s="20">
        <f t="shared" si="28"/>
        <v>3.4288097799326955E-2</v>
      </c>
      <c r="E93" s="17">
        <f>IF(OR($A93="",$B93="",$C93=""),"",A93*'MPTO_working_3-way'!$I92)</f>
        <v>2.1202906004886199</v>
      </c>
      <c r="F93" s="21">
        <f>IF(OR($A93="",$B93="",$C93=""),"",B93*'MPTO_working_3-way'!$I92)</f>
        <v>3.1338929363319603</v>
      </c>
      <c r="G93" s="22">
        <f>IF(OR($A93="",$B93="",$C93=""),"",C93*'MPTO_working_3-way'!$I92)</f>
        <v>4.7784110118328904</v>
      </c>
      <c r="H93" s="17">
        <f>IF(OR($A93="",$B93="",$C93=""),"",'MPTO_working_3-way'!E92)</f>
        <v>2.0991843085275637</v>
      </c>
      <c r="I93" s="21">
        <f>IF(OR($A93="",$B93="",$C93=""),"",'MPTO_working_3-way'!F92)</f>
        <v>3.1386961186742655</v>
      </c>
      <c r="J93" s="22">
        <f>IF(OR($A93="",$B93="",$C93=""),"",'MPTO_working_3-way'!G92)</f>
        <v>4.8775526853867834</v>
      </c>
      <c r="K93" s="17">
        <f>IF(OR($A93="",$B93="",$C93=""),"",'OddsRatio_working_3-way'!H92)</f>
        <v>2.1081913832266475</v>
      </c>
      <c r="L93" s="21">
        <f>IF(OR($A93="",$B93="",$C93=""),"",'OddsRatio_working_3-way'!I92)</f>
        <v>3.1425033409048528</v>
      </c>
      <c r="M93" s="22">
        <f>IF(OR($A93="",$B93="",$C93=""),"",'OddsRatio_working_3-way'!J92)</f>
        <v>4.8206217212194904</v>
      </c>
      <c r="N93" s="23">
        <f t="shared" si="29"/>
        <v>47.163346371933663</v>
      </c>
      <c r="O93" s="24">
        <f t="shared" si="30"/>
        <v>31.909194740087131</v>
      </c>
      <c r="P93" s="24">
        <f t="shared" si="31"/>
        <v>20.92745888797922</v>
      </c>
      <c r="Q93" t="s">
        <v>237</v>
      </c>
      <c r="R93" t="s">
        <v>248</v>
      </c>
      <c r="S93" t="s">
        <v>493</v>
      </c>
      <c r="T93" s="35">
        <v>100</v>
      </c>
      <c r="U93" s="35">
        <f t="shared" si="32"/>
        <v>54.337899543379002</v>
      </c>
      <c r="V93" s="35">
        <f t="shared" si="33"/>
        <v>67.426710097719877</v>
      </c>
      <c r="W93" s="35">
        <f t="shared" si="34"/>
        <v>73.753280839895012</v>
      </c>
      <c r="X93" s="35">
        <f t="shared" si="35"/>
        <v>58.820009062385111</v>
      </c>
      <c r="Y93" s="35">
        <f t="shared" si="36"/>
        <v>71.908819616725992</v>
      </c>
      <c r="Z93" s="35">
        <f t="shared" si="37"/>
        <v>78.235390358901142</v>
      </c>
      <c r="AA93" s="35">
        <f t="shared" si="38"/>
        <v>-4.4821095190061087</v>
      </c>
      <c r="AB93" s="35">
        <f t="shared" si="39"/>
        <v>-4.4821095190061158</v>
      </c>
      <c r="AC93" s="35">
        <f t="shared" si="40"/>
        <v>-4.48210951900613</v>
      </c>
      <c r="AF93">
        <v>2.91</v>
      </c>
      <c r="AG93">
        <v>1.43</v>
      </c>
      <c r="AJ93" t="s">
        <v>471</v>
      </c>
    </row>
    <row r="94" spans="1:36" ht="15" x14ac:dyDescent="0.25">
      <c r="A94">
        <v>2.19</v>
      </c>
      <c r="B94">
        <v>3.07</v>
      </c>
      <c r="C94">
        <v>3.81</v>
      </c>
      <c r="D94" s="20">
        <f t="shared" si="28"/>
        <v>4.4821095190061389E-2</v>
      </c>
      <c r="E94" s="17">
        <f>IF(OR($A94="",$B94="",$C94=""),"",A94*'MPTO_working_3-way'!$I93)</f>
        <v>2.2881581984662342</v>
      </c>
      <c r="F94" s="21">
        <f>IF(OR($A94="",$B94="",$C94=""),"",B94*'MPTO_working_3-way'!$I93)</f>
        <v>3.2076007622334881</v>
      </c>
      <c r="G94" s="22">
        <f>IF(OR($A94="",$B94="",$C94=""),"",C94*'MPTO_working_3-way'!$I93)</f>
        <v>3.9807683726741341</v>
      </c>
      <c r="H94" s="17">
        <f>IF(OR($A94="",$B94="",$C94=""),"",'MPTO_working_3-way'!E93)</f>
        <v>2.2640793156013652</v>
      </c>
      <c r="I94" s="21">
        <f>IF(OR($A94="",$B94="",$C94=""),"",'MPTO_working_3-way'!F93)</f>
        <v>3.2175805102528003</v>
      </c>
      <c r="J94" s="22">
        <f>IF(OR($A94="",$B94="",$C94=""),"",'MPTO_working_3-way'!G93)</f>
        <v>4.0399661482659903</v>
      </c>
      <c r="K94" s="17">
        <f>IF(OR($A94="",$B94="",$C94=""),"",'OddsRatio_working_3-way'!H93)</f>
        <v>2.2743277982325334</v>
      </c>
      <c r="L94" s="21">
        <f>IF(OR($A94="",$B94="",$C94=""),"",'OddsRatio_working_3-way'!I93)</f>
        <v>3.2166878507070122</v>
      </c>
      <c r="M94" s="22">
        <f>IF(OR($A94="",$B94="",$C94=""),"",'OddsRatio_working_3-way'!J93)</f>
        <v>4.0091269857423706</v>
      </c>
      <c r="N94" s="23">
        <f t="shared" si="29"/>
        <v>43.703271944671741</v>
      </c>
      <c r="O94" s="24">
        <f t="shared" si="30"/>
        <v>31.175949693430326</v>
      </c>
      <c r="P94" s="24">
        <f t="shared" si="31"/>
        <v>25.120778361897923</v>
      </c>
      <c r="Q94" t="s">
        <v>235</v>
      </c>
      <c r="R94" t="s">
        <v>236</v>
      </c>
      <c r="S94" t="s">
        <v>493</v>
      </c>
      <c r="T94" s="35">
        <v>100</v>
      </c>
      <c r="U94" s="35">
        <f t="shared" si="32"/>
        <v>66.666666666666657</v>
      </c>
      <c r="V94" s="35">
        <f t="shared" si="33"/>
        <v>67.532467532467535</v>
      </c>
      <c r="W94" s="35">
        <f t="shared" si="34"/>
        <v>62.546816479400754</v>
      </c>
      <c r="X94" s="35">
        <f t="shared" si="35"/>
        <v>69.920715988131718</v>
      </c>
      <c r="Y94" s="35">
        <f t="shared" si="36"/>
        <v>70.786516853932582</v>
      </c>
      <c r="Z94" s="35">
        <f t="shared" si="37"/>
        <v>65.800865800865793</v>
      </c>
      <c r="AA94" s="35">
        <f t="shared" si="38"/>
        <v>-3.254049321465061</v>
      </c>
      <c r="AB94" s="35">
        <f t="shared" si="39"/>
        <v>-3.2540493214650468</v>
      </c>
      <c r="AC94" s="35">
        <f t="shared" si="40"/>
        <v>-3.2540493214650397</v>
      </c>
      <c r="AF94">
        <v>2.34</v>
      </c>
      <c r="AG94">
        <v>1.61</v>
      </c>
      <c r="AJ94" t="s">
        <v>471</v>
      </c>
    </row>
    <row r="95" spans="1:36" ht="15" x14ac:dyDescent="0.25">
      <c r="A95">
        <v>3</v>
      </c>
      <c r="B95">
        <v>3.08</v>
      </c>
      <c r="C95">
        <v>2.67</v>
      </c>
      <c r="D95" s="20">
        <f t="shared" si="28"/>
        <v>3.2540493214650468E-2</v>
      </c>
      <c r="E95" s="17">
        <f>IF(OR($A95="",$B95="",$C95=""),"",A95*'MPTO_working_3-way'!$I94)</f>
        <v>3.0976214796439514</v>
      </c>
      <c r="F95" s="21">
        <f>IF(OR($A95="",$B95="",$C95=""),"",B95*'MPTO_working_3-way'!$I94)</f>
        <v>3.1802247191011235</v>
      </c>
      <c r="G95" s="22">
        <f>IF(OR($A95="",$B95="",$C95=""),"",C95*'MPTO_working_3-way'!$I94)</f>
        <v>2.7568831168831167</v>
      </c>
      <c r="H95" s="17">
        <f>IF(OR($A95="",$B95="",$C95=""),"",'MPTO_working_3-way'!E94)</f>
        <v>3.1009049773755653</v>
      </c>
      <c r="I95" s="21">
        <f>IF(OR($A95="",$B95="",$C95=""),"",'MPTO_working_3-way'!F94)</f>
        <v>3.1864538127712336</v>
      </c>
      <c r="J95" s="22">
        <f>IF(OR($A95="",$B95="",$C95=""),"",'MPTO_working_3-way'!G94)</f>
        <v>2.7496322054299851</v>
      </c>
      <c r="K95" s="17">
        <f>IF(OR($A95="",$B95="",$C95=""),"",'OddsRatio_working_3-way'!H94)</f>
        <v>3.0994480956794903</v>
      </c>
      <c r="L95" s="21">
        <f>IF(OR($A95="",$B95="",$C95=""),"",'OddsRatio_working_3-way'!I94)</f>
        <v>3.1834260195066695</v>
      </c>
      <c r="M95" s="22">
        <f>IF(OR($A95="",$B95="",$C95=""),"",'OddsRatio_working_3-way'!J94)</f>
        <v>2.7530391598923742</v>
      </c>
      <c r="N95" s="23">
        <f t="shared" si="29"/>
        <v>32.282833992839649</v>
      </c>
      <c r="O95" s="24">
        <f t="shared" si="30"/>
        <v>31.444318824194461</v>
      </c>
      <c r="P95" s="24">
        <f t="shared" si="31"/>
        <v>36.272847182965897</v>
      </c>
      <c r="Q95" t="s">
        <v>241</v>
      </c>
      <c r="R95" t="s">
        <v>242</v>
      </c>
      <c r="S95" t="s">
        <v>493</v>
      </c>
      <c r="T95" s="35">
        <v>100</v>
      </c>
      <c r="U95" s="35">
        <f t="shared" si="32"/>
        <v>57.081545064377686</v>
      </c>
      <c r="V95" s="35">
        <f t="shared" si="33"/>
        <v>70.238095238095241</v>
      </c>
      <c r="W95" s="35">
        <f t="shared" si="34"/>
        <v>69.325153374233125</v>
      </c>
      <c r="X95" s="35">
        <f t="shared" si="35"/>
        <v>60.436751387671642</v>
      </c>
      <c r="Y95" s="35">
        <f t="shared" si="36"/>
        <v>73.593301561389197</v>
      </c>
      <c r="Z95" s="35">
        <f t="shared" si="37"/>
        <v>72.680359697527081</v>
      </c>
      <c r="AA95" s="35">
        <f t="shared" si="38"/>
        <v>-3.355206323293956</v>
      </c>
      <c r="AB95" s="35">
        <f t="shared" si="39"/>
        <v>-3.355206323293956</v>
      </c>
      <c r="AC95" s="35">
        <f t="shared" si="40"/>
        <v>-3.355206323293956</v>
      </c>
      <c r="AF95">
        <v>2.33</v>
      </c>
      <c r="AG95">
        <v>1.64</v>
      </c>
      <c r="AJ95" t="s">
        <v>471</v>
      </c>
    </row>
    <row r="96" spans="1:36" ht="15" x14ac:dyDescent="0.25">
      <c r="A96">
        <v>2.33</v>
      </c>
      <c r="B96">
        <v>3.36</v>
      </c>
      <c r="C96">
        <v>3.26</v>
      </c>
      <c r="D96" s="20">
        <f t="shared" si="28"/>
        <v>3.3552063232939577E-2</v>
      </c>
      <c r="E96" s="17">
        <f>IF(OR($A96="",$B96="",$C96=""),"",A96*'MPTO_working_3-way'!$I95)</f>
        <v>2.4081763073327491</v>
      </c>
      <c r="F96" s="21">
        <f>IF(OR($A96="",$B96="",$C96=""),"",B96*'MPTO_working_3-way'!$I95)</f>
        <v>3.4727349324626768</v>
      </c>
      <c r="G96" s="22">
        <f>IF(OR($A96="",$B96="",$C96=""),"",C96*'MPTO_working_3-way'!$I95)</f>
        <v>3.3693797261393827</v>
      </c>
      <c r="H96" s="17">
        <f>IF(OR($A96="",$B96="",$C96=""),"",'MPTO_working_3-way'!E95)</f>
        <v>2.3923414741082563</v>
      </c>
      <c r="I96" s="21">
        <f>IF(OR($A96="",$B96="",$C96=""),"",'MPTO_working_3-way'!F95)</f>
        <v>3.4911931409878072</v>
      </c>
      <c r="J96" s="22">
        <f>IF(OR($A96="",$B96="",$C96=""),"",'MPTO_working_3-way'!G95)</f>
        <v>3.3833568831018246</v>
      </c>
      <c r="K96" s="17">
        <f>IF(OR($A96="",$B96="",$C96=""),"",'OddsRatio_working_3-way'!H95)</f>
        <v>2.3992019528390087</v>
      </c>
      <c r="L96" s="21">
        <f>IF(OR($A96="",$B96="",$C96=""),"",'OddsRatio_working_3-way'!I95)</f>
        <v>3.4827944426316253</v>
      </c>
      <c r="M96" s="22">
        <f>IF(OR($A96="",$B96="",$C96=""),"",'OddsRatio_working_3-way'!J95)</f>
        <v>3.3775912882828276</v>
      </c>
      <c r="N96" s="23">
        <f t="shared" si="29"/>
        <v>41.525198838434768</v>
      </c>
      <c r="O96" s="24">
        <f t="shared" si="30"/>
        <v>28.795748004033634</v>
      </c>
      <c r="P96" s="24">
        <f t="shared" si="31"/>
        <v>29.679053157531598</v>
      </c>
      <c r="Q96" t="s">
        <v>245</v>
      </c>
      <c r="R96" t="s">
        <v>238</v>
      </c>
      <c r="S96" t="s">
        <v>493</v>
      </c>
      <c r="T96" s="35">
        <v>100</v>
      </c>
      <c r="U96" s="35">
        <f t="shared" si="32"/>
        <v>54.954954954954964</v>
      </c>
      <c r="V96" s="35">
        <f t="shared" si="33"/>
        <v>69.325153374233125</v>
      </c>
      <c r="W96" s="35">
        <f t="shared" si="34"/>
        <v>72.29916897506925</v>
      </c>
      <c r="X96" s="35">
        <f t="shared" si="35"/>
        <v>58.375677650697625</v>
      </c>
      <c r="Y96" s="35">
        <f t="shared" si="36"/>
        <v>72.745876069975793</v>
      </c>
      <c r="Z96" s="35">
        <f t="shared" si="37"/>
        <v>75.719891670811919</v>
      </c>
      <c r="AA96" s="35">
        <f t="shared" si="38"/>
        <v>-3.4207226957426613</v>
      </c>
      <c r="AB96" s="35">
        <f t="shared" si="39"/>
        <v>-3.4207226957426684</v>
      </c>
      <c r="AC96" s="35">
        <f t="shared" si="40"/>
        <v>-3.4207226957426684</v>
      </c>
      <c r="AF96">
        <v>2.2000000000000002</v>
      </c>
      <c r="AG96">
        <v>1.71</v>
      </c>
      <c r="AJ96" t="s">
        <v>471</v>
      </c>
    </row>
    <row r="97" spans="1:36" ht="15" x14ac:dyDescent="0.25">
      <c r="A97">
        <v>2.2200000000000002</v>
      </c>
      <c r="B97">
        <v>3.26</v>
      </c>
      <c r="C97">
        <v>3.61</v>
      </c>
      <c r="D97" s="20">
        <f t="shared" si="28"/>
        <v>3.4207226957426506E-2</v>
      </c>
      <c r="E97" s="17">
        <f>IF(OR($A97="",$B97="",$C97=""),"",A97*'MPTO_working_3-way'!$I96)</f>
        <v>2.2959400438454871</v>
      </c>
      <c r="F97" s="21">
        <f>IF(OR($A97="",$B97="",$C97=""),"",B97*'MPTO_working_3-way'!$I96)</f>
        <v>3.3715155598812103</v>
      </c>
      <c r="G97" s="22">
        <f>IF(OR($A97="",$B97="",$C97=""),"",C97*'MPTO_working_3-way'!$I96)</f>
        <v>3.7334880893163094</v>
      </c>
      <c r="H97" s="17">
        <f>IF(OR($A97="",$B97="",$C97=""),"",'MPTO_working_3-way'!E96)</f>
        <v>2.277655075431043</v>
      </c>
      <c r="I97" s="21">
        <f>IF(OR($A97="",$B97="",$C97=""),"",'MPTO_working_3-way'!F96)</f>
        <v>3.3858586406640967</v>
      </c>
      <c r="J97" s="22">
        <f>IF(OR($A97="",$B97="",$C97=""),"",'MPTO_working_3-way'!G96)</f>
        <v>3.7649765884077016</v>
      </c>
      <c r="K97" s="17">
        <f>IF(OR($A97="",$B97="",$C97=""),"",'OddsRatio_working_3-way'!H96)</f>
        <v>2.2853808140609124</v>
      </c>
      <c r="L97" s="21">
        <f>IF(OR($A97="",$B97="",$C97=""),"",'OddsRatio_working_3-way'!I96)</f>
        <v>3.381115278506281</v>
      </c>
      <c r="M97" s="22">
        <f>IF(OR($A97="",$B97="",$C97=""),"",'OddsRatio_working_3-way'!J96)</f>
        <v>3.7498720694253951</v>
      </c>
      <c r="N97" s="23">
        <f t="shared" si="29"/>
        <v>43.555144337527757</v>
      </c>
      <c r="O97" s="24">
        <f t="shared" si="30"/>
        <v>29.660251665433019</v>
      </c>
      <c r="P97" s="24">
        <f t="shared" si="31"/>
        <v>26.784603997039234</v>
      </c>
      <c r="Q97" t="s">
        <v>251</v>
      </c>
      <c r="R97" t="s">
        <v>246</v>
      </c>
      <c r="S97" t="s">
        <v>493</v>
      </c>
      <c r="T97" s="35">
        <v>100</v>
      </c>
      <c r="U97" s="35">
        <f t="shared" si="32"/>
        <v>42.196531791907518</v>
      </c>
      <c r="V97" s="35">
        <f t="shared" si="33"/>
        <v>71.509971509971507</v>
      </c>
      <c r="W97" s="35">
        <f t="shared" si="34"/>
        <v>81.549815498154985</v>
      </c>
      <c r="X97" s="35">
        <f t="shared" si="35"/>
        <v>46.940212991873508</v>
      </c>
      <c r="Y97" s="35">
        <f t="shared" si="36"/>
        <v>76.253652709937512</v>
      </c>
      <c r="Z97" s="35">
        <f t="shared" si="37"/>
        <v>86.29349669812099</v>
      </c>
      <c r="AA97" s="35">
        <f t="shared" si="38"/>
        <v>-4.7436811999659909</v>
      </c>
      <c r="AB97" s="35">
        <f t="shared" si="39"/>
        <v>-4.7436811999660051</v>
      </c>
      <c r="AC97" s="35">
        <f t="shared" si="40"/>
        <v>-4.7436811999660051</v>
      </c>
      <c r="AF97">
        <v>2.23</v>
      </c>
      <c r="AG97">
        <v>1.69</v>
      </c>
      <c r="AJ97" t="s">
        <v>471</v>
      </c>
    </row>
    <row r="98" spans="1:36" ht="15" x14ac:dyDescent="0.25">
      <c r="A98">
        <v>1.73</v>
      </c>
      <c r="B98">
        <v>3.51</v>
      </c>
      <c r="C98">
        <v>5.42</v>
      </c>
      <c r="D98" s="20">
        <f t="shared" si="28"/>
        <v>4.7436811999659989E-2</v>
      </c>
      <c r="E98" s="17">
        <f>IF(OR($A98="",$B98="",$C98=""),"",A98*'MPTO_working_3-way'!$I97)</f>
        <v>1.8120656847594117</v>
      </c>
      <c r="F98" s="21">
        <f>IF(OR($A98="",$B98="",$C98=""),"",B98*'MPTO_working_3-way'!$I97)</f>
        <v>3.6765032101188062</v>
      </c>
      <c r="G98" s="22">
        <f>IF(OR($A98="",$B98="",$C98=""),"",C98*'MPTO_working_3-way'!$I97)</f>
        <v>5.677107521038157</v>
      </c>
      <c r="H98" s="17">
        <f>IF(OR($A98="",$B98="",$C98=""),"",'MPTO_working_3-way'!E97)</f>
        <v>1.7786555279507983</v>
      </c>
      <c r="I98" s="21">
        <f>IF(OR($A98="",$B98="",$C98=""),"",'MPTO_working_3-way'!F97)</f>
        <v>3.7162561953851778</v>
      </c>
      <c r="J98" s="22">
        <f>IF(OR($A98="",$B98="",$C98=""),"",'MPTO_working_3-way'!G97)</f>
        <v>5.9280486292172281</v>
      </c>
      <c r="K98" s="17">
        <f>IF(OR($A98="",$B98="",$C98=""),"",'OddsRatio_working_3-way'!H97)</f>
        <v>1.7908846019710583</v>
      </c>
      <c r="L98" s="21">
        <f>IF(OR($A98="",$B98="",$C98=""),"",'OddsRatio_working_3-way'!I97)</f>
        <v>3.7193429465032271</v>
      </c>
      <c r="M98" s="22">
        <f>IF(OR($A98="",$B98="",$C98=""),"",'OddsRatio_working_3-way'!J97)</f>
        <v>5.7886437544001064</v>
      </c>
      <c r="N98" s="23">
        <f t="shared" si="29"/>
        <v>55.185637497062935</v>
      </c>
      <c r="O98" s="24">
        <f t="shared" si="30"/>
        <v>27.199758652398536</v>
      </c>
      <c r="P98" s="24">
        <f t="shared" si="31"/>
        <v>17.614603850538536</v>
      </c>
      <c r="Q98" t="s">
        <v>247</v>
      </c>
      <c r="R98" t="s">
        <v>244</v>
      </c>
      <c r="S98" t="s">
        <v>493</v>
      </c>
      <c r="T98" s="35">
        <v>100</v>
      </c>
      <c r="U98" s="35">
        <f t="shared" si="32"/>
        <v>64.912280701754383</v>
      </c>
      <c r="V98" s="35">
        <f t="shared" si="33"/>
        <v>68.152866242038215</v>
      </c>
      <c r="W98" s="35">
        <f t="shared" si="34"/>
        <v>63.63636363636364</v>
      </c>
      <c r="X98" s="35">
        <f t="shared" si="35"/>
        <v>68.210770121598159</v>
      </c>
      <c r="Y98" s="35">
        <f t="shared" si="36"/>
        <v>71.451355661881976</v>
      </c>
      <c r="Z98" s="35">
        <f t="shared" si="37"/>
        <v>66.934853056207388</v>
      </c>
      <c r="AA98" s="35">
        <f t="shared" si="38"/>
        <v>-3.2984894198437757</v>
      </c>
      <c r="AB98" s="35">
        <f t="shared" si="39"/>
        <v>-3.2984894198437615</v>
      </c>
      <c r="AC98" s="35">
        <f t="shared" si="40"/>
        <v>-3.2984894198437473</v>
      </c>
      <c r="AF98">
        <v>2.21</v>
      </c>
      <c r="AG98">
        <v>1.68</v>
      </c>
      <c r="AJ98" t="s">
        <v>471</v>
      </c>
    </row>
    <row r="99" spans="1:36" ht="15" x14ac:dyDescent="0.25">
      <c r="A99">
        <v>2.85</v>
      </c>
      <c r="B99">
        <v>3.14</v>
      </c>
      <c r="C99">
        <v>2.75</v>
      </c>
      <c r="D99" s="20">
        <f t="shared" si="28"/>
        <v>3.298489419843742E-2</v>
      </c>
      <c r="E99" s="17">
        <f>IF(OR($A99="",$B99="",$C99=""),"",A99*'MPTO_working_3-way'!$I98)</f>
        <v>2.9440069484655469</v>
      </c>
      <c r="F99" s="21">
        <f>IF(OR($A99="",$B99="",$C99=""),"",B99*'MPTO_working_3-way'!$I98)</f>
        <v>3.2435725677830938</v>
      </c>
      <c r="G99" s="22">
        <f>IF(OR($A99="",$B99="",$C99=""),"",C99*'MPTO_working_3-way'!$I98)</f>
        <v>2.840708459045703</v>
      </c>
      <c r="H99" s="17">
        <f>IF(OR($A99="",$B99="",$C99=""),"",'MPTO_working_3-way'!E98)</f>
        <v>2.9421956103733073</v>
      </c>
      <c r="I99" s="21">
        <f>IF(OR($A99="",$B99="",$C99=""),"",'MPTO_working_3-way'!F98)</f>
        <v>3.2522824135766433</v>
      </c>
      <c r="J99" s="22">
        <f>IF(OR($A99="",$B99="",$C99=""),"",'MPTO_working_3-way'!G98)</f>
        <v>2.835741926810766</v>
      </c>
      <c r="K99" s="17">
        <f>IF(OR($A99="",$B99="",$C99=""),"",'OddsRatio_working_3-way'!H98)</f>
        <v>2.9432196654115126</v>
      </c>
      <c r="L99" s="21">
        <f>IF(OR($A99="",$B99="",$C99=""),"",'OddsRatio_working_3-way'!I98)</f>
        <v>3.2478324778273713</v>
      </c>
      <c r="M99" s="22">
        <f>IF(OR($A99="",$B99="",$C99=""),"",'OddsRatio_working_3-way'!J98)</f>
        <v>2.8381807645784582</v>
      </c>
      <c r="N99" s="23">
        <f t="shared" si="29"/>
        <v>33.967311134276109</v>
      </c>
      <c r="O99" s="24">
        <f t="shared" si="30"/>
        <v>30.830202781110483</v>
      </c>
      <c r="P99" s="24">
        <f t="shared" si="31"/>
        <v>35.202486084613419</v>
      </c>
      <c r="Q99" t="s">
        <v>250</v>
      </c>
      <c r="R99" t="s">
        <v>234</v>
      </c>
      <c r="S99" t="s">
        <v>493</v>
      </c>
      <c r="T99" s="35">
        <v>100</v>
      </c>
      <c r="U99" s="35">
        <f t="shared" si="32"/>
        <v>47.916666666666671</v>
      </c>
      <c r="V99" s="35">
        <f t="shared" si="33"/>
        <v>68.75</v>
      </c>
      <c r="W99" s="35">
        <f t="shared" si="34"/>
        <v>78.723404255319153</v>
      </c>
      <c r="X99" s="35">
        <f t="shared" si="35"/>
        <v>52.526595744680847</v>
      </c>
      <c r="Y99" s="35">
        <f t="shared" si="36"/>
        <v>73.35992907801419</v>
      </c>
      <c r="Z99" s="35">
        <f t="shared" si="37"/>
        <v>83.333333333333343</v>
      </c>
      <c r="AA99" s="35">
        <f t="shared" si="38"/>
        <v>-4.6099290780141757</v>
      </c>
      <c r="AB99" s="35">
        <f t="shared" si="39"/>
        <v>-4.6099290780141899</v>
      </c>
      <c r="AC99" s="35">
        <f t="shared" si="40"/>
        <v>-4.6099290780141899</v>
      </c>
      <c r="AF99">
        <v>2.39</v>
      </c>
      <c r="AG99">
        <v>1.61</v>
      </c>
      <c r="AJ99" t="s">
        <v>471</v>
      </c>
    </row>
    <row r="100" spans="1:36" ht="15" x14ac:dyDescent="0.25">
      <c r="A100">
        <v>1.92</v>
      </c>
      <c r="B100">
        <v>3.2</v>
      </c>
      <c r="C100">
        <v>4.7</v>
      </c>
      <c r="D100" s="20">
        <f t="shared" si="28"/>
        <v>4.6099290780141855E-2</v>
      </c>
      <c r="E100" s="17">
        <f>IF(OR($A100="",$B100="",$C100=""),"",A100*'MPTO_working_3-way'!$I99)</f>
        <v>2.0085106382978721</v>
      </c>
      <c r="F100" s="21">
        <f>IF(OR($A100="",$B100="",$C100=""),"",B100*'MPTO_working_3-way'!$I99)</f>
        <v>3.3475177304964543</v>
      </c>
      <c r="G100" s="22">
        <f>IF(OR($A100="",$B100="",$C100=""),"",C100*'MPTO_working_3-way'!$I99)</f>
        <v>4.916666666666667</v>
      </c>
      <c r="H100" s="17">
        <f>IF(OR($A100="",$B100="",$C100=""),"",'MPTO_working_3-way'!E99)</f>
        <v>1.9783688979830458</v>
      </c>
      <c r="I100" s="21">
        <f>IF(OR($A100="",$B100="",$C100=""),"",'MPTO_working_3-way'!F99)</f>
        <v>3.3654898060666341</v>
      </c>
      <c r="J100" s="22">
        <f>IF(OR($A100="",$B100="",$C100=""),"",'MPTO_working_3-way'!G99)</f>
        <v>5.065868263473055</v>
      </c>
      <c r="K100" s="17">
        <f>IF(OR($A100="",$B100="",$C100=""),"",'OddsRatio_working_3-way'!H99)</f>
        <v>1.990352166896981</v>
      </c>
      <c r="L100" s="21">
        <f>IF(OR($A100="",$B100="",$C100=""),"",'OddsRatio_working_3-way'!I99)</f>
        <v>3.3682334425797373</v>
      </c>
      <c r="M100" s="22">
        <f>IF(OR($A100="",$B100="",$C100=""),"",'OddsRatio_working_3-way'!J99)</f>
        <v>4.9829380625204678</v>
      </c>
      <c r="N100" s="23">
        <f t="shared" si="29"/>
        <v>49.788135593220346</v>
      </c>
      <c r="O100" s="24">
        <f t="shared" si="30"/>
        <v>29.872881355932201</v>
      </c>
      <c r="P100" s="24">
        <f t="shared" si="31"/>
        <v>20.338983050847457</v>
      </c>
      <c r="Q100" t="s">
        <v>385</v>
      </c>
      <c r="R100" t="s">
        <v>254</v>
      </c>
      <c r="S100" t="s">
        <v>493</v>
      </c>
      <c r="T100" s="35">
        <v>100</v>
      </c>
      <c r="U100" s="35">
        <f t="shared" si="32"/>
        <v>18.699186991869919</v>
      </c>
      <c r="V100" s="35">
        <f t="shared" si="33"/>
        <v>84.301412872841439</v>
      </c>
      <c r="W100" s="35">
        <f t="shared" si="34"/>
        <v>91.408934707903782</v>
      </c>
      <c r="X100" s="35">
        <f t="shared" si="35"/>
        <v>24.289652419254775</v>
      </c>
      <c r="Y100" s="35">
        <f t="shared" si="36"/>
        <v>89.891878300226296</v>
      </c>
      <c r="Z100" s="35">
        <f t="shared" si="37"/>
        <v>96.999400135288639</v>
      </c>
      <c r="AA100" s="35">
        <f t="shared" si="38"/>
        <v>-5.5904654273848564</v>
      </c>
      <c r="AB100" s="35">
        <f t="shared" si="39"/>
        <v>-5.5904654273848564</v>
      </c>
      <c r="AC100" s="35">
        <f t="shared" si="40"/>
        <v>-5.5904654273848564</v>
      </c>
      <c r="AF100">
        <v>2.5299999999999998</v>
      </c>
      <c r="AG100">
        <v>1.53</v>
      </c>
      <c r="AJ100" t="s">
        <v>463</v>
      </c>
    </row>
    <row r="101" spans="1:36" ht="15" x14ac:dyDescent="0.25">
      <c r="A101">
        <v>1.23</v>
      </c>
      <c r="B101">
        <v>6.37</v>
      </c>
      <c r="C101">
        <v>11.64</v>
      </c>
      <c r="D101" s="20">
        <f t="shared" si="28"/>
        <v>5.5904654273848609E-2</v>
      </c>
      <c r="E101" s="17">
        <f>IF(OR($A101="",$B101="",$C101=""),"",A101*'MPTO_working_3-way'!$I100)</f>
        <v>1.2987627247568339</v>
      </c>
      <c r="F101" s="21">
        <f>IF(OR($A101="",$B101="",$C101=""),"",B101*'MPTO_working_3-way'!$I100)</f>
        <v>6.726112647724416</v>
      </c>
      <c r="G101" s="22">
        <f>IF(OR($A101="",$B101="",$C101=""),"",C101*'MPTO_working_3-way'!$I100)</f>
        <v>12.290730175747598</v>
      </c>
      <c r="H101" s="17">
        <f>IF(OR($A101="",$B101="",$C101=""),"",'MPTO_working_3-way'!E100)</f>
        <v>1.2588540788441935</v>
      </c>
      <c r="I101" s="21">
        <f>IF(OR($A101="",$B101="",$C101=""),"",'MPTO_working_3-way'!F100)</f>
        <v>7.2279932742036426</v>
      </c>
      <c r="J101" s="22">
        <f>IF(OR($A101="",$B101="",$C101=""),"",'MPTO_working_3-way'!G100)</f>
        <v>14.864192967324408</v>
      </c>
      <c r="K101" s="17">
        <f>IF(OR($A101="",$B101="",$C101=""),"",'OddsRatio_working_3-way'!H100)</f>
        <v>1.2688146306306487</v>
      </c>
      <c r="L101" s="21">
        <f>IF(OR($A101="",$B101="",$C101=""),"",'OddsRatio_working_3-way'!I100)</f>
        <v>7.2762372455938378</v>
      </c>
      <c r="M101" s="22">
        <f>IF(OR($A101="",$B101="",$C101=""),"",'OddsRatio_working_3-way'!J100)</f>
        <v>13.435598564826524</v>
      </c>
      <c r="N101" s="23">
        <f t="shared" si="29"/>
        <v>76.996358221416401</v>
      </c>
      <c r="O101" s="24">
        <f t="shared" si="30"/>
        <v>14.86742866755764</v>
      </c>
      <c r="P101" s="24">
        <f t="shared" si="31"/>
        <v>8.1362131110259597</v>
      </c>
      <c r="Q101" t="s">
        <v>255</v>
      </c>
      <c r="R101" t="s">
        <v>175</v>
      </c>
      <c r="S101" t="s">
        <v>493</v>
      </c>
      <c r="T101" s="35">
        <v>100</v>
      </c>
      <c r="U101" s="35">
        <f t="shared" si="32"/>
        <v>70.059880239520965</v>
      </c>
      <c r="V101" s="35">
        <f t="shared" si="33"/>
        <v>71.098265895953759</v>
      </c>
      <c r="W101" s="35">
        <f t="shared" si="34"/>
        <v>56.709956709956707</v>
      </c>
      <c r="X101" s="35">
        <f t="shared" si="35"/>
        <v>72.191777394089527</v>
      </c>
      <c r="Y101" s="35">
        <f t="shared" si="36"/>
        <v>73.230163050522336</v>
      </c>
      <c r="Z101" s="35">
        <f t="shared" si="37"/>
        <v>58.841853864525298</v>
      </c>
      <c r="AA101" s="35">
        <f t="shared" si="38"/>
        <v>-2.1318971545685628</v>
      </c>
      <c r="AB101" s="35">
        <f t="shared" si="39"/>
        <v>-2.131897154568577</v>
      </c>
      <c r="AC101" s="35">
        <f t="shared" si="40"/>
        <v>-2.1318971545685912</v>
      </c>
      <c r="AF101">
        <v>1.59</v>
      </c>
      <c r="AG101">
        <v>2.36</v>
      </c>
      <c r="AJ101" t="s">
        <v>463</v>
      </c>
    </row>
    <row r="102" spans="1:36" ht="15" x14ac:dyDescent="0.25">
      <c r="A102">
        <v>3.34</v>
      </c>
      <c r="B102">
        <v>3.46</v>
      </c>
      <c r="C102">
        <v>2.31</v>
      </c>
      <c r="D102" s="20">
        <f t="shared" si="28"/>
        <v>2.131897154568585E-2</v>
      </c>
      <c r="E102" s="17">
        <f>IF(OR($A102="",$B102="",$C102=""),"",A102*'MPTO_working_3-way'!$I101)</f>
        <v>3.4112053649625906</v>
      </c>
      <c r="F102" s="21">
        <f>IF(OR($A102="",$B102="",$C102=""),"",B102*'MPTO_working_3-way'!$I101)</f>
        <v>3.5337636415480729</v>
      </c>
      <c r="G102" s="22">
        <f>IF(OR($A102="",$B102="",$C102=""),"",C102*'MPTO_working_3-way'!$I101)</f>
        <v>2.3592468242705342</v>
      </c>
      <c r="H102" s="17">
        <f>IF(OR($A102="",$B102="",$C102=""),"",'MPTO_working_3-way'!E101)</f>
        <v>3.4212026613713102</v>
      </c>
      <c r="I102" s="21">
        <f>IF(OR($A102="",$B102="",$C102=""),"",'MPTO_working_3-way'!F101)</f>
        <v>3.5472185867758652</v>
      </c>
      <c r="J102" s="22">
        <f>IF(OR($A102="",$B102="",$C102=""),"",'MPTO_working_3-way'!G101)</f>
        <v>2.3485529243857579</v>
      </c>
      <c r="K102" s="17">
        <f>IF(OR($A102="",$B102="",$C102=""),"",'OddsRatio_working_3-way'!H101)</f>
        <v>3.4171280350389384</v>
      </c>
      <c r="L102" s="21">
        <f>IF(OR($A102="",$B102="",$C102=""),"",'OddsRatio_working_3-way'!I101)</f>
        <v>3.5410833188870896</v>
      </c>
      <c r="M102" s="22">
        <f>IF(OR($A102="",$B102="",$C102=""),"",'OddsRatio_working_3-way'!J101)</f>
        <v>2.3531785153423121</v>
      </c>
      <c r="N102" s="23">
        <f t="shared" si="29"/>
        <v>29.315150892739251</v>
      </c>
      <c r="O102" s="24">
        <f t="shared" si="30"/>
        <v>28.298440457152918</v>
      </c>
      <c r="P102" s="24">
        <f t="shared" si="31"/>
        <v>42.386408650107832</v>
      </c>
      <c r="Q102" t="s">
        <v>440</v>
      </c>
      <c r="R102" t="s">
        <v>258</v>
      </c>
      <c r="S102" t="s">
        <v>493</v>
      </c>
      <c r="T102" s="35">
        <v>100</v>
      </c>
      <c r="U102" s="35">
        <f t="shared" si="32"/>
        <v>59.839357429718881</v>
      </c>
      <c r="V102" s="35">
        <f t="shared" si="33"/>
        <v>69.040247678018574</v>
      </c>
      <c r="W102" s="35">
        <f t="shared" si="34"/>
        <v>68.944099378881987</v>
      </c>
      <c r="X102" s="35">
        <f t="shared" si="35"/>
        <v>62.015652943099433</v>
      </c>
      <c r="Y102" s="35">
        <f t="shared" si="36"/>
        <v>71.216543191399126</v>
      </c>
      <c r="Z102" s="35">
        <f t="shared" si="37"/>
        <v>71.120394892262539</v>
      </c>
      <c r="AA102" s="35">
        <f t="shared" si="38"/>
        <v>-2.1762955133805519</v>
      </c>
      <c r="AB102" s="35">
        <f t="shared" si="39"/>
        <v>-2.1762955133805519</v>
      </c>
      <c r="AC102" s="35">
        <f t="shared" si="40"/>
        <v>-2.1762955133805519</v>
      </c>
      <c r="AF102">
        <v>2.02</v>
      </c>
      <c r="AG102">
        <v>1.88</v>
      </c>
      <c r="AJ102" t="s">
        <v>472</v>
      </c>
    </row>
    <row r="103" spans="1:36" ht="15" x14ac:dyDescent="0.25">
      <c r="A103">
        <v>2.4900000000000002</v>
      </c>
      <c r="B103">
        <v>3.23</v>
      </c>
      <c r="C103">
        <v>3.22</v>
      </c>
      <c r="D103" s="20">
        <f t="shared" si="28"/>
        <v>2.1762955133805439E-2</v>
      </c>
      <c r="E103" s="17">
        <f>IF(OR($A103="",$B103="",$C103=""),"",A103*'MPTO_working_3-way'!$I102)</f>
        <v>2.5441897582831756</v>
      </c>
      <c r="F103" s="21">
        <f>IF(OR($A103="",$B103="",$C103=""),"",B103*'MPTO_working_3-way'!$I102)</f>
        <v>3.3002943450821918</v>
      </c>
      <c r="G103" s="22">
        <f>IF(OR($A103="",$B103="",$C103=""),"",C103*'MPTO_working_3-way'!$I102)</f>
        <v>3.2900767155308537</v>
      </c>
      <c r="H103" s="17">
        <f>IF(OR($A103="",$B103="",$C103=""),"",'MPTO_working_3-way'!E102)</f>
        <v>2.5358048845829488</v>
      </c>
      <c r="I103" s="21">
        <f>IF(OR($A103="",$B103="",$C103=""),"",'MPTO_working_3-way'!F102)</f>
        <v>3.3074995038270658</v>
      </c>
      <c r="J103" s="22">
        <f>IF(OR($A103="",$B103="",$C103=""),"",'MPTO_working_3-way'!G102)</f>
        <v>3.2970146526379893</v>
      </c>
      <c r="K103" s="17">
        <f>IF(OR($A103="",$B103="",$C103=""),"",'OddsRatio_working_3-way'!H102)</f>
        <v>2.5395913086846642</v>
      </c>
      <c r="L103" s="21">
        <f>IF(OR($A103="",$B103="",$C103=""),"",'OddsRatio_working_3-way'!I102)</f>
        <v>3.3042205492394636</v>
      </c>
      <c r="M103" s="22">
        <f>IF(OR($A103="",$B103="",$C103=""),"",'OddsRatio_working_3-way'!J102)</f>
        <v>3.2938877216643982</v>
      </c>
      <c r="N103" s="23">
        <f t="shared" si="29"/>
        <v>39.305244302013151</v>
      </c>
      <c r="O103" s="24">
        <f t="shared" si="30"/>
        <v>30.300327650777938</v>
      </c>
      <c r="P103" s="24">
        <f t="shared" si="31"/>
        <v>30.394428047208926</v>
      </c>
      <c r="Q103" t="s">
        <v>442</v>
      </c>
      <c r="R103" t="s">
        <v>439</v>
      </c>
      <c r="S103" t="s">
        <v>493</v>
      </c>
      <c r="T103" s="35">
        <v>100</v>
      </c>
      <c r="U103" s="35">
        <f t="shared" si="32"/>
        <v>27.007299270072991</v>
      </c>
      <c r="V103" s="35">
        <f t="shared" si="33"/>
        <v>82.110912343470488</v>
      </c>
      <c r="W103" s="35">
        <f t="shared" si="34"/>
        <v>88.344988344988337</v>
      </c>
      <c r="X103" s="35">
        <f t="shared" si="35"/>
        <v>29.544099311541171</v>
      </c>
      <c r="Y103" s="35">
        <f t="shared" si="36"/>
        <v>84.647712384938671</v>
      </c>
      <c r="Z103" s="35">
        <f t="shared" si="37"/>
        <v>90.881788386456535</v>
      </c>
      <c r="AA103" s="35">
        <f t="shared" si="38"/>
        <v>-2.5368000414681795</v>
      </c>
      <c r="AB103" s="35">
        <f t="shared" si="39"/>
        <v>-2.5368000414681831</v>
      </c>
      <c r="AC103" s="35">
        <f t="shared" si="40"/>
        <v>-2.5368000414681973</v>
      </c>
      <c r="AF103">
        <v>2.15</v>
      </c>
      <c r="AG103">
        <v>1.78</v>
      </c>
      <c r="AJ103" t="s">
        <v>472</v>
      </c>
    </row>
    <row r="104" spans="1:36" ht="15" x14ac:dyDescent="0.25">
      <c r="A104">
        <v>1.37</v>
      </c>
      <c r="B104">
        <v>5.59</v>
      </c>
      <c r="C104">
        <v>8.58</v>
      </c>
      <c r="D104" s="20">
        <f t="shared" si="28"/>
        <v>2.5368000414681902E-2</v>
      </c>
      <c r="E104" s="17">
        <f>IF(OR($A104="",$B104="",$C104=""),"",A104*'MPTO_working_3-way'!$I103)</f>
        <v>1.4047541605681144</v>
      </c>
      <c r="F104" s="21">
        <f>IF(OR($A104="",$B104="",$C104=""),"",B104*'MPTO_working_3-way'!$I103)</f>
        <v>5.731807122318072</v>
      </c>
      <c r="G104" s="22">
        <f>IF(OR($A104="",$B104="",$C104=""),"",C104*'MPTO_working_3-way'!$I103)</f>
        <v>8.79765744355797</v>
      </c>
      <c r="H104" s="17">
        <f>IF(OR($A104="",$B104="",$C104=""),"",'MPTO_working_3-way'!E103)</f>
        <v>1.3860570834785959</v>
      </c>
      <c r="I104" s="21">
        <f>IF(OR($A104="",$B104="",$C104=""),"",'MPTO_working_3-way'!F103)</f>
        <v>5.8673437090085123</v>
      </c>
      <c r="J104" s="22">
        <f>IF(OR($A104="",$B104="",$C104=""),"",'MPTO_working_3-way'!G103)</f>
        <v>9.2511973194686323</v>
      </c>
      <c r="K104" s="17">
        <f>IF(OR($A104="",$B104="",$C104=""),"",'OddsRatio_working_3-way'!H103)</f>
        <v>1.391723267203498</v>
      </c>
      <c r="L104" s="21">
        <f>IF(OR($A104="",$B104="",$C104=""),"",'OddsRatio_working_3-way'!I103)</f>
        <v>5.8594859363893432</v>
      </c>
      <c r="M104" s="22">
        <f>IF(OR($A104="",$B104="",$C104=""),"",'OddsRatio_working_3-way'!J103)</f>
        <v>9.0250334200068032</v>
      </c>
      <c r="N104" s="23">
        <f t="shared" si="29"/>
        <v>71.186833117872908</v>
      </c>
      <c r="O104" s="24">
        <f t="shared" si="30"/>
        <v>17.446504717618229</v>
      </c>
      <c r="P104" s="24">
        <f t="shared" si="31"/>
        <v>11.366662164508847</v>
      </c>
      <c r="Q104" t="s">
        <v>391</v>
      </c>
      <c r="R104" t="s">
        <v>392</v>
      </c>
      <c r="S104" t="s">
        <v>493</v>
      </c>
      <c r="T104" s="35">
        <v>100</v>
      </c>
      <c r="U104" s="35">
        <f t="shared" si="32"/>
        <v>68.051118210862612</v>
      </c>
      <c r="V104" s="35">
        <f t="shared" si="33"/>
        <v>73.190348525469176</v>
      </c>
      <c r="W104" s="35">
        <f t="shared" si="34"/>
        <v>56.521739130434774</v>
      </c>
      <c r="X104" s="35">
        <f t="shared" si="35"/>
        <v>70.287912344096057</v>
      </c>
      <c r="Y104" s="35">
        <f t="shared" si="36"/>
        <v>75.427142658702607</v>
      </c>
      <c r="Z104" s="35">
        <f t="shared" si="37"/>
        <v>58.758533263668212</v>
      </c>
      <c r="AA104" s="35">
        <f t="shared" si="38"/>
        <v>-2.2367941332334453</v>
      </c>
      <c r="AB104" s="35">
        <f t="shared" si="39"/>
        <v>-2.2367941332334311</v>
      </c>
      <c r="AC104" s="35">
        <f t="shared" si="40"/>
        <v>-2.2367941332334382</v>
      </c>
      <c r="AF104">
        <v>1.63</v>
      </c>
      <c r="AG104">
        <v>2.4</v>
      </c>
      <c r="AJ104" t="s">
        <v>472</v>
      </c>
    </row>
    <row r="105" spans="1:36" ht="15" x14ac:dyDescent="0.25">
      <c r="A105">
        <v>3.13</v>
      </c>
      <c r="B105">
        <v>3.73</v>
      </c>
      <c r="C105">
        <v>2.2999999999999998</v>
      </c>
      <c r="D105" s="20">
        <f t="shared" si="28"/>
        <v>2.2367941332334329E-2</v>
      </c>
      <c r="E105" s="17">
        <f>IF(OR($A105="",$B105="",$C105=""),"",A105*'MPTO_working_3-way'!$I104)</f>
        <v>3.2000116563702061</v>
      </c>
      <c r="F105" s="21">
        <f>IF(OR($A105="",$B105="",$C105=""),"",B105*'MPTO_working_3-way'!$I104)</f>
        <v>3.8134324211696069</v>
      </c>
      <c r="G105" s="22">
        <f>IF(OR($A105="",$B105="",$C105=""),"",C105*'MPTO_working_3-way'!$I104)</f>
        <v>2.3514462650643688</v>
      </c>
      <c r="H105" s="17">
        <f>IF(OR($A105="",$B105="",$C105=""),"",'MPTO_working_3-way'!E104)</f>
        <v>3.2047909065628808</v>
      </c>
      <c r="I105" s="21">
        <f>IF(OR($A105="",$B105="",$C105=""),"",'MPTO_working_3-way'!F104)</f>
        <v>3.836701772735001</v>
      </c>
      <c r="J105" s="22">
        <f>IF(OR($A105="",$B105="",$C105=""),"",'MPTO_working_3-way'!G104)</f>
        <v>2.3401303216034592</v>
      </c>
      <c r="K105" s="17">
        <f>IF(OR($A105="",$B105="",$C105=""),"",'OddsRatio_working_3-way'!H104)</f>
        <v>3.2038909276441601</v>
      </c>
      <c r="L105" s="21">
        <f>IF(OR($A105="",$B105="",$C105=""),"",'OddsRatio_working_3-way'!I104)</f>
        <v>3.8247052734594158</v>
      </c>
      <c r="M105" s="22">
        <f>IF(OR($A105="",$B105="",$C105=""),"",'OddsRatio_working_3-way'!J104)</f>
        <v>2.3450977492663885</v>
      </c>
      <c r="N105" s="23">
        <f t="shared" si="29"/>
        <v>31.249886168674351</v>
      </c>
      <c r="O105" s="24">
        <f t="shared" si="30"/>
        <v>26.22309482786882</v>
      </c>
      <c r="P105" s="24">
        <f t="shared" si="31"/>
        <v>42.527019003456829</v>
      </c>
      <c r="Q105" t="s">
        <v>263</v>
      </c>
      <c r="R105" t="s">
        <v>264</v>
      </c>
      <c r="S105" t="s">
        <v>493</v>
      </c>
      <c r="T105" s="35">
        <v>100</v>
      </c>
      <c r="U105" s="35">
        <f t="shared" si="32"/>
        <v>56.140350877192972</v>
      </c>
      <c r="V105" s="35">
        <f t="shared" si="33"/>
        <v>69.879518072289159</v>
      </c>
      <c r="W105" s="35">
        <f t="shared" si="34"/>
        <v>71.181556195965413</v>
      </c>
      <c r="X105" s="35">
        <f t="shared" si="35"/>
        <v>58.938925731745428</v>
      </c>
      <c r="Y105" s="35">
        <f t="shared" si="36"/>
        <v>72.6780929268416</v>
      </c>
      <c r="Z105" s="35">
        <f t="shared" si="37"/>
        <v>73.980131050517855</v>
      </c>
      <c r="AA105" s="35">
        <f t="shared" si="38"/>
        <v>-2.7985748545524558</v>
      </c>
      <c r="AB105" s="35">
        <f t="shared" si="39"/>
        <v>-2.7985748545524416</v>
      </c>
      <c r="AC105" s="35">
        <f t="shared" si="40"/>
        <v>-2.7985748545524416</v>
      </c>
      <c r="AF105">
        <v>1.63</v>
      </c>
      <c r="AG105">
        <v>2.4</v>
      </c>
      <c r="AJ105" t="s">
        <v>472</v>
      </c>
    </row>
    <row r="106" spans="1:36" ht="15" x14ac:dyDescent="0.25">
      <c r="A106">
        <v>2.2799999999999998</v>
      </c>
      <c r="B106">
        <v>3.32</v>
      </c>
      <c r="C106">
        <v>3.47</v>
      </c>
      <c r="D106" s="20">
        <f t="shared" si="28"/>
        <v>2.798574854552438E-2</v>
      </c>
      <c r="E106" s="17">
        <f>IF(OR($A106="",$B106="",$C106=""),"",A106*'MPTO_working_3-way'!$I105)</f>
        <v>2.3438075066837953</v>
      </c>
      <c r="F106" s="21">
        <f>IF(OR($A106="",$B106="",$C106=""),"",B106*'MPTO_working_3-way'!$I105)</f>
        <v>3.4129126851711407</v>
      </c>
      <c r="G106" s="22">
        <f>IF(OR($A106="",$B106="",$C106=""),"",C106*'MPTO_working_3-way'!$I105)</f>
        <v>3.5671105474529696</v>
      </c>
      <c r="H106" s="17">
        <f>IF(OR($A106="",$B106="",$C106=""),"",'MPTO_working_3-way'!E105)</f>
        <v>2.3295475400779138</v>
      </c>
      <c r="I106" s="21">
        <f>IF(OR($A106="",$B106="",$C106=""),"",'MPTO_working_3-way'!F105)</f>
        <v>3.4261096834603837</v>
      </c>
      <c r="J106" s="22">
        <f>IF(OR($A106="",$B106="",$C106=""),"",'MPTO_working_3-way'!G105)</f>
        <v>3.5860821330506192</v>
      </c>
      <c r="K106" s="17">
        <f>IF(OR($A106="",$B106="",$C106=""),"",'OddsRatio_working_3-way'!H105)</f>
        <v>2.3356574459090771</v>
      </c>
      <c r="L106" s="21">
        <f>IF(OR($A106="",$B106="",$C106=""),"",'OddsRatio_working_3-way'!I105)</f>
        <v>3.4208791207102025</v>
      </c>
      <c r="M106" s="22">
        <f>IF(OR($A106="",$B106="",$C106=""),"",'OddsRatio_working_3-way'!J105)</f>
        <v>3.577401477652673</v>
      </c>
      <c r="N106" s="23">
        <f t="shared" si="29"/>
        <v>42.665619815122078</v>
      </c>
      <c r="O106" s="24">
        <f t="shared" si="30"/>
        <v>29.300485897132027</v>
      </c>
      <c r="P106" s="24">
        <f t="shared" si="31"/>
        <v>28.033894287745913</v>
      </c>
      <c r="Q106" t="s">
        <v>397</v>
      </c>
      <c r="R106" t="s">
        <v>404</v>
      </c>
      <c r="S106" t="s">
        <v>493</v>
      </c>
      <c r="T106" s="35">
        <v>100</v>
      </c>
      <c r="U106" s="35">
        <f t="shared" si="32"/>
        <v>59.016393442622956</v>
      </c>
      <c r="V106" s="35">
        <f t="shared" si="33"/>
        <v>68.652037617554868</v>
      </c>
      <c r="W106" s="35">
        <f t="shared" si="34"/>
        <v>69.6048632218845</v>
      </c>
      <c r="X106" s="35">
        <f t="shared" si="35"/>
        <v>61.743099160560647</v>
      </c>
      <c r="Y106" s="35">
        <f t="shared" si="36"/>
        <v>71.378743335492544</v>
      </c>
      <c r="Z106" s="35">
        <f t="shared" si="37"/>
        <v>72.331568939822205</v>
      </c>
      <c r="AA106" s="35">
        <f t="shared" si="38"/>
        <v>-2.7267057179376906</v>
      </c>
      <c r="AB106" s="35">
        <f t="shared" si="39"/>
        <v>-2.7267057179376764</v>
      </c>
      <c r="AC106" s="35">
        <f t="shared" si="40"/>
        <v>-2.7267057179377048</v>
      </c>
      <c r="AF106">
        <v>2.04</v>
      </c>
      <c r="AG106">
        <v>1.85</v>
      </c>
      <c r="AJ106" t="s">
        <v>464</v>
      </c>
    </row>
    <row r="107" spans="1:36" ht="15" x14ac:dyDescent="0.25">
      <c r="A107">
        <v>2.44</v>
      </c>
      <c r="B107">
        <v>3.19</v>
      </c>
      <c r="C107">
        <v>3.29</v>
      </c>
      <c r="D107" s="20">
        <f t="shared" si="28"/>
        <v>2.7267057179376941E-2</v>
      </c>
      <c r="E107" s="17">
        <f>IF(OR($A107="",$B107="",$C107=""),"",A107*'MPTO_working_3-way'!$I106)</f>
        <v>2.5065316195176797</v>
      </c>
      <c r="F107" s="21">
        <f>IF(OR($A107="",$B107="",$C107=""),"",B107*'MPTO_working_3-way'!$I106)</f>
        <v>3.2769819124022126</v>
      </c>
      <c r="G107" s="22">
        <f>IF(OR($A107="",$B107="",$C107=""),"",C107*'MPTO_working_3-way'!$I106)</f>
        <v>3.3797086181201501</v>
      </c>
      <c r="H107" s="17">
        <f>IF(OR($A107="",$B107="",$C107=""),"",'MPTO_working_3-way'!E106)</f>
        <v>2.4953396630088944</v>
      </c>
      <c r="I107" s="21">
        <f>IF(OR($A107="",$B107="",$C107=""),"",'MPTO_working_3-way'!F106)</f>
        <v>3.2852525155076795</v>
      </c>
      <c r="J107" s="22">
        <f>IF(OR($A107="",$B107="",$C107=""),"",'MPTO_working_3-way'!G106)</f>
        <v>3.3914129909647239</v>
      </c>
      <c r="K107" s="17">
        <f>IF(OR($A107="",$B107="",$C107=""),"",'OddsRatio_working_3-way'!H106)</f>
        <v>2.5003330420111189</v>
      </c>
      <c r="L107" s="21">
        <f>IF(OR($A107="",$B107="",$C107=""),"",'OddsRatio_working_3-way'!I106)</f>
        <v>3.2817565013919099</v>
      </c>
      <c r="M107" s="22">
        <f>IF(OR($A107="",$B107="",$C107=""),"",'OddsRatio_working_3-way'!J106)</f>
        <v>3.3859462959760158</v>
      </c>
      <c r="N107" s="23">
        <f t="shared" si="29"/>
        <v>39.895766413368662</v>
      </c>
      <c r="O107" s="24">
        <f t="shared" si="30"/>
        <v>30.515884027780416</v>
      </c>
      <c r="P107" s="24">
        <f t="shared" si="31"/>
        <v>29.588349558850922</v>
      </c>
      <c r="Q107" t="s">
        <v>178</v>
      </c>
      <c r="R107" t="s">
        <v>266</v>
      </c>
      <c r="S107" t="s">
        <v>493</v>
      </c>
      <c r="T107" s="35">
        <v>100</v>
      </c>
      <c r="U107" s="35">
        <f t="shared" si="32"/>
        <v>65.517241379310349</v>
      </c>
      <c r="V107" s="35">
        <f t="shared" si="33"/>
        <v>70.760233918128648</v>
      </c>
      <c r="W107" s="35">
        <f t="shared" si="34"/>
        <v>60.9375</v>
      </c>
      <c r="X107" s="35">
        <f t="shared" si="35"/>
        <v>68.302266081871338</v>
      </c>
      <c r="Y107" s="35">
        <f t="shared" si="36"/>
        <v>73.545258620689651</v>
      </c>
      <c r="Z107" s="35">
        <f t="shared" si="37"/>
        <v>63.722524702561003</v>
      </c>
      <c r="AA107" s="35">
        <f t="shared" si="38"/>
        <v>-2.7850247025609889</v>
      </c>
      <c r="AB107" s="35">
        <f t="shared" si="39"/>
        <v>-2.7850247025610031</v>
      </c>
      <c r="AC107" s="35">
        <f t="shared" si="40"/>
        <v>-2.7850247025610031</v>
      </c>
      <c r="AF107">
        <v>2.0499999999999998</v>
      </c>
      <c r="AG107">
        <v>1.85</v>
      </c>
      <c r="AJ107" t="s">
        <v>464</v>
      </c>
    </row>
    <row r="108" spans="1:36" s="35" customFormat="1" ht="15" x14ac:dyDescent="0.25">
      <c r="A108">
        <v>2.9</v>
      </c>
      <c r="B108">
        <v>3.42</v>
      </c>
      <c r="C108">
        <v>2.56</v>
      </c>
      <c r="D108" s="20">
        <f t="shared" si="28"/>
        <v>2.785024702561012E-2</v>
      </c>
      <c r="E108" s="17">
        <f>IF(OR($A108="",$B108="",$C108=""),"",A108*'MPTO_working_3-way'!$I107)</f>
        <v>2.9807657163742691</v>
      </c>
      <c r="F108" s="21">
        <f>IF(OR($A108="",$B108="",$C108=""),"",B108*'MPTO_working_3-way'!$I107)</f>
        <v>3.5152478448275866</v>
      </c>
      <c r="G108" s="22">
        <f>IF(OR($A108="",$B108="",$C108=""),"",C108*'MPTO_working_3-way'!$I107)</f>
        <v>2.631296632385562</v>
      </c>
      <c r="H108" s="17">
        <f>IF(OR($A108="",$B108="",$C108=""),"",'MPTO_working_3-way'!E107)</f>
        <v>2.9802335663153676</v>
      </c>
      <c r="I108" s="21">
        <f>IF(OR($A108="",$B108="",$C108=""),"",'MPTO_working_3-way'!F107)</f>
        <v>3.532143002882465</v>
      </c>
      <c r="J108" s="22">
        <f>IF(OR($A108="",$B108="",$C108=""),"",'MPTO_working_3-way'!G107)</f>
        <v>2.6223208826558997</v>
      </c>
      <c r="K108" s="17">
        <f>IF(OR($A108="",$B108="",$C108=""),"",'OddsRatio_working_3-way'!H107)</f>
        <v>2.9810819342831816</v>
      </c>
      <c r="L108" s="21">
        <f>IF(OR($A108="",$B108="",$C108=""),"",'OddsRatio_working_3-way'!I107)</f>
        <v>3.5232727794554211</v>
      </c>
      <c r="M108" s="22">
        <f>IF(OR($A108="",$B108="",$C108=""),"",'OddsRatio_working_3-way'!J107)</f>
        <v>2.626572535516718</v>
      </c>
      <c r="N108" s="23">
        <f t="shared" si="29"/>
        <v>33.548426651134989</v>
      </c>
      <c r="O108" s="24">
        <f t="shared" si="30"/>
        <v>28.447496283126156</v>
      </c>
      <c r="P108" s="24">
        <f t="shared" si="31"/>
        <v>38.004077065738848</v>
      </c>
      <c r="Q108" t="s">
        <v>267</v>
      </c>
      <c r="R108" t="s">
        <v>394</v>
      </c>
      <c r="S108" t="s">
        <v>493</v>
      </c>
      <c r="T108" s="35">
        <v>100</v>
      </c>
      <c r="U108" s="35">
        <f t="shared" si="32"/>
        <v>57.081545064377686</v>
      </c>
      <c r="V108" s="35">
        <f t="shared" si="33"/>
        <v>71.751412429378533</v>
      </c>
      <c r="W108" s="35">
        <f t="shared" si="34"/>
        <v>68.55345911949685</v>
      </c>
      <c r="X108" s="35">
        <f t="shared" si="35"/>
        <v>59.69512845112461</v>
      </c>
      <c r="Y108" s="35">
        <f t="shared" si="36"/>
        <v>74.364995816125457</v>
      </c>
      <c r="Z108" s="35">
        <f t="shared" si="37"/>
        <v>71.167042506243789</v>
      </c>
      <c r="AA108" s="35">
        <f t="shared" si="38"/>
        <v>-2.6135833867469245</v>
      </c>
      <c r="AB108" s="35">
        <f t="shared" si="39"/>
        <v>-2.6135833867469245</v>
      </c>
      <c r="AC108" s="35">
        <f t="shared" si="40"/>
        <v>-2.6135833867469387</v>
      </c>
      <c r="AD108" s="36"/>
      <c r="AE108" s="36"/>
      <c r="AF108">
        <v>2</v>
      </c>
      <c r="AG108">
        <v>1.89</v>
      </c>
      <c r="AH108" s="36"/>
      <c r="AI108" s="36"/>
      <c r="AJ108" t="s">
        <v>464</v>
      </c>
    </row>
    <row r="109" spans="1:36" ht="15" x14ac:dyDescent="0.25">
      <c r="A109">
        <v>2.33</v>
      </c>
      <c r="B109">
        <v>3.54</v>
      </c>
      <c r="C109">
        <v>3.18</v>
      </c>
      <c r="D109" s="20">
        <f t="shared" si="28"/>
        <v>2.6135833867469316E-2</v>
      </c>
      <c r="E109" s="17">
        <f>IF(OR($A109="",$B109="",$C109=""),"",A109*'MPTO_working_3-way'!$I108)</f>
        <v>2.3908964929112035</v>
      </c>
      <c r="F109" s="21">
        <f>IF(OR($A109="",$B109="",$C109=""),"",B109*'MPTO_working_3-way'!$I108)</f>
        <v>3.6325208518908414</v>
      </c>
      <c r="G109" s="22">
        <f>IF(OR($A109="",$B109="",$C109=""),"",C109*'MPTO_working_3-way'!$I108)</f>
        <v>3.2631119516985527</v>
      </c>
      <c r="H109" s="17">
        <f>IF(OR($A109="",$B109="",$C109=""),"",'MPTO_working_3-way'!E108)</f>
        <v>2.3782762271355478</v>
      </c>
      <c r="I109" s="21">
        <f>IF(OR($A109="",$B109="",$C109=""),"",'MPTO_working_3-way'!F108)</f>
        <v>3.6526487238632752</v>
      </c>
      <c r="J109" s="22">
        <f>IF(OR($A109="",$B109="",$C109=""),"",'MPTO_working_3-way'!G108)</f>
        <v>3.2706088962019995</v>
      </c>
      <c r="K109" s="17">
        <f>IF(OR($A109="",$B109="",$C109=""),"",'OddsRatio_working_3-way'!H108)</f>
        <v>2.3837933340376312</v>
      </c>
      <c r="L109" s="21">
        <f>IF(OR($A109="",$B109="",$C109=""),"",'OddsRatio_working_3-way'!I108)</f>
        <v>3.6427331341771301</v>
      </c>
      <c r="M109" s="22">
        <f>IF(OR($A109="",$B109="",$C109=""),"",'OddsRatio_working_3-way'!J108)</f>
        <v>3.2681725324827329</v>
      </c>
      <c r="N109" s="23">
        <f t="shared" si="29"/>
        <v>41.825315439832359</v>
      </c>
      <c r="O109" s="24">
        <f t="shared" si="30"/>
        <v>27.529091800793616</v>
      </c>
      <c r="P109" s="24">
        <f t="shared" si="31"/>
        <v>30.645592759374026</v>
      </c>
      <c r="Q109" t="s">
        <v>407</v>
      </c>
      <c r="R109" t="s">
        <v>408</v>
      </c>
      <c r="S109" t="s">
        <v>493</v>
      </c>
      <c r="T109" s="35">
        <v>100</v>
      </c>
      <c r="U109" s="35">
        <f t="shared" si="32"/>
        <v>40.828402366863905</v>
      </c>
      <c r="V109" s="35">
        <f t="shared" si="33"/>
        <v>76.415094339622627</v>
      </c>
      <c r="W109" s="35">
        <f t="shared" si="34"/>
        <v>79.757085020242926</v>
      </c>
      <c r="X109" s="35">
        <f t="shared" si="35"/>
        <v>43.827820640134441</v>
      </c>
      <c r="Y109" s="35">
        <f t="shared" si="36"/>
        <v>79.414512612893191</v>
      </c>
      <c r="Z109" s="35">
        <f t="shared" si="37"/>
        <v>82.756503293513447</v>
      </c>
      <c r="AA109" s="35">
        <f t="shared" si="38"/>
        <v>-2.9994182732705355</v>
      </c>
      <c r="AB109" s="35">
        <f t="shared" si="39"/>
        <v>-2.9994182732705639</v>
      </c>
      <c r="AC109" s="35">
        <f t="shared" si="40"/>
        <v>-2.9994182732705212</v>
      </c>
      <c r="AF109">
        <v>1.97</v>
      </c>
      <c r="AG109">
        <v>1.92</v>
      </c>
      <c r="AJ109" t="s">
        <v>473</v>
      </c>
    </row>
    <row r="110" spans="1:36" ht="15" x14ac:dyDescent="0.25">
      <c r="A110">
        <v>1.69</v>
      </c>
      <c r="B110">
        <v>4.24</v>
      </c>
      <c r="C110">
        <v>4.9400000000000004</v>
      </c>
      <c r="D110" s="20">
        <f t="shared" si="28"/>
        <v>2.9994182732705266E-2</v>
      </c>
      <c r="E110" s="17">
        <f>IF(OR($A110="",$B110="",$C110=""),"",A110*'MPTO_working_3-way'!$I109)</f>
        <v>1.7406901688182719</v>
      </c>
      <c r="F110" s="21">
        <f>IF(OR($A110="",$B110="",$C110=""),"",B110*'MPTO_working_3-way'!$I109)</f>
        <v>4.3671753347866709</v>
      </c>
      <c r="G110" s="22">
        <f>IF(OR($A110="",$B110="",$C110=""),"",C110*'MPTO_working_3-way'!$I109)</f>
        <v>5.0881712626995643</v>
      </c>
      <c r="H110" s="17">
        <f>IF(OR($A110="",$B110="",$C110=""),"",'MPTO_working_3-way'!E109)</f>
        <v>1.7190462481754774</v>
      </c>
      <c r="I110" s="21">
        <f>IF(OR($A110="",$B110="",$C110=""),"",'MPTO_working_3-way'!F109)</f>
        <v>4.4276979914663332</v>
      </c>
      <c r="J110" s="22">
        <f>IF(OR($A110="",$B110="",$C110=""),"",'MPTO_working_3-way'!G109)</f>
        <v>5.1966654961295928</v>
      </c>
      <c r="K110" s="17">
        <f>IF(OR($A110="",$B110="",$C110=""),"",'OddsRatio_working_3-way'!H109)</f>
        <v>1.726659927205745</v>
      </c>
      <c r="L110" s="21">
        <f>IF(OR($A110="",$B110="",$C110=""),"",'OddsRatio_working_3-way'!I109)</f>
        <v>4.4121422668791546</v>
      </c>
      <c r="M110" s="22">
        <f>IF(OR($A110="",$B110="",$C110=""),"",'OddsRatio_working_3-way'!J109)</f>
        <v>5.149333497377734</v>
      </c>
      <c r="N110" s="23">
        <f t="shared" si="29"/>
        <v>57.44847750124795</v>
      </c>
      <c r="O110" s="24">
        <f t="shared" si="30"/>
        <v>22.898095985167224</v>
      </c>
      <c r="P110" s="24">
        <f t="shared" si="31"/>
        <v>19.653426513584826</v>
      </c>
      <c r="Q110" t="s">
        <v>272</v>
      </c>
      <c r="R110" t="s">
        <v>410</v>
      </c>
      <c r="S110" t="s">
        <v>493</v>
      </c>
      <c r="T110" s="35">
        <v>100</v>
      </c>
      <c r="U110" s="35">
        <f t="shared" si="32"/>
        <v>21.875</v>
      </c>
      <c r="V110" s="35">
        <f t="shared" si="33"/>
        <v>84.177215189873408</v>
      </c>
      <c r="W110" s="35">
        <f t="shared" si="34"/>
        <v>90.34749034749035</v>
      </c>
      <c r="X110" s="35">
        <f t="shared" si="35"/>
        <v>25.475294462636235</v>
      </c>
      <c r="Y110" s="35">
        <f t="shared" si="36"/>
        <v>87.77750965250965</v>
      </c>
      <c r="Z110" s="35">
        <f t="shared" si="37"/>
        <v>93.947784810126578</v>
      </c>
      <c r="AA110" s="35">
        <f t="shared" si="38"/>
        <v>-3.600294462636235</v>
      </c>
      <c r="AB110" s="35">
        <f t="shared" si="39"/>
        <v>-3.6002944626362421</v>
      </c>
      <c r="AC110" s="35">
        <f t="shared" si="40"/>
        <v>-3.6002944626362279</v>
      </c>
      <c r="AF110">
        <v>1.75</v>
      </c>
      <c r="AG110">
        <v>2.17</v>
      </c>
      <c r="AJ110" t="s">
        <v>473</v>
      </c>
    </row>
    <row r="111" spans="1:36" ht="15" x14ac:dyDescent="0.25">
      <c r="A111">
        <v>1.28</v>
      </c>
      <c r="B111">
        <v>6.32</v>
      </c>
      <c r="C111">
        <v>10.36</v>
      </c>
      <c r="D111" s="20">
        <f t="shared" si="28"/>
        <v>3.6002944626362332E-2</v>
      </c>
      <c r="E111" s="17">
        <f>IF(OR($A111="",$B111="",$C111=""),"",A111*'MPTO_working_3-way'!$I110)</f>
        <v>1.3260837691217437</v>
      </c>
      <c r="F111" s="21">
        <f>IF(OR($A111="",$B111="",$C111=""),"",B111*'MPTO_working_3-way'!$I110)</f>
        <v>6.5475386100386102</v>
      </c>
      <c r="G111" s="22">
        <f>IF(OR($A111="",$B111="",$C111=""),"",C111*'MPTO_working_3-way'!$I110)</f>
        <v>10.732990506329113</v>
      </c>
      <c r="H111" s="17">
        <f>IF(OR($A111="",$B111="",$C111=""),"",'MPTO_working_3-way'!E110)</f>
        <v>1.2999691595378431</v>
      </c>
      <c r="I111" s="21">
        <f>IF(OR($A111="",$B111="",$C111=""),"",'MPTO_working_3-way'!F110)</f>
        <v>6.8386885634010728</v>
      </c>
      <c r="J111" s="22">
        <f>IF(OR($A111="",$B111="",$C111=""),"",'MPTO_working_3-way'!G110)</f>
        <v>11.830943159847495</v>
      </c>
      <c r="K111" s="17">
        <f>IF(OR($A111="",$B111="",$C111=""),"",'OddsRatio_working_3-way'!H110)</f>
        <v>1.3071985124916174</v>
      </c>
      <c r="L111" s="21">
        <f>IF(OR($A111="",$B111="",$C111=""),"",'OddsRatio_working_3-way'!I110)</f>
        <v>6.8367717373407313</v>
      </c>
      <c r="M111" s="22">
        <f>IF(OR($A111="",$B111="",$C111=""),"",'OddsRatio_working_3-way'!J110)</f>
        <v>11.269207417576924</v>
      </c>
      <c r="N111" s="23">
        <f t="shared" si="29"/>
        <v>75.410017322080122</v>
      </c>
      <c r="O111" s="24">
        <f t="shared" si="30"/>
        <v>15.272914900674456</v>
      </c>
      <c r="P111" s="24">
        <f t="shared" si="31"/>
        <v>9.3170677772454216</v>
      </c>
      <c r="Q111" t="s">
        <v>411</v>
      </c>
      <c r="R111" t="s">
        <v>276</v>
      </c>
      <c r="S111" t="s">
        <v>493</v>
      </c>
      <c r="T111" s="35">
        <v>100</v>
      </c>
      <c r="U111" s="35">
        <f t="shared" si="32"/>
        <v>39.393939393939398</v>
      </c>
      <c r="V111" s="35">
        <f t="shared" si="33"/>
        <v>76.359338061465735</v>
      </c>
      <c r="W111" s="35">
        <f t="shared" si="34"/>
        <v>81.308411214953281</v>
      </c>
      <c r="X111" s="35">
        <f t="shared" si="35"/>
        <v>42.332250723581012</v>
      </c>
      <c r="Y111" s="35">
        <f t="shared" si="36"/>
        <v>79.297649391107342</v>
      </c>
      <c r="Z111" s="35">
        <f t="shared" si="37"/>
        <v>84.246722544594888</v>
      </c>
      <c r="AA111" s="35">
        <f t="shared" si="38"/>
        <v>-2.9383113296416141</v>
      </c>
      <c r="AB111" s="35">
        <f t="shared" si="39"/>
        <v>-2.938311329641607</v>
      </c>
      <c r="AC111" s="35">
        <f t="shared" si="40"/>
        <v>-2.938311329641607</v>
      </c>
      <c r="AF111">
        <v>1.47</v>
      </c>
      <c r="AG111">
        <v>2.74</v>
      </c>
      <c r="AJ111" t="s">
        <v>473</v>
      </c>
    </row>
    <row r="112" spans="1:36" ht="15" x14ac:dyDescent="0.25">
      <c r="A112">
        <v>1.65</v>
      </c>
      <c r="B112">
        <v>4.2300000000000004</v>
      </c>
      <c r="C112">
        <v>5.35</v>
      </c>
      <c r="D112" s="20">
        <f t="shared" si="28"/>
        <v>2.9383113296416186E-2</v>
      </c>
      <c r="E112" s="17">
        <f>IF(OR($A112="",$B112="",$C112=""),"",A112*'MPTO_working_3-way'!$I111)</f>
        <v>1.6984821369390866</v>
      </c>
      <c r="F112" s="21">
        <f>IF(OR($A112="",$B112="",$C112=""),"",B112*'MPTO_working_3-way'!$I111)</f>
        <v>4.3542905692438412</v>
      </c>
      <c r="G112" s="22">
        <f>IF(OR($A112="",$B112="",$C112=""),"",C112*'MPTO_working_3-way'!$I111)</f>
        <v>5.5071996561358265</v>
      </c>
      <c r="H112" s="17">
        <f>IF(OR($A112="",$B112="",$C112=""),"",'MPTO_working_3-way'!E111)</f>
        <v>1.6771031820442828</v>
      </c>
      <c r="I112" s="21">
        <f>IF(OR($A112="",$B112="",$C112=""),"",'MPTO_working_3-way'!F111)</f>
        <v>4.4128241415069542</v>
      </c>
      <c r="J112" s="22">
        <f>IF(OR($A112="",$B112="",$C112=""),"",'MPTO_working_3-way'!G111)</f>
        <v>5.6458414445607836</v>
      </c>
      <c r="K112" s="17">
        <f>IF(OR($A112="",$B112="",$C112=""),"",'OddsRatio_working_3-way'!H111)</f>
        <v>1.6845357877152518</v>
      </c>
      <c r="L112" s="21">
        <f>IF(OR($A112="",$B112="",$C112=""),"",'OddsRatio_working_3-way'!I111)</f>
        <v>4.4016162989542513</v>
      </c>
      <c r="M112" s="22">
        <f>IF(OR($A112="",$B112="",$C112=""),"",'OddsRatio_working_3-way'!J111)</f>
        <v>5.5811241177866862</v>
      </c>
      <c r="N112" s="23">
        <f t="shared" si="29"/>
        <v>58.876097560975616</v>
      </c>
      <c r="O112" s="24">
        <f t="shared" si="30"/>
        <v>22.965853658536581</v>
      </c>
      <c r="P112" s="24">
        <f t="shared" si="31"/>
        <v>18.158048780487803</v>
      </c>
      <c r="Q112" t="s">
        <v>273</v>
      </c>
      <c r="R112" t="s">
        <v>274</v>
      </c>
      <c r="S112" t="s">
        <v>493</v>
      </c>
      <c r="T112" s="35">
        <v>100</v>
      </c>
      <c r="U112" s="35">
        <f t="shared" si="32"/>
        <v>65.397923875432525</v>
      </c>
      <c r="V112" s="35">
        <f t="shared" si="33"/>
        <v>67.845659163987136</v>
      </c>
      <c r="W112" s="35">
        <f t="shared" si="34"/>
        <v>63.898916967509031</v>
      </c>
      <c r="X112" s="35">
        <f t="shared" si="35"/>
        <v>68.25542386850384</v>
      </c>
      <c r="Y112" s="35">
        <f t="shared" si="36"/>
        <v>70.703159157058451</v>
      </c>
      <c r="Z112" s="35">
        <f t="shared" si="37"/>
        <v>66.756416960580339</v>
      </c>
      <c r="AA112" s="35">
        <f t="shared" si="38"/>
        <v>-2.8574999930713147</v>
      </c>
      <c r="AB112" s="35">
        <f t="shared" si="39"/>
        <v>-2.8574999930713147</v>
      </c>
      <c r="AC112" s="35">
        <f t="shared" si="40"/>
        <v>-2.8574999930713076</v>
      </c>
      <c r="AF112">
        <v>1.64</v>
      </c>
      <c r="AG112">
        <v>2.36</v>
      </c>
      <c r="AJ112" t="s">
        <v>473</v>
      </c>
    </row>
    <row r="113" spans="1:36" s="35" customFormat="1" ht="15" x14ac:dyDescent="0.25">
      <c r="A113">
        <v>2.89</v>
      </c>
      <c r="B113">
        <v>3.11</v>
      </c>
      <c r="C113">
        <v>2.77</v>
      </c>
      <c r="D113" s="20">
        <f t="shared" si="28"/>
        <v>2.8574999930713219E-2</v>
      </c>
      <c r="E113" s="17">
        <f>IF(OR($A113="",$B113="",$C113=""),"",A113*'MPTO_working_3-way'!$I112)</f>
        <v>2.9725817497997613</v>
      </c>
      <c r="F113" s="21">
        <f>IF(OR($A113="",$B113="",$C113=""),"",B113*'MPTO_working_3-way'!$I112)</f>
        <v>3.198868249784518</v>
      </c>
      <c r="G113" s="22">
        <f>IF(OR($A113="",$B113="",$C113=""),"",C113*'MPTO_working_3-way'!$I112)</f>
        <v>2.8491527498080758</v>
      </c>
      <c r="H113" s="17">
        <f>IF(OR($A113="",$B113="",$C113=""),"",'MPTO_working_3-way'!E112)</f>
        <v>2.971805636509242</v>
      </c>
      <c r="I113" s="21">
        <f>IF(OR($A113="",$B113="",$C113=""),"",'MPTO_working_3-way'!F112)</f>
        <v>3.2049391097841564</v>
      </c>
      <c r="J113" s="22">
        <f>IF(OR($A113="",$B113="",$C113=""),"",'MPTO_working_3-way'!G112)</f>
        <v>2.8450649034981077</v>
      </c>
      <c r="K113" s="17">
        <f>IF(OR($A113="",$B113="",$C113=""),"",'OddsRatio_working_3-way'!H112)</f>
        <v>2.9722823507371432</v>
      </c>
      <c r="L113" s="21">
        <f>IF(OR($A113="",$B113="",$C113=""),"",'OddsRatio_working_3-way'!I112)</f>
        <v>3.2018601905054873</v>
      </c>
      <c r="M113" s="22">
        <f>IF(OR($A113="",$B113="",$C113=""),"",'OddsRatio_working_3-way'!J112)</f>
        <v>2.8470580744998641</v>
      </c>
      <c r="N113" s="23">
        <f t="shared" si="29"/>
        <v>33.640790537295132</v>
      </c>
      <c r="O113" s="24">
        <f t="shared" si="30"/>
        <v>31.261056158451101</v>
      </c>
      <c r="P113" s="24">
        <f t="shared" si="31"/>
        <v>35.098153304253756</v>
      </c>
      <c r="Q113" t="s">
        <v>415</v>
      </c>
      <c r="R113" t="s">
        <v>416</v>
      </c>
      <c r="S113" t="s">
        <v>493</v>
      </c>
      <c r="T113" s="35">
        <v>100</v>
      </c>
      <c r="U113" s="35">
        <f t="shared" si="32"/>
        <v>89.701338825952632</v>
      </c>
      <c r="V113" s="35">
        <f t="shared" si="33"/>
        <v>79.674796747967477</v>
      </c>
      <c r="W113" s="35">
        <f t="shared" si="34"/>
        <v>27.536231884057976</v>
      </c>
      <c r="X113" s="35">
        <f t="shared" si="35"/>
        <v>92.788971367974554</v>
      </c>
      <c r="Y113" s="35">
        <f t="shared" si="36"/>
        <v>82.762429289989413</v>
      </c>
      <c r="Z113" s="35">
        <f t="shared" si="37"/>
        <v>30.623864426079894</v>
      </c>
      <c r="AA113" s="35">
        <f t="shared" si="38"/>
        <v>-3.0876325420219217</v>
      </c>
      <c r="AB113" s="35">
        <f t="shared" si="39"/>
        <v>-3.0876325420219359</v>
      </c>
      <c r="AC113" s="35">
        <f t="shared" si="40"/>
        <v>-3.0876325420219182</v>
      </c>
      <c r="AD113" s="36"/>
      <c r="AE113" s="36"/>
      <c r="AF113">
        <v>2.16</v>
      </c>
      <c r="AG113">
        <v>1.75</v>
      </c>
      <c r="AH113" s="36"/>
      <c r="AI113" s="36"/>
      <c r="AJ113" t="s">
        <v>465</v>
      </c>
    </row>
    <row r="114" spans="1:36" ht="15" x14ac:dyDescent="0.25">
      <c r="A114">
        <v>9.7100000000000009</v>
      </c>
      <c r="B114">
        <v>4.92</v>
      </c>
      <c r="C114">
        <v>1.38</v>
      </c>
      <c r="D114" s="20">
        <f t="shared" si="28"/>
        <v>3.0876325420219342E-2</v>
      </c>
      <c r="E114" s="17">
        <f>IF(OR($A114="",$B114="",$C114=""),"",A114*'MPTO_working_3-way'!$I113)</f>
        <v>10.009809119830331</v>
      </c>
      <c r="F114" s="21">
        <f>IF(OR($A114="",$B114="",$C114=""),"",B114*'MPTO_working_3-way'!$I113)</f>
        <v>5.071911521067479</v>
      </c>
      <c r="G114" s="22">
        <f>IF(OR($A114="",$B114="",$C114=""),"",C114*'MPTO_working_3-way'!$I113)</f>
        <v>1.4226093290799027</v>
      </c>
      <c r="H114" s="17">
        <f>IF(OR($A114="",$B114="",$C114=""),"",'MPTO_working_3-way'!E113)</f>
        <v>10.788126207644098</v>
      </c>
      <c r="I114" s="21">
        <f>IF(OR($A114="",$B114="",$C114=""),"",'MPTO_working_3-way'!F113)</f>
        <v>5.1824232671072519</v>
      </c>
      <c r="J114" s="22">
        <f>IF(OR($A114="",$B114="",$C114=""),"",'MPTO_working_3-way'!G113)</f>
        <v>1.3998826873664179</v>
      </c>
      <c r="K114" s="17">
        <f>IF(OR($A114="",$B114="",$C114=""),"",'OddsRatio_working_3-way'!H113)</f>
        <v>10.32700218646319</v>
      </c>
      <c r="L114" s="21">
        <f>IF(OR($A114="",$B114="",$C114=""),"",'OddsRatio_working_3-way'!I113)</f>
        <v>5.1976864030925043</v>
      </c>
      <c r="M114" s="22">
        <f>IF(OR($A114="",$B114="",$C114=""),"",'OddsRatio_working_3-way'!J113)</f>
        <v>1.4069185798916199</v>
      </c>
      <c r="N114" s="23">
        <f t="shared" si="29"/>
        <v>9.9902004926238828</v>
      </c>
      <c r="O114" s="24">
        <f t="shared" si="30"/>
        <v>19.71643227304429</v>
      </c>
      <c r="P114" s="24">
        <f t="shared" si="31"/>
        <v>70.293367234331811</v>
      </c>
      <c r="Q114" t="s">
        <v>413</v>
      </c>
      <c r="R114" t="s">
        <v>481</v>
      </c>
      <c r="S114" t="s">
        <v>493</v>
      </c>
      <c r="T114" s="35">
        <v>100</v>
      </c>
      <c r="U114" s="35">
        <f t="shared" si="32"/>
        <v>16.666666666666668</v>
      </c>
      <c r="V114" s="35">
        <f t="shared" si="33"/>
        <v>85.775248933143658</v>
      </c>
      <c r="W114" s="35">
        <f t="shared" si="34"/>
        <v>93.808049535603715</v>
      </c>
      <c r="X114" s="35">
        <f t="shared" si="35"/>
        <v>20.416701531252613</v>
      </c>
      <c r="Y114" s="35">
        <f t="shared" si="36"/>
        <v>89.525283797729628</v>
      </c>
      <c r="Z114" s="35">
        <f t="shared" si="37"/>
        <v>97.558084400189671</v>
      </c>
      <c r="AA114" s="35">
        <f t="shared" si="38"/>
        <v>-3.7500348645859454</v>
      </c>
      <c r="AB114" s="35">
        <f t="shared" si="39"/>
        <v>-3.7500348645859702</v>
      </c>
      <c r="AC114" s="35">
        <f t="shared" si="40"/>
        <v>-3.750034864585956</v>
      </c>
      <c r="AF114">
        <v>1.76</v>
      </c>
      <c r="AG114">
        <v>2.15</v>
      </c>
      <c r="AJ114" t="s">
        <v>465</v>
      </c>
    </row>
    <row r="115" spans="1:36" ht="15" x14ac:dyDescent="0.25">
      <c r="A115">
        <v>1.2</v>
      </c>
      <c r="B115">
        <v>7.03</v>
      </c>
      <c r="C115">
        <v>16.149999999999999</v>
      </c>
      <c r="D115" s="20">
        <f t="shared" si="28"/>
        <v>3.7500348645859605E-2</v>
      </c>
      <c r="E115" s="17">
        <f>IF(OR($A115="",$B115="",$C115=""),"",A115*'MPTO_working_3-way'!$I114)</f>
        <v>1.2450004183750314</v>
      </c>
      <c r="F115" s="21">
        <f>IF(OR($A115="",$B115="",$C115=""),"",B115*'MPTO_working_3-way'!$I114)</f>
        <v>7.2936274509803933</v>
      </c>
      <c r="G115" s="22">
        <f>IF(OR($A115="",$B115="",$C115=""),"",C115*'MPTO_working_3-way'!$I114)</f>
        <v>16.75563063063063</v>
      </c>
      <c r="H115" s="17">
        <f>IF(OR($A115="",$B115="",$C115=""),"",'MPTO_working_3-way'!E114)</f>
        <v>1.2182742841609278</v>
      </c>
      <c r="I115" s="21">
        <f>IF(OR($A115="",$B115="",$C115=""),"",'MPTO_working_3-way'!F114)</f>
        <v>7.7072838665759047</v>
      </c>
      <c r="J115" s="22">
        <f>IF(OR($A115="",$B115="",$C115=""),"",'MPTO_working_3-way'!G114)</f>
        <v>20.234973191609459</v>
      </c>
      <c r="K115" s="17">
        <f>IF(OR($A115="",$B115="",$C115=""),"",'OddsRatio_working_3-way'!H114)</f>
        <v>1.2251576934134356</v>
      </c>
      <c r="L115" s="21">
        <f>IF(OR($A115="",$B115="",$C115=""),"",'OddsRatio_working_3-way'!I114)</f>
        <v>7.7885044564150876</v>
      </c>
      <c r="M115" s="22">
        <f>IF(OR($A115="",$B115="",$C115=""),"",'OddsRatio_working_3-way'!J114)</f>
        <v>18.055695276067755</v>
      </c>
      <c r="N115" s="23">
        <f t="shared" si="29"/>
        <v>80.321258149069152</v>
      </c>
      <c r="O115" s="24">
        <f t="shared" si="30"/>
        <v>13.710598830566568</v>
      </c>
      <c r="P115" s="24">
        <f t="shared" si="31"/>
        <v>5.9681430203642725</v>
      </c>
      <c r="Q115" t="s">
        <v>283</v>
      </c>
      <c r="R115" t="s">
        <v>280</v>
      </c>
      <c r="S115" t="s">
        <v>493</v>
      </c>
      <c r="T115" s="35">
        <v>100</v>
      </c>
      <c r="U115" s="35">
        <f t="shared" si="32"/>
        <v>43.502824858757066</v>
      </c>
      <c r="V115" s="35">
        <f t="shared" si="33"/>
        <v>72.602739726027394</v>
      </c>
      <c r="W115" s="35">
        <f t="shared" si="34"/>
        <v>80.842911877394641</v>
      </c>
      <c r="X115" s="35">
        <f t="shared" si="35"/>
        <v>46.554348396577964</v>
      </c>
      <c r="Y115" s="35">
        <f t="shared" si="36"/>
        <v>75.654263263848293</v>
      </c>
      <c r="Z115" s="35">
        <f t="shared" si="37"/>
        <v>83.89443541521554</v>
      </c>
      <c r="AA115" s="35">
        <f t="shared" si="38"/>
        <v>-3.0515235378208985</v>
      </c>
      <c r="AB115" s="35">
        <f t="shared" si="39"/>
        <v>-3.0515235378208985</v>
      </c>
      <c r="AC115" s="35">
        <f t="shared" si="40"/>
        <v>-3.0515235378208985</v>
      </c>
      <c r="AF115">
        <v>1.57</v>
      </c>
      <c r="AG115">
        <v>2.48</v>
      </c>
      <c r="AJ115" t="s">
        <v>465</v>
      </c>
    </row>
    <row r="116" spans="1:36" ht="15" x14ac:dyDescent="0.25">
      <c r="A116">
        <v>1.77</v>
      </c>
      <c r="B116">
        <v>3.65</v>
      </c>
      <c r="C116">
        <v>5.22</v>
      </c>
      <c r="D116" s="20">
        <f t="shared" si="28"/>
        <v>3.0515235378208994E-2</v>
      </c>
      <c r="E116" s="17">
        <f>IF(OR($A116="",$B116="",$C116=""),"",A116*'MPTO_working_3-way'!$I115)</f>
        <v>1.8240119666194299</v>
      </c>
      <c r="F116" s="21">
        <f>IF(OR($A116="",$B116="",$C116=""),"",B116*'MPTO_working_3-way'!$I115)</f>
        <v>3.7613806091304629</v>
      </c>
      <c r="G116" s="22">
        <f>IF(OR($A116="",$B116="",$C116=""),"",C116*'MPTO_working_3-way'!$I115)</f>
        <v>5.379289528674251</v>
      </c>
      <c r="H116" s="17">
        <f>IF(OR($A116="",$B116="",$C116=""),"",'MPTO_working_3-way'!E115)</f>
        <v>1.8024513133906683</v>
      </c>
      <c r="I116" s="21">
        <f>IF(OR($A116="",$B116="",$C116=""),"",'MPTO_working_3-way'!F115)</f>
        <v>3.790738244924615</v>
      </c>
      <c r="J116" s="22">
        <f>IF(OR($A116="",$B116="",$C116=""),"",'MPTO_working_3-way'!G115)</f>
        <v>5.5127054158009763</v>
      </c>
      <c r="K116" s="17">
        <f>IF(OR($A116="",$B116="",$C116=""),"",'OddsRatio_working_3-way'!H115)</f>
        <v>1.8104809445628405</v>
      </c>
      <c r="L116" s="21">
        <f>IF(OR($A116="",$B116="",$C116=""),"",'OddsRatio_working_3-way'!I115)</f>
        <v>3.7893175364825016</v>
      </c>
      <c r="M116" s="22">
        <f>IF(OR($A116="",$B116="",$C116=""),"",'OddsRatio_working_3-way'!J115)</f>
        <v>5.441856605266473</v>
      </c>
      <c r="N116" s="23">
        <f t="shared" si="29"/>
        <v>54.824201721295211</v>
      </c>
      <c r="O116" s="24">
        <f t="shared" si="30"/>
        <v>26.585982752518493</v>
      </c>
      <c r="P116" s="24">
        <f t="shared" si="31"/>
        <v>18.589815526186303</v>
      </c>
      <c r="Q116" t="s">
        <v>293</v>
      </c>
      <c r="R116" t="s">
        <v>289</v>
      </c>
      <c r="S116" t="s">
        <v>493</v>
      </c>
      <c r="T116" s="35">
        <v>100</v>
      </c>
      <c r="U116" s="35">
        <f t="shared" si="32"/>
        <v>63.898916967509031</v>
      </c>
      <c r="V116" s="35">
        <f t="shared" si="33"/>
        <v>69.325153374233125</v>
      </c>
      <c r="W116" s="35">
        <f t="shared" si="34"/>
        <v>64.02877697841727</v>
      </c>
      <c r="X116" s="35">
        <f t="shared" si="35"/>
        <v>66.646069647349606</v>
      </c>
      <c r="Y116" s="35">
        <f t="shared" si="36"/>
        <v>72.072306054073707</v>
      </c>
      <c r="Z116" s="35">
        <f t="shared" si="37"/>
        <v>66.775929658257851</v>
      </c>
      <c r="AA116" s="35">
        <f t="shared" si="38"/>
        <v>-2.7471526798405748</v>
      </c>
      <c r="AB116" s="35">
        <f t="shared" si="39"/>
        <v>-2.7471526798405819</v>
      </c>
      <c r="AC116" s="35">
        <f t="shared" si="40"/>
        <v>-2.7471526798405819</v>
      </c>
      <c r="AF116">
        <v>2.16</v>
      </c>
      <c r="AG116">
        <v>1.75</v>
      </c>
      <c r="AJ116" t="s">
        <v>474</v>
      </c>
    </row>
    <row r="117" spans="1:36" ht="15" x14ac:dyDescent="0.25">
      <c r="A117">
        <v>2.77</v>
      </c>
      <c r="B117">
        <v>3.26</v>
      </c>
      <c r="C117">
        <v>2.78</v>
      </c>
      <c r="D117" s="20">
        <f t="shared" si="28"/>
        <v>2.747152679840581E-2</v>
      </c>
      <c r="E117" s="17">
        <f>IF(OR($A117="",$B117="",$C117=""),"",A117*'MPTO_working_3-way'!$I116)</f>
        <v>2.8460961292315843</v>
      </c>
      <c r="F117" s="21">
        <f>IF(OR($A117="",$B117="",$C117=""),"",B117*'MPTO_working_3-way'!$I116)</f>
        <v>3.3495571773628026</v>
      </c>
      <c r="G117" s="22">
        <f>IF(OR($A117="",$B117="",$C117=""),"",C117*'MPTO_working_3-way'!$I116)</f>
        <v>2.8563708444995681</v>
      </c>
      <c r="H117" s="17">
        <f>IF(OR($A117="",$B117="",$C117=""),"",'MPTO_working_3-way'!E116)</f>
        <v>2.842090700408729</v>
      </c>
      <c r="I117" s="21">
        <f>IF(OR($A117="",$B117="",$C117=""),"",'MPTO_working_3-way'!F116)</f>
        <v>3.36031339421339</v>
      </c>
      <c r="J117" s="22">
        <f>IF(OR($A117="",$B117="",$C117=""),"",'MPTO_working_3-way'!G116)</f>
        <v>2.8526189733432381</v>
      </c>
      <c r="K117" s="17">
        <f>IF(OR($A117="",$B117="",$C117=""),"",'OddsRatio_working_3-way'!H116)</f>
        <v>2.8441659304410116</v>
      </c>
      <c r="L117" s="21">
        <f>IF(OR($A117="",$B117="",$C117=""),"",'OddsRatio_working_3-way'!I116)</f>
        <v>3.3546977416930437</v>
      </c>
      <c r="M117" s="22">
        <f>IF(OR($A117="",$B117="",$C117=""),"",'OddsRatio_working_3-way'!J116)</f>
        <v>2.8545849469971754</v>
      </c>
      <c r="N117" s="23">
        <f t="shared" si="29"/>
        <v>35.135847652130757</v>
      </c>
      <c r="O117" s="24">
        <f t="shared" si="30"/>
        <v>29.854692636933194</v>
      </c>
      <c r="P117" s="24">
        <f t="shared" si="31"/>
        <v>35.009459710936049</v>
      </c>
      <c r="Q117" t="s">
        <v>291</v>
      </c>
      <c r="R117" t="s">
        <v>288</v>
      </c>
      <c r="S117" t="s">
        <v>493</v>
      </c>
      <c r="T117" s="35">
        <v>100</v>
      </c>
      <c r="U117" s="35">
        <f t="shared" si="32"/>
        <v>13.043478260869554</v>
      </c>
      <c r="V117" s="35">
        <f t="shared" si="33"/>
        <v>88.439306358381501</v>
      </c>
      <c r="W117" s="35">
        <f t="shared" si="34"/>
        <v>94.929006085192711</v>
      </c>
      <c r="X117" s="35">
        <f t="shared" si="35"/>
        <v>16.631687556425799</v>
      </c>
      <c r="Y117" s="35">
        <f t="shared" si="36"/>
        <v>92.027515653937741</v>
      </c>
      <c r="Z117" s="35">
        <f t="shared" si="37"/>
        <v>98.517215380748937</v>
      </c>
      <c r="AA117" s="35">
        <f t="shared" si="38"/>
        <v>-3.5882092955562452</v>
      </c>
      <c r="AB117" s="35">
        <f t="shared" si="39"/>
        <v>-3.5882092955562399</v>
      </c>
      <c r="AC117" s="35">
        <f t="shared" si="40"/>
        <v>-3.5882092955562257</v>
      </c>
      <c r="AF117">
        <v>2.25</v>
      </c>
      <c r="AG117">
        <v>1.7</v>
      </c>
      <c r="AJ117" t="s">
        <v>474</v>
      </c>
    </row>
    <row r="118" spans="1:36" ht="15" x14ac:dyDescent="0.25">
      <c r="A118">
        <v>1.1499999999999999</v>
      </c>
      <c r="B118">
        <v>8.65</v>
      </c>
      <c r="C118">
        <v>19.72</v>
      </c>
      <c r="D118" s="20">
        <f t="shared" si="28"/>
        <v>3.5882092955562328E-2</v>
      </c>
      <c r="E118" s="17">
        <f>IF(OR($A118="",$B118="",$C118=""),"",A118*'MPTO_working_3-way'!$I117)</f>
        <v>1.1912644068988967</v>
      </c>
      <c r="F118" s="21">
        <f>IF(OR($A118="",$B118="",$C118=""),"",B118*'MPTO_working_3-way'!$I117)</f>
        <v>8.9603801040656137</v>
      </c>
      <c r="G118" s="22">
        <f>IF(OR($A118="",$B118="",$C118=""),"",C118*'MPTO_working_3-way'!$I117)</f>
        <v>20.427594873083688</v>
      </c>
      <c r="H118" s="17">
        <f>IF(OR($A118="",$B118="",$C118=""),"",'MPTO_working_3-way'!E117)</f>
        <v>1.1660386308409512</v>
      </c>
      <c r="I118" s="21">
        <f>IF(OR($A118="",$B118="",$C118=""),"",'MPTO_working_3-way'!F117)</f>
        <v>9.6482034651907043</v>
      </c>
      <c r="J118" s="22">
        <f>IF(OR($A118="",$B118="",$C118=""),"",'MPTO_working_3-way'!G117)</f>
        <v>25.806956765788005</v>
      </c>
      <c r="K118" s="17">
        <f>IF(OR($A118="",$B118="",$C118=""),"",'OddsRatio_working_3-way'!H117)</f>
        <v>1.1720583242814098</v>
      </c>
      <c r="L118" s="21">
        <f>IF(OR($A118="",$B118="",$C118=""),"",'OddsRatio_working_3-way'!I117)</f>
        <v>9.7749745383519109</v>
      </c>
      <c r="M118" s="22">
        <f>IF(OR($A118="",$B118="",$C118=""),"",'OddsRatio_working_3-way'!J117)</f>
        <v>22.472878870319967</v>
      </c>
      <c r="N118" s="23">
        <f t="shared" si="29"/>
        <v>83.944420248666972</v>
      </c>
      <c r="O118" s="24">
        <f t="shared" si="30"/>
        <v>11.160240842308328</v>
      </c>
      <c r="P118" s="24">
        <f t="shared" si="31"/>
        <v>4.895338909024697</v>
      </c>
      <c r="Q118" t="s">
        <v>285</v>
      </c>
      <c r="R118" t="s">
        <v>290</v>
      </c>
      <c r="S118" t="s">
        <v>493</v>
      </c>
      <c r="T118" s="35">
        <v>100</v>
      </c>
      <c r="U118" s="35">
        <f t="shared" si="32"/>
        <v>71.014492753623188</v>
      </c>
      <c r="V118" s="35">
        <f t="shared" si="33"/>
        <v>68.55345911949685</v>
      </c>
      <c r="W118" s="35">
        <f t="shared" si="34"/>
        <v>57.627118644067799</v>
      </c>
      <c r="X118" s="35">
        <f t="shared" si="35"/>
        <v>73.819422236435344</v>
      </c>
      <c r="Y118" s="35">
        <f t="shared" si="36"/>
        <v>71.35838860230902</v>
      </c>
      <c r="Z118" s="35">
        <f t="shared" si="37"/>
        <v>60.432048126879955</v>
      </c>
      <c r="AA118" s="35">
        <f t="shared" si="38"/>
        <v>-2.804929482812156</v>
      </c>
      <c r="AB118" s="35">
        <f t="shared" si="39"/>
        <v>-2.8049294828121702</v>
      </c>
      <c r="AC118" s="35">
        <f t="shared" si="40"/>
        <v>-2.804929482812156</v>
      </c>
      <c r="AF118">
        <v>1.48</v>
      </c>
      <c r="AG118">
        <v>2.71</v>
      </c>
      <c r="AJ118" t="s">
        <v>474</v>
      </c>
    </row>
    <row r="119" spans="1:36" ht="15" x14ac:dyDescent="0.25">
      <c r="A119">
        <v>3.45</v>
      </c>
      <c r="B119">
        <v>3.18</v>
      </c>
      <c r="C119">
        <v>2.36</v>
      </c>
      <c r="D119" s="20">
        <f t="shared" si="28"/>
        <v>2.8049294828121685E-2</v>
      </c>
      <c r="E119" s="17">
        <f>IF(OR($A119="",$B119="",$C119=""),"",A119*'MPTO_working_3-way'!$I118)</f>
        <v>3.5467700671570199</v>
      </c>
      <c r="F119" s="21">
        <f>IF(OR($A119="",$B119="",$C119=""),"",B119*'MPTO_working_3-way'!$I118)</f>
        <v>3.2691967575534271</v>
      </c>
      <c r="G119" s="22">
        <f>IF(OR($A119="",$B119="",$C119=""),"",C119*'MPTO_working_3-way'!$I118)</f>
        <v>2.426196335794367</v>
      </c>
      <c r="H119" s="17">
        <f>IF(OR($A119="",$B119="",$C119=""),"",'MPTO_working_3-way'!E118)</f>
        <v>3.564994933027847</v>
      </c>
      <c r="I119" s="21">
        <f>IF(OR($A119="",$B119="",$C119=""),"",'MPTO_working_3-way'!F118)</f>
        <v>3.2774458475528871</v>
      </c>
      <c r="J119" s="22">
        <f>IF(OR($A119="",$B119="",$C119=""),"",'MPTO_working_3-way'!G118)</f>
        <v>2.413249423054697</v>
      </c>
      <c r="K119" s="17">
        <f>IF(OR($A119="",$B119="",$C119=""),"",'OddsRatio_working_3-way'!H118)</f>
        <v>3.5561677210307789</v>
      </c>
      <c r="L119" s="21">
        <f>IF(OR($A119="",$B119="",$C119=""),"",'OddsRatio_working_3-way'!I118)</f>
        <v>3.2744676048355505</v>
      </c>
      <c r="M119" s="22">
        <f>IF(OR($A119="",$B119="",$C119=""),"",'OddsRatio_working_3-way'!J118)</f>
        <v>2.4189339186130034</v>
      </c>
      <c r="N119" s="23">
        <f t="shared" si="29"/>
        <v>28.194666726776813</v>
      </c>
      <c r="O119" s="24">
        <f t="shared" si="30"/>
        <v>30.588553524333339</v>
      </c>
      <c r="P119" s="24">
        <f t="shared" si="31"/>
        <v>41.216779748889842</v>
      </c>
      <c r="Q119" t="s">
        <v>287</v>
      </c>
      <c r="R119" t="s">
        <v>284</v>
      </c>
      <c r="S119" t="s">
        <v>493</v>
      </c>
      <c r="T119" s="35">
        <v>100</v>
      </c>
      <c r="U119" s="35">
        <f t="shared" si="32"/>
        <v>67.10526315789474</v>
      </c>
      <c r="V119" s="35">
        <f t="shared" si="33"/>
        <v>68.75</v>
      </c>
      <c r="W119" s="35">
        <f t="shared" si="34"/>
        <v>59.677419354838712</v>
      </c>
      <c r="X119" s="35">
        <f t="shared" si="35"/>
        <v>71.572580645161295</v>
      </c>
      <c r="Y119" s="35">
        <f t="shared" si="36"/>
        <v>73.21731748726657</v>
      </c>
      <c r="Z119" s="35">
        <f t="shared" si="37"/>
        <v>64.14473684210526</v>
      </c>
      <c r="AA119" s="35">
        <f t="shared" si="38"/>
        <v>-4.4673174872665555</v>
      </c>
      <c r="AB119" s="35">
        <f t="shared" si="39"/>
        <v>-4.4673174872665697</v>
      </c>
      <c r="AC119" s="35">
        <f t="shared" si="40"/>
        <v>-4.4673174872665484</v>
      </c>
      <c r="AF119">
        <v>2.38</v>
      </c>
      <c r="AG119">
        <v>1.63</v>
      </c>
      <c r="AJ119" t="s">
        <v>474</v>
      </c>
    </row>
    <row r="120" spans="1:36" ht="15" x14ac:dyDescent="0.25">
      <c r="A120">
        <v>3.04</v>
      </c>
      <c r="B120">
        <v>3.2</v>
      </c>
      <c r="C120">
        <v>2.48</v>
      </c>
      <c r="D120" s="20">
        <f t="shared" si="28"/>
        <v>4.4673174872665644E-2</v>
      </c>
      <c r="E120" s="17">
        <f>IF(OR($A120="",$B120="",$C120=""),"",A120*'MPTO_working_3-way'!$I119)</f>
        <v>3.1758064516129036</v>
      </c>
      <c r="F120" s="21">
        <f>IF(OR($A120="",$B120="",$C120=""),"",B120*'MPTO_working_3-way'!$I119)</f>
        <v>3.3429541595925301</v>
      </c>
      <c r="G120" s="22">
        <f>IF(OR($A120="",$B120="",$C120=""),"",C120*'MPTO_working_3-way'!$I119)</f>
        <v>2.590789473684211</v>
      </c>
      <c r="H120" s="17">
        <f>IF(OR($A120="",$B120="",$C120=""),"",'MPTO_working_3-way'!E119)</f>
        <v>3.1841423583736916</v>
      </c>
      <c r="I120" s="21">
        <f>IF(OR($A120="",$B120="",$C120=""),"",'MPTO_working_3-way'!F119)</f>
        <v>3.3601140955550282</v>
      </c>
      <c r="J120" s="22">
        <f>IF(OR($A120="",$B120="",$C120=""),"",'MPTO_working_3-way'!G119)</f>
        <v>2.5750979141998362</v>
      </c>
      <c r="K120" s="17">
        <f>IF(OR($A120="",$B120="",$C120=""),"",'OddsRatio_working_3-way'!H119)</f>
        <v>3.1808130181818277</v>
      </c>
      <c r="L120" s="21">
        <f>IF(OR($A120="",$B120="",$C120=""),"",'OddsRatio_working_3-way'!I119)</f>
        <v>3.351857176470598</v>
      </c>
      <c r="M120" s="22">
        <f>IF(OR($A120="",$B120="",$C120=""),"",'OddsRatio_working_3-way'!J119)</f>
        <v>2.5821584641711297</v>
      </c>
      <c r="N120" s="23">
        <f t="shared" si="29"/>
        <v>31.488065007618076</v>
      </c>
      <c r="O120" s="24">
        <f t="shared" si="30"/>
        <v>29.913661757237175</v>
      </c>
      <c r="P120" s="24">
        <f t="shared" si="31"/>
        <v>38.598273235144738</v>
      </c>
      <c r="Q120" t="s">
        <v>298</v>
      </c>
      <c r="R120" t="s">
        <v>294</v>
      </c>
      <c r="S120" t="s">
        <v>493</v>
      </c>
      <c r="T120" s="35">
        <v>100</v>
      </c>
      <c r="U120" s="35">
        <f t="shared" si="32"/>
        <v>45.652173913043477</v>
      </c>
      <c r="V120" s="35">
        <f t="shared" si="33"/>
        <v>71.751412429378533</v>
      </c>
      <c r="W120" s="35">
        <f t="shared" si="34"/>
        <v>77.827050997782706</v>
      </c>
      <c r="X120" s="35">
        <f t="shared" si="35"/>
        <v>50.421536572838768</v>
      </c>
      <c r="Y120" s="35">
        <f t="shared" si="36"/>
        <v>76.52077508917381</v>
      </c>
      <c r="Z120" s="35">
        <f t="shared" si="37"/>
        <v>82.596413657577997</v>
      </c>
      <c r="AA120" s="35">
        <f t="shared" si="38"/>
        <v>-4.7693626597952914</v>
      </c>
      <c r="AB120" s="35">
        <f t="shared" si="39"/>
        <v>-4.7693626597952772</v>
      </c>
      <c r="AC120" s="35">
        <f t="shared" si="40"/>
        <v>-4.7693626597952914</v>
      </c>
      <c r="AF120">
        <v>2.33</v>
      </c>
      <c r="AG120">
        <v>1.62</v>
      </c>
      <c r="AJ120" t="s">
        <v>466</v>
      </c>
    </row>
    <row r="121" spans="1:36" ht="15" x14ac:dyDescent="0.25">
      <c r="A121">
        <v>1.84</v>
      </c>
      <c r="B121">
        <v>3.54</v>
      </c>
      <c r="C121">
        <v>4.51</v>
      </c>
      <c r="D121" s="20">
        <f t="shared" si="28"/>
        <v>4.7693626597952843E-2</v>
      </c>
      <c r="E121" s="17">
        <f>IF(OR($A121="",$B121="",$C121=""),"",A121*'MPTO_working_3-way'!$I120)</f>
        <v>1.9277562729402333</v>
      </c>
      <c r="F121" s="21">
        <f>IF(OR($A121="",$B121="",$C121=""),"",B121*'MPTO_working_3-way'!$I120)</f>
        <v>3.7088354381567532</v>
      </c>
      <c r="G121" s="22">
        <f>IF(OR($A121="",$B121="",$C121=""),"",C121*'MPTO_working_3-way'!$I120)</f>
        <v>4.7250982559567669</v>
      </c>
      <c r="H121" s="17">
        <f>IF(OR($A121="",$B121="",$C121=""),"",'MPTO_working_3-way'!E120)</f>
        <v>1.8954457515728098</v>
      </c>
      <c r="I121" s="21">
        <f>IF(OR($A121="",$B121="",$C121=""),"",'MPTO_working_3-way'!F120)</f>
        <v>3.7511065739978697</v>
      </c>
      <c r="J121" s="22">
        <f>IF(OR($A121="",$B121="",$C121=""),"",'MPTO_working_3-way'!G120)</f>
        <v>4.858340165479806</v>
      </c>
      <c r="K121" s="17">
        <f>IF(OR($A121="",$B121="",$C121=""),"",'OddsRatio_working_3-way'!H120)</f>
        <v>1.9075172075477296</v>
      </c>
      <c r="L121" s="21">
        <f>IF(OR($A121="",$B121="",$C121=""),"",'OddsRatio_working_3-way'!I120)</f>
        <v>3.7441591752038494</v>
      </c>
      <c r="M121" s="22">
        <f>IF(OR($A121="",$B121="",$C121=""),"",'OddsRatio_working_3-way'!J120)</f>
        <v>4.7921254743958706</v>
      </c>
      <c r="N121" s="23">
        <f t="shared" si="29"/>
        <v>51.873777512070539</v>
      </c>
      <c r="O121" s="24">
        <f t="shared" si="30"/>
        <v>26.962641418703331</v>
      </c>
      <c r="P121" s="24">
        <f t="shared" si="31"/>
        <v>21.163581069226122</v>
      </c>
      <c r="Q121" t="s">
        <v>182</v>
      </c>
      <c r="R121" t="s">
        <v>300</v>
      </c>
      <c r="S121" t="s">
        <v>493</v>
      </c>
      <c r="T121" s="35">
        <v>100</v>
      </c>
      <c r="U121" s="35">
        <f t="shared" si="32"/>
        <v>50</v>
      </c>
      <c r="V121" s="35">
        <f t="shared" si="33"/>
        <v>69.135802469135797</v>
      </c>
      <c r="W121" s="35">
        <f t="shared" si="34"/>
        <v>75.062344139650875</v>
      </c>
      <c r="X121" s="35">
        <f t="shared" si="35"/>
        <v>55.801853391213328</v>
      </c>
      <c r="Y121" s="35">
        <f t="shared" si="36"/>
        <v>74.937655860349125</v>
      </c>
      <c r="Z121" s="35">
        <f t="shared" si="37"/>
        <v>80.864197530864203</v>
      </c>
      <c r="AA121" s="35">
        <f t="shared" si="38"/>
        <v>-5.8018533912133279</v>
      </c>
      <c r="AB121" s="35">
        <f t="shared" si="39"/>
        <v>-5.8018533912133279</v>
      </c>
      <c r="AC121" s="35">
        <f t="shared" si="40"/>
        <v>-5.8018533912133279</v>
      </c>
      <c r="AF121">
        <v>2.11</v>
      </c>
      <c r="AG121">
        <v>1.75</v>
      </c>
      <c r="AJ121" t="s">
        <v>466</v>
      </c>
    </row>
    <row r="122" spans="1:36" ht="15" x14ac:dyDescent="0.25">
      <c r="A122">
        <v>2</v>
      </c>
      <c r="B122">
        <v>3.24</v>
      </c>
      <c r="C122">
        <v>4.01</v>
      </c>
      <c r="D122" s="20">
        <f t="shared" si="28"/>
        <v>5.8018533912133297E-2</v>
      </c>
      <c r="E122" s="17">
        <f>IF(OR($A122="",$B122="",$C122=""),"",A122*'MPTO_working_3-way'!$I121)</f>
        <v>2.1160370678242666</v>
      </c>
      <c r="F122" s="21">
        <f>IF(OR($A122="",$B122="",$C122=""),"",B122*'MPTO_working_3-way'!$I121)</f>
        <v>3.4279800498753121</v>
      </c>
      <c r="G122" s="22">
        <f>IF(OR($A122="",$B122="",$C122=""),"",C122*'MPTO_working_3-way'!$I121)</f>
        <v>4.2426543209876542</v>
      </c>
      <c r="H122" s="17">
        <f>IF(OR($A122="",$B122="",$C122=""),"",'MPTO_working_3-way'!E121)</f>
        <v>2.0804705681405729</v>
      </c>
      <c r="I122" s="21">
        <f>IF(OR($A122="",$B122="",$C122=""),"",'MPTO_working_3-way'!F121)</f>
        <v>3.4565899859881881</v>
      </c>
      <c r="J122" s="22">
        <f>IF(OR($A122="",$B122="",$C122=""),"",'MPTO_working_3-way'!G121)</f>
        <v>4.3471258727220006</v>
      </c>
      <c r="K122" s="17">
        <f>IF(OR($A122="",$B122="",$C122=""),"",'OddsRatio_working_3-way'!H121)</f>
        <v>2.0945239514143488</v>
      </c>
      <c r="L122" s="21">
        <f>IF(OR($A122="",$B122="",$C122=""),"",'OddsRatio_working_3-way'!I121)</f>
        <v>3.451733651168142</v>
      </c>
      <c r="M122" s="22">
        <f>IF(OR($A122="",$B122="",$C122=""),"",'OddsRatio_working_3-way'!J121)</f>
        <v>4.2945170937571895</v>
      </c>
      <c r="N122" s="23">
        <f t="shared" si="29"/>
        <v>47.258151343644059</v>
      </c>
      <c r="O122" s="24">
        <f t="shared" si="30"/>
        <v>29.171698360274107</v>
      </c>
      <c r="P122" s="24">
        <f t="shared" si="31"/>
        <v>23.570150296081827</v>
      </c>
      <c r="Q122" t="s">
        <v>181</v>
      </c>
      <c r="R122" t="s">
        <v>299</v>
      </c>
      <c r="S122" t="s">
        <v>493</v>
      </c>
      <c r="T122" s="35">
        <v>100</v>
      </c>
      <c r="U122" s="35">
        <f t="shared" si="32"/>
        <v>62.264150943396231</v>
      </c>
      <c r="V122" s="35">
        <f t="shared" si="33"/>
        <v>70.674486803519059</v>
      </c>
      <c r="W122" s="35">
        <f t="shared" si="34"/>
        <v>62.686567164179095</v>
      </c>
      <c r="X122" s="35">
        <f t="shared" si="35"/>
        <v>66.638946032301831</v>
      </c>
      <c r="Y122" s="35">
        <f t="shared" si="36"/>
        <v>75.049281892424673</v>
      </c>
      <c r="Z122" s="35">
        <f t="shared" si="37"/>
        <v>67.06136225308471</v>
      </c>
      <c r="AA122" s="35">
        <f t="shared" si="38"/>
        <v>-4.3747950889056</v>
      </c>
      <c r="AB122" s="35">
        <f t="shared" si="39"/>
        <v>-4.3747950889056142</v>
      </c>
      <c r="AC122" s="35">
        <f t="shared" si="40"/>
        <v>-4.3747950889056142</v>
      </c>
      <c r="AF122">
        <v>2.08</v>
      </c>
      <c r="AG122">
        <v>1.74</v>
      </c>
      <c r="AJ122" t="s">
        <v>466</v>
      </c>
    </row>
    <row r="123" spans="1:36" ht="15" x14ac:dyDescent="0.25">
      <c r="A123">
        <v>2.65</v>
      </c>
      <c r="B123">
        <v>3.41</v>
      </c>
      <c r="C123">
        <v>2.68</v>
      </c>
      <c r="D123" s="20">
        <f t="shared" si="28"/>
        <v>4.3747950889056142E-2</v>
      </c>
      <c r="E123" s="17">
        <f>IF(OR($A123="",$B123="",$C123=""),"",A123*'MPTO_working_3-way'!$I122)</f>
        <v>2.7659320698559986</v>
      </c>
      <c r="F123" s="21">
        <f>IF(OR($A123="",$B123="",$C123=""),"",B123*'MPTO_working_3-way'!$I122)</f>
        <v>3.5591805125316816</v>
      </c>
      <c r="G123" s="22">
        <f>IF(OR($A123="",$B123="",$C123=""),"",C123*'MPTO_working_3-way'!$I122)</f>
        <v>2.7972445083826707</v>
      </c>
      <c r="H123" s="17">
        <f>IF(OR($A123="",$B123="",$C123=""),"",'MPTO_working_3-way'!E122)</f>
        <v>2.7565231445859379</v>
      </c>
      <c r="I123" s="21">
        <f>IF(OR($A123="",$B123="",$C123=""),"",'MPTO_working_3-way'!F122)</f>
        <v>3.5884418655650459</v>
      </c>
      <c r="J123" s="22">
        <f>IF(OR($A123="",$B123="",$C123=""),"",'MPTO_working_3-way'!G122)</f>
        <v>2.7889982426117146</v>
      </c>
      <c r="K123" s="17">
        <f>IF(OR($A123="",$B123="",$C123=""),"",'OddsRatio_working_3-way'!H122)</f>
        <v>2.7614479275267949</v>
      </c>
      <c r="L123" s="21">
        <f>IF(OR($A123="",$B123="",$C123=""),"",'OddsRatio_working_3-way'!I122)</f>
        <v>3.5727815183876221</v>
      </c>
      <c r="M123" s="22">
        <f>IF(OR($A123="",$B123="",$C123=""),"",'OddsRatio_working_3-way'!J122)</f>
        <v>2.7934742534818273</v>
      </c>
      <c r="N123" s="23">
        <f t="shared" si="29"/>
        <v>36.154177859185907</v>
      </c>
      <c r="O123" s="24">
        <f t="shared" si="30"/>
        <v>28.096355227813095</v>
      </c>
      <c r="P123" s="24">
        <f t="shared" si="31"/>
        <v>35.749466913000987</v>
      </c>
      <c r="Q123" t="s">
        <v>295</v>
      </c>
      <c r="R123" t="s">
        <v>296</v>
      </c>
      <c r="S123" t="s">
        <v>493</v>
      </c>
      <c r="T123" s="35">
        <v>100</v>
      </c>
      <c r="U123" s="35">
        <f t="shared" si="32"/>
        <v>39.759036144578317</v>
      </c>
      <c r="V123" s="35">
        <f t="shared" si="33"/>
        <v>74.489795918367349</v>
      </c>
      <c r="W123" s="35">
        <f t="shared" si="34"/>
        <v>77.777777777777771</v>
      </c>
      <c r="X123" s="35">
        <f t="shared" si="35"/>
        <v>47.732426303854872</v>
      </c>
      <c r="Y123" s="35">
        <f t="shared" si="36"/>
        <v>82.463186077643911</v>
      </c>
      <c r="Z123" s="35">
        <f t="shared" si="37"/>
        <v>85.751167937054348</v>
      </c>
      <c r="AA123" s="35">
        <f t="shared" si="38"/>
        <v>-7.9733901592765548</v>
      </c>
      <c r="AB123" s="35">
        <f t="shared" si="39"/>
        <v>-7.9733901592765619</v>
      </c>
      <c r="AC123" s="35">
        <f t="shared" si="40"/>
        <v>-7.9733901592765761</v>
      </c>
      <c r="AF123">
        <v>2</v>
      </c>
      <c r="AG123">
        <v>1.84</v>
      </c>
      <c r="AJ123" t="s">
        <v>466</v>
      </c>
    </row>
    <row r="124" spans="1:36" ht="15" x14ac:dyDescent="0.25">
      <c r="A124">
        <v>1.66</v>
      </c>
      <c r="B124">
        <v>3.92</v>
      </c>
      <c r="C124">
        <v>4.5</v>
      </c>
      <c r="D124" s="20">
        <f t="shared" si="28"/>
        <v>7.9733901592765832E-2</v>
      </c>
      <c r="E124" s="17">
        <f>IF(OR($A124="",$B124="",$C124=""),"",A124*'MPTO_working_3-way'!$I123)</f>
        <v>1.7923582766439912</v>
      </c>
      <c r="F124" s="21">
        <f>IF(OR($A124="",$B124="",$C124=""),"",B124*'MPTO_working_3-way'!$I123)</f>
        <v>4.2325568942436416</v>
      </c>
      <c r="G124" s="22">
        <f>IF(OR($A124="",$B124="",$C124=""),"",C124*'MPTO_working_3-way'!$I123)</f>
        <v>4.8588025571674462</v>
      </c>
      <c r="H124" s="17">
        <f>IF(OR($A124="",$B124="",$C124=""),"",'MPTO_working_3-way'!E123)</f>
        <v>1.7366186157215946</v>
      </c>
      <c r="I124" s="21">
        <f>IF(OR($A124="",$B124="",$C124=""),"",'MPTO_working_3-way'!F123)</f>
        <v>4.3759065912170252</v>
      </c>
      <c r="J124" s="22">
        <f>IF(OR($A124="",$B124="",$C124=""),"",'MPTO_working_3-way'!G123)</f>
        <v>5.1113179882235222</v>
      </c>
      <c r="K124" s="17">
        <f>IF(OR($A124="",$B124="",$C124=""),"",'OddsRatio_working_3-way'!H123)</f>
        <v>1.7550620117273414</v>
      </c>
      <c r="L124" s="21">
        <f>IF(OR($A124="",$B124="",$C124=""),"",'OddsRatio_working_3-way'!I123)</f>
        <v>4.3405773852179363</v>
      </c>
      <c r="M124" s="22">
        <f>IF(OR($A124="",$B124="",$C124=""),"",'OddsRatio_working_3-way'!J123)</f>
        <v>5.0041167288571167</v>
      </c>
      <c r="N124" s="23">
        <f t="shared" si="29"/>
        <v>55.792416785800128</v>
      </c>
      <c r="O124" s="24">
        <f t="shared" si="30"/>
        <v>23.626380577660257</v>
      </c>
      <c r="P124" s="24">
        <f t="shared" si="31"/>
        <v>20.581202636539601</v>
      </c>
      <c r="Q124" t="s">
        <v>303</v>
      </c>
      <c r="R124" t="s">
        <v>310</v>
      </c>
      <c r="S124" t="s">
        <v>493</v>
      </c>
      <c r="T124" s="35">
        <v>100</v>
      </c>
      <c r="U124" s="35">
        <f t="shared" si="32"/>
        <v>52.606635071090047</v>
      </c>
      <c r="V124" s="35">
        <f t="shared" si="33"/>
        <v>70.326409495548958</v>
      </c>
      <c r="W124" s="35">
        <f t="shared" si="34"/>
        <v>70.674486803519059</v>
      </c>
      <c r="X124" s="35">
        <f t="shared" si="35"/>
        <v>58.999103700931975</v>
      </c>
      <c r="Y124" s="35">
        <f t="shared" si="36"/>
        <v>76.718878125390887</v>
      </c>
      <c r="Z124" s="35">
        <f t="shared" si="37"/>
        <v>77.066955433360988</v>
      </c>
      <c r="AA124" s="35">
        <f t="shared" si="38"/>
        <v>-6.3924686298419289</v>
      </c>
      <c r="AB124" s="35">
        <f t="shared" si="39"/>
        <v>-6.3924686298419289</v>
      </c>
      <c r="AC124" s="35">
        <f t="shared" si="40"/>
        <v>-6.3924686298419289</v>
      </c>
      <c r="AF124">
        <v>1.76</v>
      </c>
      <c r="AG124">
        <v>2.0099999999999998</v>
      </c>
      <c r="AJ124" t="s">
        <v>475</v>
      </c>
    </row>
    <row r="125" spans="1:36" ht="15" x14ac:dyDescent="0.25">
      <c r="A125">
        <v>2.11</v>
      </c>
      <c r="B125">
        <v>3.37</v>
      </c>
      <c r="C125">
        <v>3.41</v>
      </c>
      <c r="D125" s="20">
        <f t="shared" si="28"/>
        <v>6.3924686298419298E-2</v>
      </c>
      <c r="E125" s="17">
        <f>IF(OR($A125="",$B125="",$C125=""),"",A125*'MPTO_working_3-way'!$I124)</f>
        <v>2.2448810880896648</v>
      </c>
      <c r="F125" s="21">
        <f>IF(OR($A125="",$B125="",$C125=""),"",B125*'MPTO_working_3-way'!$I124)</f>
        <v>3.5854261928256732</v>
      </c>
      <c r="G125" s="22">
        <f>IF(OR($A125="",$B125="",$C125=""),"",C125*'MPTO_working_3-way'!$I124)</f>
        <v>3.6279831802776101</v>
      </c>
      <c r="H125" s="17">
        <f>IF(OR($A125="",$B125="",$C125=""),"",'MPTO_working_3-way'!E124)</f>
        <v>2.2093323853631728</v>
      </c>
      <c r="I125" s="21">
        <f>IF(OR($A125="",$B125="",$C125=""),"",'MPTO_working_3-way'!F124)</f>
        <v>3.630717194118557</v>
      </c>
      <c r="J125" s="22">
        <f>IF(OR($A125="",$B125="",$C125=""),"",'MPTO_working_3-way'!G124)</f>
        <v>3.6771884078762778</v>
      </c>
      <c r="K125" s="17">
        <f>IF(OR($A125="",$B125="",$C125=""),"",'OddsRatio_working_3-way'!H124)</f>
        <v>2.2236162288134027</v>
      </c>
      <c r="L125" s="21">
        <f>IF(OR($A125="",$B125="",$C125=""),"",'OddsRatio_working_3-way'!I124)</f>
        <v>3.6125860020610494</v>
      </c>
      <c r="M125" s="22">
        <f>IF(OR($A125="",$B125="",$C125=""),"",'OddsRatio_working_3-way'!J124)</f>
        <v>3.6566802805768481</v>
      </c>
      <c r="N125" s="23">
        <f t="shared" si="29"/>
        <v>44.5457893206706</v>
      </c>
      <c r="O125" s="24">
        <f t="shared" si="30"/>
        <v>27.890687082081595</v>
      </c>
      <c r="P125" s="24">
        <f t="shared" si="31"/>
        <v>27.563523597247791</v>
      </c>
      <c r="Q125" t="s">
        <v>307</v>
      </c>
      <c r="R125" t="s">
        <v>302</v>
      </c>
      <c r="S125" t="s">
        <v>493</v>
      </c>
      <c r="T125" s="35">
        <v>100</v>
      </c>
      <c r="U125" s="35">
        <f t="shared" si="32"/>
        <v>53.917050691244242</v>
      </c>
      <c r="V125" s="35">
        <f t="shared" si="33"/>
        <v>69.78851963746223</v>
      </c>
      <c r="W125" s="35">
        <f t="shared" si="34"/>
        <v>65.753424657534239</v>
      </c>
      <c r="X125" s="35">
        <f t="shared" si="35"/>
        <v>64.458055705003517</v>
      </c>
      <c r="Y125" s="35">
        <f t="shared" si="36"/>
        <v>80.329524651221519</v>
      </c>
      <c r="Z125" s="35">
        <f t="shared" si="37"/>
        <v>76.294429671293514</v>
      </c>
      <c r="AA125" s="35">
        <f t="shared" si="38"/>
        <v>-10.541005013759275</v>
      </c>
      <c r="AB125" s="35">
        <f t="shared" si="39"/>
        <v>-10.541005013759289</v>
      </c>
      <c r="AC125" s="35">
        <f t="shared" si="40"/>
        <v>-10.541005013759275</v>
      </c>
      <c r="AF125">
        <v>1.9</v>
      </c>
      <c r="AG125">
        <v>1.92</v>
      </c>
      <c r="AJ125" t="s">
        <v>475</v>
      </c>
    </row>
    <row r="126" spans="1:36" ht="15" x14ac:dyDescent="0.25">
      <c r="A126">
        <v>2.17</v>
      </c>
      <c r="B126">
        <v>3.31</v>
      </c>
      <c r="C126">
        <v>2.92</v>
      </c>
      <c r="D126" s="20">
        <f t="shared" si="28"/>
        <v>0.10541005013759275</v>
      </c>
      <c r="E126" s="17">
        <f>IF(OR($A126="",$B126="",$C126=""),"",A126*'MPTO_working_3-way'!$I125)</f>
        <v>2.3987398087985761</v>
      </c>
      <c r="F126" s="21">
        <f>IF(OR($A126="",$B126="",$C126=""),"",B126*'MPTO_working_3-way'!$I125)</f>
        <v>3.658907265955432</v>
      </c>
      <c r="G126" s="22">
        <f>IF(OR($A126="",$B126="",$C126=""),"",C126*'MPTO_working_3-way'!$I125)</f>
        <v>3.2277973464017706</v>
      </c>
      <c r="H126" s="17">
        <f>IF(OR($A126="",$B126="",$C126=""),"",'MPTO_working_3-way'!E125)</f>
        <v>2.3491117942186874</v>
      </c>
      <c r="I126" s="21">
        <f>IF(OR($A126="",$B126="",$C126=""),"",'MPTO_working_3-way'!F125)</f>
        <v>3.7456252934806109</v>
      </c>
      <c r="J126" s="22">
        <f>IF(OR($A126="",$B126="",$C126=""),"",'MPTO_working_3-way'!G125)</f>
        <v>3.253841232305426</v>
      </c>
      <c r="K126" s="17">
        <f>IF(OR($A126="",$B126="",$C126=""),"",'OddsRatio_working_3-way'!H125)</f>
        <v>2.3694097555775357</v>
      </c>
      <c r="L126" s="21">
        <f>IF(OR($A126="",$B126="",$C126=""),"",'OddsRatio_working_3-way'!I125)</f>
        <v>3.7037064404992366</v>
      </c>
      <c r="M126" s="22">
        <f>IF(OR($A126="",$B126="",$C126=""),"",'OddsRatio_working_3-way'!J125)</f>
        <v>3.2472365219733921</v>
      </c>
      <c r="N126" s="23">
        <f t="shared" si="29"/>
        <v>41.68855648003175</v>
      </c>
      <c r="O126" s="24">
        <f t="shared" si="30"/>
        <v>27.330564218026854</v>
      </c>
      <c r="P126" s="24">
        <f t="shared" si="31"/>
        <v>30.980879301941407</v>
      </c>
      <c r="Q126" t="s">
        <v>305</v>
      </c>
      <c r="R126" t="s">
        <v>311</v>
      </c>
      <c r="S126" t="s">
        <v>493</v>
      </c>
      <c r="T126" s="35">
        <v>100</v>
      </c>
      <c r="U126" s="35">
        <f t="shared" si="32"/>
        <v>61.977186311787079</v>
      </c>
      <c r="V126" s="35">
        <f t="shared" si="33"/>
        <v>72.451790633608823</v>
      </c>
      <c r="W126" s="35">
        <f t="shared" si="34"/>
        <v>57.627118644067799</v>
      </c>
      <c r="X126" s="35">
        <f t="shared" si="35"/>
        <v>69.921090722323399</v>
      </c>
      <c r="Y126" s="35">
        <f t="shared" si="36"/>
        <v>80.395695044145143</v>
      </c>
      <c r="Z126" s="35">
        <f t="shared" si="37"/>
        <v>65.571023054604112</v>
      </c>
      <c r="AA126" s="35">
        <f t="shared" si="38"/>
        <v>-7.9439044105363195</v>
      </c>
      <c r="AB126" s="35">
        <f t="shared" si="39"/>
        <v>-7.9439044105363195</v>
      </c>
      <c r="AC126" s="35">
        <f t="shared" si="40"/>
        <v>-7.9439044105363124</v>
      </c>
      <c r="AF126">
        <v>1.75</v>
      </c>
      <c r="AG126">
        <v>1.95</v>
      </c>
      <c r="AJ126" t="s">
        <v>475</v>
      </c>
    </row>
    <row r="127" spans="1:36" ht="15" x14ac:dyDescent="0.25">
      <c r="A127">
        <v>2.63</v>
      </c>
      <c r="B127">
        <v>3.63</v>
      </c>
      <c r="C127">
        <v>2.36</v>
      </c>
      <c r="D127" s="20">
        <f t="shared" si="28"/>
        <v>7.9439044105363177E-2</v>
      </c>
      <c r="E127" s="17">
        <f>IF(OR($A127="",$B127="",$C127=""),"",A127*'MPTO_working_3-way'!$I126)</f>
        <v>2.8389246859971049</v>
      </c>
      <c r="F127" s="21">
        <f>IF(OR($A127="",$B127="",$C127=""),"",B127*'MPTO_working_3-way'!$I126)</f>
        <v>3.9183637301024681</v>
      </c>
      <c r="G127" s="22">
        <f>IF(OR($A127="",$B127="",$C127=""),"",C127*'MPTO_working_3-way'!$I126)</f>
        <v>2.5474761440886571</v>
      </c>
      <c r="H127" s="17">
        <f>IF(OR($A127="",$B127="",$C127=""),"",'MPTO_working_3-way'!E126)</f>
        <v>2.8268674658887458</v>
      </c>
      <c r="I127" s="21">
        <f>IF(OR($A127="",$B127="",$C127=""),"",'MPTO_working_3-way'!F126)</f>
        <v>4.0160253500413292</v>
      </c>
      <c r="J127" s="22">
        <f>IF(OR($A127="",$B127="",$C127=""),"",'MPTO_working_3-way'!G126)</f>
        <v>2.5173119812368192</v>
      </c>
      <c r="K127" s="17">
        <f>IF(OR($A127="",$B127="",$C127=""),"",'OddsRatio_working_3-way'!H126)</f>
        <v>2.8358508337035251</v>
      </c>
      <c r="L127" s="21">
        <f>IF(OR($A127="",$B127="",$C127=""),"",'OddsRatio_working_3-way'!I126)</f>
        <v>3.9621396887363631</v>
      </c>
      <c r="M127" s="22">
        <f>IF(OR($A127="",$B127="",$C127=""),"",'OddsRatio_working_3-way'!J126)</f>
        <v>2.531752842844659</v>
      </c>
      <c r="N127" s="23">
        <f t="shared" si="29"/>
        <v>35.22460475730351</v>
      </c>
      <c r="O127" s="24">
        <f t="shared" si="30"/>
        <v>25.520856890277749</v>
      </c>
      <c r="P127" s="24">
        <f t="shared" si="31"/>
        <v>39.254538352418741</v>
      </c>
      <c r="Q127" t="s">
        <v>304</v>
      </c>
      <c r="R127" t="s">
        <v>309</v>
      </c>
      <c r="S127" t="s">
        <v>493</v>
      </c>
      <c r="T127" s="35">
        <v>100</v>
      </c>
      <c r="U127" s="35">
        <f t="shared" si="32"/>
        <v>49.238578680203041</v>
      </c>
      <c r="V127" s="35">
        <f t="shared" si="33"/>
        <v>72.14484679665739</v>
      </c>
      <c r="W127" s="35">
        <f t="shared" si="34"/>
        <v>72.14484679665739</v>
      </c>
      <c r="X127" s="35">
        <f t="shared" si="35"/>
        <v>55.710306406685241</v>
      </c>
      <c r="Y127" s="35">
        <f t="shared" si="36"/>
        <v>78.616574523139576</v>
      </c>
      <c r="Z127" s="35">
        <f t="shared" si="37"/>
        <v>78.616574523139576</v>
      </c>
      <c r="AA127" s="35">
        <f t="shared" si="38"/>
        <v>-6.4717277264822002</v>
      </c>
      <c r="AB127" s="35">
        <f t="shared" si="39"/>
        <v>-6.471727726482186</v>
      </c>
      <c r="AC127" s="35">
        <f t="shared" si="40"/>
        <v>-6.471727726482186</v>
      </c>
      <c r="AF127">
        <v>1.72</v>
      </c>
      <c r="AG127">
        <v>2.0699999999999998</v>
      </c>
      <c r="AJ127" t="s">
        <v>475</v>
      </c>
    </row>
    <row r="128" spans="1:36" ht="15" x14ac:dyDescent="0.25">
      <c r="A128">
        <v>1.97</v>
      </c>
      <c r="B128">
        <v>3.59</v>
      </c>
      <c r="C128">
        <v>3.59</v>
      </c>
      <c r="D128" s="20">
        <f t="shared" si="28"/>
        <v>6.4717277264821904E-2</v>
      </c>
      <c r="E128" s="17">
        <f>IF(OR($A128="",$B128="",$C128=""),"",A128*'MPTO_working_3-way'!$I127)</f>
        <v>2.097493036211699</v>
      </c>
      <c r="F128" s="21">
        <f>IF(OR($A128="",$B128="",$C128=""),"",B128*'MPTO_working_3-way'!$I127)</f>
        <v>3.8223350253807107</v>
      </c>
      <c r="G128" s="22">
        <f>IF(OR($A128="",$B128="",$C128=""),"",C128*'MPTO_working_3-way'!$I127)</f>
        <v>3.8223350253807107</v>
      </c>
      <c r="H128" s="17">
        <f>IF(OR($A128="",$B128="",$C128=""),"",'MPTO_working_3-way'!E127)</f>
        <v>2.0574362654306024</v>
      </c>
      <c r="I128" s="21">
        <f>IF(OR($A128="",$B128="",$C128=""),"",'MPTO_working_3-way'!F127)</f>
        <v>3.8913669460594611</v>
      </c>
      <c r="J128" s="22">
        <f>IF(OR($A128="",$B128="",$C128=""),"",'MPTO_working_3-way'!G127)</f>
        <v>3.8913669460594611</v>
      </c>
      <c r="K128" s="17">
        <f>IF(OR($A128="",$B128="",$C128=""),"",'OddsRatio_working_3-way'!H127)</f>
        <v>2.0727532185735882</v>
      </c>
      <c r="L128" s="21">
        <f>IF(OR($A128="",$B128="",$C128=""),"",'OddsRatio_working_3-way'!I127)</f>
        <v>3.8643616867067969</v>
      </c>
      <c r="M128" s="22">
        <f>IF(OR($A128="",$B128="",$C128=""),"",'OddsRatio_working_3-way'!J127)</f>
        <v>3.8643616867067969</v>
      </c>
      <c r="N128" s="23">
        <f t="shared" si="29"/>
        <v>47.67596281540505</v>
      </c>
      <c r="O128" s="24">
        <f t="shared" si="30"/>
        <v>26.162018592297475</v>
      </c>
      <c r="P128" s="24">
        <f t="shared" si="31"/>
        <v>26.162018592297475</v>
      </c>
      <c r="Q128" t="s">
        <v>308</v>
      </c>
      <c r="R128" t="s">
        <v>306</v>
      </c>
      <c r="S128" t="s">
        <v>493</v>
      </c>
      <c r="T128" s="35">
        <v>100</v>
      </c>
      <c r="U128" s="35">
        <f t="shared" si="32"/>
        <v>66.329966329966325</v>
      </c>
      <c r="V128" s="35">
        <f t="shared" si="33"/>
        <v>69.696969696969703</v>
      </c>
      <c r="W128" s="35">
        <f t="shared" si="34"/>
        <v>53.488372093023258</v>
      </c>
      <c r="X128" s="35">
        <f t="shared" si="35"/>
        <v>76.814658210007053</v>
      </c>
      <c r="Y128" s="35">
        <f t="shared" si="36"/>
        <v>80.181661577010416</v>
      </c>
      <c r="Z128" s="35">
        <f t="shared" si="37"/>
        <v>63.973063973063972</v>
      </c>
      <c r="AA128" s="35">
        <f t="shared" si="38"/>
        <v>-10.484691880040728</v>
      </c>
      <c r="AB128" s="35">
        <f t="shared" si="39"/>
        <v>-10.484691880040714</v>
      </c>
      <c r="AC128" s="35">
        <f t="shared" si="40"/>
        <v>-10.484691880040714</v>
      </c>
      <c r="AF128">
        <v>1.79</v>
      </c>
      <c r="AG128">
        <v>2.0099999999999998</v>
      </c>
      <c r="AJ128" t="s">
        <v>475</v>
      </c>
    </row>
    <row r="129" spans="1:36" ht="15" x14ac:dyDescent="0.25">
      <c r="A129">
        <v>2.97</v>
      </c>
      <c r="B129">
        <v>3.3</v>
      </c>
      <c r="C129">
        <v>2.15</v>
      </c>
      <c r="D129" s="20">
        <f t="shared" si="28"/>
        <v>0.10484691880040709</v>
      </c>
      <c r="E129" s="17">
        <f>IF(OR($A129="",$B129="",$C129=""),"",A129*'MPTO_working_3-way'!$I128)</f>
        <v>3.2813953488372092</v>
      </c>
      <c r="F129" s="21">
        <f>IF(OR($A129="",$B129="",$C129=""),"",B129*'MPTO_working_3-way'!$I128)</f>
        <v>3.6459948320413433</v>
      </c>
      <c r="G129" s="22">
        <f>IF(OR($A129="",$B129="",$C129=""),"",C129*'MPTO_working_3-way'!$I128)</f>
        <v>2.375420875420875</v>
      </c>
      <c r="H129" s="17">
        <f>IF(OR($A129="",$B129="",$C129=""),"",'MPTO_working_3-way'!E128)</f>
        <v>3.3139866793529968</v>
      </c>
      <c r="I129" s="21">
        <f>IF(OR($A129="",$B129="",$C129=""),"",'MPTO_working_3-way'!F128)</f>
        <v>3.7302112744620768</v>
      </c>
      <c r="J129" s="22">
        <f>IF(OR($A129="",$B129="",$C129=""),"",'MPTO_working_3-way'!G128)</f>
        <v>2.3246769006735022</v>
      </c>
      <c r="K129" s="17">
        <f>IF(OR($A129="",$B129="",$C129=""),"",'OddsRatio_working_3-way'!H128)</f>
        <v>3.3044011743662072</v>
      </c>
      <c r="L129" s="21">
        <f>IF(OR($A129="",$B129="",$C129=""),"",'OddsRatio_working_3-way'!I128)</f>
        <v>3.6904176147422714</v>
      </c>
      <c r="M129" s="22">
        <f>IF(OR($A129="",$B129="",$C129=""),"",'OddsRatio_working_3-way'!J128)</f>
        <v>2.3452088073711357</v>
      </c>
      <c r="N129" s="23">
        <f t="shared" si="29"/>
        <v>30.474840538625092</v>
      </c>
      <c r="O129" s="24">
        <f t="shared" si="30"/>
        <v>27.427356484762583</v>
      </c>
      <c r="P129" s="24">
        <f t="shared" si="31"/>
        <v>42.097802976612343</v>
      </c>
      <c r="Q129" t="s">
        <v>315</v>
      </c>
      <c r="R129" t="s">
        <v>312</v>
      </c>
      <c r="S129" t="s">
        <v>493</v>
      </c>
      <c r="T129" s="35">
        <v>100</v>
      </c>
      <c r="U129" s="35">
        <f t="shared" si="32"/>
        <v>53.917050691244242</v>
      </c>
      <c r="V129" s="35">
        <f t="shared" si="33"/>
        <v>70.326409495548958</v>
      </c>
      <c r="W129" s="35">
        <f t="shared" si="34"/>
        <v>69.230769230769241</v>
      </c>
      <c r="X129" s="35">
        <f t="shared" si="35"/>
        <v>60.442821273681815</v>
      </c>
      <c r="Y129" s="35">
        <f t="shared" si="36"/>
        <v>76.852180077986532</v>
      </c>
      <c r="Z129" s="35">
        <f t="shared" si="37"/>
        <v>75.7565398132068</v>
      </c>
      <c r="AA129" s="35">
        <f t="shared" si="38"/>
        <v>-6.5257705824375734</v>
      </c>
      <c r="AB129" s="35">
        <f t="shared" si="39"/>
        <v>-6.5257705824375734</v>
      </c>
      <c r="AC129" s="35">
        <f t="shared" si="40"/>
        <v>-6.5257705824375591</v>
      </c>
      <c r="AF129">
        <v>1.86</v>
      </c>
      <c r="AG129">
        <v>1.95</v>
      </c>
      <c r="AJ129" t="s">
        <v>476</v>
      </c>
    </row>
    <row r="130" spans="1:36" ht="15" x14ac:dyDescent="0.25">
      <c r="A130">
        <v>2.17</v>
      </c>
      <c r="B130">
        <v>3.37</v>
      </c>
      <c r="C130">
        <v>3.25</v>
      </c>
      <c r="D130" s="20">
        <f t="shared" si="28"/>
        <v>6.5257705824375734E-2</v>
      </c>
      <c r="E130" s="17">
        <f>IF(OR($A130="",$B130="",$C130=""),"",A130*'MPTO_working_3-way'!$I129)</f>
        <v>2.3116092216388955</v>
      </c>
      <c r="F130" s="21">
        <f>IF(OR($A130="",$B130="",$C130=""),"",B130*'MPTO_working_3-way'!$I129)</f>
        <v>3.5899184686281465</v>
      </c>
      <c r="G130" s="22">
        <f>IF(OR($A130="",$B130="",$C130=""),"",C130*'MPTO_working_3-way'!$I129)</f>
        <v>3.4620875439292211</v>
      </c>
      <c r="H130" s="17">
        <f>IF(OR($A130="",$B130="",$C130=""),"",'MPTO_working_3-way'!E129)</f>
        <v>2.2775052485065017</v>
      </c>
      <c r="I130" s="21">
        <f>IF(OR($A130="",$B130="",$C130=""),"",'MPTO_working_3-way'!F129)</f>
        <v>3.6365839943590208</v>
      </c>
      <c r="J130" s="22">
        <f>IF(OR($A130="",$B130="",$C130=""),"",'MPTO_working_3-way'!G129)</f>
        <v>3.4972403738033551</v>
      </c>
      <c r="K130" s="17">
        <f>IF(OR($A130="",$B130="",$C130=""),"",'OddsRatio_working_3-way'!H129)</f>
        <v>2.2914804480847248</v>
      </c>
      <c r="L130" s="21">
        <f>IF(OR($A130="",$B130="",$C130=""),"",'OddsRatio_working_3-way'!I129)</f>
        <v>3.6160757794536735</v>
      </c>
      <c r="M130" s="22">
        <f>IF(OR($A130="",$B130="",$C130=""),"",'OddsRatio_working_3-way'!J129)</f>
        <v>3.4836162463167777</v>
      </c>
      <c r="N130" s="23">
        <f t="shared" si="29"/>
        <v>43.259907022304375</v>
      </c>
      <c r="O130" s="24">
        <f t="shared" si="30"/>
        <v>27.855785827418543</v>
      </c>
      <c r="P130" s="24">
        <f t="shared" si="31"/>
        <v>28.884307150277078</v>
      </c>
      <c r="Q130" t="s">
        <v>314</v>
      </c>
      <c r="R130" t="s">
        <v>313</v>
      </c>
      <c r="S130" t="s">
        <v>493</v>
      </c>
      <c r="T130" s="35">
        <v>100</v>
      </c>
      <c r="U130" s="35">
        <f t="shared" si="32"/>
        <v>44.134078212290497</v>
      </c>
      <c r="V130" s="35">
        <f t="shared" si="33"/>
        <v>72.602739726027394</v>
      </c>
      <c r="W130" s="35">
        <f t="shared" si="34"/>
        <v>76.851851851851848</v>
      </c>
      <c r="X130" s="35">
        <f t="shared" si="35"/>
        <v>50.545408422120744</v>
      </c>
      <c r="Y130" s="35">
        <f t="shared" si="36"/>
        <v>79.014069935857648</v>
      </c>
      <c r="Z130" s="35">
        <f t="shared" si="37"/>
        <v>83.263182061682102</v>
      </c>
      <c r="AA130" s="35">
        <f t="shared" si="38"/>
        <v>-6.4113302098302469</v>
      </c>
      <c r="AB130" s="35">
        <f t="shared" si="39"/>
        <v>-6.411330209830254</v>
      </c>
      <c r="AC130" s="35">
        <f t="shared" si="40"/>
        <v>-6.411330209830254</v>
      </c>
      <c r="AF130">
        <v>1.88</v>
      </c>
      <c r="AG130">
        <v>1.94</v>
      </c>
      <c r="AJ130" t="s">
        <v>476</v>
      </c>
    </row>
    <row r="131" spans="1:36" s="35" customFormat="1" ht="15" x14ac:dyDescent="0.25">
      <c r="A131">
        <v>1.79</v>
      </c>
      <c r="B131">
        <v>3.65</v>
      </c>
      <c r="C131">
        <v>4.32</v>
      </c>
      <c r="D131" s="20">
        <f t="shared" si="28"/>
        <v>6.411330209830246E-2</v>
      </c>
      <c r="E131" s="17">
        <f>IF(OR($A131="",$B131="",$C131=""),"",A131*'MPTO_working_3-way'!$I130)</f>
        <v>1.9047628107559615</v>
      </c>
      <c r="F131" s="21">
        <f>IF(OR($A131="",$B131="",$C131=""),"",B131*'MPTO_working_3-way'!$I130)</f>
        <v>3.884013552658804</v>
      </c>
      <c r="G131" s="22">
        <f>IF(OR($A131="",$B131="",$C131=""),"",C131*'MPTO_working_3-way'!$I130)</f>
        <v>4.5969694650646673</v>
      </c>
      <c r="H131" s="17">
        <f>IF(OR($A131="",$B131="",$C131=""),"",'MPTO_working_3-way'!E130)</f>
        <v>1.8611988019629659</v>
      </c>
      <c r="I131" s="21">
        <f>IF(OR($A131="",$B131="",$C131=""),"",'MPTO_working_3-way'!F130)</f>
        <v>3.9588046465396407</v>
      </c>
      <c r="J131" s="22">
        <f>IF(OR($A131="",$B131="",$C131=""),"",'MPTO_working_3-way'!G130)</f>
        <v>4.7594031112500081</v>
      </c>
      <c r="K131" s="17">
        <f>IF(OR($A131="",$B131="",$C131=""),"",'OddsRatio_working_3-way'!H130)</f>
        <v>1.8768161161457058</v>
      </c>
      <c r="L131" s="21">
        <f>IF(OR($A131="",$B131="",$C131=""),"",'OddsRatio_working_3-way'!I130)</f>
        <v>3.9412186174507839</v>
      </c>
      <c r="M131" s="22">
        <f>IF(OR($A131="",$B131="",$C131=""),"",'OddsRatio_working_3-way'!J130)</f>
        <v>4.6848474754477758</v>
      </c>
      <c r="N131" s="23">
        <f t="shared" si="29"/>
        <v>52.499975028550679</v>
      </c>
      <c r="O131" s="24">
        <f t="shared" si="30"/>
        <v>25.746563096193352</v>
      </c>
      <c r="P131" s="24">
        <f t="shared" si="31"/>
        <v>21.753461875255955</v>
      </c>
      <c r="Q131" t="s">
        <v>321</v>
      </c>
      <c r="R131" t="s">
        <v>318</v>
      </c>
      <c r="S131" t="s">
        <v>493</v>
      </c>
      <c r="T131" s="35">
        <v>100</v>
      </c>
      <c r="U131" s="35">
        <f t="shared" si="32"/>
        <v>52.830188679245275</v>
      </c>
      <c r="V131" s="35">
        <f t="shared" si="33"/>
        <v>68.652037617554868</v>
      </c>
      <c r="W131" s="35">
        <f t="shared" si="34"/>
        <v>68.051118210862612</v>
      </c>
      <c r="X131" s="35">
        <f t="shared" si="35"/>
        <v>63.296844171582521</v>
      </c>
      <c r="Y131" s="35">
        <f t="shared" si="36"/>
        <v>79.118693109892092</v>
      </c>
      <c r="Z131" s="35">
        <f t="shared" si="37"/>
        <v>78.51777370319985</v>
      </c>
      <c r="AA131" s="35">
        <f t="shared" si="38"/>
        <v>-10.466655492337246</v>
      </c>
      <c r="AB131" s="35">
        <f t="shared" si="39"/>
        <v>-10.466655492337225</v>
      </c>
      <c r="AC131" s="35">
        <f t="shared" si="40"/>
        <v>-10.466655492337239</v>
      </c>
      <c r="AD131" s="36"/>
      <c r="AE131" s="36"/>
      <c r="AF131">
        <v>1.89</v>
      </c>
      <c r="AG131">
        <v>1.93</v>
      </c>
      <c r="AH131" s="36"/>
      <c r="AI131" s="36"/>
      <c r="AJ131" t="s">
        <v>476</v>
      </c>
    </row>
    <row r="132" spans="1:36" ht="15" x14ac:dyDescent="0.25">
      <c r="A132">
        <v>2.12</v>
      </c>
      <c r="B132">
        <v>3.19</v>
      </c>
      <c r="C132">
        <v>3.13</v>
      </c>
      <c r="D132" s="20">
        <f t="shared" ref="D132:D195" si="41">IF(OR($A132="",$B132="",$C132=""),"",(1/A132)+(1/B132)+(1/C132)-1)</f>
        <v>0.10466655492337229</v>
      </c>
      <c r="E132" s="17">
        <f>IF(OR($A132="",$B132="",$C132=""),"",A132*'MPTO_working_3-way'!$I131)</f>
        <v>2.3418930964375493</v>
      </c>
      <c r="F132" s="21">
        <f>IF(OR($A132="",$B132="",$C132=""),"",B132*'MPTO_working_3-way'!$I131)</f>
        <v>3.5238863102055578</v>
      </c>
      <c r="G132" s="22">
        <f>IF(OR($A132="",$B132="",$C132=""),"",C132*'MPTO_working_3-way'!$I131)</f>
        <v>3.4576063169101552</v>
      </c>
      <c r="H132" s="17">
        <f>IF(OR($A132="",$B132="",$C132=""),"",'MPTO_working_3-way'!E131)</f>
        <v>2.2893287482365703</v>
      </c>
      <c r="I132" s="21">
        <f>IF(OR($A132="",$B132="",$C132=""),"",'MPTO_working_3-way'!F131)</f>
        <v>3.5894943402574286</v>
      </c>
      <c r="J132" s="22">
        <f>IF(OR($A132="",$B132="",$C132=""),"",'MPTO_working_3-way'!G131)</f>
        <v>3.5137038601076176</v>
      </c>
      <c r="K132" s="17">
        <f>IF(OR($A132="",$B132="",$C132=""),"",'OddsRatio_working_3-way'!H131)</f>
        <v>2.3102062846876357</v>
      </c>
      <c r="L132" s="21">
        <f>IF(OR($A132="",$B132="",$C132=""),"",'OddsRatio_working_3-way'!I131)</f>
        <v>3.5619212173802866</v>
      </c>
      <c r="M132" s="22">
        <f>IF(OR($A132="",$B132="",$C132=""),"",'OddsRatio_working_3-way'!J131)</f>
        <v>3.491731594986307</v>
      </c>
      <c r="N132" s="23">
        <f t="shared" si="29"/>
        <v>42.700497367757059</v>
      </c>
      <c r="O132" s="24">
        <f t="shared" si="30"/>
        <v>28.377760006158294</v>
      </c>
      <c r="P132" s="24">
        <f t="shared" si="31"/>
        <v>28.921742626084658</v>
      </c>
      <c r="Q132" t="s">
        <v>317</v>
      </c>
      <c r="R132" t="s">
        <v>320</v>
      </c>
      <c r="S132" t="s">
        <v>493</v>
      </c>
      <c r="T132" s="35">
        <v>100</v>
      </c>
      <c r="U132" s="35">
        <f t="shared" si="32"/>
        <v>57.805907172995774</v>
      </c>
      <c r="V132" s="35">
        <f t="shared" si="33"/>
        <v>71.264367816091948</v>
      </c>
      <c r="W132" s="35">
        <f t="shared" si="34"/>
        <v>64.539007092198588</v>
      </c>
      <c r="X132" s="35">
        <f t="shared" si="35"/>
        <v>64.196625091709464</v>
      </c>
      <c r="Y132" s="35">
        <f t="shared" si="36"/>
        <v>77.655085734805638</v>
      </c>
      <c r="Z132" s="35">
        <f t="shared" si="37"/>
        <v>70.929725010912264</v>
      </c>
      <c r="AA132" s="35">
        <f t="shared" si="38"/>
        <v>-6.3907179187136904</v>
      </c>
      <c r="AB132" s="35">
        <f t="shared" si="39"/>
        <v>-6.3907179187136904</v>
      </c>
      <c r="AC132" s="35">
        <f t="shared" si="40"/>
        <v>-6.3907179187136762</v>
      </c>
      <c r="AF132">
        <v>1.88</v>
      </c>
      <c r="AG132">
        <v>1.93</v>
      </c>
      <c r="AJ132" t="s">
        <v>476</v>
      </c>
    </row>
    <row r="133" spans="1:36" ht="15" x14ac:dyDescent="0.25">
      <c r="A133">
        <v>2.37</v>
      </c>
      <c r="B133">
        <v>3.48</v>
      </c>
      <c r="C133">
        <v>2.82</v>
      </c>
      <c r="D133" s="20">
        <f t="shared" si="41"/>
        <v>6.3907179187136842E-2</v>
      </c>
      <c r="E133" s="17">
        <f>IF(OR($A133="",$B133="",$C133=""),"",A133*'MPTO_working_3-way'!$I132)</f>
        <v>2.5214600146735142</v>
      </c>
      <c r="F133" s="21">
        <f>IF(OR($A133="",$B133="",$C133=""),"",B133*'MPTO_working_3-way'!$I132)</f>
        <v>3.7023969835712363</v>
      </c>
      <c r="G133" s="22">
        <f>IF(OR($A133="",$B133="",$C133=""),"",C133*'MPTO_working_3-way'!$I132)</f>
        <v>3.0002182453077255</v>
      </c>
      <c r="H133" s="17">
        <f>IF(OR($A133="",$B133="",$C133=""),"",'MPTO_working_3-way'!E132)</f>
        <v>2.4960155155361412</v>
      </c>
      <c r="I133" s="21">
        <f>IF(OR($A133="",$B133="",$C133=""),"",'MPTO_working_3-way'!F132)</f>
        <v>3.7586364711768563</v>
      </c>
      <c r="J133" s="22">
        <f>IF(OR($A133="",$B133="",$C133=""),"",'MPTO_working_3-way'!G132)</f>
        <v>3.0002321938292162</v>
      </c>
      <c r="K133" s="17">
        <f>IF(OR($A133="",$B133="",$C133=""),"",'OddsRatio_working_3-way'!H132)</f>
        <v>2.5075375499766848</v>
      </c>
      <c r="L133" s="21">
        <f>IF(OR($A133="",$B133="",$C133=""),"",'OddsRatio_working_3-way'!I132)</f>
        <v>3.7289730831694738</v>
      </c>
      <c r="M133" s="22">
        <f>IF(OR($A133="",$B133="",$C133=""),"",'OddsRatio_working_3-way'!J132)</f>
        <v>3.0027141174872747</v>
      </c>
      <c r="N133" s="23">
        <f t="shared" ref="N133:N196" si="42">(1/E133)* 100</f>
        <v>39.659562086273368</v>
      </c>
      <c r="O133" s="24">
        <f t="shared" ref="O133:O196" si="43">(1/F133)* 100</f>
        <v>27.009529351858585</v>
      </c>
      <c r="P133" s="24">
        <f t="shared" ref="P133:P196" si="44">(1/G133)* 100</f>
        <v>33.33090856186805</v>
      </c>
      <c r="Q133" t="s">
        <v>319</v>
      </c>
      <c r="R133" t="s">
        <v>316</v>
      </c>
      <c r="S133" t="s">
        <v>493</v>
      </c>
      <c r="T133" s="35">
        <v>100</v>
      </c>
      <c r="U133" s="35">
        <f t="shared" ref="U133:U196" si="45">(1/A134)*((T133*A134)-T133)</f>
        <v>73.821989528795811</v>
      </c>
      <c r="V133" s="35">
        <f t="shared" ref="V133:V196" si="46">(1/B134)*((T133*B134)-T133)</f>
        <v>68.847352024922117</v>
      </c>
      <c r="W133" s="35">
        <f t="shared" ref="W133:W196" si="47">(1/C134)*((T133*C134)-T133)</f>
        <v>55.156950672645742</v>
      </c>
      <c r="X133" s="35">
        <f t="shared" ref="X133:X196" si="48">((1/B134)+(1/C134))*T133</f>
        <v>75.995697302432148</v>
      </c>
      <c r="Y133" s="35">
        <f t="shared" ref="Y133:Y196" si="49">((1/A134)+(1/C134))*T133</f>
        <v>71.021059798558454</v>
      </c>
      <c r="Z133" s="35">
        <f t="shared" ref="Z133:Z196" si="50">((1/A134)+(1/B134))*T133</f>
        <v>57.330658446282065</v>
      </c>
      <c r="AA133" s="35">
        <f t="shared" ref="AA133:AA196" si="51">U133-X133</f>
        <v>-2.1737077736363375</v>
      </c>
      <c r="AB133" s="35">
        <f t="shared" ref="AB133:AB196" si="52">V133-Y133</f>
        <v>-2.1737077736363375</v>
      </c>
      <c r="AC133" s="35">
        <f t="shared" ref="AC133:AC196" si="53">W133-Z133</f>
        <v>-2.1737077736363233</v>
      </c>
      <c r="AF133">
        <v>1.85</v>
      </c>
      <c r="AG133">
        <v>1.97</v>
      </c>
      <c r="AJ133" t="s">
        <v>476</v>
      </c>
    </row>
    <row r="134" spans="1:36" s="35" customFormat="1" ht="15" x14ac:dyDescent="0.25">
      <c r="A134">
        <v>3.82</v>
      </c>
      <c r="B134">
        <v>3.21</v>
      </c>
      <c r="C134">
        <v>2.23</v>
      </c>
      <c r="D134" s="20">
        <f t="shared" si="41"/>
        <v>2.1737077736363242E-2</v>
      </c>
      <c r="E134" s="17">
        <f>IF(OR($A134="",$B134="",$C134=""),"",A134*'MPTO_working_3-way'!$I133)</f>
        <v>3.9030356369529073</v>
      </c>
      <c r="F134" s="21">
        <f>IF(OR($A134="",$B134="",$C134=""),"",B134*'MPTO_working_3-way'!$I133)</f>
        <v>3.2797760195337258</v>
      </c>
      <c r="G134" s="22">
        <f>IF(OR($A134="",$B134="",$C134=""),"",C134*'MPTO_working_3-way'!$I133)</f>
        <v>2.27847368335209</v>
      </c>
      <c r="H134" s="17">
        <f>IF(OR($A134="",$B134="",$C134=""),"",'MPTO_working_3-way'!E133)</f>
        <v>3.9287418609491542</v>
      </c>
      <c r="I134" s="21">
        <f>IF(OR($A134="",$B134="",$C134=""),"",'MPTO_working_3-way'!F133)</f>
        <v>3.2864381918230081</v>
      </c>
      <c r="J134" s="22">
        <f>IF(OR($A134="",$B134="",$C134=""),"",'MPTO_working_3-way'!G133)</f>
        <v>2.2666238692385865</v>
      </c>
      <c r="K134" s="17">
        <f>IF(OR($A134="",$B134="",$C134=""),"",'OddsRatio_working_3-way'!H133)</f>
        <v>3.9156424879581451</v>
      </c>
      <c r="L134" s="21">
        <f>IF(OR($A134="",$B134="",$C134=""),"",'OddsRatio_working_3-way'!I133)</f>
        <v>3.28495386467642</v>
      </c>
      <c r="M134" s="22">
        <f>IF(OR($A134="",$B134="",$C134=""),"",'OddsRatio_working_3-way'!J133)</f>
        <v>2.2717164043221696</v>
      </c>
      <c r="N134" s="23">
        <f t="shared" si="42"/>
        <v>25.621082998378618</v>
      </c>
      <c r="O134" s="24">
        <f t="shared" si="43"/>
        <v>30.489886932649945</v>
      </c>
      <c r="P134" s="24">
        <f t="shared" si="44"/>
        <v>43.889030068971444</v>
      </c>
      <c r="Q134" t="s">
        <v>445</v>
      </c>
      <c r="R134" t="s">
        <v>424</v>
      </c>
      <c r="S134" t="s">
        <v>493</v>
      </c>
      <c r="T134" s="35">
        <v>100</v>
      </c>
      <c r="U134" s="35">
        <f t="shared" si="45"/>
        <v>51.92307692307692</v>
      </c>
      <c r="V134" s="35">
        <f t="shared" si="46"/>
        <v>69.040247678018574</v>
      </c>
      <c r="W134" s="35">
        <f t="shared" si="47"/>
        <v>76.744186046511629</v>
      </c>
      <c r="X134" s="35">
        <f t="shared" si="48"/>
        <v>54.215566275469797</v>
      </c>
      <c r="Y134" s="35">
        <f t="shared" si="49"/>
        <v>71.332737030411437</v>
      </c>
      <c r="Z134" s="35">
        <f t="shared" si="50"/>
        <v>79.036675398904492</v>
      </c>
      <c r="AA134" s="35">
        <f t="shared" si="51"/>
        <v>-2.2924893523928773</v>
      </c>
      <c r="AB134" s="35">
        <f t="shared" si="52"/>
        <v>-2.2924893523928631</v>
      </c>
      <c r="AC134" s="35">
        <f t="shared" si="53"/>
        <v>-2.2924893523928631</v>
      </c>
      <c r="AD134" s="36"/>
      <c r="AE134" s="36"/>
      <c r="AF134">
        <v>2.37</v>
      </c>
      <c r="AG134">
        <v>1.65</v>
      </c>
      <c r="AH134" s="36"/>
      <c r="AI134" s="36"/>
      <c r="AJ134" t="s">
        <v>467</v>
      </c>
    </row>
    <row r="135" spans="1:36" ht="15" x14ac:dyDescent="0.25">
      <c r="A135">
        <v>2.08</v>
      </c>
      <c r="B135">
        <v>3.23</v>
      </c>
      <c r="C135">
        <v>4.3</v>
      </c>
      <c r="D135" s="20">
        <f t="shared" si="41"/>
        <v>2.2924893523928791E-2</v>
      </c>
      <c r="E135" s="17">
        <f>IF(OR($A135="",$B135="",$C135=""),"",A135*'MPTO_working_3-way'!$I134)</f>
        <v>2.127683778529772</v>
      </c>
      <c r="F135" s="21">
        <f>IF(OR($A135="",$B135="",$C135=""),"",B135*'MPTO_working_3-way'!$I134)</f>
        <v>3.3040474060822902</v>
      </c>
      <c r="G135" s="22">
        <f>IF(OR($A135="",$B135="",$C135=""),"",C135*'MPTO_working_3-way'!$I134)</f>
        <v>4.398577042152894</v>
      </c>
      <c r="H135" s="17">
        <f>IF(OR($A135="",$B135="",$C135=""),"",'MPTO_working_3-way'!E134)</f>
        <v>2.1135947276313556</v>
      </c>
      <c r="I135" s="21">
        <f>IF(OR($A135="",$B135="",$C135=""),"",'MPTO_working_3-way'!F134)</f>
        <v>3.3117419674341182</v>
      </c>
      <c r="J135" s="22">
        <f>IF(OR($A135="",$B135="",$C135=""),"",'MPTO_working_3-way'!G134)</f>
        <v>4.4460942742287966</v>
      </c>
      <c r="K135" s="17">
        <f>IF(OR($A135="",$B135="",$C135=""),"",'OddsRatio_working_3-way'!H134)</f>
        <v>2.1194835339935065</v>
      </c>
      <c r="L135" s="21">
        <f>IF(OR($A135="",$B135="",$C135=""),"",'OddsRatio_working_3-way'!I134)</f>
        <v>3.3115261859310352</v>
      </c>
      <c r="M135" s="22">
        <f>IF(OR($A135="",$B135="",$C135=""),"",'OddsRatio_working_3-way'!J134)</f>
        <v>4.4206441316468235</v>
      </c>
      <c r="N135" s="23">
        <f t="shared" si="42"/>
        <v>46.999465338359599</v>
      </c>
      <c r="O135" s="24">
        <f t="shared" si="43"/>
        <v>30.265909567736209</v>
      </c>
      <c r="P135" s="24">
        <f t="shared" si="44"/>
        <v>22.734625093904178</v>
      </c>
      <c r="Q135" t="s">
        <v>184</v>
      </c>
      <c r="R135" t="s">
        <v>324</v>
      </c>
      <c r="S135" t="s">
        <v>493</v>
      </c>
      <c r="T135" s="35">
        <v>100</v>
      </c>
      <c r="U135" s="35">
        <f t="shared" si="45"/>
        <v>73.118279569892465</v>
      </c>
      <c r="V135" s="35">
        <f t="shared" si="46"/>
        <v>69.6048632218845</v>
      </c>
      <c r="W135" s="35">
        <f t="shared" si="47"/>
        <v>55.156950672645742</v>
      </c>
      <c r="X135" s="35">
        <f t="shared" si="48"/>
        <v>75.238186105469765</v>
      </c>
      <c r="Y135" s="35">
        <f t="shared" si="49"/>
        <v>71.724769757461786</v>
      </c>
      <c r="Z135" s="35">
        <f t="shared" si="50"/>
        <v>57.276857208223021</v>
      </c>
      <c r="AA135" s="35">
        <f t="shared" si="51"/>
        <v>-2.1199065355773001</v>
      </c>
      <c r="AB135" s="35">
        <f t="shared" si="52"/>
        <v>-2.1199065355772859</v>
      </c>
      <c r="AC135" s="35">
        <f t="shared" si="53"/>
        <v>-2.1199065355772788</v>
      </c>
      <c r="AF135">
        <v>2.41</v>
      </c>
      <c r="AG135">
        <v>1.63</v>
      </c>
      <c r="AJ135" t="s">
        <v>467</v>
      </c>
    </row>
    <row r="136" spans="1:36" ht="15" x14ac:dyDescent="0.25">
      <c r="A136">
        <v>3.72</v>
      </c>
      <c r="B136">
        <v>3.29</v>
      </c>
      <c r="C136">
        <v>2.23</v>
      </c>
      <c r="D136" s="20">
        <f t="shared" si="41"/>
        <v>2.1199065355772762E-2</v>
      </c>
      <c r="E136" s="17">
        <f>IF(OR($A136="",$B136="",$C136=""),"",A136*'MPTO_working_3-way'!$I135)</f>
        <v>3.7988605231234747</v>
      </c>
      <c r="F136" s="21">
        <f>IF(OR($A136="",$B136="",$C136=""),"",B136*'MPTO_working_3-way'!$I135)</f>
        <v>3.3597449250204923</v>
      </c>
      <c r="G136" s="22">
        <f>IF(OR($A136="",$B136="",$C136=""),"",C136*'MPTO_working_3-way'!$I135)</f>
        <v>2.2772739157433732</v>
      </c>
      <c r="H136" s="17">
        <f>IF(OR($A136="",$B136="",$C136=""),"",'MPTO_working_3-way'!E135)</f>
        <v>3.8204269561044741</v>
      </c>
      <c r="I136" s="21">
        <f>IF(OR($A136="",$B136="",$C136=""),"",'MPTO_working_3-way'!F135)</f>
        <v>3.3683074501864056</v>
      </c>
      <c r="J136" s="22">
        <f>IF(OR($A136="",$B136="",$C136=""),"",'MPTO_working_3-way'!G135)</f>
        <v>2.2657028823871626</v>
      </c>
      <c r="K136" s="17">
        <f>IF(OR($A136="",$B136="",$C136=""),"",'OddsRatio_working_3-way'!H135)</f>
        <v>3.8098655777066606</v>
      </c>
      <c r="L136" s="21">
        <f>IF(OR($A136="",$B136="",$C136=""),"",'OddsRatio_working_3-way'!I135)</f>
        <v>3.3656588871133279</v>
      </c>
      <c r="M136" s="22">
        <f>IF(OR($A136="",$B136="",$C136=""),"",'OddsRatio_working_3-way'!J135)</f>
        <v>2.2706377428599969</v>
      </c>
      <c r="N136" s="23">
        <f t="shared" si="42"/>
        <v>26.323682954745241</v>
      </c>
      <c r="O136" s="24">
        <f t="shared" si="43"/>
        <v>29.764164313572127</v>
      </c>
      <c r="P136" s="24">
        <f t="shared" si="44"/>
        <v>43.912152731682646</v>
      </c>
      <c r="Q136" t="s">
        <v>446</v>
      </c>
      <c r="R136" t="s">
        <v>185</v>
      </c>
      <c r="S136" t="s">
        <v>493</v>
      </c>
      <c r="T136" s="35">
        <v>100</v>
      </c>
      <c r="U136" s="35">
        <f t="shared" si="45"/>
        <v>45.355191256830594</v>
      </c>
      <c r="V136" s="35">
        <f t="shared" si="46"/>
        <v>71.098265895953759</v>
      </c>
      <c r="W136" s="35">
        <f t="shared" si="47"/>
        <v>80.6949806949807</v>
      </c>
      <c r="X136" s="35">
        <f t="shared" si="48"/>
        <v>48.206753409065549</v>
      </c>
      <c r="Y136" s="35">
        <f t="shared" si="49"/>
        <v>73.949828048188706</v>
      </c>
      <c r="Z136" s="35">
        <f t="shared" si="50"/>
        <v>83.546542847215633</v>
      </c>
      <c r="AA136" s="35">
        <f t="shared" si="51"/>
        <v>-2.8515621522349548</v>
      </c>
      <c r="AB136" s="35">
        <f t="shared" si="52"/>
        <v>-2.8515621522349477</v>
      </c>
      <c r="AC136" s="35">
        <f t="shared" si="53"/>
        <v>-2.8515621522349335</v>
      </c>
      <c r="AF136">
        <v>2.29</v>
      </c>
      <c r="AG136">
        <v>1.69</v>
      </c>
      <c r="AJ136" t="s">
        <v>467</v>
      </c>
    </row>
    <row r="137" spans="1:36" ht="15" x14ac:dyDescent="0.25">
      <c r="A137">
        <v>1.83</v>
      </c>
      <c r="B137">
        <v>3.46</v>
      </c>
      <c r="C137">
        <v>5.18</v>
      </c>
      <c r="D137" s="20">
        <f t="shared" si="41"/>
        <v>2.8515621522349432E-2</v>
      </c>
      <c r="E137" s="17">
        <f>IF(OR($A137="",$B137="",$C137=""),"",A137*'MPTO_working_3-way'!$I136)</f>
        <v>1.8821835873858996</v>
      </c>
      <c r="F137" s="21">
        <f>IF(OR($A137="",$B137="",$C137=""),"",B137*'MPTO_working_3-way'!$I136)</f>
        <v>3.5586640504673288</v>
      </c>
      <c r="G137" s="22">
        <f>IF(OR($A137="",$B137="",$C137=""),"",C137*'MPTO_working_3-way'!$I136)</f>
        <v>5.3277109194857699</v>
      </c>
      <c r="H137" s="17">
        <f>IF(OR($A137="",$B137="",$C137=""),"",'MPTO_working_3-way'!E136)</f>
        <v>1.8623954926458635</v>
      </c>
      <c r="I137" s="21">
        <f>IF(OR($A137="",$B137="",$C137=""),"",'MPTO_working_3-way'!F136)</f>
        <v>3.5776622151157449</v>
      </c>
      <c r="J137" s="22">
        <f>IF(OR($A137="",$B137="",$C137=""),"",'MPTO_working_3-way'!G136)</f>
        <v>5.44825561552069</v>
      </c>
      <c r="K137" s="17">
        <f>IF(OR($A137="",$B137="",$C137=""),"",'OddsRatio_working_3-way'!H136)</f>
        <v>1.8700368717197997</v>
      </c>
      <c r="L137" s="21">
        <f>IF(OR($A137="",$B137="",$C137=""),"",'OddsRatio_working_3-way'!I136)</f>
        <v>3.5786634993141035</v>
      </c>
      <c r="M137" s="22">
        <f>IF(OR($A137="",$B137="",$C137=""),"",'OddsRatio_working_3-way'!J136)</f>
        <v>5.3816314744442906</v>
      </c>
      <c r="N137" s="23">
        <f t="shared" si="42"/>
        <v>53.129780043872643</v>
      </c>
      <c r="O137" s="24">
        <f t="shared" si="43"/>
        <v>28.100432797770797</v>
      </c>
      <c r="P137" s="24">
        <f t="shared" si="44"/>
        <v>18.769787158356554</v>
      </c>
      <c r="Q137" t="s">
        <v>328</v>
      </c>
      <c r="R137" t="s">
        <v>331</v>
      </c>
      <c r="S137" t="s">
        <v>493</v>
      </c>
      <c r="T137" s="35">
        <v>100</v>
      </c>
      <c r="U137" s="35">
        <f t="shared" si="45"/>
        <v>67.948717948717942</v>
      </c>
      <c r="V137" s="35">
        <f t="shared" si="46"/>
        <v>65.870307167235495</v>
      </c>
      <c r="W137" s="35">
        <f t="shared" si="47"/>
        <v>63.503649635036496</v>
      </c>
      <c r="X137" s="35">
        <f t="shared" si="48"/>
        <v>70.626043197728009</v>
      </c>
      <c r="Y137" s="35">
        <f t="shared" si="49"/>
        <v>68.547632416245548</v>
      </c>
      <c r="Z137" s="35">
        <f t="shared" si="50"/>
        <v>66.180974884046549</v>
      </c>
      <c r="AA137" s="35">
        <f t="shared" si="51"/>
        <v>-2.6773252490100674</v>
      </c>
      <c r="AB137" s="35">
        <f t="shared" si="52"/>
        <v>-2.6773252490100532</v>
      </c>
      <c r="AC137" s="35">
        <f t="shared" si="53"/>
        <v>-2.6773252490100532</v>
      </c>
      <c r="AF137">
        <v>2.46</v>
      </c>
      <c r="AG137">
        <v>1.6</v>
      </c>
      <c r="AJ137" t="s">
        <v>468</v>
      </c>
    </row>
    <row r="138" spans="1:36" ht="15" x14ac:dyDescent="0.25">
      <c r="A138">
        <v>3.12</v>
      </c>
      <c r="B138">
        <v>2.93</v>
      </c>
      <c r="C138">
        <v>2.74</v>
      </c>
      <c r="D138" s="20">
        <f t="shared" si="41"/>
        <v>2.6773252490100541E-2</v>
      </c>
      <c r="E138" s="17">
        <f>IF(OR($A138="",$B138="",$C138=""),"",A138*'MPTO_working_3-way'!$I137)</f>
        <v>3.2035325477691137</v>
      </c>
      <c r="F138" s="21">
        <f>IF(OR($A138="",$B138="",$C138=""),"",B138*'MPTO_working_3-way'!$I137)</f>
        <v>3.0084456297959949</v>
      </c>
      <c r="G138" s="22">
        <f>IF(OR($A138="",$B138="",$C138=""),"",C138*'MPTO_working_3-way'!$I137)</f>
        <v>2.8133587118228758</v>
      </c>
      <c r="H138" s="17">
        <f>IF(OR($A138="",$B138="",$C138=""),"",'MPTO_working_3-way'!E137)</f>
        <v>3.2093620632866235</v>
      </c>
      <c r="I138" s="21">
        <f>IF(OR($A138="",$B138="",$C138=""),"",'MPTO_working_3-way'!F137)</f>
        <v>3.0086724004339569</v>
      </c>
      <c r="J138" s="22">
        <f>IF(OR($A138="",$B138="",$C138=""),"",'MPTO_working_3-way'!G137)</f>
        <v>2.8086803918220791</v>
      </c>
      <c r="K138" s="17">
        <f>IF(OR($A138="",$B138="",$C138=""),"",'OddsRatio_working_3-way'!H137)</f>
        <v>3.206422452217407</v>
      </c>
      <c r="L138" s="21">
        <f>IF(OR($A138="",$B138="",$C138=""),"",'OddsRatio_working_3-way'!I137)</f>
        <v>3.0086770437639601</v>
      </c>
      <c r="M138" s="22">
        <f>IF(OR($A138="",$B138="",$C138=""),"",'OddsRatio_working_3-way'!J137)</f>
        <v>2.8109316353105127</v>
      </c>
      <c r="N138" s="23">
        <f t="shared" si="42"/>
        <v>31.215540503759925</v>
      </c>
      <c r="O138" s="24">
        <f t="shared" si="43"/>
        <v>33.239756440863808</v>
      </c>
      <c r="P138" s="24">
        <f t="shared" si="44"/>
        <v>35.544703055376267</v>
      </c>
      <c r="Q138" t="s">
        <v>431</v>
      </c>
      <c r="R138" t="s">
        <v>427</v>
      </c>
      <c r="S138" t="s">
        <v>493</v>
      </c>
      <c r="T138" s="35">
        <v>100</v>
      </c>
      <c r="U138" s="35">
        <f t="shared" si="45"/>
        <v>58.677685950413228</v>
      </c>
      <c r="V138" s="35">
        <f t="shared" si="46"/>
        <v>68.253968253968253</v>
      </c>
      <c r="W138" s="35">
        <f t="shared" si="47"/>
        <v>70.238095238095241</v>
      </c>
      <c r="X138" s="35">
        <f t="shared" si="48"/>
        <v>61.507936507936513</v>
      </c>
      <c r="Y138" s="35">
        <f t="shared" si="49"/>
        <v>71.084218811491539</v>
      </c>
      <c r="Z138" s="35">
        <f t="shared" si="50"/>
        <v>73.068345795618512</v>
      </c>
      <c r="AA138" s="35">
        <f t="shared" si="51"/>
        <v>-2.8302505575232857</v>
      </c>
      <c r="AB138" s="35">
        <f t="shared" si="52"/>
        <v>-2.8302505575232857</v>
      </c>
      <c r="AC138" s="35">
        <f t="shared" si="53"/>
        <v>-2.8302505575232715</v>
      </c>
      <c r="AF138">
        <v>2.7</v>
      </c>
      <c r="AG138">
        <v>1.51</v>
      </c>
      <c r="AJ138" t="s">
        <v>468</v>
      </c>
    </row>
    <row r="139" spans="1:36" ht="15" x14ac:dyDescent="0.25">
      <c r="A139">
        <v>2.42</v>
      </c>
      <c r="B139">
        <v>3.15</v>
      </c>
      <c r="C139">
        <v>3.36</v>
      </c>
      <c r="D139" s="20">
        <f t="shared" si="41"/>
        <v>2.8302505575232839E-2</v>
      </c>
      <c r="E139" s="17">
        <f>IF(OR($A139="",$B139="",$C139=""),"",A139*'MPTO_working_3-way'!$I138)</f>
        <v>2.4884920634920635</v>
      </c>
      <c r="F139" s="21">
        <f>IF(OR($A139="",$B139="",$C139=""),"",B139*'MPTO_working_3-way'!$I138)</f>
        <v>3.2391528925619832</v>
      </c>
      <c r="G139" s="22">
        <f>IF(OR($A139="",$B139="",$C139=""),"",C139*'MPTO_working_3-way'!$I138)</f>
        <v>3.4550964187327824</v>
      </c>
      <c r="H139" s="17">
        <f>IF(OR($A139="",$B139="",$C139=""),"",'MPTO_working_3-way'!E138)</f>
        <v>2.476541137612692</v>
      </c>
      <c r="I139" s="21">
        <f>IF(OR($A139="",$B139="",$C139=""),"",'MPTO_working_3-way'!F138)</f>
        <v>3.2464776235937109</v>
      </c>
      <c r="J139" s="22">
        <f>IF(OR($A139="",$B139="",$C139=""),"",'MPTO_working_3-way'!G138)</f>
        <v>3.4699946893255444</v>
      </c>
      <c r="K139" s="17">
        <f>IF(OR($A139="",$B139="",$C139=""),"",'OddsRatio_working_3-way'!H138)</f>
        <v>2.481860124595451</v>
      </c>
      <c r="L139" s="21">
        <f>IF(OR($A139="",$B139="",$C139=""),"",'OddsRatio_working_3-way'!I138)</f>
        <v>3.2436614562536761</v>
      </c>
      <c r="M139" s="22">
        <f>IF(OR($A139="",$B139="",$C139=""),"",'OddsRatio_working_3-way'!J138)</f>
        <v>3.4628097845389192</v>
      </c>
      <c r="N139" s="23">
        <f t="shared" si="42"/>
        <v>40.184978472332958</v>
      </c>
      <c r="O139" s="24">
        <f t="shared" si="43"/>
        <v>30.872269175570089</v>
      </c>
      <c r="P139" s="24">
        <f t="shared" si="44"/>
        <v>28.942752352096957</v>
      </c>
      <c r="Q139" t="s">
        <v>190</v>
      </c>
      <c r="R139" t="s">
        <v>451</v>
      </c>
      <c r="S139" t="s">
        <v>493</v>
      </c>
      <c r="T139" s="35">
        <v>100</v>
      </c>
      <c r="U139" s="35">
        <f t="shared" si="45"/>
        <v>48.186528497409334</v>
      </c>
      <c r="V139" s="35">
        <f t="shared" si="46"/>
        <v>70.930232558139537</v>
      </c>
      <c r="W139" s="35">
        <f t="shared" si="47"/>
        <v>77.973568281938327</v>
      </c>
      <c r="X139" s="35">
        <f t="shared" si="48"/>
        <v>51.096199159922136</v>
      </c>
      <c r="Y139" s="35">
        <f t="shared" si="49"/>
        <v>73.839903220652346</v>
      </c>
      <c r="Z139" s="35">
        <f t="shared" si="50"/>
        <v>80.883238944451151</v>
      </c>
      <c r="AA139" s="35">
        <f t="shared" si="51"/>
        <v>-2.9096706625128022</v>
      </c>
      <c r="AB139" s="35">
        <f t="shared" si="52"/>
        <v>-2.9096706625128093</v>
      </c>
      <c r="AC139" s="35">
        <f t="shared" si="53"/>
        <v>-2.9096706625128235</v>
      </c>
      <c r="AF139">
        <v>2.27</v>
      </c>
      <c r="AG139">
        <v>1.68</v>
      </c>
      <c r="AJ139" t="s">
        <v>468</v>
      </c>
    </row>
    <row r="140" spans="1:36" ht="15" x14ac:dyDescent="0.25">
      <c r="A140">
        <v>1.93</v>
      </c>
      <c r="B140">
        <v>3.44</v>
      </c>
      <c r="C140">
        <v>4.54</v>
      </c>
      <c r="D140" s="20">
        <f t="shared" si="41"/>
        <v>2.9096706625128199E-2</v>
      </c>
      <c r="E140" s="17">
        <f>IF(OR($A140="",$B140="",$C140=""),"",A140*'MPTO_working_3-way'!$I139)</f>
        <v>1.9861566437864973</v>
      </c>
      <c r="F140" s="21">
        <f>IF(OR($A140="",$B140="",$C140=""),"",B140*'MPTO_working_3-way'!$I139)</f>
        <v>3.540092670790441</v>
      </c>
      <c r="G140" s="22">
        <f>IF(OR($A140="",$B140="",$C140=""),"",C140*'MPTO_working_3-way'!$I139)</f>
        <v>4.6720990480780822</v>
      </c>
      <c r="H140" s="17">
        <f>IF(OR($A140="",$B140="",$C140=""),"",'MPTO_working_3-way'!E139)</f>
        <v>1.9668166065219401</v>
      </c>
      <c r="I140" s="21">
        <f>IF(OR($A140="",$B140="",$C140=""),"",'MPTO_working_3-way'!F139)</f>
        <v>3.5587344105968275</v>
      </c>
      <c r="J140" s="22">
        <f>IF(OR($A140="",$B140="",$C140=""),"",'MPTO_working_3-way'!G139)</f>
        <v>4.749117988496983</v>
      </c>
      <c r="K140" s="17">
        <f>IF(OR($A140="",$B140="",$C140=""),"",'OddsRatio_working_3-way'!H139)</f>
        <v>1.9744284474358171</v>
      </c>
      <c r="L140" s="21">
        <f>IF(OR($A140="",$B140="",$C140=""),"",'OddsRatio_working_3-way'!I139)</f>
        <v>3.5565649588638646</v>
      </c>
      <c r="M140" s="22">
        <f>IF(OR($A140="",$B140="",$C140=""),"",'OddsRatio_working_3-way'!J139)</f>
        <v>4.7091147354008527</v>
      </c>
      <c r="N140" s="23">
        <f t="shared" si="42"/>
        <v>50.34849608304588</v>
      </c>
      <c r="O140" s="24">
        <f t="shared" si="43"/>
        <v>28.247848093104221</v>
      </c>
      <c r="P140" s="24">
        <f t="shared" si="44"/>
        <v>21.403655823849896</v>
      </c>
      <c r="Q140" t="s">
        <v>333</v>
      </c>
      <c r="R140" t="s">
        <v>430</v>
      </c>
      <c r="S140" t="s">
        <v>493</v>
      </c>
      <c r="T140" s="35">
        <v>100</v>
      </c>
      <c r="U140" s="35">
        <f t="shared" si="45"/>
        <v>47.643979057591622</v>
      </c>
      <c r="V140" s="35">
        <f t="shared" si="46"/>
        <v>74.683544303797461</v>
      </c>
      <c r="W140" s="35">
        <f t="shared" si="47"/>
        <v>74.811083123425689</v>
      </c>
      <c r="X140" s="35">
        <f t="shared" si="48"/>
        <v>50.505372572776828</v>
      </c>
      <c r="Y140" s="35">
        <f t="shared" si="49"/>
        <v>77.544937818982689</v>
      </c>
      <c r="Z140" s="35">
        <f t="shared" si="50"/>
        <v>77.672476638610902</v>
      </c>
      <c r="AA140" s="35">
        <f t="shared" si="51"/>
        <v>-2.8613935151852061</v>
      </c>
      <c r="AB140" s="35">
        <f t="shared" si="52"/>
        <v>-2.8613935151852274</v>
      </c>
      <c r="AC140" s="35">
        <f t="shared" si="53"/>
        <v>-2.8613935151852132</v>
      </c>
      <c r="AF140">
        <v>2.2999999999999998</v>
      </c>
      <c r="AG140">
        <v>1.67</v>
      </c>
      <c r="AJ140" t="s">
        <v>468</v>
      </c>
    </row>
    <row r="141" spans="1:36" ht="15" x14ac:dyDescent="0.25">
      <c r="A141">
        <v>1.91</v>
      </c>
      <c r="B141">
        <v>3.95</v>
      </c>
      <c r="C141">
        <v>3.97</v>
      </c>
      <c r="D141" s="20">
        <f t="shared" si="41"/>
        <v>2.8613935151851955E-2</v>
      </c>
      <c r="E141" s="17">
        <f>IF(OR($A141="",$B141="",$C141=""),"",A141*'MPTO_working_3-way'!$I140)</f>
        <v>1.9646526161400371</v>
      </c>
      <c r="F141" s="21">
        <f>IF(OR($A141="",$B141="",$C141=""),"",B141*'MPTO_working_3-way'!$I140)</f>
        <v>4.063025043849815</v>
      </c>
      <c r="G141" s="22">
        <f>IF(OR($A141="",$B141="",$C141=""),"",C141*'MPTO_working_3-way'!$I140)</f>
        <v>4.0835973225528521</v>
      </c>
      <c r="H141" s="17">
        <f>IF(OR($A141="",$B141="",$C141=""),"",'MPTO_working_3-way'!E140)</f>
        <v>1.945441149454727</v>
      </c>
      <c r="I141" s="21">
        <f>IF(OR($A141="",$B141="",$C141=""),"",'MPTO_working_3-way'!F140)</f>
        <v>4.1046424648595208</v>
      </c>
      <c r="J141" s="22">
        <f>IF(OR($A141="",$B141="",$C141=""),"",'MPTO_working_3-way'!G140)</f>
        <v>4.1262434008458202</v>
      </c>
      <c r="K141" s="17">
        <f>IF(OR($A141="",$B141="",$C141=""),"",'OddsRatio_working_3-way'!H140)</f>
        <v>1.9527790256261732</v>
      </c>
      <c r="L141" s="21">
        <f>IF(OR($A141="",$B141="",$C141=""),"",'OddsRatio_working_3-way'!I140)</f>
        <v>4.0886792588980354</v>
      </c>
      <c r="M141" s="22">
        <f>IF(OR($A141="",$B141="",$C141=""),"",'OddsRatio_working_3-way'!J140)</f>
        <v>4.1096194572634444</v>
      </c>
      <c r="N141" s="23">
        <f t="shared" si="42"/>
        <v>50.899583559189466</v>
      </c>
      <c r="O141" s="24">
        <f t="shared" si="43"/>
        <v>24.612203695709333</v>
      </c>
      <c r="P141" s="24">
        <f t="shared" si="44"/>
        <v>24.488212745101226</v>
      </c>
      <c r="Q141" t="s">
        <v>434</v>
      </c>
      <c r="R141" t="s">
        <v>482</v>
      </c>
      <c r="S141" t="s">
        <v>493</v>
      </c>
      <c r="T141" s="35">
        <v>100</v>
      </c>
      <c r="U141" s="35">
        <f t="shared" si="45"/>
        <v>35.897435897435898</v>
      </c>
      <c r="V141" s="35">
        <f t="shared" si="46"/>
        <v>77.116704805491992</v>
      </c>
      <c r="W141" s="35">
        <f t="shared" si="47"/>
        <v>84.076433121019107</v>
      </c>
      <c r="X141" s="35">
        <f t="shared" si="48"/>
        <v>38.806862073488901</v>
      </c>
      <c r="Y141" s="35">
        <f t="shared" si="49"/>
        <v>80.026130981544981</v>
      </c>
      <c r="Z141" s="35">
        <f t="shared" si="50"/>
        <v>86.985859297072096</v>
      </c>
      <c r="AA141" s="35">
        <f t="shared" si="51"/>
        <v>-2.9094261760530031</v>
      </c>
      <c r="AB141" s="35">
        <f t="shared" si="52"/>
        <v>-2.9094261760529889</v>
      </c>
      <c r="AC141" s="35">
        <f t="shared" si="53"/>
        <v>-2.9094261760529889</v>
      </c>
      <c r="AF141">
        <v>1.82</v>
      </c>
      <c r="AG141">
        <v>2.0699999999999998</v>
      </c>
      <c r="AJ141" t="s">
        <v>469</v>
      </c>
    </row>
    <row r="142" spans="1:36" ht="15" x14ac:dyDescent="0.25">
      <c r="A142">
        <v>1.56</v>
      </c>
      <c r="B142">
        <v>4.37</v>
      </c>
      <c r="C142">
        <v>6.28</v>
      </c>
      <c r="D142" s="20">
        <f t="shared" si="41"/>
        <v>2.9094261760529871E-2</v>
      </c>
      <c r="E142" s="17">
        <f>IF(OR($A142="",$B142="",$C142=""),"",A142*'MPTO_working_3-way'!$I141)</f>
        <v>1.6053870483464268</v>
      </c>
      <c r="F142" s="21">
        <f>IF(OR($A142="",$B142="",$C142=""),"",B142*'MPTO_working_3-way'!$I141)</f>
        <v>4.4971419238935155</v>
      </c>
      <c r="G142" s="22">
        <f>IF(OR($A142="",$B142="",$C142=""),"",C142*'MPTO_working_3-way'!$I141)</f>
        <v>6.4627119638561279</v>
      </c>
      <c r="H142" s="17">
        <f>IF(OR($A142="",$B142="",$C142=""),"",'MPTO_working_3-way'!E141)</f>
        <v>1.5839638140693857</v>
      </c>
      <c r="I142" s="21">
        <f>IF(OR($A142="",$B142="",$C142=""),"",'MPTO_working_3-way'!F141)</f>
        <v>4.5633998104659828</v>
      </c>
      <c r="J142" s="22">
        <f>IF(OR($A142="",$B142="",$C142=""),"",'MPTO_working_3-way'!G141)</f>
        <v>6.6872821515924983</v>
      </c>
      <c r="K142" s="17">
        <f>IF(OR($A142="",$B142="",$C142=""),"",'OddsRatio_working_3-way'!H141)</f>
        <v>1.5911702003227695</v>
      </c>
      <c r="L142" s="21">
        <f>IF(OR($A142="",$B142="",$C142=""),"",'OddsRatio_working_3-way'!I141)</f>
        <v>4.5575778126566657</v>
      </c>
      <c r="M142" s="22">
        <f>IF(OR($A142="",$B142="",$C142=""),"",'OddsRatio_working_3-way'!J141)</f>
        <v>6.573890460186111</v>
      </c>
      <c r="N142" s="23">
        <f t="shared" si="42"/>
        <v>62.290274549680426</v>
      </c>
      <c r="O142" s="24">
        <f t="shared" si="43"/>
        <v>22.236345148169672</v>
      </c>
      <c r="P142" s="24">
        <f t="shared" si="44"/>
        <v>15.473380302149915</v>
      </c>
      <c r="Q142" t="s">
        <v>458</v>
      </c>
      <c r="R142" t="s">
        <v>191</v>
      </c>
      <c r="S142" t="s">
        <v>493</v>
      </c>
      <c r="T142" s="35">
        <v>100</v>
      </c>
      <c r="U142" s="35">
        <f t="shared" si="45"/>
        <v>32.885906040268459</v>
      </c>
      <c r="V142" s="35">
        <f t="shared" si="46"/>
        <v>79.123173277661792</v>
      </c>
      <c r="W142" s="35">
        <f t="shared" si="47"/>
        <v>84.848484848484844</v>
      </c>
      <c r="X142" s="35">
        <f t="shared" si="48"/>
        <v>36.02834187385335</v>
      </c>
      <c r="Y142" s="35">
        <f t="shared" si="49"/>
        <v>82.26560911124669</v>
      </c>
      <c r="Z142" s="35">
        <f t="shared" si="50"/>
        <v>87.990920682069756</v>
      </c>
      <c r="AA142" s="35">
        <f t="shared" si="51"/>
        <v>-3.1424358335848908</v>
      </c>
      <c r="AB142" s="35">
        <f t="shared" si="52"/>
        <v>-3.1424358335848979</v>
      </c>
      <c r="AC142" s="35">
        <f t="shared" si="53"/>
        <v>-3.1424358335849121</v>
      </c>
      <c r="AF142">
        <v>1.63</v>
      </c>
      <c r="AG142">
        <v>2.39</v>
      </c>
      <c r="AJ142" t="s">
        <v>469</v>
      </c>
    </row>
    <row r="143" spans="1:36" ht="15" x14ac:dyDescent="0.25">
      <c r="A143">
        <v>1.49</v>
      </c>
      <c r="B143">
        <v>4.79</v>
      </c>
      <c r="C143">
        <v>6.6</v>
      </c>
      <c r="D143" s="20">
        <f t="shared" si="41"/>
        <v>3.1424358335849112E-2</v>
      </c>
      <c r="E143" s="17">
        <f>IF(OR($A143="",$B143="",$C143=""),"",A143*'MPTO_working_3-way'!$I142)</f>
        <v>1.5368222939204152</v>
      </c>
      <c r="F143" s="21">
        <f>IF(OR($A143="",$B143="",$C143=""),"",B143*'MPTO_working_3-way'!$I142)</f>
        <v>4.9405226764287171</v>
      </c>
      <c r="G143" s="22">
        <f>IF(OR($A143="",$B143="",$C143=""),"",C143*'MPTO_working_3-way'!$I142)</f>
        <v>6.8074007650166042</v>
      </c>
      <c r="H143" s="17">
        <f>IF(OR($A143="",$B143="",$C143=""),"",'MPTO_working_3-way'!E142)</f>
        <v>1.513623779157548</v>
      </c>
      <c r="I143" s="21">
        <f>IF(OR($A143="",$B143="",$C143=""),"",'MPTO_working_3-way'!F142)</f>
        <v>5.0430301308697247</v>
      </c>
      <c r="J143" s="22">
        <f>IF(OR($A143="",$B143="",$C143=""),"",'MPTO_working_3-way'!G142)</f>
        <v>7.0901688118946016</v>
      </c>
      <c r="K143" s="17">
        <f>IF(OR($A143="",$B143="",$C143=""),"",'OddsRatio_working_3-way'!H142)</f>
        <v>1.5210764166109185</v>
      </c>
      <c r="L143" s="21">
        <f>IF(OR($A143="",$B143="",$C143=""),"",'OddsRatio_working_3-way'!I142)</f>
        <v>5.0303665692966941</v>
      </c>
      <c r="M143" s="22">
        <f>IF(OR($A143="",$B143="",$C143=""),"",'OddsRatio_working_3-way'!J142)</f>
        <v>6.955159046981926</v>
      </c>
      <c r="N143" s="23">
        <f t="shared" si="42"/>
        <v>65.069331955681875</v>
      </c>
      <c r="O143" s="24">
        <f t="shared" si="43"/>
        <v>20.240773405838414</v>
      </c>
      <c r="P143" s="24">
        <f t="shared" si="44"/>
        <v>14.689894638479698</v>
      </c>
      <c r="Q143" t="s">
        <v>456</v>
      </c>
      <c r="R143" t="s">
        <v>453</v>
      </c>
      <c r="S143" t="s">
        <v>493</v>
      </c>
      <c r="T143" s="35">
        <v>100</v>
      </c>
      <c r="U143" s="35">
        <f t="shared" si="45"/>
        <v>49.748743718592962</v>
      </c>
      <c r="V143" s="35">
        <f t="shared" si="46"/>
        <v>70.845481049562679</v>
      </c>
      <c r="W143" s="35">
        <f t="shared" si="47"/>
        <v>75.903614457831324</v>
      </c>
      <c r="X143" s="35">
        <f t="shared" si="48"/>
        <v>53.25090449260599</v>
      </c>
      <c r="Y143" s="35">
        <f t="shared" si="49"/>
        <v>74.3476418235757</v>
      </c>
      <c r="Z143" s="35">
        <f t="shared" si="50"/>
        <v>79.405775231844345</v>
      </c>
      <c r="AA143" s="35">
        <f t="shared" si="51"/>
        <v>-3.5021607740130278</v>
      </c>
      <c r="AB143" s="35">
        <f t="shared" si="52"/>
        <v>-3.5021607740130207</v>
      </c>
      <c r="AC143" s="35">
        <f t="shared" si="53"/>
        <v>-3.5021607740130207</v>
      </c>
      <c r="AF143">
        <v>1.58</v>
      </c>
      <c r="AG143">
        <v>2.5</v>
      </c>
      <c r="AJ143" t="s">
        <v>469</v>
      </c>
    </row>
    <row r="144" spans="1:36" ht="15" x14ac:dyDescent="0.25">
      <c r="A144">
        <v>1.99</v>
      </c>
      <c r="B144">
        <v>3.43</v>
      </c>
      <c r="C144">
        <v>4.1500000000000004</v>
      </c>
      <c r="D144" s="20">
        <f t="shared" si="41"/>
        <v>3.502160774013019E-2</v>
      </c>
      <c r="E144" s="17">
        <f>IF(OR($A144="",$B144="",$C144=""),"",A144*'MPTO_working_3-way'!$I143)</f>
        <v>2.0596929994028592</v>
      </c>
      <c r="F144" s="21">
        <f>IF(OR($A144="",$B144="",$C144=""),"",B144*'MPTO_working_3-way'!$I143)</f>
        <v>3.5501241145486468</v>
      </c>
      <c r="G144" s="22">
        <f>IF(OR($A144="",$B144="",$C144=""),"",C144*'MPTO_working_3-way'!$I143)</f>
        <v>4.2953396721215409</v>
      </c>
      <c r="H144" s="17">
        <f>IF(OR($A144="",$B144="",$C144=""),"",'MPTO_working_3-way'!E143)</f>
        <v>2.037329194102675</v>
      </c>
      <c r="I144" s="21">
        <f>IF(OR($A144="",$B144="",$C144=""),"",'MPTO_working_3-way'!F143)</f>
        <v>3.5730706493232378</v>
      </c>
      <c r="J144" s="22">
        <f>IF(OR($A144="",$B144="",$C144=""),"",'MPTO_working_3-way'!G143)</f>
        <v>4.3612894600502798</v>
      </c>
      <c r="K144" s="17">
        <f>IF(OR($A144="",$B144="",$C144=""),"",'OddsRatio_working_3-way'!H143)</f>
        <v>2.0461901194979344</v>
      </c>
      <c r="L144" s="21">
        <f>IF(OR($A144="",$B144="",$C144=""),"",'OddsRatio_working_3-way'!I143)</f>
        <v>3.5679212024040217</v>
      </c>
      <c r="M144" s="22">
        <f>IF(OR($A144="",$B144="",$C144=""),"",'OddsRatio_working_3-way'!J143)</f>
        <v>4.328786743857064</v>
      </c>
      <c r="N144" s="23">
        <f t="shared" si="42"/>
        <v>48.55092483636723</v>
      </c>
      <c r="O144" s="24">
        <f t="shared" si="43"/>
        <v>28.168029278242212</v>
      </c>
      <c r="P144" s="24">
        <f t="shared" si="44"/>
        <v>23.281045885390554</v>
      </c>
      <c r="Q144" t="s">
        <v>483</v>
      </c>
      <c r="R144" t="s">
        <v>484</v>
      </c>
      <c r="S144" t="s">
        <v>494</v>
      </c>
      <c r="T144" s="35">
        <v>100</v>
      </c>
      <c r="U144" s="35">
        <f t="shared" si="45"/>
        <v>63.099630996309962</v>
      </c>
      <c r="V144" s="35">
        <f t="shared" si="46"/>
        <v>72.14484679665739</v>
      </c>
      <c r="W144" s="35">
        <f t="shared" si="47"/>
        <v>60.474308300395251</v>
      </c>
      <c r="X144" s="35">
        <f t="shared" si="48"/>
        <v>67.380844902947373</v>
      </c>
      <c r="Y144" s="35">
        <f t="shared" si="49"/>
        <v>76.42606070329478</v>
      </c>
      <c r="Z144" s="35">
        <f t="shared" si="50"/>
        <v>64.755522207032655</v>
      </c>
      <c r="AA144" s="35">
        <f t="shared" si="51"/>
        <v>-4.2812139066374115</v>
      </c>
      <c r="AB144" s="35">
        <f t="shared" si="52"/>
        <v>-4.2812139066373902</v>
      </c>
      <c r="AC144" s="35">
        <f t="shared" si="53"/>
        <v>-4.2812139066374044</v>
      </c>
      <c r="AF144">
        <v>1.88</v>
      </c>
      <c r="AG144">
        <v>1.98</v>
      </c>
      <c r="AJ144" t="s">
        <v>459</v>
      </c>
    </row>
    <row r="145" spans="1:38" ht="15" x14ac:dyDescent="0.25">
      <c r="A145">
        <v>2.71</v>
      </c>
      <c r="B145">
        <v>3.59</v>
      </c>
      <c r="C145">
        <v>2.5299999999999998</v>
      </c>
      <c r="D145" s="20">
        <f t="shared" si="41"/>
        <v>4.2812139066374044E-2</v>
      </c>
      <c r="E145" s="17">
        <f>IF(OR($A145="",$B145="",$C145=""),"",A145*'MPTO_working_3-way'!$I144)</f>
        <v>2.8260208968698737</v>
      </c>
      <c r="F145" s="21">
        <f>IF(OR($A145="",$B145="",$C145=""),"",B145*'MPTO_working_3-way'!$I144)</f>
        <v>3.7436955792482829</v>
      </c>
      <c r="G145" s="22">
        <f>IF(OR($A145="",$B145="",$C145=""),"",C145*'MPTO_working_3-way'!$I144)</f>
        <v>2.6383147118379262</v>
      </c>
      <c r="H145" s="17">
        <f>IF(OR($A145="",$B145="",$C145=""),"",'MPTO_working_3-way'!E144)</f>
        <v>2.8190218130138684</v>
      </c>
      <c r="I145" s="21">
        <f>IF(OR($A145="",$B145="",$C145=""),"",'MPTO_working_3-way'!F144)</f>
        <v>3.7838538708222966</v>
      </c>
      <c r="J145" s="22">
        <f>IF(OR($A145="",$B145="",$C145=""),"",'MPTO_working_3-way'!G144)</f>
        <v>2.6247669589328404</v>
      </c>
      <c r="K145" s="17">
        <f>IF(OR($A145="",$B145="",$C145=""),"",'OddsRatio_working_3-way'!H144)</f>
        <v>2.8234906436066258</v>
      </c>
      <c r="L145" s="21">
        <f>IF(OR($A145="",$B145="",$C145=""),"",'OddsRatio_working_3-way'!I144)</f>
        <v>3.7618951853457081</v>
      </c>
      <c r="M145" s="22">
        <f>IF(OR($A145="",$B145="",$C145=""),"",'OddsRatio_working_3-way'!J144)</f>
        <v>2.6315442600690861</v>
      </c>
      <c r="N145" s="23">
        <f t="shared" si="42"/>
        <v>35.3854425176972</v>
      </c>
      <c r="O145" s="24">
        <f t="shared" si="43"/>
        <v>26.711573599710142</v>
      </c>
      <c r="P145" s="24">
        <f t="shared" si="44"/>
        <v>37.902983882592657</v>
      </c>
      <c r="Q145" t="s">
        <v>343</v>
      </c>
      <c r="R145" t="s">
        <v>346</v>
      </c>
      <c r="S145" t="s">
        <v>494</v>
      </c>
      <c r="T145" s="35">
        <v>100</v>
      </c>
      <c r="U145" s="35">
        <f t="shared" si="45"/>
        <v>53.917050691244242</v>
      </c>
      <c r="V145" s="35">
        <f t="shared" si="46"/>
        <v>71.83098591549296</v>
      </c>
      <c r="W145" s="35">
        <f t="shared" si="47"/>
        <v>69.696969696969703</v>
      </c>
      <c r="X145" s="35">
        <f t="shared" si="48"/>
        <v>58.472044387537345</v>
      </c>
      <c r="Y145" s="35">
        <f t="shared" si="49"/>
        <v>76.385979611786055</v>
      </c>
      <c r="Z145" s="35">
        <f t="shared" si="50"/>
        <v>74.251963393262812</v>
      </c>
      <c r="AA145" s="35">
        <f t="shared" si="51"/>
        <v>-4.5549936962931028</v>
      </c>
      <c r="AB145" s="35">
        <f t="shared" si="52"/>
        <v>-4.5549936962930957</v>
      </c>
      <c r="AC145" s="35">
        <f t="shared" si="53"/>
        <v>-4.5549936962931099</v>
      </c>
      <c r="AF145">
        <v>1.83</v>
      </c>
      <c r="AG145">
        <v>2.02</v>
      </c>
      <c r="AJ145" t="s">
        <v>459</v>
      </c>
    </row>
    <row r="146" spans="1:38" ht="15" x14ac:dyDescent="0.25">
      <c r="A146">
        <v>2.17</v>
      </c>
      <c r="B146">
        <v>3.55</v>
      </c>
      <c r="C146">
        <v>3.3</v>
      </c>
      <c r="D146" s="20">
        <f t="shared" si="41"/>
        <v>4.5549936962931081E-2</v>
      </c>
      <c r="E146" s="17">
        <f>IF(OR($A146="",$B146="",$C146=""),"",A146*'MPTO_working_3-way'!$I145)</f>
        <v>2.2688433632095606</v>
      </c>
      <c r="F146" s="21">
        <f>IF(OR($A146="",$B146="",$C146=""),"",B146*'MPTO_working_3-way'!$I145)</f>
        <v>3.7117022762184053</v>
      </c>
      <c r="G146" s="22">
        <f>IF(OR($A146="",$B146="",$C146=""),"",C146*'MPTO_working_3-way'!$I145)</f>
        <v>3.4503147919776724</v>
      </c>
      <c r="H146" s="17">
        <f>IF(OR($A146="",$B146="",$C146=""),"",'MPTO_working_3-way'!E145)</f>
        <v>2.2439326155109081</v>
      </c>
      <c r="I146" s="21">
        <f>IF(OR($A146="",$B146="",$C146=""),"",'MPTO_working_3-way'!F145)</f>
        <v>3.7522490719580022</v>
      </c>
      <c r="J146" s="22">
        <f>IF(OR($A146="",$B146="",$C146=""),"",'MPTO_working_3-way'!G145)</f>
        <v>3.4740679328825124</v>
      </c>
      <c r="K146" s="17">
        <f>IF(OR($A146="",$B146="",$C146=""),"",'OddsRatio_working_3-way'!H145)</f>
        <v>2.2542338539869506</v>
      </c>
      <c r="L146" s="21">
        <f>IF(OR($A146="",$B146="",$C146=""),"",'OddsRatio_working_3-way'!I145)</f>
        <v>3.7335866048433526</v>
      </c>
      <c r="M146" s="22">
        <f>IF(OR($A146="",$B146="",$C146=""),"",'OddsRatio_working_3-way'!J145)</f>
        <v>3.4655879180940041</v>
      </c>
      <c r="N146" s="23">
        <f t="shared" si="42"/>
        <v>44.07532120619274</v>
      </c>
      <c r="O146" s="24">
        <f t="shared" si="43"/>
        <v>26.941816061250211</v>
      </c>
      <c r="P146" s="24">
        <f t="shared" si="44"/>
        <v>28.982862732557045</v>
      </c>
      <c r="Q146" t="s">
        <v>485</v>
      </c>
      <c r="R146" t="s">
        <v>486</v>
      </c>
      <c r="S146" t="s">
        <v>494</v>
      </c>
      <c r="T146" s="35">
        <v>100</v>
      </c>
      <c r="U146" s="35">
        <f t="shared" si="45"/>
        <v>45.355191256830594</v>
      </c>
      <c r="V146" s="35">
        <f t="shared" si="46"/>
        <v>72.222222222222229</v>
      </c>
      <c r="W146" s="35">
        <f t="shared" si="47"/>
        <v>74.683544303797461</v>
      </c>
      <c r="X146" s="35">
        <f t="shared" si="48"/>
        <v>53.094233473980303</v>
      </c>
      <c r="Y146" s="35">
        <f t="shared" si="49"/>
        <v>79.961264439371931</v>
      </c>
      <c r="Z146" s="35">
        <f t="shared" si="50"/>
        <v>82.422586520947178</v>
      </c>
      <c r="AA146" s="35">
        <f t="shared" si="51"/>
        <v>-7.7390422171497093</v>
      </c>
      <c r="AB146" s="35">
        <f t="shared" si="52"/>
        <v>-7.7390422171497022</v>
      </c>
      <c r="AC146" s="35">
        <f t="shared" si="53"/>
        <v>-7.7390422171497164</v>
      </c>
      <c r="AF146">
        <v>1.87</v>
      </c>
      <c r="AG146">
        <v>1.97</v>
      </c>
      <c r="AJ146" t="s">
        <v>459</v>
      </c>
    </row>
    <row r="147" spans="1:38" ht="15" x14ac:dyDescent="0.25">
      <c r="A147">
        <v>1.83</v>
      </c>
      <c r="B147">
        <v>3.6</v>
      </c>
      <c r="C147">
        <v>3.95</v>
      </c>
      <c r="D147" s="20">
        <f t="shared" si="41"/>
        <v>7.7390422171496942E-2</v>
      </c>
      <c r="E147" s="17">
        <f>IF(OR($A147="",$B147="",$C147=""),"",A147*'MPTO_working_3-way'!$I146)</f>
        <v>1.9716244725738394</v>
      </c>
      <c r="F147" s="21">
        <f>IF(OR($A147="",$B147="",$C147=""),"",B147*'MPTO_working_3-way'!$I146)</f>
        <v>3.878605519817389</v>
      </c>
      <c r="G147" s="22">
        <f>IF(OR($A147="",$B147="",$C147=""),"",C147*'MPTO_working_3-way'!$I146)</f>
        <v>4.2556921675774131</v>
      </c>
      <c r="H147" s="17">
        <f>IF(OR($A147="",$B147="",$C147=""),"",'MPTO_working_3-way'!E146)</f>
        <v>1.9206713559234465</v>
      </c>
      <c r="I147" s="21">
        <f>IF(OR($A147="",$B147="",$C147=""),"",'MPTO_working_3-way'!F146)</f>
        <v>3.968553650948575</v>
      </c>
      <c r="J147" s="22">
        <f>IF(OR($A147="",$B147="",$C147=""),"",'MPTO_working_3-way'!G146)</f>
        <v>4.3981611371203542</v>
      </c>
      <c r="K147" s="17">
        <f>IF(OR($A147="",$B147="",$C147=""),"",'OddsRatio_working_3-way'!H146)</f>
        <v>1.9389940861412387</v>
      </c>
      <c r="L147" s="21">
        <f>IF(OR($A147="",$B147="",$C147=""),"",'OddsRatio_working_3-way'!I146)</f>
        <v>3.941427257791831</v>
      </c>
      <c r="M147" s="22">
        <f>IF(OR($A147="",$B147="",$C147=""),"",'OddsRatio_working_3-way'!J146)</f>
        <v>4.3373886194176556</v>
      </c>
      <c r="N147" s="23">
        <f t="shared" si="42"/>
        <v>50.719597667326525</v>
      </c>
      <c r="O147" s="24">
        <f t="shared" si="43"/>
        <v>25.782462147557649</v>
      </c>
      <c r="P147" s="24">
        <f t="shared" si="44"/>
        <v>23.497940185115834</v>
      </c>
      <c r="Q147" t="s">
        <v>349</v>
      </c>
      <c r="R147" t="s">
        <v>165</v>
      </c>
      <c r="S147" t="s">
        <v>494</v>
      </c>
      <c r="T147" s="35">
        <v>100</v>
      </c>
      <c r="U147" s="35">
        <f t="shared" si="45"/>
        <v>53.703703703703695</v>
      </c>
      <c r="V147" s="35">
        <f t="shared" si="46"/>
        <v>72.752043596730246</v>
      </c>
      <c r="W147" s="35">
        <f t="shared" si="47"/>
        <v>71.264367816091948</v>
      </c>
      <c r="X147" s="35">
        <f t="shared" si="48"/>
        <v>55.983588587177799</v>
      </c>
      <c r="Y147" s="35">
        <f t="shared" si="49"/>
        <v>75.031928480204328</v>
      </c>
      <c r="Z147" s="35">
        <f t="shared" si="50"/>
        <v>73.544252699566044</v>
      </c>
      <c r="AA147" s="35">
        <f t="shared" si="51"/>
        <v>-2.2798848834741037</v>
      </c>
      <c r="AB147" s="35">
        <f t="shared" si="52"/>
        <v>-2.2798848834740824</v>
      </c>
      <c r="AC147" s="35">
        <f t="shared" si="53"/>
        <v>-2.2798848834740966</v>
      </c>
      <c r="AD147" s="36"/>
      <c r="AE147" s="36"/>
      <c r="AF147">
        <v>1.88</v>
      </c>
      <c r="AG147">
        <v>2.17</v>
      </c>
      <c r="AI147" s="36"/>
      <c r="AJ147" t="s">
        <v>459</v>
      </c>
      <c r="AK147" s="35"/>
      <c r="AL147" s="35"/>
    </row>
    <row r="148" spans="1:38" ht="15" x14ac:dyDescent="0.25">
      <c r="A148">
        <v>2.16</v>
      </c>
      <c r="B148">
        <v>3.67</v>
      </c>
      <c r="C148">
        <v>3.48</v>
      </c>
      <c r="D148" s="20">
        <f t="shared" si="41"/>
        <v>2.2798848834741037E-2</v>
      </c>
      <c r="E148" s="17">
        <f>IF(OR($A148="",$B148="",$C148=""),"",A148*'MPTO_working_3-way'!$I147)</f>
        <v>2.2092455134830407</v>
      </c>
      <c r="F148" s="21">
        <f>IF(OR($A148="",$B148="",$C148=""),"",B148*'MPTO_working_3-way'!$I147)</f>
        <v>3.7536717752234994</v>
      </c>
      <c r="G148" s="22">
        <f>IF(OR($A148="",$B148="",$C148=""),"",C148*'MPTO_working_3-way'!$I147)</f>
        <v>3.5593399939448989</v>
      </c>
      <c r="H148" s="17">
        <f>IF(OR($A148="",$B148="",$C148=""),"",'MPTO_working_3-way'!E147)</f>
        <v>2.1960485122057465</v>
      </c>
      <c r="I148" s="21">
        <f>IF(OR($A148="",$B148="",$C148=""),"",'MPTO_working_3-way'!F147)</f>
        <v>3.7752952176169319</v>
      </c>
      <c r="J148" s="22">
        <f>IF(OR($A148="",$B148="",$C148=""),"",'MPTO_working_3-way'!G147)</f>
        <v>3.5745345156080583</v>
      </c>
      <c r="K148" s="17">
        <f>IF(OR($A148="",$B148="",$C148=""),"",'OddsRatio_working_3-way'!H147)</f>
        <v>2.2015287000648058</v>
      </c>
      <c r="L148" s="21">
        <f>IF(OR($A148="",$B148="",$C148=""),"",'OddsRatio_working_3-way'!I147)</f>
        <v>3.7655876113560618</v>
      </c>
      <c r="M148" s="22">
        <f>IF(OR($A148="",$B148="",$C148=""),"",'OddsRatio_working_3-way'!J147)</f>
        <v>3.5687854966902761</v>
      </c>
      <c r="N148" s="23">
        <f t="shared" si="42"/>
        <v>45.264321864500481</v>
      </c>
      <c r="O148" s="24">
        <f t="shared" si="43"/>
        <v>26.640581805809553</v>
      </c>
      <c r="P148" s="24">
        <f t="shared" si="44"/>
        <v>28.095096329689955</v>
      </c>
      <c r="Q148" t="s">
        <v>351</v>
      </c>
      <c r="R148" t="s">
        <v>203</v>
      </c>
      <c r="S148" t="s">
        <v>494</v>
      </c>
      <c r="T148" s="35">
        <v>100</v>
      </c>
      <c r="U148" s="35">
        <f t="shared" si="45"/>
        <v>61.240310077519375</v>
      </c>
      <c r="V148" s="35">
        <f t="shared" si="46"/>
        <v>71.83098591549296</v>
      </c>
      <c r="W148" s="35">
        <f t="shared" si="47"/>
        <v>64.664310954063609</v>
      </c>
      <c r="X148" s="35">
        <f t="shared" si="48"/>
        <v>63.504703130443438</v>
      </c>
      <c r="Y148" s="35">
        <f t="shared" si="49"/>
        <v>74.095378968417009</v>
      </c>
      <c r="Z148" s="35">
        <f t="shared" si="50"/>
        <v>66.928704006987658</v>
      </c>
      <c r="AA148" s="35">
        <f t="shared" si="51"/>
        <v>-2.2643930529240635</v>
      </c>
      <c r="AB148" s="35">
        <f t="shared" si="52"/>
        <v>-2.2643930529240492</v>
      </c>
      <c r="AC148" s="35">
        <f t="shared" si="53"/>
        <v>-2.2643930529240492</v>
      </c>
      <c r="AD148" s="36"/>
      <c r="AE148" s="36"/>
      <c r="AF148">
        <v>1.72</v>
      </c>
      <c r="AG148">
        <v>2.2400000000000002</v>
      </c>
      <c r="AI148" s="36"/>
      <c r="AJ148" t="s">
        <v>460</v>
      </c>
      <c r="AK148" s="35"/>
      <c r="AL148" s="35"/>
    </row>
    <row r="149" spans="1:38" ht="15" x14ac:dyDescent="0.25">
      <c r="A149">
        <v>2.58</v>
      </c>
      <c r="B149">
        <v>3.55</v>
      </c>
      <c r="C149">
        <v>2.83</v>
      </c>
      <c r="D149" s="20">
        <f t="shared" si="41"/>
        <v>2.2643930529240519E-2</v>
      </c>
      <c r="E149" s="17">
        <f>IF(OR($A149="",$B149="",$C149=""),"",A149*'MPTO_working_3-way'!$I148)</f>
        <v>2.6384213407654404</v>
      </c>
      <c r="F149" s="21">
        <f>IF(OR($A149="",$B149="",$C149=""),"",B149*'MPTO_working_3-way'!$I148)</f>
        <v>3.6303859533788039</v>
      </c>
      <c r="G149" s="22">
        <f>IF(OR($A149="",$B149="",$C149=""),"",C149*'MPTO_working_3-way'!$I148)</f>
        <v>2.8940823233977508</v>
      </c>
      <c r="H149" s="17">
        <f>IF(OR($A149="",$B149="",$C149=""),"",'MPTO_working_3-way'!E148)</f>
        <v>2.6312401933232876</v>
      </c>
      <c r="I149" s="21">
        <f>IF(OR($A149="",$B149="",$C149=""),"",'MPTO_working_3-way'!F148)</f>
        <v>3.6477424172982746</v>
      </c>
      <c r="J149" s="22">
        <f>IF(OR($A149="",$B149="",$C149=""),"",'MPTO_working_3-way'!G148)</f>
        <v>2.89177045652912</v>
      </c>
      <c r="K149" s="17">
        <f>IF(OR($A149="",$B149="",$C149=""),"",'OddsRatio_working_3-way'!H148)</f>
        <v>2.6347603596463882</v>
      </c>
      <c r="L149" s="21">
        <f>IF(OR($A149="",$B149="",$C149=""),"",'OddsRatio_working_3-way'!I148)</f>
        <v>3.6383790614546139</v>
      </c>
      <c r="M149" s="22">
        <f>IF(OR($A149="",$B149="",$C149=""),"",'OddsRatio_working_3-way'!J148)</f>
        <v>2.8934249735144872</v>
      </c>
      <c r="N149" s="23">
        <f t="shared" si="42"/>
        <v>37.901452074742807</v>
      </c>
      <c r="O149" s="24">
        <f t="shared" si="43"/>
        <v>27.545280662770828</v>
      </c>
      <c r="P149" s="24">
        <f t="shared" si="44"/>
        <v>34.553267262486372</v>
      </c>
      <c r="Q149" t="s">
        <v>200</v>
      </c>
      <c r="R149" t="s">
        <v>350</v>
      </c>
      <c r="S149" t="s">
        <v>494</v>
      </c>
      <c r="T149" s="35">
        <v>100</v>
      </c>
      <c r="U149" s="35">
        <f t="shared" si="45"/>
        <v>56.331877729257641</v>
      </c>
      <c r="V149" s="35">
        <f t="shared" si="46"/>
        <v>71.751412429378533</v>
      </c>
      <c r="W149" s="35">
        <f t="shared" si="47"/>
        <v>69.135802469135797</v>
      </c>
      <c r="X149" s="35">
        <f t="shared" si="48"/>
        <v>59.112785101485663</v>
      </c>
      <c r="Y149" s="35">
        <f t="shared" si="49"/>
        <v>74.532319801606548</v>
      </c>
      <c r="Z149" s="35">
        <f t="shared" si="50"/>
        <v>71.916709841363826</v>
      </c>
      <c r="AA149" s="35">
        <f t="shared" si="51"/>
        <v>-2.7809073722280218</v>
      </c>
      <c r="AB149" s="35">
        <f t="shared" si="52"/>
        <v>-2.7809073722280147</v>
      </c>
      <c r="AC149" s="35">
        <f t="shared" si="53"/>
        <v>-2.7809073722280289</v>
      </c>
      <c r="AD149" s="36"/>
      <c r="AE149" s="36"/>
      <c r="AF149">
        <v>1.67</v>
      </c>
      <c r="AG149">
        <v>2.33</v>
      </c>
      <c r="AI149" s="36"/>
      <c r="AJ149" t="s">
        <v>460</v>
      </c>
      <c r="AK149" s="35"/>
      <c r="AL149" s="35"/>
    </row>
    <row r="150" spans="1:38" ht="15" x14ac:dyDescent="0.25">
      <c r="A150">
        <v>2.29</v>
      </c>
      <c r="B150">
        <v>3.54</v>
      </c>
      <c r="C150">
        <v>3.24</v>
      </c>
      <c r="D150" s="20">
        <f t="shared" si="41"/>
        <v>2.7809073722280253E-2</v>
      </c>
      <c r="E150" s="17">
        <f>IF(OR($A150="",$B150="",$C150=""),"",A150*'MPTO_working_3-way'!$I149)</f>
        <v>2.3536827788240218</v>
      </c>
      <c r="F150" s="21">
        <f>IF(OR($A150="",$B150="",$C150=""),"",B150*'MPTO_working_3-way'!$I149)</f>
        <v>3.6384441209768723</v>
      </c>
      <c r="G150" s="22">
        <f>IF(OR($A150="",$B150="",$C150=""),"",C150*'MPTO_working_3-way'!$I149)</f>
        <v>3.3301013988601884</v>
      </c>
      <c r="H150" s="17">
        <f>IF(OR($A150="",$B150="",$C150=""),"",'MPTO_working_3-way'!E149)</f>
        <v>2.3396654661340044</v>
      </c>
      <c r="I150" s="21">
        <f>IF(OR($A150="",$B150="",$C150=""),"",'MPTO_working_3-way'!F149)</f>
        <v>3.66010528240299</v>
      </c>
      <c r="J150" s="22">
        <f>IF(OR($A150="",$B150="",$C150=""),"",'MPTO_working_3-way'!G149)</f>
        <v>3.3403225790041828</v>
      </c>
      <c r="K150" s="17">
        <f>IF(OR($A150="",$B150="",$C150=""),"",'OddsRatio_working_3-way'!H149)</f>
        <v>2.3457096801701174</v>
      </c>
      <c r="L150" s="21">
        <f>IF(OR($A150="",$B150="",$C150=""),"",'OddsRatio_working_3-way'!I149)</f>
        <v>3.6496919283969746</v>
      </c>
      <c r="M150" s="22">
        <f>IF(OR($A150="",$B150="",$C150=""),"",'OddsRatio_working_3-way'!J149)</f>
        <v>3.3367361888225293</v>
      </c>
      <c r="N150" s="23">
        <f t="shared" si="42"/>
        <v>42.48660902807103</v>
      </c>
      <c r="O150" s="24">
        <f t="shared" si="43"/>
        <v>27.484275331718266</v>
      </c>
      <c r="P150" s="24">
        <f t="shared" si="44"/>
        <v>30.029115640210698</v>
      </c>
      <c r="Q150" t="s">
        <v>172</v>
      </c>
      <c r="R150" t="s">
        <v>354</v>
      </c>
      <c r="S150" t="s">
        <v>494</v>
      </c>
      <c r="T150" s="35">
        <v>100</v>
      </c>
      <c r="U150" s="35">
        <f t="shared" si="45"/>
        <v>51.456310679611654</v>
      </c>
      <c r="V150" s="35">
        <f t="shared" si="46"/>
        <v>74.619289340101517</v>
      </c>
      <c r="W150" s="35">
        <f t="shared" si="47"/>
        <v>71.014492753623188</v>
      </c>
      <c r="X150" s="35">
        <f t="shared" si="48"/>
        <v>54.366217906275295</v>
      </c>
      <c r="Y150" s="35">
        <f t="shared" si="49"/>
        <v>77.529196566765151</v>
      </c>
      <c r="Z150" s="35">
        <f t="shared" si="50"/>
        <v>73.924399980286822</v>
      </c>
      <c r="AA150" s="35">
        <f t="shared" si="51"/>
        <v>-2.9099072266636412</v>
      </c>
      <c r="AB150" s="35">
        <f t="shared" si="52"/>
        <v>-2.9099072266636341</v>
      </c>
      <c r="AC150" s="35">
        <f t="shared" si="53"/>
        <v>-2.9099072266636341</v>
      </c>
      <c r="AD150" s="36"/>
      <c r="AE150" s="36"/>
      <c r="AF150">
        <v>1.66</v>
      </c>
      <c r="AG150">
        <v>2.3199999999999998</v>
      </c>
      <c r="AI150" s="36"/>
      <c r="AJ150" t="s">
        <v>461</v>
      </c>
      <c r="AK150" s="35"/>
      <c r="AL150" s="35"/>
    </row>
    <row r="151" spans="1:38" ht="15" x14ac:dyDescent="0.25">
      <c r="A151">
        <v>2.06</v>
      </c>
      <c r="B151">
        <v>3.94</v>
      </c>
      <c r="C151">
        <v>3.45</v>
      </c>
      <c r="D151" s="20">
        <f t="shared" si="41"/>
        <v>2.9099072266636439E-2</v>
      </c>
      <c r="E151" s="17">
        <f>IF(OR($A151="",$B151="",$C151=""),"",A151*'MPTO_working_3-way'!$I150)</f>
        <v>2.1199440888692713</v>
      </c>
      <c r="F151" s="21">
        <f>IF(OR($A151="",$B151="",$C151=""),"",B151*'MPTO_working_3-way'!$I150)</f>
        <v>4.0546503447305478</v>
      </c>
      <c r="G151" s="22">
        <f>IF(OR($A151="",$B151="",$C151=""),"",C151*'MPTO_working_3-way'!$I150)</f>
        <v>3.5503917993198959</v>
      </c>
      <c r="H151" s="17">
        <f>IF(OR($A151="",$B151="",$C151=""),"",'MPTO_working_3-way'!E150)</f>
        <v>2.1020008417537905</v>
      </c>
      <c r="I151" s="21">
        <f>IF(OR($A151="",$B151="",$C151=""),"",'MPTO_working_3-way'!F150)</f>
        <v>4.09655723299025</v>
      </c>
      <c r="J151" s="22">
        <f>IF(OR($A151="",$B151="",$C151=""),"",'MPTO_working_3-way'!G150)</f>
        <v>3.5694477611052435</v>
      </c>
      <c r="K151" s="17">
        <f>IF(OR($A151="",$B151="",$C151=""),"",'OddsRatio_working_3-way'!H150)</f>
        <v>2.1092525823092352</v>
      </c>
      <c r="L151" s="21">
        <f>IF(OR($A151="",$B151="",$C151=""),"",'OddsRatio_working_3-way'!I150)</f>
        <v>4.0766062188576901</v>
      </c>
      <c r="M151" s="22">
        <f>IF(OR($A151="",$B151="",$C151=""),"",'OddsRatio_working_3-way'!J150)</f>
        <v>3.5638385157147412</v>
      </c>
      <c r="N151" s="23">
        <f t="shared" si="42"/>
        <v>47.171055371246922</v>
      </c>
      <c r="O151" s="24">
        <f t="shared" si="43"/>
        <v>24.663039102733165</v>
      </c>
      <c r="P151" s="24">
        <f t="shared" si="44"/>
        <v>28.165905526019902</v>
      </c>
      <c r="Q151" t="s">
        <v>210</v>
      </c>
      <c r="R151" t="s">
        <v>213</v>
      </c>
      <c r="S151" t="s">
        <v>494</v>
      </c>
      <c r="T151" s="35">
        <v>100</v>
      </c>
      <c r="U151" s="35">
        <f t="shared" si="45"/>
        <v>47.643979057591622</v>
      </c>
      <c r="V151" s="35">
        <f t="shared" si="46"/>
        <v>75.550122249388764</v>
      </c>
      <c r="W151" s="35">
        <f t="shared" si="47"/>
        <v>73.890339425587456</v>
      </c>
      <c r="X151" s="35">
        <f t="shared" si="48"/>
        <v>50.55953832502378</v>
      </c>
      <c r="Y151" s="35">
        <f t="shared" si="49"/>
        <v>78.465681516820908</v>
      </c>
      <c r="Z151" s="35">
        <f t="shared" si="50"/>
        <v>76.805898693019628</v>
      </c>
      <c r="AA151" s="35">
        <f t="shared" si="51"/>
        <v>-2.9155592674321582</v>
      </c>
      <c r="AB151" s="35">
        <f t="shared" si="52"/>
        <v>-2.915559267432144</v>
      </c>
      <c r="AC151" s="35">
        <f t="shared" si="53"/>
        <v>-2.9155592674321724</v>
      </c>
      <c r="AD151" s="36"/>
      <c r="AE151" s="36"/>
      <c r="AF151">
        <v>1.66</v>
      </c>
      <c r="AG151">
        <v>2.3199999999999998</v>
      </c>
      <c r="AI151" s="36"/>
      <c r="AJ151" t="s">
        <v>461</v>
      </c>
      <c r="AK151" s="35"/>
      <c r="AL151" s="35"/>
    </row>
    <row r="152" spans="1:38" ht="15" x14ac:dyDescent="0.25">
      <c r="A152">
        <v>1.91</v>
      </c>
      <c r="B152">
        <v>4.09</v>
      </c>
      <c r="C152">
        <v>3.83</v>
      </c>
      <c r="D152" s="20">
        <f t="shared" si="41"/>
        <v>2.915559267432144E-2</v>
      </c>
      <c r="E152" s="17">
        <f>IF(OR($A152="",$B152="",$C152=""),"",A152*'MPTO_working_3-way'!$I151)</f>
        <v>1.9656871820079538</v>
      </c>
      <c r="F152" s="21">
        <f>IF(OR($A152="",$B152="",$C152=""),"",B152*'MPTO_working_3-way'!$I151)</f>
        <v>4.2092463740379742</v>
      </c>
      <c r="G152" s="22">
        <f>IF(OR($A152="",$B152="",$C152=""),"",C152*'MPTO_working_3-way'!$I151)</f>
        <v>3.9416659199426514</v>
      </c>
      <c r="H152" s="17">
        <f>IF(OR($A152="",$B152="",$C152=""),"",'MPTO_working_3-way'!E151)</f>
        <v>1.9461247340925303</v>
      </c>
      <c r="I152" s="21">
        <f>IF(OR($A152="",$B152="",$C152=""),"",'MPTO_working_3-way'!F151)</f>
        <v>4.2593021108851135</v>
      </c>
      <c r="J152" s="22">
        <f>IF(OR($A152="",$B152="",$C152=""),"",'MPTO_working_3-way'!G151)</f>
        <v>3.9780716778343947</v>
      </c>
      <c r="K152" s="17">
        <f>IF(OR($A152="",$B152="",$C152=""),"",'OddsRatio_working_3-way'!H151)</f>
        <v>1.9536036803426919</v>
      </c>
      <c r="L152" s="21">
        <f>IF(OR($A152="",$B152="",$C152=""),"",'OddsRatio_working_3-way'!I151)</f>
        <v>4.2380608486361737</v>
      </c>
      <c r="M152" s="22">
        <f>IF(OR($A152="",$B152="",$C152=""),"",'OddsRatio_working_3-way'!J151)</f>
        <v>3.9656026542525482</v>
      </c>
      <c r="N152" s="23">
        <f t="shared" si="42"/>
        <v>50.87279446867521</v>
      </c>
      <c r="O152" s="24">
        <f t="shared" si="43"/>
        <v>23.757221866789649</v>
      </c>
      <c r="P152" s="24">
        <f t="shared" si="44"/>
        <v>25.369983664535155</v>
      </c>
      <c r="Q152" t="s">
        <v>355</v>
      </c>
      <c r="R152" t="s">
        <v>171</v>
      </c>
      <c r="S152" t="s">
        <v>494</v>
      </c>
      <c r="T152" s="35">
        <v>100</v>
      </c>
      <c r="U152" s="35">
        <f t="shared" si="45"/>
        <v>58.50622406639004</v>
      </c>
      <c r="V152" s="35">
        <f t="shared" si="46"/>
        <v>70.674486803519059</v>
      </c>
      <c r="W152" s="35">
        <f t="shared" si="47"/>
        <v>68.55345911949685</v>
      </c>
      <c r="X152" s="35">
        <f t="shared" si="48"/>
        <v>60.77205407698407</v>
      </c>
      <c r="Y152" s="35">
        <f t="shared" si="49"/>
        <v>72.940316814113103</v>
      </c>
      <c r="Z152" s="35">
        <f t="shared" si="50"/>
        <v>70.819289130090894</v>
      </c>
      <c r="AA152" s="35">
        <f t="shared" si="51"/>
        <v>-2.2658300105940299</v>
      </c>
      <c r="AB152" s="35">
        <f t="shared" si="52"/>
        <v>-2.2658300105940441</v>
      </c>
      <c r="AC152" s="35">
        <f t="shared" si="53"/>
        <v>-2.2658300105940441</v>
      </c>
      <c r="AD152" s="36"/>
      <c r="AE152" s="36"/>
      <c r="AF152">
        <v>1.54</v>
      </c>
      <c r="AG152">
        <v>2.61</v>
      </c>
      <c r="AI152" s="36"/>
      <c r="AJ152" t="s">
        <v>461</v>
      </c>
      <c r="AK152" s="35"/>
      <c r="AL152" s="35"/>
    </row>
    <row r="153" spans="1:38" ht="15" x14ac:dyDescent="0.25">
      <c r="A153">
        <v>2.41</v>
      </c>
      <c r="B153">
        <v>3.41</v>
      </c>
      <c r="C153">
        <v>3.18</v>
      </c>
      <c r="D153" s="20">
        <f t="shared" si="41"/>
        <v>2.2658300105940388E-2</v>
      </c>
      <c r="E153" s="17">
        <f>IF(OR($A153="",$B153="",$C153=""),"",A153*'MPTO_working_3-way'!$I152)</f>
        <v>2.4646065032553164</v>
      </c>
      <c r="F153" s="21">
        <f>IF(OR($A153="",$B153="",$C153=""),"",B153*'MPTO_working_3-way'!$I152)</f>
        <v>3.4872648033612568</v>
      </c>
      <c r="G153" s="22">
        <f>IF(OR($A153="",$B153="",$C153=""),"",C153*'MPTO_working_3-way'!$I152)</f>
        <v>3.2520533943368908</v>
      </c>
      <c r="H153" s="17">
        <f>IF(OR($A153="",$B153="",$C153=""),"",'MPTO_working_3-way'!E152)</f>
        <v>2.4546805063536543</v>
      </c>
      <c r="I153" s="21">
        <f>IF(OR($A153="",$B153="",$C153=""),"",'MPTO_working_3-way'!F152)</f>
        <v>3.5001460316230117</v>
      </c>
      <c r="J153" s="22">
        <f>IF(OR($A153="",$B153="",$C153=""),"",'MPTO_working_3-way'!G152)</f>
        <v>3.2582561381236053</v>
      </c>
      <c r="K153" s="17">
        <f>IF(OR($A153="",$B153="",$C153=""),"",'OddsRatio_working_3-way'!H152)</f>
        <v>2.459094602524007</v>
      </c>
      <c r="L153" s="21">
        <f>IF(OR($A153="",$B153="",$C153=""),"",'OddsRatio_working_3-way'!I152)</f>
        <v>3.4939134695623109</v>
      </c>
      <c r="M153" s="22">
        <f>IF(OR($A153="",$B153="",$C153=""),"",'OddsRatio_working_3-way'!J152)</f>
        <v>3.2559051301435002</v>
      </c>
      <c r="N153" s="23">
        <f t="shared" si="42"/>
        <v>40.57442835921978</v>
      </c>
      <c r="O153" s="24">
        <f t="shared" si="43"/>
        <v>28.67576901634008</v>
      </c>
      <c r="P153" s="24">
        <f t="shared" si="44"/>
        <v>30.749802624440143</v>
      </c>
      <c r="Q153" t="s">
        <v>220</v>
      </c>
      <c r="R153" t="s">
        <v>362</v>
      </c>
      <c r="S153" t="s">
        <v>494</v>
      </c>
      <c r="T153" s="35">
        <v>100</v>
      </c>
      <c r="U153" s="35">
        <f t="shared" si="45"/>
        <v>63.768115942028999</v>
      </c>
      <c r="V153" s="35">
        <f t="shared" si="46"/>
        <v>69.879518072289159</v>
      </c>
      <c r="W153" s="35">
        <f t="shared" si="47"/>
        <v>64.157706093189958</v>
      </c>
      <c r="X153" s="35">
        <f t="shared" si="48"/>
        <v>65.962775834520883</v>
      </c>
      <c r="Y153" s="35">
        <f t="shared" si="49"/>
        <v>72.074177964781057</v>
      </c>
      <c r="Z153" s="35">
        <f t="shared" si="50"/>
        <v>66.352365985681857</v>
      </c>
      <c r="AA153" s="35">
        <f t="shared" si="51"/>
        <v>-2.1946598924918845</v>
      </c>
      <c r="AB153" s="35">
        <f t="shared" si="52"/>
        <v>-2.1946598924918987</v>
      </c>
      <c r="AC153" s="35">
        <f t="shared" si="53"/>
        <v>-2.1946598924918987</v>
      </c>
      <c r="AD153" s="36"/>
      <c r="AE153" s="36"/>
      <c r="AF153">
        <v>1.93</v>
      </c>
      <c r="AG153">
        <v>1.98</v>
      </c>
      <c r="AI153" s="36"/>
      <c r="AJ153" t="s">
        <v>470</v>
      </c>
      <c r="AK153" s="35"/>
      <c r="AL153" s="35"/>
    </row>
    <row r="154" spans="1:38" s="35" customFormat="1" ht="15" x14ac:dyDescent="0.25">
      <c r="A154">
        <v>2.76</v>
      </c>
      <c r="B154">
        <v>3.32</v>
      </c>
      <c r="C154">
        <v>2.79</v>
      </c>
      <c r="D154" s="20">
        <f t="shared" si="41"/>
        <v>2.1946598924919014E-2</v>
      </c>
      <c r="E154" s="17">
        <f>IF(OR($A154="",$B154="",$C154=""),"",A154*'MPTO_working_3-way'!$I153)</f>
        <v>2.8205726130327764</v>
      </c>
      <c r="F154" s="21">
        <f>IF(OR($A154="",$B154="",$C154=""),"",B154*'MPTO_working_3-way'!$I153)</f>
        <v>3.392862708430731</v>
      </c>
      <c r="G154" s="22">
        <f>IF(OR($A154="",$B154="",$C154=""),"",C154*'MPTO_working_3-way'!$I153)</f>
        <v>2.8512310110005239</v>
      </c>
      <c r="H154" s="17">
        <f>IF(OR($A154="",$B154="",$C154=""),"",'MPTO_working_3-way'!E153)</f>
        <v>2.8168751630714555</v>
      </c>
      <c r="I154" s="21">
        <f>IF(OR($A154="",$B154="",$C154=""),"",'MPTO_working_3-way'!F153)</f>
        <v>3.4026419015899112</v>
      </c>
      <c r="J154" s="22">
        <f>IF(OR($A154="",$B154="",$C154=""),"",'MPTO_working_3-way'!G153)</f>
        <v>2.8481313200632434</v>
      </c>
      <c r="K154" s="17">
        <f>IF(OR($A154="",$B154="",$C154=""),"",'OddsRatio_working_3-way'!H153)</f>
        <v>2.8187882573349032</v>
      </c>
      <c r="L154" s="21">
        <f>IF(OR($A154="",$B154="",$C154=""),"",'OddsRatio_working_3-way'!I153)</f>
        <v>3.3974936119414627</v>
      </c>
      <c r="M154" s="22">
        <f>IF(OR($A154="",$B154="",$C154=""),"",'OddsRatio_working_3-way'!J153)</f>
        <v>2.8497903299031124</v>
      </c>
      <c r="N154" s="23">
        <f t="shared" si="42"/>
        <v>35.453793863678115</v>
      </c>
      <c r="O154" s="24">
        <f t="shared" si="43"/>
        <v>29.473635862575787</v>
      </c>
      <c r="P154" s="24">
        <f t="shared" si="44"/>
        <v>35.072570273746095</v>
      </c>
      <c r="Q154" t="s">
        <v>218</v>
      </c>
      <c r="R154" t="s">
        <v>364</v>
      </c>
      <c r="S154" t="s">
        <v>494</v>
      </c>
      <c r="T154" s="35">
        <v>100</v>
      </c>
      <c r="U154" s="35">
        <f t="shared" si="45"/>
        <v>86.013986013985999</v>
      </c>
      <c r="V154" s="35">
        <f t="shared" si="46"/>
        <v>78.40172786177105</v>
      </c>
      <c r="W154" s="35">
        <f t="shared" si="47"/>
        <v>32.885906040268459</v>
      </c>
      <c r="X154" s="35">
        <f t="shared" si="48"/>
        <v>88.712366097960498</v>
      </c>
      <c r="Y154" s="35">
        <f t="shared" si="49"/>
        <v>81.100107945745535</v>
      </c>
      <c r="Z154" s="35">
        <f t="shared" si="50"/>
        <v>35.584286124242922</v>
      </c>
      <c r="AA154" s="35">
        <f t="shared" si="51"/>
        <v>-2.6983800839744987</v>
      </c>
      <c r="AB154" s="35">
        <f t="shared" si="52"/>
        <v>-2.6983800839744845</v>
      </c>
      <c r="AC154" s="35">
        <f t="shared" si="53"/>
        <v>-2.6983800839744632</v>
      </c>
      <c r="AD154" s="36"/>
      <c r="AE154" s="36"/>
      <c r="AF154">
        <v>2.15</v>
      </c>
      <c r="AG154">
        <v>1.78</v>
      </c>
      <c r="AH154" s="36"/>
      <c r="AI154" s="36"/>
      <c r="AJ154" t="s">
        <v>470</v>
      </c>
    </row>
    <row r="155" spans="1:38" ht="15" x14ac:dyDescent="0.25">
      <c r="A155">
        <v>7.15</v>
      </c>
      <c r="B155">
        <v>4.63</v>
      </c>
      <c r="C155">
        <v>1.49</v>
      </c>
      <c r="D155" s="20">
        <f t="shared" si="41"/>
        <v>2.698380083974472E-2</v>
      </c>
      <c r="E155" s="17">
        <f>IF(OR($A155="",$B155="",$C155=""),"",A155*'MPTO_working_3-way'!$I154)</f>
        <v>7.3429341760041753</v>
      </c>
      <c r="F155" s="21">
        <f>IF(OR($A155="",$B155="",$C155=""),"",B155*'MPTO_working_3-way'!$I154)</f>
        <v>4.754934997888018</v>
      </c>
      <c r="G155" s="22">
        <f>IF(OR($A155="",$B155="",$C155=""),"",C155*'MPTO_working_3-way'!$I154)</f>
        <v>1.5302058632512197</v>
      </c>
      <c r="H155" s="17">
        <f>IF(OR($A155="",$B155="",$C155=""),"",'MPTO_working_3-way'!E154)</f>
        <v>7.6414310689252671</v>
      </c>
      <c r="I155" s="21">
        <f>IF(OR($A155="",$B155="",$C155=""),"",'MPTO_working_3-way'!F154)</f>
        <v>4.8311951172570371</v>
      </c>
      <c r="J155" s="22">
        <f>IF(OR($A155="",$B155="",$C155=""),"",'MPTO_working_3-way'!G154)</f>
        <v>1.5102401699160477</v>
      </c>
      <c r="K155" s="17">
        <f>IF(OR($A155="",$B155="",$C155=""),"",'OddsRatio_working_3-way'!H154)</f>
        <v>7.4858637778497528</v>
      </c>
      <c r="L155" s="21">
        <f>IF(OR($A155="",$B155="",$C155=""),"",'OddsRatio_working_3-way'!I154)</f>
        <v>4.828241546925951</v>
      </c>
      <c r="M155" s="22">
        <f>IF(OR($A155="",$B155="",$C155=""),"",'OddsRatio_working_3-way'!J154)</f>
        <v>1.5167598782351837</v>
      </c>
      <c r="N155" s="23">
        <f t="shared" si="42"/>
        <v>13.618534172182553</v>
      </c>
      <c r="O155" s="24">
        <f t="shared" si="43"/>
        <v>21.0307817129817</v>
      </c>
      <c r="P155" s="24">
        <f t="shared" si="44"/>
        <v>65.350684114835744</v>
      </c>
      <c r="Q155" t="s">
        <v>222</v>
      </c>
      <c r="R155" t="s">
        <v>217</v>
      </c>
      <c r="S155" t="s">
        <v>494</v>
      </c>
      <c r="T155" s="35">
        <v>100</v>
      </c>
      <c r="U155" s="35">
        <f t="shared" si="45"/>
        <v>59.016393442622956</v>
      </c>
      <c r="V155" s="35">
        <f t="shared" si="46"/>
        <v>70.414201183431956</v>
      </c>
      <c r="W155" s="35">
        <f t="shared" si="47"/>
        <v>68.35443037974683</v>
      </c>
      <c r="X155" s="35">
        <f t="shared" si="48"/>
        <v>61.231368436821207</v>
      </c>
      <c r="Y155" s="35">
        <f t="shared" si="49"/>
        <v>72.6291761776302</v>
      </c>
      <c r="Z155" s="35">
        <f t="shared" si="50"/>
        <v>70.569405373945088</v>
      </c>
      <c r="AA155" s="35">
        <f t="shared" si="51"/>
        <v>-2.2149749941982506</v>
      </c>
      <c r="AB155" s="35">
        <f t="shared" si="52"/>
        <v>-2.2149749941982435</v>
      </c>
      <c r="AC155" s="35">
        <f t="shared" si="53"/>
        <v>-2.2149749941982577</v>
      </c>
      <c r="AD155" s="36"/>
      <c r="AE155" s="36"/>
      <c r="AF155">
        <v>1.79</v>
      </c>
      <c r="AG155">
        <v>2.13</v>
      </c>
      <c r="AI155" s="36"/>
      <c r="AJ155" t="s">
        <v>470</v>
      </c>
      <c r="AK155" s="35"/>
      <c r="AL155" s="35"/>
    </row>
    <row r="156" spans="1:38" ht="15" x14ac:dyDescent="0.25">
      <c r="A156">
        <v>2.44</v>
      </c>
      <c r="B156">
        <v>3.38</v>
      </c>
      <c r="C156">
        <v>3.16</v>
      </c>
      <c r="D156" s="20">
        <f t="shared" si="41"/>
        <v>2.2149749941982488E-2</v>
      </c>
      <c r="E156" s="17">
        <f>IF(OR($A156="",$B156="",$C156=""),"",A156*'MPTO_working_3-way'!$I155)</f>
        <v>2.4940453898584374</v>
      </c>
      <c r="F156" s="21">
        <f>IF(OR($A156="",$B156="",$C156=""),"",B156*'MPTO_working_3-way'!$I155)</f>
        <v>3.4548661548039008</v>
      </c>
      <c r="G156" s="22">
        <f>IF(OR($A156="",$B156="",$C156=""),"",C156*'MPTO_working_3-way'!$I155)</f>
        <v>3.2299932098166648</v>
      </c>
      <c r="H156" s="17">
        <f>IF(OR($A156="",$B156="",$C156=""),"",'MPTO_working_3-way'!E155)</f>
        <v>2.4847633343706712</v>
      </c>
      <c r="I156" s="21">
        <f>IF(OR($A156="",$B156="",$C156=""),"",'MPTO_working_3-way'!F155)</f>
        <v>3.4665080425816281</v>
      </c>
      <c r="J156" s="22">
        <f>IF(OR($A156="",$B156="",$C156=""),"",'MPTO_working_3-way'!G155)</f>
        <v>3.2354873824052883</v>
      </c>
      <c r="K156" s="17">
        <f>IF(OR($A156="",$B156="",$C156=""),"",'OddsRatio_working_3-way'!H155)</f>
        <v>2.488921380065773</v>
      </c>
      <c r="L156" s="21">
        <f>IF(OR($A156="",$B156="",$C156=""),"",'OddsRatio_working_3-way'!I155)</f>
        <v>3.4608561698309295</v>
      </c>
      <c r="M156" s="22">
        <f>IF(OR($A156="",$B156="",$C156=""),"",'OddsRatio_working_3-way'!J155)</f>
        <v>3.23338207009866</v>
      </c>
      <c r="N156" s="23">
        <f t="shared" si="42"/>
        <v>40.095501231305185</v>
      </c>
      <c r="O156" s="24">
        <f t="shared" si="43"/>
        <v>28.944681362243983</v>
      </c>
      <c r="P156" s="24">
        <f t="shared" si="44"/>
        <v>30.959817406450838</v>
      </c>
      <c r="Q156" t="s">
        <v>233</v>
      </c>
      <c r="R156" t="s">
        <v>374</v>
      </c>
      <c r="S156" t="s">
        <v>494</v>
      </c>
      <c r="T156" s="35">
        <v>100</v>
      </c>
      <c r="U156" s="35">
        <f t="shared" si="45"/>
        <v>48.453608247422686</v>
      </c>
      <c r="V156" s="35">
        <f t="shared" si="46"/>
        <v>72.602739726027394</v>
      </c>
      <c r="W156" s="35">
        <f t="shared" si="47"/>
        <v>76.525821596244128</v>
      </c>
      <c r="X156" s="35">
        <f t="shared" si="48"/>
        <v>50.871438677728477</v>
      </c>
      <c r="Y156" s="35">
        <f t="shared" si="49"/>
        <v>75.020570156333193</v>
      </c>
      <c r="Z156" s="35">
        <f t="shared" si="50"/>
        <v>78.943652026549927</v>
      </c>
      <c r="AA156" s="35">
        <f t="shared" si="51"/>
        <v>-2.4178304303057914</v>
      </c>
      <c r="AB156" s="35">
        <f t="shared" si="52"/>
        <v>-2.4178304303057985</v>
      </c>
      <c r="AC156" s="35">
        <f t="shared" si="53"/>
        <v>-2.4178304303057985</v>
      </c>
      <c r="AD156" s="36"/>
      <c r="AE156" s="36"/>
      <c r="AF156">
        <v>1.94</v>
      </c>
      <c r="AG156">
        <v>1.96</v>
      </c>
      <c r="AI156" s="36"/>
      <c r="AJ156" t="s">
        <v>462</v>
      </c>
      <c r="AK156" s="35"/>
      <c r="AL156" s="35"/>
    </row>
    <row r="157" spans="1:38" ht="15" x14ac:dyDescent="0.25">
      <c r="A157">
        <v>1.94</v>
      </c>
      <c r="B157">
        <v>3.65</v>
      </c>
      <c r="C157">
        <v>4.26</v>
      </c>
      <c r="D157" s="20">
        <f t="shared" si="41"/>
        <v>2.4178304303057896E-2</v>
      </c>
      <c r="E157" s="17">
        <f>IF(OR($A157="",$B157="",$C157=""),"",A157*'MPTO_working_3-way'!$I156)</f>
        <v>1.9869059103479323</v>
      </c>
      <c r="F157" s="21">
        <f>IF(OR($A157="",$B157="",$C157=""),"",B157*'MPTO_working_3-way'!$I156)</f>
        <v>3.7382508107061612</v>
      </c>
      <c r="G157" s="22">
        <f>IF(OR($A157="",$B157="",$C157=""),"",C157*'MPTO_working_3-way'!$I156)</f>
        <v>4.3629995763310268</v>
      </c>
      <c r="H157" s="17">
        <f>IF(OR($A157="",$B157="",$C157=""),"",'MPTO_working_3-way'!E156)</f>
        <v>1.9708142792990759</v>
      </c>
      <c r="I157" s="21">
        <f>IF(OR($A157="",$B157="",$C157=""),"",'MPTO_working_3-way'!F156)</f>
        <v>3.7606261007170083</v>
      </c>
      <c r="J157" s="22">
        <f>IF(OR($A157="",$B157="",$C157=""),"",'MPTO_working_3-way'!G156)</f>
        <v>4.4114594860205338</v>
      </c>
      <c r="K157" s="17">
        <f>IF(OR($A157="",$B157="",$C157=""),"",'OddsRatio_working_3-way'!H156)</f>
        <v>1.9770868233772305</v>
      </c>
      <c r="L157" s="21">
        <f>IF(OR($A157="",$B157="",$C157=""),"",'OddsRatio_working_3-way'!I156)</f>
        <v>3.754553278669853</v>
      </c>
      <c r="M157" s="22">
        <f>IF(OR($A157="",$B157="",$C157=""),"",'OddsRatio_working_3-way'!J156)</f>
        <v>4.38862025979763</v>
      </c>
      <c r="N157" s="23">
        <f t="shared" si="42"/>
        <v>50.329509555129739</v>
      </c>
      <c r="O157" s="24">
        <f t="shared" si="43"/>
        <v>26.750479051219639</v>
      </c>
      <c r="P157" s="24">
        <f t="shared" si="44"/>
        <v>22.920011393650629</v>
      </c>
      <c r="Q157" t="s">
        <v>369</v>
      </c>
      <c r="R157" t="s">
        <v>372</v>
      </c>
      <c r="S157" t="s">
        <v>494</v>
      </c>
      <c r="T157" s="35">
        <v>100</v>
      </c>
      <c r="U157" s="35">
        <f t="shared" si="45"/>
        <v>51.456310679611654</v>
      </c>
      <c r="V157" s="35">
        <f t="shared" si="46"/>
        <v>71.590909090909093</v>
      </c>
      <c r="W157" s="35">
        <f t="shared" si="47"/>
        <v>74.619289340101517</v>
      </c>
      <c r="X157" s="35">
        <f t="shared" si="48"/>
        <v>53.789801568989382</v>
      </c>
      <c r="Y157" s="35">
        <f t="shared" si="49"/>
        <v>73.924399980286822</v>
      </c>
      <c r="Z157" s="35">
        <f t="shared" si="50"/>
        <v>76.952780229479274</v>
      </c>
      <c r="AA157" s="35">
        <f t="shared" si="51"/>
        <v>-2.3334908893777282</v>
      </c>
      <c r="AB157" s="35">
        <f t="shared" si="52"/>
        <v>-2.3334908893777282</v>
      </c>
      <c r="AC157" s="35">
        <f t="shared" si="53"/>
        <v>-2.3334908893777566</v>
      </c>
      <c r="AD157" s="36"/>
      <c r="AE157" s="36"/>
      <c r="AF157">
        <v>1.75</v>
      </c>
      <c r="AG157">
        <v>2.19</v>
      </c>
      <c r="AI157" s="36"/>
      <c r="AJ157" t="s">
        <v>462</v>
      </c>
      <c r="AK157" s="35"/>
      <c r="AL157" s="35"/>
    </row>
    <row r="158" spans="1:38" ht="15" x14ac:dyDescent="0.25">
      <c r="A158">
        <v>2.06</v>
      </c>
      <c r="B158">
        <v>3.52</v>
      </c>
      <c r="C158">
        <v>3.94</v>
      </c>
      <c r="D158" s="20">
        <f t="shared" si="41"/>
        <v>2.3334908893777317E-2</v>
      </c>
      <c r="E158" s="17">
        <f>IF(OR($A158="",$B158="",$C158=""),"",A158*'MPTO_working_3-way'!$I157)</f>
        <v>2.1080699123211812</v>
      </c>
      <c r="F158" s="21">
        <f>IF(OR($A158="",$B158="",$C158=""),"",B158*'MPTO_working_3-way'!$I157)</f>
        <v>3.602138879306096</v>
      </c>
      <c r="G158" s="22">
        <f>IF(OR($A158="",$B158="",$C158=""),"",C158*'MPTO_working_3-way'!$I157)</f>
        <v>4.0319395410414822</v>
      </c>
      <c r="H158" s="17">
        <f>IF(OR($A158="",$B158="",$C158=""),"",'MPTO_working_3-way'!E157)</f>
        <v>2.0935455164724099</v>
      </c>
      <c r="I158" s="21">
        <f>IF(OR($A158="",$B158="",$C158=""),"",'MPTO_working_3-way'!F157)</f>
        <v>3.6190893134381596</v>
      </c>
      <c r="J158" s="22">
        <f>IF(OR($A158="",$B158="",$C158=""),"",'MPTO_working_3-way'!G157)</f>
        <v>4.0645647388751929</v>
      </c>
      <c r="K158" s="17">
        <f>IF(OR($A158="",$B158="",$C158=""),"",'OddsRatio_working_3-way'!H157)</f>
        <v>2.0994194471543026</v>
      </c>
      <c r="L158" s="21">
        <f>IF(OR($A158="",$B158="",$C158=""),"",'OddsRatio_working_3-way'!I157)</f>
        <v>3.6137141573857003</v>
      </c>
      <c r="M158" s="22">
        <f>IF(OR($A158="",$B158="",$C158=""),"",'OddsRatio_working_3-way'!J157)</f>
        <v>4.0493331836166524</v>
      </c>
      <c r="N158" s="23">
        <f t="shared" si="42"/>
        <v>47.43675691945657</v>
      </c>
      <c r="O158" s="24">
        <f t="shared" si="43"/>
        <v>27.761283879000153</v>
      </c>
      <c r="P158" s="24">
        <f t="shared" si="44"/>
        <v>24.801959201543287</v>
      </c>
      <c r="Q158" t="s">
        <v>375</v>
      </c>
      <c r="R158" t="s">
        <v>370</v>
      </c>
      <c r="S158" t="s">
        <v>494</v>
      </c>
      <c r="T158" s="35">
        <v>100</v>
      </c>
      <c r="U158" s="35">
        <f t="shared" si="45"/>
        <v>64.912280701754383</v>
      </c>
      <c r="V158" s="35">
        <f t="shared" si="46"/>
        <v>71.751412429378533</v>
      </c>
      <c r="W158" s="35">
        <f t="shared" si="47"/>
        <v>61.240310077519375</v>
      </c>
      <c r="X158" s="35">
        <f t="shared" si="48"/>
        <v>67.008277493102085</v>
      </c>
      <c r="Y158" s="35">
        <f t="shared" si="49"/>
        <v>73.847409220726234</v>
      </c>
      <c r="Z158" s="35">
        <f t="shared" si="50"/>
        <v>63.336306868867084</v>
      </c>
      <c r="AA158" s="35">
        <f t="shared" si="51"/>
        <v>-2.0959967913477016</v>
      </c>
      <c r="AB158" s="35">
        <f t="shared" si="52"/>
        <v>-2.0959967913477016</v>
      </c>
      <c r="AC158" s="35">
        <f t="shared" si="53"/>
        <v>-2.0959967913477087</v>
      </c>
      <c r="AD158" s="36"/>
      <c r="AE158" s="36"/>
      <c r="AF158">
        <v>2.0499999999999998</v>
      </c>
      <c r="AG158">
        <v>1.86</v>
      </c>
      <c r="AI158" s="36"/>
      <c r="AJ158" t="s">
        <v>462</v>
      </c>
      <c r="AK158" s="35"/>
      <c r="AL158" s="35"/>
    </row>
    <row r="159" spans="1:38" ht="15" x14ac:dyDescent="0.25">
      <c r="A159">
        <v>2.85</v>
      </c>
      <c r="B159">
        <v>3.54</v>
      </c>
      <c r="C159">
        <v>2.58</v>
      </c>
      <c r="D159" s="20">
        <f t="shared" si="41"/>
        <v>2.0959967913477096E-2</v>
      </c>
      <c r="E159" s="17">
        <f>IF(OR($A159="",$B159="",$C159=""),"",A159*'MPTO_working_3-way'!$I158)</f>
        <v>2.9097359085534098</v>
      </c>
      <c r="F159" s="21">
        <f>IF(OR($A159="",$B159="",$C159=""),"",B159*'MPTO_working_3-way'!$I158)</f>
        <v>3.6141982864137088</v>
      </c>
      <c r="G159" s="22">
        <f>IF(OR($A159="",$B159="",$C159=""),"",C159*'MPTO_working_3-way'!$I158)</f>
        <v>2.6340767172167712</v>
      </c>
      <c r="H159" s="17">
        <f>IF(OR($A159="",$B159="",$C159=""),"",'MPTO_working_3-way'!E158)</f>
        <v>2.9079020571221741</v>
      </c>
      <c r="I159" s="21">
        <f>IF(OR($A159="",$B159="",$C159=""),"",'MPTO_working_3-way'!F158)</f>
        <v>3.6297743455015525</v>
      </c>
      <c r="J159" s="22">
        <f>IF(OR($A159="",$B159="",$C159=""),"",'MPTO_working_3-way'!G158)</f>
        <v>2.6273596618196575</v>
      </c>
      <c r="K159" s="17">
        <f>IF(OR($A159="",$B159="",$C159=""),"",'OddsRatio_working_3-way'!H158)</f>
        <v>2.9092859292668263</v>
      </c>
      <c r="L159" s="21">
        <f>IF(OR($A159="",$B159="",$C159=""),"",'OddsRatio_working_3-way'!I158)</f>
        <v>3.6213979785609398</v>
      </c>
      <c r="M159" s="22">
        <f>IF(OR($A159="",$B159="",$C159=""),"",'OddsRatio_working_3-way'!J158)</f>
        <v>2.630633388238695</v>
      </c>
      <c r="N159" s="23">
        <f t="shared" si="42"/>
        <v>34.367380113790297</v>
      </c>
      <c r="O159" s="24">
        <f t="shared" si="43"/>
        <v>27.668653481441339</v>
      </c>
      <c r="P159" s="24">
        <f t="shared" si="44"/>
        <v>37.96396640476835</v>
      </c>
      <c r="Q159" t="s">
        <v>371</v>
      </c>
      <c r="R159" t="s">
        <v>232</v>
      </c>
      <c r="S159" t="s">
        <v>494</v>
      </c>
      <c r="T159" s="35">
        <v>100</v>
      </c>
      <c r="U159" s="35">
        <f t="shared" si="45"/>
        <v>60</v>
      </c>
      <c r="V159" s="35">
        <f t="shared" si="46"/>
        <v>70.760233918128648</v>
      </c>
      <c r="W159" s="35">
        <f t="shared" si="47"/>
        <v>67.10526315789474</v>
      </c>
      <c r="X159" s="35">
        <f t="shared" si="48"/>
        <v>62.134502923976612</v>
      </c>
      <c r="Y159" s="35">
        <f t="shared" si="49"/>
        <v>72.894736842105274</v>
      </c>
      <c r="Z159" s="35">
        <f t="shared" si="50"/>
        <v>69.239766081871352</v>
      </c>
      <c r="AA159" s="35">
        <f t="shared" si="51"/>
        <v>-2.134502923976612</v>
      </c>
      <c r="AB159" s="35">
        <f t="shared" si="52"/>
        <v>-2.1345029239766262</v>
      </c>
      <c r="AC159" s="35">
        <f t="shared" si="53"/>
        <v>-2.134502923976612</v>
      </c>
      <c r="AD159" s="36"/>
      <c r="AE159" s="36"/>
      <c r="AF159">
        <v>1.97</v>
      </c>
      <c r="AG159">
        <v>1.93</v>
      </c>
      <c r="AI159" s="36"/>
      <c r="AJ159" t="s">
        <v>462</v>
      </c>
      <c r="AK159" s="35"/>
      <c r="AL159" s="35"/>
    </row>
    <row r="160" spans="1:38" ht="15" x14ac:dyDescent="0.25">
      <c r="A160">
        <v>2.5</v>
      </c>
      <c r="B160">
        <v>3.42</v>
      </c>
      <c r="C160">
        <v>3.04</v>
      </c>
      <c r="D160" s="20">
        <f t="shared" si="41"/>
        <v>2.1345029239766111E-2</v>
      </c>
      <c r="E160" s="17">
        <f>IF(OR($A160="",$B160="",$C160=""),"",A160*'MPTO_working_3-way'!$I159)</f>
        <v>2.5533625730994154</v>
      </c>
      <c r="F160" s="21">
        <f>IF(OR($A160="",$B160="",$C160=""),"",B160*'MPTO_working_3-way'!$I159)</f>
        <v>3.4929999999999999</v>
      </c>
      <c r="G160" s="22">
        <f>IF(OR($A160="",$B160="",$C160=""),"",C160*'MPTO_working_3-way'!$I159)</f>
        <v>3.104888888888889</v>
      </c>
      <c r="H160" s="17">
        <f>IF(OR($A160="",$B160="",$C160=""),"",'MPTO_working_3-way'!E159)</f>
        <v>2.5452741255271647</v>
      </c>
      <c r="I160" s="21">
        <f>IF(OR($A160="",$B160="",$C160=""),"",'MPTO_working_3-way'!F159)</f>
        <v>3.5052955244277415</v>
      </c>
      <c r="J160" s="22">
        <f>IF(OR($A160="",$B160="",$C160=""),"",'MPTO_working_3-way'!G159)</f>
        <v>3.1072077528770445</v>
      </c>
      <c r="K160" s="17">
        <f>IF(OR($A160="",$B160="",$C160=""),"",'OddsRatio_working_3-way'!H159)</f>
        <v>2.5489846943449441</v>
      </c>
      <c r="L160" s="21">
        <f>IF(OR($A160="",$B160="",$C160=""),"",'OddsRatio_working_3-way'!I159)</f>
        <v>3.4990286402098443</v>
      </c>
      <c r="M160" s="22">
        <f>IF(OR($A160="",$B160="",$C160=""),"",'OddsRatio_working_3-way'!J159)</f>
        <v>3.1066191843091242</v>
      </c>
      <c r="N160" s="23">
        <f t="shared" si="42"/>
        <v>39.164042370455192</v>
      </c>
      <c r="O160" s="24">
        <f t="shared" si="43"/>
        <v>28.628685943315201</v>
      </c>
      <c r="P160" s="24">
        <f t="shared" si="44"/>
        <v>32.207271686229596</v>
      </c>
      <c r="Q160" t="s">
        <v>174</v>
      </c>
      <c r="R160" t="s">
        <v>368</v>
      </c>
      <c r="S160" t="s">
        <v>494</v>
      </c>
      <c r="T160" s="35">
        <v>100</v>
      </c>
      <c r="U160" s="35">
        <f t="shared" si="45"/>
        <v>76.689976689976689</v>
      </c>
      <c r="V160" s="35">
        <f t="shared" si="46"/>
        <v>75.786924939467312</v>
      </c>
      <c r="W160" s="35">
        <f t="shared" si="47"/>
        <v>45.054945054945051</v>
      </c>
      <c r="X160" s="35">
        <f t="shared" si="48"/>
        <v>79.158130005587623</v>
      </c>
      <c r="Y160" s="35">
        <f t="shared" si="49"/>
        <v>78.255078255078246</v>
      </c>
      <c r="Z160" s="35">
        <f t="shared" si="50"/>
        <v>47.523098370555992</v>
      </c>
      <c r="AA160" s="35">
        <f t="shared" si="51"/>
        <v>-2.4681533156109339</v>
      </c>
      <c r="AB160" s="35">
        <f t="shared" si="52"/>
        <v>-2.4681533156109339</v>
      </c>
      <c r="AC160" s="35">
        <f t="shared" si="53"/>
        <v>-2.468153315610941</v>
      </c>
      <c r="AD160" s="36"/>
      <c r="AE160" s="36"/>
      <c r="AF160">
        <v>2.11</v>
      </c>
      <c r="AG160">
        <v>1.81</v>
      </c>
      <c r="AI160" s="36"/>
      <c r="AJ160" t="s">
        <v>462</v>
      </c>
      <c r="AK160" s="35"/>
      <c r="AL160" s="35"/>
    </row>
    <row r="161" spans="1:38" ht="15" x14ac:dyDescent="0.25">
      <c r="A161">
        <v>4.29</v>
      </c>
      <c r="B161">
        <v>4.13</v>
      </c>
      <c r="C161">
        <v>1.82</v>
      </c>
      <c r="D161" s="20">
        <f t="shared" si="41"/>
        <v>2.4681533156109214E-2</v>
      </c>
      <c r="E161" s="17">
        <f>IF(OR($A161="",$B161="",$C161=""),"",A161*'MPTO_working_3-way'!$I160)</f>
        <v>4.3958837772397086</v>
      </c>
      <c r="F161" s="21">
        <f>IF(OR($A161="",$B161="",$C161=""),"",B161*'MPTO_working_3-way'!$I160)</f>
        <v>4.2319347319347314</v>
      </c>
      <c r="G161" s="22">
        <f>IF(OR($A161="",$B161="",$C161=""),"",C161*'MPTO_working_3-way'!$I160)</f>
        <v>1.8649203903441189</v>
      </c>
      <c r="H161" s="17">
        <f>IF(OR($A161="",$B161="",$C161=""),"",'MPTO_working_3-way'!E160)</f>
        <v>4.446953408016598</v>
      </c>
      <c r="I161" s="21">
        <f>IF(OR($A161="",$B161="",$C161=""),"",'MPTO_working_3-way'!F160)</f>
        <v>4.2752660323179992</v>
      </c>
      <c r="J161" s="22">
        <f>IF(OR($A161="",$B161="",$C161=""),"",'MPTO_working_3-way'!G160)</f>
        <v>1.8476659586967326</v>
      </c>
      <c r="K161" s="17">
        <f>IF(OR($A161="",$B161="",$C161=""),"",'OddsRatio_working_3-way'!H160)</f>
        <v>4.4266685614581611</v>
      </c>
      <c r="L161" s="21">
        <f>IF(OR($A161="",$B161="",$C161=""),"",'OddsRatio_working_3-way'!I160)</f>
        <v>4.2600220660680987</v>
      </c>
      <c r="M161" s="22">
        <f>IF(OR($A161="",$B161="",$C161=""),"",'OddsRatio_working_3-way'!J160)</f>
        <v>1.8540632888740702</v>
      </c>
      <c r="N161" s="23">
        <f t="shared" si="42"/>
        <v>22.748554117323057</v>
      </c>
      <c r="O161" s="24">
        <f t="shared" si="43"/>
        <v>23.629854034701186</v>
      </c>
      <c r="P161" s="24">
        <f t="shared" si="44"/>
        <v>53.621591847975772</v>
      </c>
      <c r="Q161" t="s">
        <v>367</v>
      </c>
      <c r="R161" t="s">
        <v>173</v>
      </c>
      <c r="S161" t="s">
        <v>494</v>
      </c>
      <c r="T161" s="35">
        <v>100</v>
      </c>
      <c r="U161" s="35">
        <f t="shared" si="45"/>
        <v>16.666666666666668</v>
      </c>
      <c r="V161" s="35">
        <f t="shared" si="46"/>
        <v>88.023952095808383</v>
      </c>
      <c r="W161" s="35">
        <f t="shared" si="47"/>
        <v>92.16914643696164</v>
      </c>
      <c r="X161" s="35">
        <f t="shared" si="48"/>
        <v>19.806901467229988</v>
      </c>
      <c r="Y161" s="35">
        <f t="shared" si="49"/>
        <v>91.164186896371717</v>
      </c>
      <c r="Z161" s="35">
        <f t="shared" si="50"/>
        <v>95.309381237524946</v>
      </c>
      <c r="AA161" s="35">
        <f t="shared" si="51"/>
        <v>-3.1402348005633201</v>
      </c>
      <c r="AB161" s="35">
        <f t="shared" si="52"/>
        <v>-3.1402348005633343</v>
      </c>
      <c r="AC161" s="35">
        <f t="shared" si="53"/>
        <v>-3.1402348005633058</v>
      </c>
      <c r="AD161" s="36"/>
      <c r="AE161" s="36"/>
      <c r="AF161">
        <v>1.66</v>
      </c>
      <c r="AG161">
        <v>2.35</v>
      </c>
      <c r="AI161" s="36"/>
      <c r="AJ161" t="s">
        <v>462</v>
      </c>
      <c r="AK161" s="35"/>
      <c r="AL161" s="35"/>
    </row>
    <row r="162" spans="1:38" ht="15" x14ac:dyDescent="0.25">
      <c r="A162">
        <v>1.2</v>
      </c>
      <c r="B162">
        <v>8.35</v>
      </c>
      <c r="C162">
        <v>12.77</v>
      </c>
      <c r="D162" s="20">
        <f t="shared" si="41"/>
        <v>3.1402348005633129E-2</v>
      </c>
      <c r="E162" s="17">
        <f>IF(OR($A162="",$B162="",$C162=""),"",A162*'MPTO_working_3-way'!$I161)</f>
        <v>1.2376828176067598</v>
      </c>
      <c r="F162" s="21">
        <f>IF(OR($A162="",$B162="",$C162=""),"",B162*'MPTO_working_3-way'!$I161)</f>
        <v>8.6122096058470365</v>
      </c>
      <c r="G162" s="22">
        <f>IF(OR($A162="",$B162="",$C162=""),"",C162*'MPTO_working_3-way'!$I161)</f>
        <v>13.171007984031935</v>
      </c>
      <c r="H162" s="17">
        <f>IF(OR($A162="",$B162="",$C162=""),"",'MPTO_working_3-way'!E161)</f>
        <v>1.2152648681231288</v>
      </c>
      <c r="I162" s="21">
        <f>IF(OR($A162="",$B162="",$C162=""),"",'MPTO_working_3-way'!F161)</f>
        <v>9.1497143292995364</v>
      </c>
      <c r="J162" s="22">
        <f>IF(OR($A162="",$B162="",$C162=""),"",'MPTO_working_3-way'!G161)</f>
        <v>14.740330006643134</v>
      </c>
      <c r="K162" s="17">
        <f>IF(OR($A162="",$B162="",$C162=""),"",'OddsRatio_working_3-way'!H161)</f>
        <v>1.2210195718409163</v>
      </c>
      <c r="L162" s="21">
        <f>IF(OR($A162="",$B162="",$C162=""),"",'OddsRatio_working_3-way'!I161)</f>
        <v>9.1224692651536685</v>
      </c>
      <c r="M162" s="22">
        <f>IF(OR($A162="",$B162="",$C162=""),"",'OddsRatio_working_3-way'!J161)</f>
        <v>14.007001802837912</v>
      </c>
      <c r="N162" s="23">
        <f t="shared" si="42"/>
        <v>80.796144680560872</v>
      </c>
      <c r="O162" s="24">
        <f t="shared" si="43"/>
        <v>11.611421990020725</v>
      </c>
      <c r="P162" s="24">
        <f t="shared" si="44"/>
        <v>7.5924333294184061</v>
      </c>
      <c r="Q162" t="s">
        <v>379</v>
      </c>
      <c r="R162" t="s">
        <v>230</v>
      </c>
      <c r="S162" t="s">
        <v>494</v>
      </c>
      <c r="T162" s="35">
        <v>100</v>
      </c>
      <c r="U162" s="35">
        <f t="shared" si="45"/>
        <v>76.744186046511629</v>
      </c>
      <c r="V162" s="35">
        <f t="shared" si="46"/>
        <v>69.230769230769241</v>
      </c>
      <c r="W162" s="35">
        <f t="shared" si="47"/>
        <v>48.186528497409334</v>
      </c>
      <c r="X162" s="35">
        <f t="shared" si="48"/>
        <v>82.582702271821447</v>
      </c>
      <c r="Y162" s="35">
        <f t="shared" si="49"/>
        <v>75.069285456079044</v>
      </c>
      <c r="Z162" s="35">
        <f t="shared" si="50"/>
        <v>54.025044722719137</v>
      </c>
      <c r="AA162" s="35">
        <f t="shared" si="51"/>
        <v>-5.8385162253098173</v>
      </c>
      <c r="AB162" s="35">
        <f t="shared" si="52"/>
        <v>-5.8385162253098031</v>
      </c>
      <c r="AC162" s="35">
        <f t="shared" si="53"/>
        <v>-5.8385162253098031</v>
      </c>
      <c r="AD162" s="36"/>
      <c r="AE162" s="36"/>
      <c r="AF162">
        <v>1.34</v>
      </c>
      <c r="AG162">
        <v>3.36</v>
      </c>
      <c r="AI162" s="36"/>
      <c r="AJ162" t="s">
        <v>462</v>
      </c>
      <c r="AK162" s="35"/>
      <c r="AL162" s="35"/>
    </row>
    <row r="163" spans="1:38" ht="15" x14ac:dyDescent="0.25">
      <c r="A163">
        <v>4.3</v>
      </c>
      <c r="B163">
        <v>3.25</v>
      </c>
      <c r="C163">
        <v>1.93</v>
      </c>
      <c r="D163" s="20">
        <f t="shared" si="41"/>
        <v>5.83851622530982E-2</v>
      </c>
      <c r="E163" s="17">
        <f>IF(OR($A163="",$B163="",$C163=""),"",A163*'MPTO_working_3-way'!$I162)</f>
        <v>4.5510561976883217</v>
      </c>
      <c r="F163" s="21">
        <f>IF(OR($A163="",$B163="",$C163=""),"",B163*'MPTO_working_3-way'!$I162)</f>
        <v>3.4397517773225692</v>
      </c>
      <c r="G163" s="22">
        <f>IF(OR($A163="",$B163="",$C163=""),"",C163*'MPTO_working_3-way'!$I162)</f>
        <v>2.0426833631484795</v>
      </c>
      <c r="H163" s="17">
        <f>IF(OR($A163="",$B163="",$C163=""),"",'MPTO_working_3-way'!E162)</f>
        <v>4.692711429441359</v>
      </c>
      <c r="I163" s="21">
        <f>IF(OR($A163="",$B163="",$C163=""),"",'MPTO_working_3-way'!F162)</f>
        <v>3.4694444146683963</v>
      </c>
      <c r="J163" s="22">
        <f>IF(OR($A163="",$B163="",$C163=""),"",'MPTO_working_3-way'!G162)</f>
        <v>2.0053221479420822</v>
      </c>
      <c r="K163" s="17">
        <f>IF(OR($A163="",$B163="",$C163=""),"",'OddsRatio_working_3-way'!H162)</f>
        <v>4.6187874652467844</v>
      </c>
      <c r="L163" s="21">
        <f>IF(OR($A163="",$B163="",$C163=""),"",'OddsRatio_working_3-way'!I162)</f>
        <v>3.4673550899409893</v>
      </c>
      <c r="M163" s="22">
        <f>IF(OR($A163="",$B163="",$C163=""),"",'OddsRatio_working_3-way'!J162)</f>
        <v>2.019840103842276</v>
      </c>
      <c r="N163" s="23">
        <f t="shared" si="42"/>
        <v>21.972921373898728</v>
      </c>
      <c r="O163" s="24">
        <f t="shared" si="43"/>
        <v>29.07186520238908</v>
      </c>
      <c r="P163" s="24">
        <f t="shared" si="44"/>
        <v>48.955213423712188</v>
      </c>
      <c r="Q163" t="s">
        <v>257</v>
      </c>
      <c r="R163" t="s">
        <v>382</v>
      </c>
      <c r="S163" t="s">
        <v>494</v>
      </c>
      <c r="T163" s="35">
        <v>100</v>
      </c>
      <c r="U163" s="35">
        <f t="shared" si="45"/>
        <v>76.689976689976689</v>
      </c>
      <c r="V163" s="35">
        <f t="shared" si="46"/>
        <v>70.674486803519059</v>
      </c>
      <c r="W163" s="35">
        <f t="shared" si="47"/>
        <v>46.808510638297875</v>
      </c>
      <c r="X163" s="35">
        <f t="shared" si="48"/>
        <v>82.517002558183066</v>
      </c>
      <c r="Y163" s="35">
        <f t="shared" si="49"/>
        <v>76.501512671725436</v>
      </c>
      <c r="Z163" s="35">
        <f t="shared" si="50"/>
        <v>52.635536506504245</v>
      </c>
      <c r="AA163" s="35">
        <f t="shared" si="51"/>
        <v>-5.8270258682063769</v>
      </c>
      <c r="AB163" s="35">
        <f t="shared" si="52"/>
        <v>-5.8270258682063769</v>
      </c>
      <c r="AC163" s="35">
        <f t="shared" si="53"/>
        <v>-5.8270258682063698</v>
      </c>
      <c r="AD163" s="36"/>
      <c r="AE163" s="36"/>
      <c r="AF163">
        <v>2.2799999999999998</v>
      </c>
      <c r="AG163">
        <v>1.62</v>
      </c>
      <c r="AI163" s="36"/>
      <c r="AJ163" t="s">
        <v>463</v>
      </c>
      <c r="AK163" s="35"/>
      <c r="AL163" s="35"/>
    </row>
    <row r="164" spans="1:38" ht="15" x14ac:dyDescent="0.25">
      <c r="A164">
        <v>4.29</v>
      </c>
      <c r="B164">
        <v>3.41</v>
      </c>
      <c r="C164">
        <v>1.88</v>
      </c>
      <c r="D164" s="20">
        <f t="shared" si="41"/>
        <v>5.8270258682063591E-2</v>
      </c>
      <c r="E164" s="17">
        <f>IF(OR($A164="",$B164="",$C164=""),"",A164*'MPTO_working_3-way'!$I163)</f>
        <v>4.5399794097460529</v>
      </c>
      <c r="F164" s="21">
        <f>IF(OR($A164="",$B164="",$C164=""),"",B164*'MPTO_working_3-way'!$I163)</f>
        <v>3.6087015821058368</v>
      </c>
      <c r="G164" s="22">
        <f>IF(OR($A164="",$B164="",$C164=""),"",C164*'MPTO_working_3-way'!$I163)</f>
        <v>1.9895480863222794</v>
      </c>
      <c r="H164" s="17">
        <f>IF(OR($A164="",$B164="",$C164=""),"",'MPTO_working_3-way'!E163)</f>
        <v>4.6799649593938266</v>
      </c>
      <c r="I164" s="21">
        <f>IF(OR($A164="",$B164="",$C164=""),"",'MPTO_working_3-way'!F163)</f>
        <v>3.6518779772453729</v>
      </c>
      <c r="J164" s="22">
        <f>IF(OR($A164="",$B164="",$C164=""),"",'MPTO_working_3-way'!G163)</f>
        <v>1.9512519731988347</v>
      </c>
      <c r="K164" s="17">
        <f>IF(OR($A164="",$B164="",$C164=""),"",'OddsRatio_working_3-way'!H163)</f>
        <v>4.6103802073912767</v>
      </c>
      <c r="L164" s="21">
        <f>IF(OR($A164="",$B164="",$C164=""),"",'OddsRatio_working_3-way'!I163)</f>
        <v>3.6446858054142788</v>
      </c>
      <c r="M164" s="22">
        <f>IF(OR($A164="",$B164="",$C164=""),"",'OddsRatio_working_3-way'!J163)</f>
        <v>1.9656944019769977</v>
      </c>
      <c r="N164" s="23">
        <f t="shared" si="42"/>
        <v>22.026531614951438</v>
      </c>
      <c r="O164" s="24">
        <f t="shared" si="43"/>
        <v>27.710797838164712</v>
      </c>
      <c r="P164" s="24">
        <f t="shared" si="44"/>
        <v>50.262670546883868</v>
      </c>
      <c r="Q164" t="s">
        <v>253</v>
      </c>
      <c r="R164" t="s">
        <v>380</v>
      </c>
      <c r="S164" t="s">
        <v>494</v>
      </c>
      <c r="T164" s="35">
        <v>100</v>
      </c>
      <c r="U164" s="35">
        <f t="shared" si="45"/>
        <v>31.03448275862069</v>
      </c>
      <c r="V164" s="35">
        <f t="shared" si="46"/>
        <v>76.798143851508115</v>
      </c>
      <c r="W164" s="35">
        <f t="shared" si="47"/>
        <v>85.795454545454547</v>
      </c>
      <c r="X164" s="35">
        <f t="shared" si="48"/>
        <v>37.406401603037338</v>
      </c>
      <c r="Y164" s="35">
        <f t="shared" si="49"/>
        <v>83.17006269592477</v>
      </c>
      <c r="Z164" s="35">
        <f t="shared" si="50"/>
        <v>92.167373389871202</v>
      </c>
      <c r="AA164" s="35">
        <f t="shared" si="51"/>
        <v>-6.3719188444166477</v>
      </c>
      <c r="AB164" s="35">
        <f t="shared" si="52"/>
        <v>-6.3719188444166548</v>
      </c>
      <c r="AC164" s="35">
        <f t="shared" si="53"/>
        <v>-6.3719188444166548</v>
      </c>
      <c r="AD164" s="36"/>
      <c r="AE164" s="36"/>
      <c r="AF164">
        <v>2.1800000000000002</v>
      </c>
      <c r="AG164">
        <v>1.68</v>
      </c>
      <c r="AI164" s="36"/>
      <c r="AJ164" t="s">
        <v>463</v>
      </c>
      <c r="AK164" s="35"/>
      <c r="AL164" s="35"/>
    </row>
    <row r="165" spans="1:38" ht="15" x14ac:dyDescent="0.25">
      <c r="A165">
        <v>1.45</v>
      </c>
      <c r="B165">
        <v>4.3099999999999996</v>
      </c>
      <c r="C165">
        <v>7.04</v>
      </c>
      <c r="D165" s="20">
        <f t="shared" si="41"/>
        <v>6.3719188444166575E-2</v>
      </c>
      <c r="E165" s="17">
        <f>IF(OR($A165="",$B165="",$C165=""),"",A165*'MPTO_working_3-way'!$I164)</f>
        <v>1.5423928232440416</v>
      </c>
      <c r="F165" s="21">
        <f>IF(OR($A165="",$B165="",$C165=""),"",B165*'MPTO_working_3-way'!$I164)</f>
        <v>4.5846297021943574</v>
      </c>
      <c r="G165" s="22">
        <f>IF(OR($A165="",$B165="",$C165=""),"",C165*'MPTO_working_3-way'!$I164)</f>
        <v>7.4885830866469325</v>
      </c>
      <c r="H165" s="17">
        <f>IF(OR($A165="",$B165="",$C165=""),"",'MPTO_working_3-way'!E164)</f>
        <v>1.4960755478851619</v>
      </c>
      <c r="I165" s="21">
        <f>IF(OR($A165="",$B165="",$C165=""),"",'MPTO_working_3-way'!F164)</f>
        <v>4.7443094284878322</v>
      </c>
      <c r="J165" s="22">
        <f>IF(OR($A165="",$B165="",$C165=""),"",'MPTO_working_3-way'!G164)</f>
        <v>8.2777533885060492</v>
      </c>
      <c r="K165" s="17">
        <f>IF(OR($A165="",$B165="",$C165=""),"",'OddsRatio_working_3-way'!H164)</f>
        <v>1.5101865120997502</v>
      </c>
      <c r="L165" s="21">
        <f>IF(OR($A165="",$B165="",$C165=""),"",'OddsRatio_working_3-way'!I164)</f>
        <v>4.7527052334448285</v>
      </c>
      <c r="M165" s="22">
        <f>IF(OR($A165="",$B165="",$C165=""),"",'OddsRatio_working_3-way'!J164)</f>
        <v>7.8478367401833138</v>
      </c>
      <c r="N165" s="23">
        <f t="shared" si="42"/>
        <v>64.834326569073852</v>
      </c>
      <c r="O165" s="24">
        <f t="shared" si="43"/>
        <v>21.812012418829955</v>
      </c>
      <c r="P165" s="24">
        <f t="shared" si="44"/>
        <v>13.353661012096179</v>
      </c>
      <c r="Q165" t="s">
        <v>256</v>
      </c>
      <c r="R165" t="s">
        <v>252</v>
      </c>
      <c r="S165" t="s">
        <v>494</v>
      </c>
      <c r="T165" s="35">
        <v>100</v>
      </c>
      <c r="U165" s="35">
        <f t="shared" si="45"/>
        <v>60.474308300395251</v>
      </c>
      <c r="V165" s="35">
        <f t="shared" si="46"/>
        <v>68.847352024922117</v>
      </c>
      <c r="W165" s="35">
        <f t="shared" si="47"/>
        <v>68.55345911949685</v>
      </c>
      <c r="X165" s="35">
        <f t="shared" si="48"/>
        <v>62.599188855581019</v>
      </c>
      <c r="Y165" s="35">
        <f t="shared" si="49"/>
        <v>70.972232580107899</v>
      </c>
      <c r="Z165" s="35">
        <f t="shared" si="50"/>
        <v>70.678339674682618</v>
      </c>
      <c r="AA165" s="35">
        <f t="shared" si="51"/>
        <v>-2.1248805551857686</v>
      </c>
      <c r="AB165" s="35">
        <f t="shared" si="52"/>
        <v>-2.1248805551857828</v>
      </c>
      <c r="AC165" s="35">
        <f t="shared" si="53"/>
        <v>-2.1248805551857686</v>
      </c>
      <c r="AD165" s="36"/>
      <c r="AE165" s="36"/>
      <c r="AF165">
        <v>1.96</v>
      </c>
      <c r="AG165">
        <v>1.84</v>
      </c>
      <c r="AI165" s="36"/>
      <c r="AJ165" t="s">
        <v>463</v>
      </c>
      <c r="AK165" s="35"/>
      <c r="AL165" s="35"/>
    </row>
    <row r="166" spans="1:38" ht="15" x14ac:dyDescent="0.25">
      <c r="A166">
        <v>2.5299999999999998</v>
      </c>
      <c r="B166">
        <v>3.21</v>
      </c>
      <c r="C166">
        <v>3.18</v>
      </c>
      <c r="D166" s="20">
        <f t="shared" si="41"/>
        <v>2.1248805551857597E-2</v>
      </c>
      <c r="E166" s="17">
        <f>IF(OR($A166="",$B166="",$C166=""),"",A166*'MPTO_working_3-way'!$I165)</f>
        <v>2.5837594780461997</v>
      </c>
      <c r="F166" s="21">
        <f>IF(OR($A166="",$B166="",$C166=""),"",B166*'MPTO_working_3-way'!$I165)</f>
        <v>3.2782086658214626</v>
      </c>
      <c r="G166" s="22">
        <f>IF(OR($A166="",$B166="",$C166=""),"",C166*'MPTO_working_3-way'!$I165)</f>
        <v>3.2475712016549072</v>
      </c>
      <c r="H166" s="17">
        <f>IF(OR($A166="",$B166="",$C166=""),"",'MPTO_working_3-way'!E165)</f>
        <v>2.5761644181605003</v>
      </c>
      <c r="I166" s="21">
        <f>IF(OR($A166="",$B166="",$C166=""),"",'MPTO_working_3-way'!F165)</f>
        <v>3.284681241715397</v>
      </c>
      <c r="J166" s="22">
        <f>IF(OR($A166="",$B166="",$C166=""),"",'MPTO_working_3-way'!G165)</f>
        <v>3.2532759211012627</v>
      </c>
      <c r="K166" s="17">
        <f>IF(OR($A166="",$B166="",$C166=""),"",'OddsRatio_working_3-way'!H165)</f>
        <v>2.5796261991696667</v>
      </c>
      <c r="L166" s="21">
        <f>IF(OR($A166="",$B166="",$C166=""),"",'OddsRatio_working_3-way'!I165)</f>
        <v>3.2816822876895189</v>
      </c>
      <c r="M166" s="22">
        <f>IF(OR($A166="",$B166="",$C166=""),"",'OddsRatio_working_3-way'!J165)</f>
        <v>3.2507092249607021</v>
      </c>
      <c r="N166" s="23">
        <f t="shared" si="42"/>
        <v>38.70329295342092</v>
      </c>
      <c r="O166" s="24">
        <f t="shared" si="43"/>
        <v>30.50446453961213</v>
      </c>
      <c r="P166" s="24">
        <f t="shared" si="44"/>
        <v>30.792242506966961</v>
      </c>
      <c r="Q166" t="s">
        <v>261</v>
      </c>
      <c r="R166" t="s">
        <v>441</v>
      </c>
      <c r="S166" t="s">
        <v>494</v>
      </c>
      <c r="T166" s="35">
        <v>100</v>
      </c>
      <c r="U166" s="35">
        <f t="shared" si="45"/>
        <v>77.728285077951</v>
      </c>
      <c r="V166" s="35">
        <f t="shared" si="46"/>
        <v>75.490196078431367</v>
      </c>
      <c r="W166" s="35">
        <f t="shared" si="47"/>
        <v>44.444444444444443</v>
      </c>
      <c r="X166" s="35">
        <f t="shared" si="48"/>
        <v>80.06535947712419</v>
      </c>
      <c r="Y166" s="35">
        <f t="shared" si="49"/>
        <v>77.827270477604557</v>
      </c>
      <c r="Z166" s="35">
        <f t="shared" si="50"/>
        <v>46.781518843617619</v>
      </c>
      <c r="AA166" s="35">
        <f t="shared" si="51"/>
        <v>-2.3370743991731899</v>
      </c>
      <c r="AB166" s="35">
        <f t="shared" si="52"/>
        <v>-2.3370743991731899</v>
      </c>
      <c r="AC166" s="35">
        <f t="shared" si="53"/>
        <v>-2.3370743991731757</v>
      </c>
      <c r="AD166" s="36"/>
      <c r="AE166" s="36"/>
      <c r="AF166">
        <v>2.04</v>
      </c>
      <c r="AG166">
        <v>1.87</v>
      </c>
      <c r="AI166" s="36"/>
      <c r="AJ166" t="s">
        <v>472</v>
      </c>
      <c r="AK166" s="35"/>
      <c r="AL166" s="35"/>
    </row>
    <row r="167" spans="1:38" ht="15" x14ac:dyDescent="0.25">
      <c r="A167">
        <v>4.49</v>
      </c>
      <c r="B167">
        <v>4.08</v>
      </c>
      <c r="C167">
        <v>1.8</v>
      </c>
      <c r="D167" s="20">
        <f t="shared" si="41"/>
        <v>2.3370743991731668E-2</v>
      </c>
      <c r="E167" s="17">
        <f>IF(OR($A167="",$B167="",$C167=""),"",A167*'MPTO_working_3-way'!$I166)</f>
        <v>4.594934640522875</v>
      </c>
      <c r="F167" s="21">
        <f>IF(OR($A167="",$B167="",$C167=""),"",B167*'MPTO_working_3-way'!$I166)</f>
        <v>4.1753526354862656</v>
      </c>
      <c r="G167" s="22">
        <f>IF(OR($A167="",$B167="",$C167=""),"",C167*'MPTO_working_3-way'!$I166)</f>
        <v>1.842067339185117</v>
      </c>
      <c r="H167" s="17">
        <f>IF(OR($A167="",$B167="",$C167=""),"",'MPTO_working_3-way'!E166)</f>
        <v>4.6527446974229303</v>
      </c>
      <c r="I167" s="21">
        <f>IF(OR($A167="",$B167="",$C167=""),"",'MPTO_working_3-way'!F166)</f>
        <v>4.2139366552845186</v>
      </c>
      <c r="J167" s="22">
        <f>IF(OR($A167="",$B167="",$C167=""),"",'MPTO_working_3-way'!G166)</f>
        <v>1.825599369294753</v>
      </c>
      <c r="K167" s="17">
        <f>IF(OR($A167="",$B167="",$C167=""),"",'OddsRatio_working_3-way'!H166)</f>
        <v>4.6281867303725077</v>
      </c>
      <c r="L167" s="21">
        <f>IF(OR($A167="",$B167="",$C167=""),"",'OddsRatio_working_3-way'!I166)</f>
        <v>4.201952759182614</v>
      </c>
      <c r="M167" s="22">
        <f>IF(OR($A167="",$B167="",$C167=""),"",'OddsRatio_working_3-way'!J166)</f>
        <v>1.8316760413461335</v>
      </c>
      <c r="N167" s="23">
        <f t="shared" si="42"/>
        <v>21.763095195761178</v>
      </c>
      <c r="O167" s="24">
        <f t="shared" si="43"/>
        <v>23.950072899256785</v>
      </c>
      <c r="P167" s="24">
        <f t="shared" si="44"/>
        <v>54.286831904982044</v>
      </c>
      <c r="Q167" t="s">
        <v>393</v>
      </c>
      <c r="R167" t="s">
        <v>390</v>
      </c>
      <c r="S167" t="s">
        <v>494</v>
      </c>
      <c r="T167" s="35">
        <v>100</v>
      </c>
      <c r="U167" s="35">
        <f t="shared" si="45"/>
        <v>71.014492753623188</v>
      </c>
      <c r="V167" s="35">
        <f t="shared" si="46"/>
        <v>73.045822102425873</v>
      </c>
      <c r="W167" s="35">
        <f t="shared" si="47"/>
        <v>53.703703703703695</v>
      </c>
      <c r="X167" s="35">
        <f t="shared" si="48"/>
        <v>73.250474193870403</v>
      </c>
      <c r="Y167" s="35">
        <f t="shared" si="49"/>
        <v>75.281803542673103</v>
      </c>
      <c r="Z167" s="35">
        <f t="shared" si="50"/>
        <v>55.939685143950932</v>
      </c>
      <c r="AA167" s="35">
        <f t="shared" si="51"/>
        <v>-2.2359814402472153</v>
      </c>
      <c r="AB167" s="35">
        <f t="shared" si="52"/>
        <v>-2.2359814402472296</v>
      </c>
      <c r="AC167" s="35">
        <f t="shared" si="53"/>
        <v>-2.2359814402472367</v>
      </c>
      <c r="AD167" s="36"/>
      <c r="AE167" s="36"/>
      <c r="AF167">
        <v>1.66</v>
      </c>
      <c r="AG167">
        <v>2.34</v>
      </c>
      <c r="AI167" s="36"/>
      <c r="AJ167" t="s">
        <v>472</v>
      </c>
      <c r="AK167" s="35"/>
      <c r="AL167" s="35"/>
    </row>
    <row r="168" spans="1:38" ht="15" x14ac:dyDescent="0.25">
      <c r="A168">
        <v>3.45</v>
      </c>
      <c r="B168">
        <v>3.71</v>
      </c>
      <c r="C168">
        <v>2.16</v>
      </c>
      <c r="D168" s="20">
        <f t="shared" si="41"/>
        <v>2.2359814402472367E-2</v>
      </c>
      <c r="E168" s="17">
        <f>IF(OR($A168="",$B168="",$C168=""),"",A168*'MPTO_working_3-way'!$I167)</f>
        <v>3.5271413596885299</v>
      </c>
      <c r="F168" s="21">
        <f>IF(OR($A168="",$B168="",$C168=""),"",B168*'MPTO_working_3-way'!$I167)</f>
        <v>3.7929549114331724</v>
      </c>
      <c r="G168" s="22">
        <f>IF(OR($A168="",$B168="",$C168=""),"",C168*'MPTO_working_3-way'!$I167)</f>
        <v>2.2082971991093405</v>
      </c>
      <c r="H168" s="17">
        <f>IF(OR($A168="",$B168="",$C168=""),"",'MPTO_working_3-way'!E167)</f>
        <v>3.5410539043027645</v>
      </c>
      <c r="I168" s="21">
        <f>IF(OR($A168="",$B168="",$C168=""),"",'MPTO_working_3-way'!F167)</f>
        <v>3.8155049586389067</v>
      </c>
      <c r="J168" s="22">
        <f>IF(OR($A168="",$B168="",$C168=""),"",'MPTO_working_3-way'!G167)</f>
        <v>2.1953429722141053</v>
      </c>
      <c r="K168" s="17">
        <f>IF(OR($A168="",$B168="",$C168=""),"",'OddsRatio_working_3-way'!H167)</f>
        <v>3.5360230588323756</v>
      </c>
      <c r="L168" s="21">
        <f>IF(OR($A168="",$B168="",$C168=""),"",'OddsRatio_working_3-way'!I167)</f>
        <v>3.805152036504384</v>
      </c>
      <c r="M168" s="22">
        <f>IF(OR($A168="",$B168="",$C168=""),"",'OddsRatio_working_3-way'!J167)</f>
        <v>2.2007292849981868</v>
      </c>
      <c r="N168" s="23">
        <f t="shared" si="42"/>
        <v>28.35157137246993</v>
      </c>
      <c r="O168" s="24">
        <f t="shared" si="43"/>
        <v>26.364668796501693</v>
      </c>
      <c r="P168" s="24">
        <f t="shared" si="44"/>
        <v>45.283759831028362</v>
      </c>
      <c r="Q168" t="s">
        <v>387</v>
      </c>
      <c r="R168" t="s">
        <v>388</v>
      </c>
      <c r="S168" t="s">
        <v>494</v>
      </c>
      <c r="T168" s="35">
        <v>100</v>
      </c>
      <c r="U168" s="35">
        <f t="shared" si="45"/>
        <v>59.183673469387763</v>
      </c>
      <c r="V168" s="35">
        <f t="shared" si="46"/>
        <v>70.760233918128648</v>
      </c>
      <c r="W168" s="35">
        <f t="shared" si="47"/>
        <v>67.948717948717942</v>
      </c>
      <c r="X168" s="35">
        <f t="shared" si="48"/>
        <v>61.291048133153389</v>
      </c>
      <c r="Y168" s="35">
        <f t="shared" si="49"/>
        <v>72.867608581894288</v>
      </c>
      <c r="Z168" s="35">
        <f t="shared" si="50"/>
        <v>70.056092612483582</v>
      </c>
      <c r="AA168" s="35">
        <f t="shared" si="51"/>
        <v>-2.1073746637656257</v>
      </c>
      <c r="AB168" s="35">
        <f t="shared" si="52"/>
        <v>-2.1073746637656399</v>
      </c>
      <c r="AC168" s="35">
        <f t="shared" si="53"/>
        <v>-2.1073746637656399</v>
      </c>
      <c r="AD168" s="36"/>
      <c r="AE168" s="36"/>
      <c r="AF168">
        <v>1.72</v>
      </c>
      <c r="AG168">
        <v>2.2200000000000002</v>
      </c>
      <c r="AI168" s="36"/>
      <c r="AJ168" t="s">
        <v>472</v>
      </c>
      <c r="AK168" s="35"/>
      <c r="AL168" s="35"/>
    </row>
    <row r="169" spans="1:38" ht="15" x14ac:dyDescent="0.25">
      <c r="A169">
        <v>2.4500000000000002</v>
      </c>
      <c r="B169">
        <v>3.42</v>
      </c>
      <c r="C169">
        <v>3.12</v>
      </c>
      <c r="D169" s="20">
        <f t="shared" si="41"/>
        <v>2.1073746637656265E-2</v>
      </c>
      <c r="E169" s="17">
        <f>IF(OR($A169="",$B169="",$C169=""),"",A169*'MPTO_working_3-way'!$I168)</f>
        <v>2.501630679262258</v>
      </c>
      <c r="F169" s="21">
        <f>IF(OR($A169="",$B169="",$C169=""),"",B169*'MPTO_working_3-way'!$I168)</f>
        <v>3.4920722135007844</v>
      </c>
      <c r="G169" s="22">
        <f>IF(OR($A169="",$B169="",$C169=""),"",C169*'MPTO_working_3-way'!$I168)</f>
        <v>3.1857500895094875</v>
      </c>
      <c r="H169" s="17">
        <f>IF(OR($A169="",$B169="",$C169=""),"",'MPTO_working_3-way'!E168)</f>
        <v>2.4929034325187187</v>
      </c>
      <c r="I169" s="21">
        <f>IF(OR($A169="",$B169="",$C169=""),"",'MPTO_working_3-way'!F168)</f>
        <v>3.5041847846484613</v>
      </c>
      <c r="J169" s="22">
        <f>IF(OR($A169="",$B169="",$C169=""),"",'MPTO_working_3-way'!G168)</f>
        <v>3.1899123406415328</v>
      </c>
      <c r="K169" s="17">
        <f>IF(OR($A169="",$B169="",$C169=""),"",'OddsRatio_working_3-way'!H168)</f>
        <v>2.4968363129509501</v>
      </c>
      <c r="L169" s="21">
        <f>IF(OR($A169="",$B169="",$C169=""),"",'OddsRatio_working_3-way'!I168)</f>
        <v>3.4981681912698597</v>
      </c>
      <c r="M169" s="22">
        <f>IF(OR($A169="",$B169="",$C169=""),"",'OddsRatio_working_3-way'!J168)</f>
        <v>3.1884779196248365</v>
      </c>
      <c r="N169" s="23">
        <f t="shared" si="42"/>
        <v>39.973926139045609</v>
      </c>
      <c r="O169" s="24">
        <f t="shared" si="43"/>
        <v>28.636292117152557</v>
      </c>
      <c r="P169" s="24">
        <f t="shared" si="44"/>
        <v>31.389781743801841</v>
      </c>
      <c r="Q169" t="s">
        <v>265</v>
      </c>
      <c r="R169" t="s">
        <v>386</v>
      </c>
      <c r="S169" t="s">
        <v>494</v>
      </c>
      <c r="T169" s="35">
        <v>100</v>
      </c>
      <c r="U169" s="35">
        <f t="shared" si="45"/>
        <v>55.947136563876647</v>
      </c>
      <c r="V169" s="35">
        <f t="shared" si="46"/>
        <v>69.696969696969703</v>
      </c>
      <c r="W169" s="35">
        <f t="shared" si="47"/>
        <v>71.509971509971507</v>
      </c>
      <c r="X169" s="35">
        <f t="shared" si="48"/>
        <v>58.793058793058798</v>
      </c>
      <c r="Y169" s="35">
        <f t="shared" si="49"/>
        <v>72.542891926151839</v>
      </c>
      <c r="Z169" s="35">
        <f t="shared" si="50"/>
        <v>74.355893739153657</v>
      </c>
      <c r="AA169" s="35">
        <f t="shared" si="51"/>
        <v>-2.8459222291821504</v>
      </c>
      <c r="AB169" s="35">
        <f t="shared" si="52"/>
        <v>-2.8459222291821362</v>
      </c>
      <c r="AC169" s="35">
        <f t="shared" si="53"/>
        <v>-2.8459222291821504</v>
      </c>
      <c r="AD169" s="36"/>
      <c r="AE169" s="36"/>
      <c r="AF169">
        <v>1.87</v>
      </c>
      <c r="AG169">
        <v>2.0499999999999998</v>
      </c>
      <c r="AI169" s="36"/>
      <c r="AJ169" t="s">
        <v>472</v>
      </c>
      <c r="AK169" s="35"/>
      <c r="AL169" s="35"/>
    </row>
    <row r="170" spans="1:38" ht="15" x14ac:dyDescent="0.25">
      <c r="A170">
        <v>2.27</v>
      </c>
      <c r="B170">
        <v>3.3</v>
      </c>
      <c r="C170">
        <v>3.51</v>
      </c>
      <c r="D170" s="20">
        <f t="shared" si="41"/>
        <v>2.8459222291821407E-2</v>
      </c>
      <c r="E170" s="17">
        <f>IF(OR($A170="",$B170="",$C170=""),"",A170*'MPTO_working_3-way'!$I169)</f>
        <v>2.3346024346024348</v>
      </c>
      <c r="F170" s="21">
        <f>IF(OR($A170="",$B170="",$C170=""),"",B170*'MPTO_working_3-way'!$I169)</f>
        <v>3.3939154335630106</v>
      </c>
      <c r="G170" s="22">
        <f>IF(OR($A170="",$B170="",$C170=""),"",C170*'MPTO_working_3-way'!$I169)</f>
        <v>3.6098918702442928</v>
      </c>
      <c r="H170" s="17">
        <f>IF(OR($A170="",$B170="",$C170=""),"",'MPTO_working_3-way'!E169)</f>
        <v>2.3199583185174664</v>
      </c>
      <c r="I170" s="21">
        <f>IF(OR($A170="",$B170="",$C170=""),"",'MPTO_working_3-way'!F169)</f>
        <v>3.4066455306694374</v>
      </c>
      <c r="J170" s="22">
        <f>IF(OR($A170="",$B170="",$C170=""),"",'MPTO_working_3-way'!G169)</f>
        <v>3.630899100609398</v>
      </c>
      <c r="K170" s="17">
        <f>IF(OR($A170="",$B170="",$C170=""),"",'OddsRatio_working_3-way'!H169)</f>
        <v>2.3262217866625119</v>
      </c>
      <c r="L170" s="21">
        <f>IF(OR($A170="",$B170="",$C170=""),"",'OddsRatio_working_3-way'!I169)</f>
        <v>3.4018189837195099</v>
      </c>
      <c r="M170" s="22">
        <f>IF(OR($A170="",$B170="",$C170=""),"",'OddsRatio_working_3-way'!J169)</f>
        <v>3.6211154996243344</v>
      </c>
      <c r="N170" s="23">
        <f t="shared" si="42"/>
        <v>42.833845505275178</v>
      </c>
      <c r="O170" s="24">
        <f t="shared" si="43"/>
        <v>29.464493726355961</v>
      </c>
      <c r="P170" s="24">
        <f t="shared" si="44"/>
        <v>27.701660768368857</v>
      </c>
      <c r="Q170" t="s">
        <v>269</v>
      </c>
      <c r="R170" t="s">
        <v>398</v>
      </c>
      <c r="S170" t="s">
        <v>494</v>
      </c>
      <c r="T170" s="35">
        <v>100</v>
      </c>
      <c r="U170" s="35">
        <f t="shared" si="45"/>
        <v>57.264957264957268</v>
      </c>
      <c r="V170" s="35">
        <f t="shared" si="46"/>
        <v>68.75</v>
      </c>
      <c r="W170" s="35">
        <f t="shared" si="47"/>
        <v>71.181556195965413</v>
      </c>
      <c r="X170" s="35">
        <f t="shared" si="48"/>
        <v>60.06844380403458</v>
      </c>
      <c r="Y170" s="35">
        <f t="shared" si="49"/>
        <v>71.553486539077312</v>
      </c>
      <c r="Z170" s="35">
        <f t="shared" si="50"/>
        <v>73.98504273504274</v>
      </c>
      <c r="AA170" s="35">
        <f t="shared" si="51"/>
        <v>-2.803486539077312</v>
      </c>
      <c r="AB170" s="35">
        <f t="shared" si="52"/>
        <v>-2.803486539077312</v>
      </c>
      <c r="AC170" s="35">
        <f t="shared" si="53"/>
        <v>-2.8034865390773263</v>
      </c>
      <c r="AD170" s="36"/>
      <c r="AE170" s="36"/>
      <c r="AF170">
        <v>2.1</v>
      </c>
      <c r="AG170">
        <v>1.79</v>
      </c>
      <c r="AI170" s="36"/>
      <c r="AJ170" t="s">
        <v>464</v>
      </c>
      <c r="AK170" s="35"/>
      <c r="AL170" s="35"/>
    </row>
    <row r="171" spans="1:38" ht="15" x14ac:dyDescent="0.25">
      <c r="A171">
        <v>2.34</v>
      </c>
      <c r="B171">
        <v>3.2</v>
      </c>
      <c r="C171">
        <v>3.47</v>
      </c>
      <c r="D171" s="20">
        <f t="shared" si="41"/>
        <v>2.8034865390773156E-2</v>
      </c>
      <c r="E171" s="17">
        <f>IF(OR($A171="",$B171="",$C171=""),"",A171*'MPTO_working_3-way'!$I170)</f>
        <v>2.4056015850144092</v>
      </c>
      <c r="F171" s="21">
        <f>IF(OR($A171="",$B171="",$C171=""),"",B171*'MPTO_working_3-way'!$I170)</f>
        <v>3.2897115692504744</v>
      </c>
      <c r="G171" s="22">
        <f>IF(OR($A171="",$B171="",$C171=""),"",C171*'MPTO_working_3-way'!$I170)</f>
        <v>3.5672809829059831</v>
      </c>
      <c r="H171" s="17">
        <f>IF(OR($A171="",$B171="",$C171=""),"",'MPTO_working_3-way'!E170)</f>
        <v>2.3923131787932319</v>
      </c>
      <c r="I171" s="21">
        <f>IF(OR($A171="",$B171="",$C171=""),"",'MPTO_working_3-way'!F170)</f>
        <v>3.2986421203370497</v>
      </c>
      <c r="J171" s="22">
        <f>IF(OR($A171="",$B171="",$C171=""),"",'MPTO_working_3-way'!G170)</f>
        <v>3.5862926927118508</v>
      </c>
      <c r="K171" s="17">
        <f>IF(OR($A171="",$B171="",$C171=""),"",'OddsRatio_working_3-way'!H170)</f>
        <v>2.3981163292163523</v>
      </c>
      <c r="L171" s="21">
        <f>IF(OR($A171="",$B171="",$C171=""),"",'OddsRatio_working_3-way'!I170)</f>
        <v>3.295414868862669</v>
      </c>
      <c r="M171" s="22">
        <f>IF(OR($A171="",$B171="",$C171=""),"",'OddsRatio_working_3-way'!J170)</f>
        <v>3.5771248754958131</v>
      </c>
      <c r="N171" s="23">
        <f t="shared" si="42"/>
        <v>41.569643378581752</v>
      </c>
      <c r="O171" s="24">
        <f t="shared" si="43"/>
        <v>30.397801720587903</v>
      </c>
      <c r="P171" s="24">
        <f t="shared" si="44"/>
        <v>28.032554900830341</v>
      </c>
      <c r="Q171" t="s">
        <v>395</v>
      </c>
      <c r="R171" t="s">
        <v>403</v>
      </c>
      <c r="S171" t="s">
        <v>494</v>
      </c>
      <c r="T171" s="35">
        <v>100</v>
      </c>
      <c r="U171" s="35">
        <f t="shared" si="45"/>
        <v>36.30573248407643</v>
      </c>
      <c r="V171" s="35">
        <f t="shared" si="46"/>
        <v>74.489795918367349</v>
      </c>
      <c r="W171" s="35">
        <f t="shared" si="47"/>
        <v>86.013986013985999</v>
      </c>
      <c r="X171" s="35">
        <f t="shared" si="48"/>
        <v>39.496218067646637</v>
      </c>
      <c r="Y171" s="35">
        <f t="shared" si="49"/>
        <v>77.680281501937557</v>
      </c>
      <c r="Z171" s="35">
        <f t="shared" si="50"/>
        <v>89.204471597556221</v>
      </c>
      <c r="AA171" s="35">
        <f t="shared" si="51"/>
        <v>-3.190485583570208</v>
      </c>
      <c r="AB171" s="35">
        <f t="shared" si="52"/>
        <v>-3.190485583570208</v>
      </c>
      <c r="AC171" s="35">
        <f t="shared" si="53"/>
        <v>-3.1904855835702222</v>
      </c>
      <c r="AD171" s="36"/>
      <c r="AE171" s="36"/>
      <c r="AF171">
        <v>2.19</v>
      </c>
      <c r="AG171">
        <v>1.73</v>
      </c>
      <c r="AI171" s="36"/>
      <c r="AJ171" t="s">
        <v>464</v>
      </c>
      <c r="AK171" s="35"/>
      <c r="AL171" s="35"/>
    </row>
    <row r="172" spans="1:38" ht="15" x14ac:dyDescent="0.25">
      <c r="A172">
        <v>1.57</v>
      </c>
      <c r="B172">
        <v>3.92</v>
      </c>
      <c r="C172">
        <v>7.15</v>
      </c>
      <c r="D172" s="20">
        <f t="shared" si="41"/>
        <v>3.1904855835702017E-2</v>
      </c>
      <c r="E172" s="17">
        <f>IF(OR($A172="",$B172="",$C172=""),"",A172*'MPTO_working_3-way'!$I171)</f>
        <v>1.6200906236620523</v>
      </c>
      <c r="F172" s="21">
        <f>IF(OR($A172="",$B172="",$C172=""),"",B172*'MPTO_working_3-way'!$I171)</f>
        <v>4.0450670348759514</v>
      </c>
      <c r="G172" s="22">
        <f>IF(OR($A172="",$B172="",$C172=""),"",C172*'MPTO_working_3-way'!$I171)</f>
        <v>7.3781197192252694</v>
      </c>
      <c r="H172" s="17">
        <f>IF(OR($A172="",$B172="",$C172=""),"",'MPTO_working_3-way'!E171)</f>
        <v>1.5966592186798123</v>
      </c>
      <c r="I172" s="21">
        <f>IF(OR($A172="",$B172="",$C172=""),"",'MPTO_working_3-way'!F171)</f>
        <v>4.090530159367586</v>
      </c>
      <c r="J172" s="22">
        <f>IF(OR($A172="",$B172="",$C172=""),"",'MPTO_working_3-way'!G171)</f>
        <v>7.7384294512188694</v>
      </c>
      <c r="K172" s="17">
        <f>IF(OR($A172="",$B172="",$C172=""),"",'OddsRatio_working_3-way'!H171)</f>
        <v>1.6048201257234171</v>
      </c>
      <c r="L172" s="21">
        <f>IF(OR($A172="",$B172="",$C172=""),"",'OddsRatio_working_3-way'!I171)</f>
        <v>4.0983767844076819</v>
      </c>
      <c r="M172" s="22">
        <f>IF(OR($A172="",$B172="",$C172=""),"",'OddsRatio_working_3-way'!J171)</f>
        <v>7.5256908301737155</v>
      </c>
      <c r="N172" s="23">
        <f t="shared" si="42"/>
        <v>61.724942135619578</v>
      </c>
      <c r="O172" s="24">
        <f t="shared" si="43"/>
        <v>24.721469171663966</v>
      </c>
      <c r="P172" s="24">
        <f t="shared" si="44"/>
        <v>13.553588692716467</v>
      </c>
      <c r="Q172" t="s">
        <v>271</v>
      </c>
      <c r="R172" t="s">
        <v>396</v>
      </c>
      <c r="S172" t="s">
        <v>494</v>
      </c>
      <c r="T172" s="35">
        <v>100</v>
      </c>
      <c r="U172" s="35">
        <f t="shared" si="45"/>
        <v>59.183673469387763</v>
      </c>
      <c r="V172" s="35">
        <f t="shared" si="46"/>
        <v>68.55345911949685</v>
      </c>
      <c r="W172" s="35">
        <f t="shared" si="47"/>
        <v>68.944099378881987</v>
      </c>
      <c r="X172" s="35">
        <f t="shared" si="48"/>
        <v>62.502441501621156</v>
      </c>
      <c r="Y172" s="35">
        <f t="shared" si="49"/>
        <v>71.872227151730243</v>
      </c>
      <c r="Z172" s="35">
        <f t="shared" si="50"/>
        <v>72.26286741111538</v>
      </c>
      <c r="AA172" s="35">
        <f t="shared" si="51"/>
        <v>-3.3187680322333932</v>
      </c>
      <c r="AB172" s="35">
        <f t="shared" si="52"/>
        <v>-3.3187680322333932</v>
      </c>
      <c r="AC172" s="35">
        <f t="shared" si="53"/>
        <v>-3.3187680322333932</v>
      </c>
      <c r="AD172" s="36"/>
      <c r="AE172" s="36"/>
      <c r="AF172">
        <v>1.99</v>
      </c>
      <c r="AG172">
        <v>1.89</v>
      </c>
      <c r="AI172" s="36"/>
      <c r="AJ172" t="s">
        <v>464</v>
      </c>
      <c r="AK172" s="35"/>
      <c r="AL172" s="35"/>
    </row>
    <row r="173" spans="1:38" ht="15" x14ac:dyDescent="0.25">
      <c r="A173">
        <v>2.4500000000000002</v>
      </c>
      <c r="B173">
        <v>3.18</v>
      </c>
      <c r="C173">
        <v>3.22</v>
      </c>
      <c r="D173" s="20">
        <f t="shared" si="41"/>
        <v>3.3187680322333879E-2</v>
      </c>
      <c r="E173" s="17">
        <f>IF(OR($A173="",$B173="",$C173=""),"",A173*'MPTO_working_3-way'!$I172)</f>
        <v>2.5313098167897183</v>
      </c>
      <c r="F173" s="21">
        <f>IF(OR($A173="",$B173="",$C173=""),"",B173*'MPTO_working_3-way'!$I172)</f>
        <v>3.285536823425022</v>
      </c>
      <c r="G173" s="22">
        <f>IF(OR($A173="",$B173="",$C173=""),"",C173*'MPTO_working_3-way'!$I172)</f>
        <v>3.3268643306379153</v>
      </c>
      <c r="H173" s="17">
        <f>IF(OR($A173="",$B173="",$C173=""),"",'MPTO_working_3-way'!E172)</f>
        <v>2.5182528938085849</v>
      </c>
      <c r="I173" s="21">
        <f>IF(OR($A173="",$B173="",$C173=""),"",'MPTO_working_3-way'!F172)</f>
        <v>3.2959479592650043</v>
      </c>
      <c r="J173" s="22">
        <f>IF(OR($A173="",$B173="",$C173=""),"",'MPTO_working_3-way'!G172)</f>
        <v>3.3389377837680039</v>
      </c>
      <c r="K173" s="17">
        <f>IF(OR($A173="",$B173="",$C173=""),"",'OddsRatio_working_3-way'!H172)</f>
        <v>2.5240813640410278</v>
      </c>
      <c r="L173" s="21">
        <f>IF(OR($A173="",$B173="",$C173=""),"",'OddsRatio_working_3-way'!I172)</f>
        <v>3.2913774990409927</v>
      </c>
      <c r="M173" s="22">
        <f>IF(OR($A173="",$B173="",$C173=""),"",'OddsRatio_working_3-way'!J172)</f>
        <v>3.3334211228766075</v>
      </c>
      <c r="N173" s="23">
        <f t="shared" si="42"/>
        <v>39.505239278383925</v>
      </c>
      <c r="O173" s="24">
        <f t="shared" si="43"/>
        <v>30.436426488063091</v>
      </c>
      <c r="P173" s="24">
        <f t="shared" si="44"/>
        <v>30.058334233552991</v>
      </c>
      <c r="Q173" t="s">
        <v>270</v>
      </c>
      <c r="R173" t="s">
        <v>177</v>
      </c>
      <c r="S173" t="s">
        <v>494</v>
      </c>
      <c r="T173" s="35">
        <v>100</v>
      </c>
      <c r="U173" s="35">
        <f t="shared" si="45"/>
        <v>72.752043596730246</v>
      </c>
      <c r="V173" s="35">
        <f t="shared" si="46"/>
        <v>69.879518072289159</v>
      </c>
      <c r="W173" s="35">
        <f t="shared" si="47"/>
        <v>54.545454545454554</v>
      </c>
      <c r="X173" s="35">
        <f t="shared" si="48"/>
        <v>75.575027382256295</v>
      </c>
      <c r="Y173" s="35">
        <f t="shared" si="49"/>
        <v>72.702501857815221</v>
      </c>
      <c r="Z173" s="35">
        <f t="shared" si="50"/>
        <v>57.368438330980595</v>
      </c>
      <c r="AA173" s="35">
        <f t="shared" si="51"/>
        <v>-2.8229837855260485</v>
      </c>
      <c r="AB173" s="35">
        <f t="shared" si="52"/>
        <v>-2.8229837855260627</v>
      </c>
      <c r="AC173" s="35">
        <f t="shared" si="53"/>
        <v>-2.8229837855260413</v>
      </c>
      <c r="AD173" s="36"/>
      <c r="AE173" s="36"/>
      <c r="AF173">
        <v>2.25</v>
      </c>
      <c r="AG173">
        <v>1.68</v>
      </c>
      <c r="AI173" s="36"/>
      <c r="AJ173" t="s">
        <v>464</v>
      </c>
      <c r="AK173" s="35"/>
      <c r="AL173" s="35"/>
    </row>
    <row r="174" spans="1:38" ht="15" x14ac:dyDescent="0.25">
      <c r="A174">
        <v>3.67</v>
      </c>
      <c r="B174">
        <v>3.32</v>
      </c>
      <c r="C174">
        <v>2.2000000000000002</v>
      </c>
      <c r="D174" s="20">
        <f t="shared" si="41"/>
        <v>2.8229837855260564E-2</v>
      </c>
      <c r="E174" s="17">
        <f>IF(OR($A174="",$B174="",$C174=""),"",A174*'MPTO_working_3-way'!$I173)</f>
        <v>3.7736035049288064</v>
      </c>
      <c r="F174" s="21">
        <f>IF(OR($A174="",$B174="",$C174=""),"",B174*'MPTO_working_3-way'!$I173)</f>
        <v>3.4137230616794647</v>
      </c>
      <c r="G174" s="22">
        <f>IF(OR($A174="",$B174="",$C174=""),"",C174*'MPTO_working_3-way'!$I173)</f>
        <v>2.2621056432815734</v>
      </c>
      <c r="H174" s="17">
        <f>IF(OR($A174="",$B174="",$C174=""),"",'MPTO_working_3-way'!E173)</f>
        <v>3.8012751426594216</v>
      </c>
      <c r="I174" s="21">
        <f>IF(OR($A174="",$B174="",$C174=""),"",'MPTO_working_3-way'!F173)</f>
        <v>3.427065008386859</v>
      </c>
      <c r="J174" s="22">
        <f>IF(OR($A174="",$B174="",$C174=""),"",'MPTO_working_3-way'!G173)</f>
        <v>2.2465069191160696</v>
      </c>
      <c r="K174" s="17">
        <f>IF(OR($A174="",$B174="",$C174=""),"",'OddsRatio_working_3-way'!H173)</f>
        <v>3.7880813701327258</v>
      </c>
      <c r="L174" s="21">
        <f>IF(OR($A174="",$B174="",$C174=""),"",'OddsRatio_working_3-way'!I173)</f>
        <v>3.4226025388419195</v>
      </c>
      <c r="M174" s="22">
        <f>IF(OR($A174="",$B174="",$C174=""),"",'OddsRatio_working_3-way'!J173)</f>
        <v>2.2530702787113377</v>
      </c>
      <c r="N174" s="23">
        <f t="shared" si="42"/>
        <v>26.499869387281223</v>
      </c>
      <c r="O174" s="24">
        <f t="shared" si="43"/>
        <v>29.293530316663279</v>
      </c>
      <c r="P174" s="24">
        <f t="shared" si="44"/>
        <v>44.206600296055491</v>
      </c>
      <c r="Q174" t="s">
        <v>400</v>
      </c>
      <c r="R174" t="s">
        <v>268</v>
      </c>
      <c r="S174" t="s">
        <v>494</v>
      </c>
      <c r="T174" s="35">
        <v>100</v>
      </c>
      <c r="U174" s="35">
        <f t="shared" si="45"/>
        <v>51.92307692307692</v>
      </c>
      <c r="V174" s="35">
        <f t="shared" si="46"/>
        <v>69.512195121951223</v>
      </c>
      <c r="W174" s="35">
        <f t="shared" si="47"/>
        <v>75.669099756691011</v>
      </c>
      <c r="X174" s="35">
        <f t="shared" si="48"/>
        <v>54.81870512135778</v>
      </c>
      <c r="Y174" s="35">
        <f t="shared" si="49"/>
        <v>72.407823320232083</v>
      </c>
      <c r="Z174" s="35">
        <f t="shared" si="50"/>
        <v>78.564727954971843</v>
      </c>
      <c r="AA174" s="35">
        <f t="shared" si="51"/>
        <v>-2.8956281982808605</v>
      </c>
      <c r="AB174" s="35">
        <f t="shared" si="52"/>
        <v>-2.8956281982808605</v>
      </c>
      <c r="AC174" s="35">
        <f t="shared" si="53"/>
        <v>-2.8956281982808321</v>
      </c>
      <c r="AD174" s="36"/>
      <c r="AE174" s="36"/>
      <c r="AF174">
        <v>2</v>
      </c>
      <c r="AG174">
        <v>1.88</v>
      </c>
      <c r="AI174" s="36"/>
      <c r="AJ174" t="s">
        <v>464</v>
      </c>
      <c r="AK174" s="35"/>
      <c r="AL174" s="35"/>
    </row>
    <row r="175" spans="1:38" ht="15" x14ac:dyDescent="0.25">
      <c r="A175">
        <v>2.08</v>
      </c>
      <c r="B175">
        <v>3.28</v>
      </c>
      <c r="C175">
        <v>4.1100000000000003</v>
      </c>
      <c r="D175" s="20">
        <f t="shared" si="41"/>
        <v>2.8956281982808418E-2</v>
      </c>
      <c r="E175" s="17">
        <f>IF(OR($A175="",$B175="",$C175=""),"",A175*'MPTO_working_3-way'!$I174)</f>
        <v>2.1402290665242414</v>
      </c>
      <c r="F175" s="21">
        <f>IF(OR($A175="",$B175="",$C175=""),"",B175*'MPTO_working_3-way'!$I174)</f>
        <v>3.3749766049036114</v>
      </c>
      <c r="G175" s="22">
        <f>IF(OR($A175="",$B175="",$C175=""),"",C175*'MPTO_working_3-way'!$I174)</f>
        <v>4.2290103189493431</v>
      </c>
      <c r="H175" s="17">
        <f>IF(OR($A175="",$B175="",$C175=""),"",'MPTO_working_3-way'!E174)</f>
        <v>2.122614360508118</v>
      </c>
      <c r="I175" s="21">
        <f>IF(OR($A175="",$B175="",$C175=""),"",'MPTO_working_3-way'!F174)</f>
        <v>3.3872360603393727</v>
      </c>
      <c r="J175" s="22">
        <f>IF(OR($A175="",$B175="",$C175=""),"",'MPTO_working_3-way'!G174)</f>
        <v>4.2797792998354023</v>
      </c>
      <c r="K175" s="17">
        <f>IF(OR($A175="",$B175="",$C175=""),"",'OddsRatio_working_3-way'!H174)</f>
        <v>2.1298757669028245</v>
      </c>
      <c r="L175" s="21">
        <f>IF(OR($A175="",$B175="",$C175=""),"",'OddsRatio_working_3-way'!I174)</f>
        <v>3.3852932856837397</v>
      </c>
      <c r="M175" s="22">
        <f>IF(OR($A175="",$B175="",$C175=""),"",'OddsRatio_working_3-way'!J174)</f>
        <v>4.2536237361738722</v>
      </c>
      <c r="N175" s="23">
        <f t="shared" si="42"/>
        <v>46.723970608623326</v>
      </c>
      <c r="O175" s="24">
        <f t="shared" si="43"/>
        <v>29.6298350201026</v>
      </c>
      <c r="P175" s="24">
        <f t="shared" si="44"/>
        <v>23.646194371274092</v>
      </c>
      <c r="Q175" t="s">
        <v>405</v>
      </c>
      <c r="R175" t="s">
        <v>402</v>
      </c>
      <c r="S175" t="s">
        <v>494</v>
      </c>
      <c r="T175" s="35">
        <v>100</v>
      </c>
      <c r="U175" s="35">
        <f t="shared" si="45"/>
        <v>83.333333333333329</v>
      </c>
      <c r="V175" s="35">
        <f t="shared" si="46"/>
        <v>81.343283582089541</v>
      </c>
      <c r="W175" s="35">
        <f t="shared" si="47"/>
        <v>31.972789115646258</v>
      </c>
      <c r="X175" s="35">
        <f t="shared" si="48"/>
        <v>86.683927302264181</v>
      </c>
      <c r="Y175" s="35">
        <f t="shared" si="49"/>
        <v>84.693877551020407</v>
      </c>
      <c r="Z175" s="35">
        <f t="shared" si="50"/>
        <v>35.32338308457711</v>
      </c>
      <c r="AA175" s="35">
        <f t="shared" si="51"/>
        <v>-3.3505939689308519</v>
      </c>
      <c r="AB175" s="35">
        <f t="shared" si="52"/>
        <v>-3.3505939689308661</v>
      </c>
      <c r="AC175" s="35">
        <f t="shared" si="53"/>
        <v>-3.3505939689308519</v>
      </c>
      <c r="AD175" s="36"/>
      <c r="AE175" s="36"/>
      <c r="AF175">
        <v>2.3199999999999998</v>
      </c>
      <c r="AG175">
        <v>1.66</v>
      </c>
      <c r="AI175" s="36"/>
      <c r="AJ175" t="s">
        <v>464</v>
      </c>
      <c r="AK175" s="35"/>
      <c r="AL175" s="35"/>
    </row>
    <row r="176" spans="1:38" ht="15" x14ac:dyDescent="0.25">
      <c r="A176">
        <v>6</v>
      </c>
      <c r="B176">
        <v>5.36</v>
      </c>
      <c r="C176">
        <v>1.47</v>
      </c>
      <c r="D176" s="20">
        <f t="shared" si="41"/>
        <v>3.3505939689308484E-2</v>
      </c>
      <c r="E176" s="17">
        <f>IF(OR($A176="",$B176="",$C176=""),"",A176*'MPTO_working_3-way'!$I175)</f>
        <v>6.2010356381358509</v>
      </c>
      <c r="F176" s="21">
        <f>IF(OR($A176="",$B176="",$C176=""),"",B176*'MPTO_working_3-way'!$I175)</f>
        <v>5.5395918367346937</v>
      </c>
      <c r="G176" s="22">
        <f>IF(OR($A176="",$B176="",$C176=""),"",C176*'MPTO_working_3-way'!$I175)</f>
        <v>1.5192537313432835</v>
      </c>
      <c r="H176" s="17">
        <f>IF(OR($A176="",$B176="",$C176=""),"",'MPTO_working_3-way'!E175)</f>
        <v>6.4309500489715958</v>
      </c>
      <c r="I176" s="21">
        <f>IF(OR($A176="",$B176="",$C176=""),"",'MPTO_working_3-way'!F175)</f>
        <v>5.7013024602026041</v>
      </c>
      <c r="J176" s="22">
        <f>IF(OR($A176="",$B176="",$C176=""),"",'MPTO_working_3-way'!G175)</f>
        <v>1.49453717754173</v>
      </c>
      <c r="K176" s="17">
        <f>IF(OR($A176="",$B176="",$C176=""),"",'OddsRatio_working_3-way'!H175)</f>
        <v>6.3433465662463835</v>
      </c>
      <c r="L176" s="21">
        <f>IF(OR($A176="",$B176="",$C176=""),"",'OddsRatio_working_3-way'!I175)</f>
        <v>5.6593982057668466</v>
      </c>
      <c r="M176" s="22">
        <f>IF(OR($A176="",$B176="",$C176=""),"",'OddsRatio_working_3-way'!J175)</f>
        <v>1.5022745772271597</v>
      </c>
      <c r="N176" s="23">
        <f t="shared" si="42"/>
        <v>16.126338540131645</v>
      </c>
      <c r="O176" s="24">
        <f t="shared" si="43"/>
        <v>18.051871500147364</v>
      </c>
      <c r="P176" s="24">
        <f t="shared" si="44"/>
        <v>65.821789959721002</v>
      </c>
      <c r="Q176" t="s">
        <v>277</v>
      </c>
      <c r="R176" t="s">
        <v>409</v>
      </c>
      <c r="S176" t="s">
        <v>494</v>
      </c>
      <c r="T176" s="35">
        <v>100</v>
      </c>
      <c r="U176" s="35">
        <f t="shared" si="45"/>
        <v>89.224137931034477</v>
      </c>
      <c r="V176" s="35">
        <f t="shared" si="46"/>
        <v>84.301412872841439</v>
      </c>
      <c r="W176" s="35">
        <f t="shared" si="47"/>
        <v>22.480620155038757</v>
      </c>
      <c r="X176" s="35">
        <f t="shared" si="48"/>
        <v>93.217966972119797</v>
      </c>
      <c r="Y176" s="35">
        <f t="shared" si="49"/>
        <v>88.295241913926745</v>
      </c>
      <c r="Z176" s="35">
        <f t="shared" si="50"/>
        <v>26.474449196124073</v>
      </c>
      <c r="AA176" s="35">
        <f t="shared" si="51"/>
        <v>-3.9938290410853199</v>
      </c>
      <c r="AB176" s="35">
        <f t="shared" si="52"/>
        <v>-3.9938290410853057</v>
      </c>
      <c r="AC176" s="35">
        <f t="shared" si="53"/>
        <v>-3.9938290410853163</v>
      </c>
      <c r="AD176" s="36"/>
      <c r="AE176" s="36"/>
      <c r="AF176">
        <v>1.46</v>
      </c>
      <c r="AG176">
        <v>2.84</v>
      </c>
      <c r="AI176" s="36"/>
      <c r="AJ176" t="s">
        <v>473</v>
      </c>
      <c r="AK176" s="35"/>
      <c r="AL176" s="35"/>
    </row>
    <row r="177" spans="1:38" s="35" customFormat="1" ht="15" x14ac:dyDescent="0.25">
      <c r="A177">
        <v>9.2799999999999994</v>
      </c>
      <c r="B177">
        <v>6.37</v>
      </c>
      <c r="C177">
        <v>1.29</v>
      </c>
      <c r="D177" s="20">
        <f t="shared" si="41"/>
        <v>3.993829041085295E-2</v>
      </c>
      <c r="E177" s="17">
        <f>IF(OR($A177="",$B177="",$C177=""),"",A177*'MPTO_working_3-way'!$I176)</f>
        <v>9.6506273350127145</v>
      </c>
      <c r="F177" s="21">
        <f>IF(OR($A177="",$B177="",$C177=""),"",B177*'MPTO_working_3-way'!$I176)</f>
        <v>6.6244069099171332</v>
      </c>
      <c r="G177" s="22">
        <f>IF(OR($A177="",$B177="",$C177=""),"",C177*'MPTO_working_3-way'!$I176)</f>
        <v>1.3415203946300003</v>
      </c>
      <c r="H177" s="17">
        <f>IF(OR($A177="",$B177="",$C177=""),"",'MPTO_working_3-way'!E176)</f>
        <v>10.588076909263307</v>
      </c>
      <c r="I177" s="21">
        <f>IF(OR($A177="",$B177="",$C177=""),"",'MPTO_working_3-way'!F176)</f>
        <v>6.9602447897416679</v>
      </c>
      <c r="J177" s="22">
        <f>IF(OR($A177="",$B177="",$C177=""),"",'MPTO_working_3-way'!G176)</f>
        <v>1.3125408746092921</v>
      </c>
      <c r="K177" s="17">
        <f>IF(OR($A177="",$B177="",$C177=""),"",'OddsRatio_working_3-way'!H176)</f>
        <v>10.150915579479898</v>
      </c>
      <c r="L177" s="21">
        <f>IF(OR($A177="",$B177="",$C177=""),"",'OddsRatio_working_3-way'!I176)</f>
        <v>6.9348329301699323</v>
      </c>
      <c r="M177" s="22">
        <f>IF(OR($A177="",$B177="",$C177=""),"",'OddsRatio_working_3-way'!J176)</f>
        <v>1.3205030818899968</v>
      </c>
      <c r="N177" s="23">
        <f t="shared" si="42"/>
        <v>10.362020677888735</v>
      </c>
      <c r="O177" s="24">
        <f t="shared" si="43"/>
        <v>15.09569103466365</v>
      </c>
      <c r="P177" s="24">
        <f t="shared" si="44"/>
        <v>74.542288287447633</v>
      </c>
      <c r="Q177" t="s">
        <v>487</v>
      </c>
      <c r="R177" t="s">
        <v>488</v>
      </c>
      <c r="S177" t="s">
        <v>494</v>
      </c>
      <c r="T177" s="35">
        <v>100</v>
      </c>
      <c r="U177" s="35">
        <f t="shared" si="45"/>
        <v>78.81355932203391</v>
      </c>
      <c r="V177" s="35">
        <f t="shared" si="46"/>
        <v>76.359338061465735</v>
      </c>
      <c r="W177" s="35">
        <f t="shared" si="47"/>
        <v>41.860465116279073</v>
      </c>
      <c r="X177" s="35">
        <f t="shared" si="48"/>
        <v>81.78019682225522</v>
      </c>
      <c r="Y177" s="35">
        <f t="shared" si="49"/>
        <v>79.325975561687031</v>
      </c>
      <c r="Z177" s="35">
        <f t="shared" si="50"/>
        <v>44.827102616500383</v>
      </c>
      <c r="AA177" s="35">
        <f t="shared" si="51"/>
        <v>-2.9666375002213101</v>
      </c>
      <c r="AB177" s="35">
        <f t="shared" si="52"/>
        <v>-2.9666375002212959</v>
      </c>
      <c r="AC177" s="35">
        <f t="shared" si="53"/>
        <v>-2.9666375002213101</v>
      </c>
      <c r="AD177" s="36"/>
      <c r="AE177" s="36"/>
      <c r="AF177">
        <v>1.32</v>
      </c>
      <c r="AG177">
        <v>3.48</v>
      </c>
      <c r="AH177" s="36"/>
      <c r="AI177" s="36"/>
      <c r="AJ177" t="s">
        <v>473</v>
      </c>
    </row>
    <row r="178" spans="1:38" s="35" customFormat="1" ht="15" x14ac:dyDescent="0.25">
      <c r="A178">
        <v>4.72</v>
      </c>
      <c r="B178">
        <v>4.2300000000000004</v>
      </c>
      <c r="C178">
        <v>1.72</v>
      </c>
      <c r="D178" s="20">
        <f t="shared" si="41"/>
        <v>2.966637500221303E-2</v>
      </c>
      <c r="E178" s="17">
        <f>IF(OR($A178="",$B178="",$C178=""),"",A178*'MPTO_working_3-way'!$I177)</f>
        <v>4.8600252900104453</v>
      </c>
      <c r="F178" s="21">
        <f>IF(OR($A178="",$B178="",$C178=""),"",B178*'MPTO_working_3-way'!$I177)</f>
        <v>4.355488766259362</v>
      </c>
      <c r="G178" s="22">
        <f>IF(OR($A178="",$B178="",$C178=""),"",C178*'MPTO_working_3-way'!$I177)</f>
        <v>1.7710261650038064</v>
      </c>
      <c r="H178" s="17">
        <f>IF(OR($A178="",$B178="",$C178=""),"",'MPTO_working_3-way'!E177)</f>
        <v>4.9510927318835334</v>
      </c>
      <c r="I178" s="21">
        <f>IF(OR($A178="",$B178="",$C178=""),"",'MPTO_working_3-way'!F177)</f>
        <v>4.4146635612504941</v>
      </c>
      <c r="J178" s="22">
        <f>IF(OR($A178="",$B178="",$C178=""),"",'MPTO_working_3-way'!G177)</f>
        <v>1.7497612012575421</v>
      </c>
      <c r="K178" s="17">
        <f>IF(OR($A178="",$B178="",$C178=""),"",'OddsRatio_working_3-way'!H177)</f>
        <v>4.912842744542087</v>
      </c>
      <c r="L178" s="21">
        <f>IF(OR($A178="",$B178="",$C178=""),"",'OddsRatio_working_3-way'!I177)</f>
        <v>4.3974414152878873</v>
      </c>
      <c r="M178" s="22">
        <f>IF(OR($A178="",$B178="",$C178=""),"",'OddsRatio_working_3-way'!J177)</f>
        <v>1.7573244021694365</v>
      </c>
      <c r="N178" s="23">
        <f t="shared" si="42"/>
        <v>20.576024615663073</v>
      </c>
      <c r="O178" s="24">
        <f t="shared" si="43"/>
        <v>22.959535741354536</v>
      </c>
      <c r="P178" s="24">
        <f t="shared" si="44"/>
        <v>56.464439642982391</v>
      </c>
      <c r="Q178" t="s">
        <v>489</v>
      </c>
      <c r="R178" t="s">
        <v>490</v>
      </c>
      <c r="S178" t="s">
        <v>494</v>
      </c>
      <c r="T178" s="35">
        <v>100</v>
      </c>
      <c r="U178" s="35">
        <f t="shared" si="45"/>
        <v>78.586723768736618</v>
      </c>
      <c r="V178" s="35">
        <f t="shared" si="46"/>
        <v>75.247524752475243</v>
      </c>
      <c r="W178" s="35">
        <f t="shared" si="47"/>
        <v>43.181818181818187</v>
      </c>
      <c r="X178" s="35">
        <f t="shared" si="48"/>
        <v>81.57065706570657</v>
      </c>
      <c r="Y178" s="35">
        <f t="shared" si="49"/>
        <v>78.231458049445195</v>
      </c>
      <c r="Z178" s="35">
        <f t="shared" si="50"/>
        <v>46.165751478788138</v>
      </c>
      <c r="AA178" s="35">
        <f t="shared" si="51"/>
        <v>-2.9839332969699512</v>
      </c>
      <c r="AB178" s="35">
        <f t="shared" si="52"/>
        <v>-2.9839332969699512</v>
      </c>
      <c r="AC178" s="35">
        <f t="shared" si="53"/>
        <v>-2.9839332969699512</v>
      </c>
      <c r="AD178" s="36"/>
      <c r="AE178" s="36"/>
      <c r="AF178">
        <v>1.58</v>
      </c>
      <c r="AG178">
        <v>2.48</v>
      </c>
      <c r="AH178" s="36"/>
      <c r="AI178" s="36"/>
      <c r="AJ178" t="s">
        <v>473</v>
      </c>
    </row>
    <row r="179" spans="1:38" ht="15" x14ac:dyDescent="0.25">
      <c r="A179">
        <v>4.67</v>
      </c>
      <c r="B179">
        <v>4.04</v>
      </c>
      <c r="C179">
        <v>1.76</v>
      </c>
      <c r="D179" s="20">
        <f t="shared" si="41"/>
        <v>2.9839332969699539E-2</v>
      </c>
      <c r="E179" s="17">
        <f>IF(OR($A179="",$B179="",$C179=""),"",A179*'MPTO_working_3-way'!$I178)</f>
        <v>4.8093496849684971</v>
      </c>
      <c r="F179" s="21">
        <f>IF(OR($A179="",$B179="",$C179=""),"",B179*'MPTO_working_3-way'!$I178)</f>
        <v>4.160550905197586</v>
      </c>
      <c r="G179" s="22">
        <f>IF(OR($A179="",$B179="",$C179=""),"",C179*'MPTO_working_3-way'!$I178)</f>
        <v>1.8125172260266711</v>
      </c>
      <c r="H179" s="17">
        <f>IF(OR($A179="",$B179="",$C179=""),"",'MPTO_working_3-way'!E178)</f>
        <v>4.8974877937311652</v>
      </c>
      <c r="I179" s="21">
        <f>IF(OR($A179="",$B179="",$C179=""),"",'MPTO_working_3-way'!F178)</f>
        <v>4.2091384848155018</v>
      </c>
      <c r="J179" s="22">
        <f>IF(OR($A179="",$B179="",$C179=""),"",'MPTO_working_3-way'!G178)</f>
        <v>1.7913590697198007</v>
      </c>
      <c r="K179" s="17">
        <f>IF(OR($A179="",$B179="",$C179=""),"",'OddsRatio_working_3-way'!H178)</f>
        <v>4.8584506606505737</v>
      </c>
      <c r="L179" s="21">
        <f>IF(OR($A179="",$B179="",$C179=""),"",'OddsRatio_working_3-way'!I178)</f>
        <v>4.1961008197214564</v>
      </c>
      <c r="M179" s="22">
        <f>IF(OR($A179="",$B179="",$C179=""),"",'OddsRatio_working_3-way'!J178)</f>
        <v>1.7990252049303643</v>
      </c>
      <c r="N179" s="23">
        <f t="shared" si="42"/>
        <v>20.792831994011067</v>
      </c>
      <c r="O179" s="24">
        <f t="shared" si="43"/>
        <v>24.035278567334576</v>
      </c>
      <c r="P179" s="24">
        <f t="shared" si="44"/>
        <v>55.171889438654361</v>
      </c>
      <c r="Q179" t="s">
        <v>275</v>
      </c>
      <c r="R179" t="s">
        <v>491</v>
      </c>
      <c r="S179" t="s">
        <v>494</v>
      </c>
      <c r="T179" s="35">
        <v>100</v>
      </c>
      <c r="U179" s="35">
        <f t="shared" si="45"/>
        <v>54.337899543379002</v>
      </c>
      <c r="V179" s="35">
        <f t="shared" si="46"/>
        <v>71.509971509971507</v>
      </c>
      <c r="W179" s="35">
        <f t="shared" si="47"/>
        <v>71.428571428571431</v>
      </c>
      <c r="X179" s="35">
        <f t="shared" si="48"/>
        <v>57.061457061457062</v>
      </c>
      <c r="Y179" s="35">
        <f t="shared" si="49"/>
        <v>74.233529028049588</v>
      </c>
      <c r="Z179" s="35">
        <f t="shared" si="50"/>
        <v>74.152128946649498</v>
      </c>
      <c r="AA179" s="35">
        <f t="shared" si="51"/>
        <v>-2.72355751807806</v>
      </c>
      <c r="AB179" s="35">
        <f t="shared" si="52"/>
        <v>-2.7235575180780813</v>
      </c>
      <c r="AC179" s="35">
        <f t="shared" si="53"/>
        <v>-2.7235575180780671</v>
      </c>
      <c r="AD179" s="36"/>
      <c r="AE179" s="36"/>
      <c r="AF179">
        <v>1.67</v>
      </c>
      <c r="AG179">
        <v>2.31</v>
      </c>
      <c r="AI179" s="36"/>
      <c r="AJ179" t="s">
        <v>473</v>
      </c>
      <c r="AK179" s="35"/>
      <c r="AL179" s="35"/>
    </row>
    <row r="180" spans="1:38" ht="15" x14ac:dyDescent="0.25">
      <c r="A180">
        <v>2.19</v>
      </c>
      <c r="B180">
        <v>3.51</v>
      </c>
      <c r="C180">
        <v>3.5</v>
      </c>
      <c r="D180" s="20">
        <f t="shared" si="41"/>
        <v>2.723557518078068E-2</v>
      </c>
      <c r="E180" s="17">
        <f>IF(OR($A180="",$B180="",$C180=""),"",A180*'MPTO_working_3-way'!$I179)</f>
        <v>2.2496459096459098</v>
      </c>
      <c r="F180" s="21">
        <f>IF(OR($A180="",$B180="",$C180=""),"",B180*'MPTO_working_3-way'!$I179)</f>
        <v>3.6055968688845401</v>
      </c>
      <c r="G180" s="22">
        <f>IF(OR($A180="",$B180="",$C180=""),"",C180*'MPTO_working_3-way'!$I179)</f>
        <v>3.5953245131327325</v>
      </c>
      <c r="H180" s="17">
        <f>IF(OR($A180="",$B180="",$C180=""),"",'MPTO_working_3-way'!E179)</f>
        <v>2.2344247658991345</v>
      </c>
      <c r="I180" s="21">
        <f>IF(OR($A180="",$B180="",$C180=""),"",'MPTO_working_3-way'!F179)</f>
        <v>3.6255297645116733</v>
      </c>
      <c r="J180" s="22">
        <f>IF(OR($A180="",$B180="",$C180=""),"",'MPTO_working_3-way'!G179)</f>
        <v>3.6148616420226669</v>
      </c>
      <c r="K180" s="17">
        <f>IF(OR($A180="",$B180="",$C180=""),"",'OddsRatio_working_3-way'!H179)</f>
        <v>2.2407808186323286</v>
      </c>
      <c r="L180" s="21">
        <f>IF(OR($A180="",$B180="",$C180=""),"",'OddsRatio_working_3-way'!I179)</f>
        <v>3.6171091216530629</v>
      </c>
      <c r="M180" s="22">
        <f>IF(OR($A180="",$B180="",$C180=""),"",'OddsRatio_working_3-way'!J179)</f>
        <v>3.606682392084724</v>
      </c>
      <c r="N180" s="23">
        <f t="shared" si="42"/>
        <v>44.451439922712019</v>
      </c>
      <c r="O180" s="24">
        <f t="shared" si="43"/>
        <v>27.734659097076737</v>
      </c>
      <c r="P180" s="24">
        <f t="shared" si="44"/>
        <v>27.813900980211237</v>
      </c>
      <c r="Q180" t="s">
        <v>444</v>
      </c>
      <c r="R180" t="s">
        <v>278</v>
      </c>
      <c r="S180" t="s">
        <v>494</v>
      </c>
      <c r="T180" s="35">
        <v>100</v>
      </c>
      <c r="U180" s="35">
        <f t="shared" si="45"/>
        <v>80.6949806949807</v>
      </c>
      <c r="V180" s="35">
        <f t="shared" si="46"/>
        <v>75.728155339805824</v>
      </c>
      <c r="W180" s="35">
        <f t="shared" si="47"/>
        <v>40.476190476190474</v>
      </c>
      <c r="X180" s="35">
        <f t="shared" si="48"/>
        <v>83.795654184003695</v>
      </c>
      <c r="Y180" s="35">
        <f t="shared" si="49"/>
        <v>78.828828828828819</v>
      </c>
      <c r="Z180" s="35">
        <f t="shared" si="50"/>
        <v>43.576863965213484</v>
      </c>
      <c r="AA180" s="35">
        <f t="shared" si="51"/>
        <v>-3.100673489022995</v>
      </c>
      <c r="AB180" s="35">
        <f t="shared" si="52"/>
        <v>-3.100673489022995</v>
      </c>
      <c r="AC180" s="35">
        <f t="shared" si="53"/>
        <v>-3.1006734890230092</v>
      </c>
      <c r="AD180" s="36"/>
      <c r="AE180" s="36"/>
      <c r="AF180">
        <v>2.0499999999999998</v>
      </c>
      <c r="AG180">
        <v>1.85</v>
      </c>
      <c r="AI180" s="36"/>
      <c r="AJ180" t="s">
        <v>465</v>
      </c>
      <c r="AK180" s="35"/>
      <c r="AL180" s="35"/>
    </row>
    <row r="181" spans="1:38" s="35" customFormat="1" ht="15" x14ac:dyDescent="0.25">
      <c r="A181">
        <v>5.18</v>
      </c>
      <c r="B181">
        <v>4.12</v>
      </c>
      <c r="C181">
        <v>1.68</v>
      </c>
      <c r="D181" s="20">
        <f t="shared" si="41"/>
        <v>3.1006734890230092E-2</v>
      </c>
      <c r="E181" s="17">
        <f>IF(OR($A181="",$B181="",$C181=""),"",A181*'MPTO_working_3-way'!$I180)</f>
        <v>5.3406148867313918</v>
      </c>
      <c r="F181" s="21">
        <f>IF(OR($A181="",$B181="",$C181=""),"",B181*'MPTO_working_3-way'!$I180)</f>
        <v>4.2477477477477477</v>
      </c>
      <c r="G181" s="22">
        <f>IF(OR($A181="",$B181="",$C181=""),"",C181*'MPTO_working_3-way'!$I180)</f>
        <v>1.7320913146155865</v>
      </c>
      <c r="H181" s="17">
        <f>IF(OR($A181="",$B181="",$C181=""),"",'MPTO_working_3-way'!E180)</f>
        <v>5.4730159453822216</v>
      </c>
      <c r="I181" s="21">
        <f>IF(OR($A181="",$B181="",$C181=""),"",'MPTO_working_3-way'!F180)</f>
        <v>4.3032432093344211</v>
      </c>
      <c r="J181" s="22">
        <f>IF(OR($A181="",$B181="",$C181=""),"",'MPTO_working_3-way'!G180)</f>
        <v>1.7096866076578532</v>
      </c>
      <c r="K181" s="17">
        <f>IF(OR($A181="",$B181="",$C181=""),"",'OddsRatio_working_3-way'!H180)</f>
        <v>5.4109410569026801</v>
      </c>
      <c r="L181" s="21">
        <f>IF(OR($A181="",$B181="",$C181=""),"",'OddsRatio_working_3-way'!I180)</f>
        <v>4.2923770568268811</v>
      </c>
      <c r="M181" s="22">
        <f>IF(OR($A181="",$B181="",$C181=""),"",'OddsRatio_working_3-way'!J180)</f>
        <v>1.7175693585391922</v>
      </c>
      <c r="N181" s="23">
        <f t="shared" si="42"/>
        <v>18.724435691561883</v>
      </c>
      <c r="O181" s="24">
        <f t="shared" si="43"/>
        <v>23.541887592788971</v>
      </c>
      <c r="P181" s="24">
        <f t="shared" si="44"/>
        <v>57.733676715649139</v>
      </c>
      <c r="Q181" t="s">
        <v>279</v>
      </c>
      <c r="R181" t="s">
        <v>414</v>
      </c>
      <c r="S181" t="s">
        <v>494</v>
      </c>
      <c r="T181" s="35">
        <v>100</v>
      </c>
      <c r="U181" s="35">
        <f t="shared" si="45"/>
        <v>90.503323836657174</v>
      </c>
      <c r="V181" s="35">
        <f t="shared" si="46"/>
        <v>82.332155477031804</v>
      </c>
      <c r="W181" s="35">
        <f t="shared" si="47"/>
        <v>24.242424242424242</v>
      </c>
      <c r="X181" s="35">
        <f t="shared" si="48"/>
        <v>93.42542028054396</v>
      </c>
      <c r="Y181" s="35">
        <f t="shared" si="49"/>
        <v>85.254251920918591</v>
      </c>
      <c r="Z181" s="35">
        <f t="shared" si="50"/>
        <v>27.164520686311029</v>
      </c>
      <c r="AA181" s="35">
        <f t="shared" si="51"/>
        <v>-2.9220964438867867</v>
      </c>
      <c r="AB181" s="35">
        <f t="shared" si="52"/>
        <v>-2.9220964438867867</v>
      </c>
      <c r="AC181" s="35">
        <f t="shared" si="53"/>
        <v>-2.9220964438867867</v>
      </c>
      <c r="AD181" s="36"/>
      <c r="AE181" s="36"/>
      <c r="AF181">
        <v>1.85</v>
      </c>
      <c r="AG181">
        <v>2.0499999999999998</v>
      </c>
      <c r="AH181" s="36"/>
      <c r="AI181" s="36"/>
      <c r="AJ181" t="s">
        <v>465</v>
      </c>
    </row>
    <row r="182" spans="1:38" s="35" customFormat="1" ht="15" x14ac:dyDescent="0.25">
      <c r="A182">
        <v>10.53</v>
      </c>
      <c r="B182">
        <v>5.66</v>
      </c>
      <c r="C182">
        <v>1.32</v>
      </c>
      <c r="D182" s="20">
        <f t="shared" si="41"/>
        <v>2.9220964438867902E-2</v>
      </c>
      <c r="E182" s="17">
        <f>IF(OR($A182="",$B182="",$C182=""),"",A182*'MPTO_working_3-way'!$I181)</f>
        <v>10.837696755541279</v>
      </c>
      <c r="F182" s="21">
        <f>IF(OR($A182="",$B182="",$C182=""),"",B182*'MPTO_working_3-way'!$I181)</f>
        <v>5.8253906587239923</v>
      </c>
      <c r="G182" s="22">
        <f>IF(OR($A182="",$B182="",$C182=""),"",C182*'MPTO_working_3-way'!$I181)</f>
        <v>1.3585716730593056</v>
      </c>
      <c r="H182" s="17">
        <f>IF(OR($A182="",$B182="",$C182=""),"",'MPTO_working_3-way'!E181)</f>
        <v>11.733447955767353</v>
      </c>
      <c r="I182" s="21">
        <f>IF(OR($A182="",$B182="",$C182=""),"",'MPTO_working_3-way'!F181)</f>
        <v>5.9902434359284245</v>
      </c>
      <c r="J182" s="22">
        <f>IF(OR($A182="",$B182="",$C182=""),"",'MPTO_working_3-way'!G181)</f>
        <v>1.3371925850695434</v>
      </c>
      <c r="K182" s="17">
        <f>IF(OR($A182="",$B182="",$C182=""),"",'OddsRatio_working_3-way'!H181)</f>
        <v>11.229308171405711</v>
      </c>
      <c r="L182" s="21">
        <f>IF(OR($A182="",$B182="",$C182=""),"",'OddsRatio_working_3-way'!I181)</f>
        <v>6.0019492212749856</v>
      </c>
      <c r="M182" s="22">
        <f>IF(OR($A182="",$B182="",$C182=""),"",'OddsRatio_working_3-way'!J181)</f>
        <v>1.3434814915896987</v>
      </c>
      <c r="N182" s="23">
        <f t="shared" si="42"/>
        <v>9.2270527821209178</v>
      </c>
      <c r="O182" s="24">
        <f t="shared" si="43"/>
        <v>17.16623070595994</v>
      </c>
      <c r="P182" s="24">
        <f t="shared" si="44"/>
        <v>73.606716511919132</v>
      </c>
      <c r="Q182" t="s">
        <v>180</v>
      </c>
      <c r="R182" t="s">
        <v>282</v>
      </c>
      <c r="S182" t="s">
        <v>494</v>
      </c>
      <c r="T182" s="35">
        <v>100</v>
      </c>
      <c r="U182" s="35">
        <f t="shared" si="45"/>
        <v>94.794377928162419</v>
      </c>
      <c r="V182" s="35">
        <f t="shared" si="46"/>
        <v>87.515605493133577</v>
      </c>
      <c r="W182" s="35">
        <f t="shared" si="47"/>
        <v>14.529914529914532</v>
      </c>
      <c r="X182" s="35">
        <f t="shared" si="48"/>
        <v>97.954479976951887</v>
      </c>
      <c r="Y182" s="35">
        <f t="shared" si="49"/>
        <v>90.67570754192306</v>
      </c>
      <c r="Z182" s="35">
        <f t="shared" si="50"/>
        <v>17.690016578704</v>
      </c>
      <c r="AA182" s="35">
        <f t="shared" si="51"/>
        <v>-3.1601020487894687</v>
      </c>
      <c r="AB182" s="35">
        <f t="shared" si="52"/>
        <v>-3.1601020487894829</v>
      </c>
      <c r="AC182" s="35">
        <f t="shared" si="53"/>
        <v>-3.1601020487894687</v>
      </c>
      <c r="AD182" s="36"/>
      <c r="AE182" s="36"/>
      <c r="AF182">
        <v>1.71</v>
      </c>
      <c r="AG182">
        <v>2.2200000000000002</v>
      </c>
      <c r="AH182" s="36"/>
      <c r="AI182" s="36"/>
      <c r="AJ182" t="s">
        <v>465</v>
      </c>
    </row>
    <row r="183" spans="1:38" ht="15" x14ac:dyDescent="0.25">
      <c r="A183">
        <v>19.21</v>
      </c>
      <c r="B183">
        <v>8.01</v>
      </c>
      <c r="C183">
        <v>1.17</v>
      </c>
      <c r="D183" s="20">
        <f t="shared" si="41"/>
        <v>3.1601020487894704E-2</v>
      </c>
      <c r="E183" s="17">
        <f>IF(OR($A183="",$B183="",$C183=""),"",A183*'MPTO_working_3-way'!$I182)</f>
        <v>19.817055603572459</v>
      </c>
      <c r="F183" s="21">
        <f>IF(OR($A183="",$B183="",$C183=""),"",B183*'MPTO_working_3-way'!$I182)</f>
        <v>8.2631241741080359</v>
      </c>
      <c r="G183" s="22">
        <f>IF(OR($A183="",$B183="",$C183=""),"",C183*'MPTO_working_3-way'!$I182)</f>
        <v>1.2069731939708368</v>
      </c>
      <c r="H183" s="17">
        <f>IF(OR($A183="",$B183="",$C183=""),"",'MPTO_working_3-way'!E182)</f>
        <v>24.083300926689549</v>
      </c>
      <c r="I183" s="21">
        <f>IF(OR($A183="",$B183="",$C183=""),"",'MPTO_working_3-way'!F182)</f>
        <v>8.7481202366317365</v>
      </c>
      <c r="J183" s="22">
        <f>IF(OR($A183="",$B183="",$C183=""),"",'MPTO_working_3-way'!G182)</f>
        <v>1.1845994753938291</v>
      </c>
      <c r="K183" s="17">
        <f>IF(OR($A183="",$B183="",$C183=""),"",'OddsRatio_working_3-way'!H182)</f>
        <v>21.378566609567635</v>
      </c>
      <c r="L183" s="21">
        <f>IF(OR($A183="",$B183="",$C183=""),"",'OddsRatio_working_3-way'!I182)</f>
        <v>8.8447969210911115</v>
      </c>
      <c r="M183" s="22">
        <f>IF(OR($A183="",$B183="",$C183=""),"",'OddsRatio_working_3-way'!J182)</f>
        <v>1.1902447184858043</v>
      </c>
      <c r="N183" s="23">
        <f t="shared" si="42"/>
        <v>5.046158319401032</v>
      </c>
      <c r="O183" s="24">
        <f t="shared" si="43"/>
        <v>12.101960214193987</v>
      </c>
      <c r="P183" s="24">
        <f t="shared" si="44"/>
        <v>82.85188146640499</v>
      </c>
      <c r="Q183" t="s">
        <v>286</v>
      </c>
      <c r="R183" t="s">
        <v>418</v>
      </c>
      <c r="S183" t="s">
        <v>494</v>
      </c>
      <c r="T183" s="35">
        <v>100</v>
      </c>
      <c r="U183" s="35">
        <f t="shared" si="45"/>
        <v>39.393939393939398</v>
      </c>
      <c r="V183" s="35">
        <f t="shared" si="46"/>
        <v>73.68421052631578</v>
      </c>
      <c r="W183" s="35">
        <f t="shared" si="47"/>
        <v>83.766233766233768</v>
      </c>
      <c r="X183" s="35">
        <f t="shared" si="48"/>
        <v>42.549555707450445</v>
      </c>
      <c r="Y183" s="35">
        <f t="shared" si="49"/>
        <v>76.839826839826841</v>
      </c>
      <c r="Z183" s="35">
        <f t="shared" si="50"/>
        <v>86.921850079744829</v>
      </c>
      <c r="AA183" s="35">
        <f t="shared" si="51"/>
        <v>-3.1556163135110467</v>
      </c>
      <c r="AB183" s="35">
        <f t="shared" si="52"/>
        <v>-3.1556163135110609</v>
      </c>
      <c r="AC183" s="35">
        <f t="shared" si="53"/>
        <v>-3.1556163135110609</v>
      </c>
      <c r="AD183" s="36"/>
      <c r="AE183" s="36"/>
      <c r="AF183">
        <v>1.48</v>
      </c>
      <c r="AG183">
        <v>2.72</v>
      </c>
      <c r="AI183" s="36"/>
      <c r="AJ183" t="s">
        <v>474</v>
      </c>
      <c r="AK183" s="35"/>
      <c r="AL183" s="35"/>
    </row>
    <row r="184" spans="1:38" ht="15" x14ac:dyDescent="0.25">
      <c r="A184">
        <v>1.65</v>
      </c>
      <c r="B184">
        <v>3.8</v>
      </c>
      <c r="C184">
        <v>6.16</v>
      </c>
      <c r="D184" s="20">
        <f t="shared" si="41"/>
        <v>3.1556163135110449E-2</v>
      </c>
      <c r="E184" s="17">
        <f>IF(OR($A184="",$B184="",$C184=""),"",A184*'MPTO_working_3-way'!$I183)</f>
        <v>1.7020676691729322</v>
      </c>
      <c r="F184" s="21">
        <f>IF(OR($A184="",$B184="",$C184=""),"",B184*'MPTO_working_3-way'!$I183)</f>
        <v>3.9199134199134194</v>
      </c>
      <c r="G184" s="22">
        <f>IF(OR($A184="",$B184="",$C184=""),"",C184*'MPTO_working_3-way'!$I183)</f>
        <v>6.3543859649122805</v>
      </c>
      <c r="H184" s="17">
        <f>IF(OR($A184="",$B184="",$C184=""),"",'MPTO_working_3-way'!E183)</f>
        <v>1.6791430211056555</v>
      </c>
      <c r="I184" s="21">
        <f>IF(OR($A184="",$B184="",$C184=""),"",'MPTO_working_3-way'!F183)</f>
        <v>3.9582143393957603</v>
      </c>
      <c r="J184" s="22">
        <f>IF(OR($A184="",$B184="",$C184=""),"",'MPTO_working_3-way'!G183)</f>
        <v>6.5867933966983481</v>
      </c>
      <c r="K184" s="17">
        <f>IF(OR($A184="",$B184="",$C184=""),"",'OddsRatio_working_3-way'!H183)</f>
        <v>1.6873454368847187</v>
      </c>
      <c r="L184" s="21">
        <f>IF(OR($A184="",$B184="",$C184=""),"",'OddsRatio_working_3-way'!I183)</f>
        <v>3.9608726511957131</v>
      </c>
      <c r="M184" s="22">
        <f>IF(OR($A184="",$B184="",$C184=""),"",'OddsRatio_working_3-way'!J183)</f>
        <v>6.456465314346385</v>
      </c>
      <c r="N184" s="23">
        <f t="shared" si="42"/>
        <v>58.752070679182779</v>
      </c>
      <c r="O184" s="24">
        <f t="shared" si="43"/>
        <v>25.510767531750417</v>
      </c>
      <c r="P184" s="24">
        <f t="shared" si="44"/>
        <v>15.737161789066814</v>
      </c>
      <c r="Q184" t="s">
        <v>419</v>
      </c>
      <c r="R184" t="s">
        <v>292</v>
      </c>
      <c r="S184" t="s">
        <v>494</v>
      </c>
      <c r="T184" s="35">
        <v>100</v>
      </c>
      <c r="U184" s="35">
        <f t="shared" si="45"/>
        <v>78.448275862068954</v>
      </c>
      <c r="V184" s="35">
        <f t="shared" si="46"/>
        <v>70.845481049562679</v>
      </c>
      <c r="W184" s="35">
        <f t="shared" si="47"/>
        <v>48.186528497409334</v>
      </c>
      <c r="X184" s="35">
        <f t="shared" si="48"/>
        <v>80.967990453027994</v>
      </c>
      <c r="Y184" s="35">
        <f t="shared" si="49"/>
        <v>73.365195640521719</v>
      </c>
      <c r="Z184" s="35">
        <f t="shared" si="50"/>
        <v>50.706243088368353</v>
      </c>
      <c r="AA184" s="35">
        <f t="shared" si="51"/>
        <v>-2.5197145909590404</v>
      </c>
      <c r="AB184" s="35">
        <f t="shared" si="52"/>
        <v>-2.5197145909590404</v>
      </c>
      <c r="AC184" s="35">
        <f t="shared" si="53"/>
        <v>-2.5197145909590191</v>
      </c>
      <c r="AD184" s="36"/>
      <c r="AE184" s="36"/>
      <c r="AF184">
        <v>2.12</v>
      </c>
      <c r="AG184">
        <v>1.78</v>
      </c>
      <c r="AI184" s="36"/>
      <c r="AJ184" t="s">
        <v>474</v>
      </c>
      <c r="AK184" s="35"/>
      <c r="AL184" s="35"/>
    </row>
    <row r="185" spans="1:38" s="35" customFormat="1" ht="17.25" customHeight="1" x14ac:dyDescent="0.25">
      <c r="A185">
        <v>4.6399999999999997</v>
      </c>
      <c r="B185">
        <v>3.43</v>
      </c>
      <c r="C185">
        <v>1.93</v>
      </c>
      <c r="D185" s="20">
        <f t="shared" si="41"/>
        <v>2.5197145909590324E-2</v>
      </c>
      <c r="E185" s="17">
        <f>IF(OR($A185="",$B185="",$C185=""),"",A185*'MPTO_working_3-way'!$I184)</f>
        <v>4.7569147570204988</v>
      </c>
      <c r="F185" s="21">
        <f>IF(OR($A185="",$B185="",$C185=""),"",B185*'MPTO_working_3-way'!$I184)</f>
        <v>3.5164262104698949</v>
      </c>
      <c r="G185" s="22">
        <f>IF(OR($A185="",$B185="",$C185=""),"",C185*'MPTO_working_3-way'!$I184)</f>
        <v>1.9786304916055093</v>
      </c>
      <c r="H185" s="17">
        <f>IF(OR($A185="",$B185="",$C185=""),"",'MPTO_working_3-way'!E184)</f>
        <v>4.8281610937089354</v>
      </c>
      <c r="I185" s="21">
        <f>IF(OR($A185="",$B185="",$C185=""),"",'MPTO_working_3-way'!F184)</f>
        <v>3.5317451155611712</v>
      </c>
      <c r="J185" s="22">
        <f>IF(OR($A185="",$B185="",$C185=""),"",'MPTO_working_3-way'!G184)</f>
        <v>1.961801117593605</v>
      </c>
      <c r="K185" s="17">
        <f>IF(OR($A185="",$B185="",$C185=""),"",'OddsRatio_working_3-way'!H184)</f>
        <v>4.7905503714860416</v>
      </c>
      <c r="L185" s="21">
        <f>IF(OR($A185="",$B185="",$C185=""),"",'OddsRatio_working_3-way'!I184)</f>
        <v>3.5305047809645838</v>
      </c>
      <c r="M185" s="22">
        <f>IF(OR($A185="",$B185="",$C185=""),"",'OddsRatio_working_3-way'!J184)</f>
        <v>1.96846479271484</v>
      </c>
      <c r="N185" s="23">
        <f t="shared" si="42"/>
        <v>21.022029005757329</v>
      </c>
      <c r="O185" s="24">
        <f t="shared" si="43"/>
        <v>28.437963436359766</v>
      </c>
      <c r="P185" s="24">
        <f t="shared" si="44"/>
        <v>50.540007557882902</v>
      </c>
      <c r="Q185" t="s">
        <v>448</v>
      </c>
      <c r="R185" t="s">
        <v>423</v>
      </c>
      <c r="S185" t="s">
        <v>494</v>
      </c>
      <c r="T185" s="35">
        <v>100</v>
      </c>
      <c r="U185" s="35">
        <f t="shared" si="45"/>
        <v>14.529914529914532</v>
      </c>
      <c r="V185" s="35">
        <f t="shared" si="46"/>
        <v>88.63636363636364</v>
      </c>
      <c r="W185" s="35">
        <f t="shared" si="47"/>
        <v>94.189424753050545</v>
      </c>
      <c r="X185" s="35">
        <f t="shared" si="48"/>
        <v>17.174211610585811</v>
      </c>
      <c r="Y185" s="35">
        <f t="shared" si="49"/>
        <v>91.28066071703492</v>
      </c>
      <c r="Z185" s="35">
        <f t="shared" si="50"/>
        <v>96.833721833721839</v>
      </c>
      <c r="AA185" s="35">
        <f t="shared" si="51"/>
        <v>-2.6442970806712793</v>
      </c>
      <c r="AB185" s="35">
        <f t="shared" si="52"/>
        <v>-2.6442970806712793</v>
      </c>
      <c r="AC185" s="35">
        <f t="shared" si="53"/>
        <v>-2.6442970806712935</v>
      </c>
      <c r="AD185" s="36"/>
      <c r="AE185" s="36"/>
      <c r="AF185">
        <v>2.41</v>
      </c>
      <c r="AG185">
        <v>1.63</v>
      </c>
      <c r="AH185" s="36"/>
      <c r="AI185" s="36"/>
      <c r="AJ185" t="s">
        <v>467</v>
      </c>
    </row>
    <row r="186" spans="1:38" s="35" customFormat="1" ht="15" x14ac:dyDescent="0.25">
      <c r="A186">
        <v>1.17</v>
      </c>
      <c r="B186">
        <v>8.8000000000000007</v>
      </c>
      <c r="C186">
        <v>17.21</v>
      </c>
      <c r="D186" s="20">
        <f t="shared" si="41"/>
        <v>2.6442970806712873E-2</v>
      </c>
      <c r="E186" s="17">
        <f>IF(OR($A186="",$B186="",$C186=""),"",A186*'MPTO_working_3-way'!$I185)</f>
        <v>1.200938275843854</v>
      </c>
      <c r="F186" s="21">
        <f>IF(OR($A186="",$B186="",$C186=""),"",B186*'MPTO_working_3-way'!$I185)</f>
        <v>9.0326981430990738</v>
      </c>
      <c r="G186" s="22">
        <f>IF(OR($A186="",$B186="",$C186=""),"",C186*'MPTO_working_3-way'!$I185)</f>
        <v>17.66508352758353</v>
      </c>
      <c r="H186" s="17">
        <f>IF(OR($A186="",$B186="",$C186=""),"",'MPTO_working_3-way'!E185)</f>
        <v>1.1821916571968867</v>
      </c>
      <c r="I186" s="21">
        <f>IF(OR($A186="",$B186="",$C186=""),"",'MPTO_working_3-way'!F185)</f>
        <v>9.5399784212789474</v>
      </c>
      <c r="J186" s="22">
        <f>IF(OR($A186="",$B186="",$C186=""),"",'MPTO_working_3-way'!G185)</f>
        <v>20.287502776456876</v>
      </c>
      <c r="K186" s="17">
        <f>IF(OR($A186="",$B186="",$C186=""),"",'OddsRatio_working_3-way'!H185)</f>
        <v>1.1869648624163462</v>
      </c>
      <c r="L186" s="21">
        <f>IF(OR($A186="",$B186="",$C186=""),"",'OddsRatio_working_3-way'!I185)</f>
        <v>9.5783878049853008</v>
      </c>
      <c r="M186" s="22">
        <f>IF(OR($A186="",$B186="",$C186=""),"",'OddsRatio_working_3-way'!J185)</f>
        <v>18.827649528052792</v>
      </c>
      <c r="N186" s="23">
        <f t="shared" si="42"/>
        <v>83.268226195666699</v>
      </c>
      <c r="O186" s="24">
        <f t="shared" si="43"/>
        <v>11.070889164651138</v>
      </c>
      <c r="P186" s="24">
        <f t="shared" si="44"/>
        <v>5.6608846396821626</v>
      </c>
      <c r="Q186" t="s">
        <v>425</v>
      </c>
      <c r="R186" t="s">
        <v>186</v>
      </c>
      <c r="S186" t="s">
        <v>494</v>
      </c>
      <c r="T186" s="35">
        <v>100</v>
      </c>
      <c r="U186" s="35">
        <f t="shared" si="45"/>
        <v>85.11904761904762</v>
      </c>
      <c r="V186" s="35">
        <f t="shared" si="46"/>
        <v>80.46875</v>
      </c>
      <c r="W186" s="35">
        <f t="shared" si="47"/>
        <v>31.972789115646258</v>
      </c>
      <c r="X186" s="35">
        <f t="shared" si="48"/>
        <v>87.558460884353735</v>
      </c>
      <c r="Y186" s="35">
        <f t="shared" si="49"/>
        <v>82.908163265306129</v>
      </c>
      <c r="Z186" s="35">
        <f t="shared" si="50"/>
        <v>34.412202380952387</v>
      </c>
      <c r="AA186" s="35">
        <f t="shared" si="51"/>
        <v>-2.4394132653061149</v>
      </c>
      <c r="AB186" s="35">
        <f t="shared" si="52"/>
        <v>-2.4394132653061291</v>
      </c>
      <c r="AC186" s="35">
        <f t="shared" si="53"/>
        <v>-2.4394132653061291</v>
      </c>
      <c r="AD186" s="36"/>
      <c r="AE186" s="36"/>
      <c r="AF186">
        <v>1.38</v>
      </c>
      <c r="AG186">
        <v>3.16</v>
      </c>
      <c r="AH186" s="36"/>
      <c r="AI186" s="36"/>
      <c r="AJ186" t="s">
        <v>467</v>
      </c>
    </row>
    <row r="187" spans="1:38" ht="15" x14ac:dyDescent="0.25">
      <c r="A187">
        <v>6.72</v>
      </c>
      <c r="B187">
        <v>5.12</v>
      </c>
      <c r="C187">
        <v>1.47</v>
      </c>
      <c r="D187" s="20">
        <f t="shared" si="41"/>
        <v>2.4394132653061229E-2</v>
      </c>
      <c r="E187" s="17">
        <f>IF(OR($A187="",$B187="",$C187=""),"",A187*'MPTO_working_3-way'!$I186)</f>
        <v>6.8839285714285712</v>
      </c>
      <c r="F187" s="21">
        <f>IF(OR($A187="",$B187="",$C187=""),"",B187*'MPTO_working_3-way'!$I186)</f>
        <v>5.2448979591836737</v>
      </c>
      <c r="G187" s="22">
        <f>IF(OR($A187="",$B187="",$C187=""),"",C187*'MPTO_working_3-way'!$I186)</f>
        <v>1.505859375</v>
      </c>
      <c r="H187" s="17">
        <f>IF(OR($A187="",$B187="",$C187=""),"",'MPTO_working_3-way'!E186)</f>
        <v>7.1084246316584814</v>
      </c>
      <c r="I187" s="21">
        <f>IF(OR($A187="",$B187="",$C187=""),"",'MPTO_working_3-way'!F186)</f>
        <v>5.3424190800681428</v>
      </c>
      <c r="J187" s="22">
        <f>IF(OR($A187="",$B187="",$C187=""),"",'MPTO_working_3-way'!G186)</f>
        <v>1.4877836641100657</v>
      </c>
      <c r="K187" s="17">
        <f>IF(OR($A187="",$B187="",$C187=""),"",'OddsRatio_working_3-way'!H186)</f>
        <v>7.006739675352911</v>
      </c>
      <c r="L187" s="21">
        <f>IF(OR($A187="",$B187="",$C187=""),"",'OddsRatio_working_3-way'!I186)</f>
        <v>5.326532773156293</v>
      </c>
      <c r="M187" s="22">
        <f>IF(OR($A187="",$B187="",$C187=""),"",'OddsRatio_working_3-way'!J186)</f>
        <v>1.4935607775202571</v>
      </c>
      <c r="N187" s="23">
        <f t="shared" si="42"/>
        <v>14.526588845654995</v>
      </c>
      <c r="O187" s="24">
        <f t="shared" si="43"/>
        <v>19.066147859922179</v>
      </c>
      <c r="P187" s="24">
        <f t="shared" si="44"/>
        <v>66.407263294422819</v>
      </c>
      <c r="Q187" t="s">
        <v>183</v>
      </c>
      <c r="R187" t="s">
        <v>327</v>
      </c>
      <c r="S187" t="s">
        <v>494</v>
      </c>
      <c r="T187" s="35">
        <v>100</v>
      </c>
      <c r="U187" s="35">
        <f t="shared" si="45"/>
        <v>67.21311475409837</v>
      </c>
      <c r="V187" s="35">
        <f t="shared" si="46"/>
        <v>66.442953020134226</v>
      </c>
      <c r="W187" s="35">
        <f t="shared" si="47"/>
        <v>62.546816479400754</v>
      </c>
      <c r="X187" s="35">
        <f t="shared" si="48"/>
        <v>71.010230500465028</v>
      </c>
      <c r="Y187" s="35">
        <f t="shared" si="49"/>
        <v>70.240068766500897</v>
      </c>
      <c r="Z187" s="35">
        <f t="shared" si="50"/>
        <v>66.343932225767418</v>
      </c>
      <c r="AA187" s="35">
        <f t="shared" si="51"/>
        <v>-3.7971157463666572</v>
      </c>
      <c r="AB187" s="35">
        <f t="shared" si="52"/>
        <v>-3.7971157463666714</v>
      </c>
      <c r="AC187" s="35">
        <f t="shared" si="53"/>
        <v>-3.7971157463666643</v>
      </c>
      <c r="AD187" s="36"/>
      <c r="AE187" s="36"/>
      <c r="AF187">
        <v>1.65</v>
      </c>
      <c r="AG187">
        <v>2.37</v>
      </c>
      <c r="AH187" s="41"/>
      <c r="AI187" s="36"/>
      <c r="AJ187" t="s">
        <v>467</v>
      </c>
      <c r="AK187" s="35"/>
      <c r="AL187" s="35"/>
    </row>
    <row r="188" spans="1:38" s="35" customFormat="1" ht="15" x14ac:dyDescent="0.25">
      <c r="A188">
        <v>3.05</v>
      </c>
      <c r="B188">
        <v>2.98</v>
      </c>
      <c r="C188">
        <v>2.67</v>
      </c>
      <c r="D188" s="20">
        <f t="shared" si="41"/>
        <v>3.7971157463666749E-2</v>
      </c>
      <c r="E188" s="17">
        <f>IF(OR($A188="",$B188="",$C188=""),"",A188*'MPTO_working_3-way'!$I187)</f>
        <v>3.1658120302641835</v>
      </c>
      <c r="F188" s="21">
        <f>IF(OR($A188="",$B188="",$C188=""),"",B188*'MPTO_working_3-way'!$I187)</f>
        <v>3.0931540492417269</v>
      </c>
      <c r="G188" s="22">
        <f>IF(OR($A188="",$B188="",$C188=""),"",C188*'MPTO_working_3-way'!$I187)</f>
        <v>2.7713829904279903</v>
      </c>
      <c r="H188" s="17">
        <f>IF(OR($A188="",$B188="",$C188=""),"",'MPTO_working_3-way'!E187)</f>
        <v>3.1724700664492795</v>
      </c>
      <c r="I188" s="21">
        <f>IF(OR($A188="",$B188="",$C188=""),"",'MPTO_working_3-way'!F187)</f>
        <v>3.0968053552188248</v>
      </c>
      <c r="J188" s="22">
        <f>IF(OR($A188="",$B188="",$C188=""),"",'MPTO_working_3-way'!G187)</f>
        <v>2.7633868060350282</v>
      </c>
      <c r="K188" s="17">
        <f>IF(OR($A188="",$B188="",$C188=""),"",'OddsRatio_working_3-way'!H187)</f>
        <v>3.1692452530924613</v>
      </c>
      <c r="L188" s="21">
        <f>IF(OR($A188="",$B188="",$C188=""),"",'OddsRatio_working_3-way'!I187)</f>
        <v>3.0951734639624742</v>
      </c>
      <c r="M188" s="22">
        <f>IF(OR($A188="",$B188="",$C188=""),"",'OddsRatio_working_3-way'!J187)</f>
        <v>2.7671412549582488</v>
      </c>
      <c r="N188" s="23">
        <f t="shared" si="42"/>
        <v>31.587472359075946</v>
      </c>
      <c r="O188" s="24">
        <f t="shared" si="43"/>
        <v>32.32945996482605</v>
      </c>
      <c r="P188" s="24">
        <f t="shared" si="44"/>
        <v>36.08306767609799</v>
      </c>
      <c r="Q188" t="s">
        <v>335</v>
      </c>
      <c r="R188" t="s">
        <v>426</v>
      </c>
      <c r="S188" t="s">
        <v>494</v>
      </c>
      <c r="T188" s="35">
        <v>100</v>
      </c>
      <c r="U188" s="35">
        <f t="shared" si="45"/>
        <v>39.759036144578317</v>
      </c>
      <c r="V188" s="35">
        <f t="shared" si="46"/>
        <v>73.544973544973558</v>
      </c>
      <c r="W188" s="35">
        <f t="shared" si="47"/>
        <v>82.363315696649025</v>
      </c>
      <c r="X188" s="35">
        <f t="shared" si="48"/>
        <v>44.091710758377431</v>
      </c>
      <c r="Y188" s="35">
        <f t="shared" si="49"/>
        <v>77.877648158772658</v>
      </c>
      <c r="Z188" s="35">
        <f t="shared" si="50"/>
        <v>86.695990310448138</v>
      </c>
      <c r="AA188" s="35">
        <f t="shared" si="51"/>
        <v>-4.3326746137991137</v>
      </c>
      <c r="AB188" s="35">
        <f t="shared" si="52"/>
        <v>-4.3326746137990995</v>
      </c>
      <c r="AC188" s="35">
        <f t="shared" si="53"/>
        <v>-4.3326746137991137</v>
      </c>
      <c r="AD188" s="36"/>
      <c r="AE188" s="36"/>
      <c r="AF188">
        <v>2.58</v>
      </c>
      <c r="AG188">
        <v>1.52</v>
      </c>
      <c r="AH188" s="41"/>
      <c r="AI188" s="36"/>
      <c r="AJ188" t="s">
        <v>468</v>
      </c>
    </row>
    <row r="189" spans="1:38" ht="15" x14ac:dyDescent="0.25">
      <c r="A189">
        <v>1.66</v>
      </c>
      <c r="B189">
        <v>3.78</v>
      </c>
      <c r="C189">
        <v>5.67</v>
      </c>
      <c r="D189" s="20">
        <f t="shared" si="41"/>
        <v>4.3326746137991146E-2</v>
      </c>
      <c r="E189" s="17">
        <f>IF(OR($A189="",$B189="",$C189=""),"",A189*'MPTO_working_3-way'!$I188)</f>
        <v>1.7319223985890653</v>
      </c>
      <c r="F189" s="21">
        <f>IF(OR($A189="",$B189="",$C189=""),"",B189*'MPTO_working_3-way'!$I188)</f>
        <v>3.9437751004016062</v>
      </c>
      <c r="G189" s="22">
        <f>IF(OR($A189="",$B189="",$C189=""),"",C189*'MPTO_working_3-way'!$I188)</f>
        <v>5.9156626506024095</v>
      </c>
      <c r="H189" s="17">
        <f>IF(OR($A189="",$B189="",$C189=""),"",'MPTO_working_3-way'!E188)</f>
        <v>1.7007745961378611</v>
      </c>
      <c r="I189" s="21">
        <f>IF(OR($A189="",$B189="",$C189=""),"",'MPTO_working_3-way'!F188)</f>
        <v>3.9982724929908526</v>
      </c>
      <c r="J189" s="22">
        <f>IF(OR($A189="",$B189="",$C189=""),"",'MPTO_working_3-way'!G188)</f>
        <v>6.1757140982459209</v>
      </c>
      <c r="K189" s="17">
        <f>IF(OR($A189="",$B189="",$C189=""),"",'OddsRatio_working_3-way'!H188)</f>
        <v>1.7117398570921973</v>
      </c>
      <c r="L189" s="21">
        <f>IF(OR($A189="",$B189="",$C189=""),"",'OddsRatio_working_3-way'!I188)</f>
        <v>3.9979345495701661</v>
      </c>
      <c r="M189" s="22">
        <f>IF(OR($A189="",$B189="",$C189=""),"",'OddsRatio_working_3-way'!J188)</f>
        <v>6.0360986857887333</v>
      </c>
      <c r="N189" s="23">
        <f t="shared" si="42"/>
        <v>57.739307535641551</v>
      </c>
      <c r="O189" s="24">
        <f t="shared" si="43"/>
        <v>25.356415478615073</v>
      </c>
      <c r="P189" s="24">
        <f t="shared" si="44"/>
        <v>16.90427698574338</v>
      </c>
      <c r="Q189" t="s">
        <v>188</v>
      </c>
      <c r="R189" t="s">
        <v>449</v>
      </c>
      <c r="S189" t="s">
        <v>494</v>
      </c>
      <c r="T189" s="35">
        <v>100</v>
      </c>
      <c r="U189" s="35">
        <f t="shared" si="45"/>
        <v>69.230769230769241</v>
      </c>
      <c r="V189" s="35">
        <f t="shared" si="46"/>
        <v>69.135802469135797</v>
      </c>
      <c r="W189" s="35">
        <f t="shared" si="47"/>
        <v>57.627118644067799</v>
      </c>
      <c r="X189" s="35">
        <f t="shared" si="48"/>
        <v>73.237078886796397</v>
      </c>
      <c r="Y189" s="35">
        <f t="shared" si="49"/>
        <v>73.142112125162967</v>
      </c>
      <c r="Z189" s="35">
        <f t="shared" si="50"/>
        <v>61.63342830009497</v>
      </c>
      <c r="AA189" s="35">
        <f t="shared" si="51"/>
        <v>-4.0063096560271561</v>
      </c>
      <c r="AB189" s="35">
        <f t="shared" si="52"/>
        <v>-4.0063096560271703</v>
      </c>
      <c r="AC189" s="35">
        <f t="shared" si="53"/>
        <v>-4.0063096560271703</v>
      </c>
      <c r="AD189" s="36"/>
      <c r="AE189" s="36"/>
      <c r="AF189">
        <v>2.02</v>
      </c>
      <c r="AG189">
        <v>1.84</v>
      </c>
      <c r="AH189" s="41"/>
      <c r="AI189" s="36"/>
      <c r="AJ189" t="s">
        <v>468</v>
      </c>
      <c r="AK189" s="35"/>
      <c r="AL189" s="35"/>
    </row>
    <row r="190" spans="1:38" ht="15" x14ac:dyDescent="0.25">
      <c r="A190">
        <v>3.25</v>
      </c>
      <c r="B190">
        <v>3.24</v>
      </c>
      <c r="C190">
        <v>2.36</v>
      </c>
      <c r="D190" s="20">
        <f t="shared" si="41"/>
        <v>4.0063096560271738E-2</v>
      </c>
      <c r="E190" s="17">
        <f>IF(OR($A190="",$B190="",$C190=""),"",A190*'MPTO_working_3-way'!$I189)</f>
        <v>3.3802050638208829</v>
      </c>
      <c r="F190" s="21">
        <f>IF(OR($A190="",$B190="",$C190=""),"",B190*'MPTO_working_3-way'!$I189)</f>
        <v>3.3698044328552808</v>
      </c>
      <c r="G190" s="22">
        <f>IF(OR($A190="",$B190="",$C190=""),"",C190*'MPTO_working_3-way'!$I189)</f>
        <v>2.4545489078822413</v>
      </c>
      <c r="H190" s="17">
        <f>IF(OR($A190="",$B190="",$C190=""),"",'MPTO_working_3-way'!E189)</f>
        <v>3.3974552944822181</v>
      </c>
      <c r="I190" s="21">
        <f>IF(OR($A190="",$B190="",$C190=""),"",'MPTO_working_3-way'!F189)</f>
        <v>3.3865288175012722</v>
      </c>
      <c r="J190" s="22">
        <f>IF(OR($A190="",$B190="",$C190=""),"",'MPTO_working_3-way'!G189)</f>
        <v>2.4367988913003691</v>
      </c>
      <c r="K190" s="17">
        <f>IF(OR($A190="",$B190="",$C190=""),"",'OddsRatio_working_3-way'!H189)</f>
        <v>3.3898506326529256</v>
      </c>
      <c r="L190" s="21">
        <f>IF(OR($A190="",$B190="",$C190=""),"",'OddsRatio_working_3-way'!I189)</f>
        <v>3.3792290742855795</v>
      </c>
      <c r="M190" s="22">
        <f>IF(OR($A190="",$B190="",$C190=""),"",'OddsRatio_working_3-way'!J189)</f>
        <v>2.444531937959102</v>
      </c>
      <c r="N190" s="23">
        <f t="shared" si="42"/>
        <v>29.58400396186703</v>
      </c>
      <c r="O190" s="24">
        <f t="shared" si="43"/>
        <v>29.675312616070322</v>
      </c>
      <c r="P190" s="24">
        <f t="shared" si="44"/>
        <v>40.740683422062645</v>
      </c>
      <c r="Q190" t="s">
        <v>450</v>
      </c>
      <c r="R190" t="s">
        <v>189</v>
      </c>
      <c r="S190" t="s">
        <v>494</v>
      </c>
      <c r="T190" s="35">
        <v>100</v>
      </c>
      <c r="U190" s="35">
        <f t="shared" si="45"/>
        <v>51.219512195121943</v>
      </c>
      <c r="V190" s="35">
        <f t="shared" si="46"/>
        <v>73.333333333333329</v>
      </c>
      <c r="W190" s="35">
        <f t="shared" si="47"/>
        <v>72.527472527472526</v>
      </c>
      <c r="X190" s="35">
        <f t="shared" si="48"/>
        <v>54.139194139194139</v>
      </c>
      <c r="Y190" s="35">
        <f t="shared" si="49"/>
        <v>76.253015277405524</v>
      </c>
      <c r="Z190" s="35">
        <f t="shared" si="50"/>
        <v>75.447154471544721</v>
      </c>
      <c r="AA190" s="35">
        <f t="shared" si="51"/>
        <v>-2.9196819440721953</v>
      </c>
      <c r="AB190" s="35">
        <f t="shared" si="52"/>
        <v>-2.9196819440721953</v>
      </c>
      <c r="AC190" s="35">
        <f t="shared" si="53"/>
        <v>-2.9196819440721953</v>
      </c>
      <c r="AD190" s="36"/>
      <c r="AE190" s="36"/>
      <c r="AF190">
        <v>2.2200000000000002</v>
      </c>
      <c r="AG190">
        <v>1.69</v>
      </c>
      <c r="AH190" s="41"/>
      <c r="AI190" s="36"/>
      <c r="AJ190" t="s">
        <v>468</v>
      </c>
      <c r="AK190" s="35"/>
      <c r="AL190" s="35"/>
    </row>
    <row r="191" spans="1:38" ht="15" x14ac:dyDescent="0.25">
      <c r="A191">
        <v>2.0499999999999998</v>
      </c>
      <c r="B191">
        <v>3.75</v>
      </c>
      <c r="C191">
        <v>3.64</v>
      </c>
      <c r="D191" s="20">
        <f t="shared" si="41"/>
        <v>2.9196819440721944E-2</v>
      </c>
      <c r="E191" s="17">
        <f>IF(OR($A191="",$B191="",$C191=""),"",A191*'MPTO_working_3-way'!$I190)</f>
        <v>2.1098534798534798</v>
      </c>
      <c r="F191" s="21">
        <f>IF(OR($A191="",$B191="",$C191=""),"",B191*'MPTO_working_3-way'!$I190)</f>
        <v>3.8594880729027072</v>
      </c>
      <c r="G191" s="22">
        <f>IF(OR($A191="",$B191="",$C191=""),"",C191*'MPTO_working_3-way'!$I190)</f>
        <v>3.746276422764228</v>
      </c>
      <c r="H191" s="17">
        <f>IF(OR($A191="",$B191="",$C191=""),"",'MPTO_working_3-way'!E190)</f>
        <v>2.0917324894725038</v>
      </c>
      <c r="I191" s="21">
        <f>IF(OR($A191="",$B191="",$C191=""),"",'MPTO_working_3-way'!F190)</f>
        <v>3.892044137419445</v>
      </c>
      <c r="J191" s="22">
        <f>IF(OR($A191="",$B191="",$C191=""),"",'MPTO_working_3-way'!G190)</f>
        <v>3.7736845654177253</v>
      </c>
      <c r="K191" s="17">
        <f>IF(OR($A191="",$B191="",$C191=""),"",'OddsRatio_working_3-way'!H190)</f>
        <v>2.098985051294652</v>
      </c>
      <c r="L191" s="21">
        <f>IF(OR($A191="",$B191="",$C191=""),"",'OddsRatio_working_3-way'!I190)</f>
        <v>3.8782941819621848</v>
      </c>
      <c r="M191" s="22">
        <f>IF(OR($A191="",$B191="",$C191=""),"",'OddsRatio_working_3-way'!J190)</f>
        <v>3.7631624146836979</v>
      </c>
      <c r="N191" s="23">
        <f t="shared" si="42"/>
        <v>47.396656191947777</v>
      </c>
      <c r="O191" s="24">
        <f t="shared" si="43"/>
        <v>25.910172051598117</v>
      </c>
      <c r="P191" s="24">
        <f t="shared" si="44"/>
        <v>26.693171756454102</v>
      </c>
      <c r="Q191" t="s">
        <v>337</v>
      </c>
      <c r="R191" t="s">
        <v>338</v>
      </c>
      <c r="S191" t="s">
        <v>494</v>
      </c>
      <c r="T191" s="35">
        <v>100</v>
      </c>
      <c r="U191" s="35">
        <f t="shared" si="45"/>
        <v>54.545454545454554</v>
      </c>
      <c r="V191" s="35">
        <f t="shared" si="46"/>
        <v>71.264367816091948</v>
      </c>
      <c r="W191" s="35">
        <f t="shared" si="47"/>
        <v>71.346704871060169</v>
      </c>
      <c r="X191" s="35">
        <f t="shared" si="48"/>
        <v>57.388927312847869</v>
      </c>
      <c r="Y191" s="35">
        <f t="shared" si="49"/>
        <v>74.10784058348527</v>
      </c>
      <c r="Z191" s="35">
        <f t="shared" si="50"/>
        <v>74.190177638453505</v>
      </c>
      <c r="AA191" s="35">
        <f t="shared" si="51"/>
        <v>-2.8434727673933153</v>
      </c>
      <c r="AB191" s="35">
        <f t="shared" si="52"/>
        <v>-2.8434727673933224</v>
      </c>
      <c r="AC191" s="35">
        <f t="shared" si="53"/>
        <v>-2.8434727673933367</v>
      </c>
      <c r="AD191" s="36"/>
      <c r="AE191" s="36"/>
      <c r="AF191">
        <v>1.67</v>
      </c>
      <c r="AG191">
        <v>2.29</v>
      </c>
      <c r="AH191" s="41"/>
      <c r="AI191" s="36"/>
      <c r="AJ191" t="s">
        <v>469</v>
      </c>
      <c r="AK191" s="35"/>
      <c r="AL191" s="35"/>
    </row>
    <row r="192" spans="1:38" ht="15" x14ac:dyDescent="0.25">
      <c r="A192">
        <v>2.2000000000000002</v>
      </c>
      <c r="B192">
        <v>3.48</v>
      </c>
      <c r="C192">
        <v>3.49</v>
      </c>
      <c r="D192" s="20">
        <f t="shared" si="41"/>
        <v>2.8434727673933402E-2</v>
      </c>
      <c r="E192" s="17">
        <f>IF(OR($A192="",$B192="",$C192=""),"",A192*'MPTO_working_3-way'!$I191)</f>
        <v>2.2625564008826538</v>
      </c>
      <c r="F192" s="21">
        <f>IF(OR($A192="",$B192="",$C192=""),"",B192*'MPTO_working_3-way'!$I191)</f>
        <v>3.5789528523052883</v>
      </c>
      <c r="G192" s="22">
        <f>IF(OR($A192="",$B192="",$C192=""),"",C192*'MPTO_working_3-way'!$I191)</f>
        <v>3.5892371995820276</v>
      </c>
      <c r="H192" s="17">
        <f>IF(OR($A192="",$B192="",$C192=""),"",'MPTO_working_3-way'!E191)</f>
        <v>2.246851650865124</v>
      </c>
      <c r="I192" s="21">
        <f>IF(OR($A192="",$B192="",$C192=""),"",'MPTO_working_3-way'!F191)</f>
        <v>3.5987005617251144</v>
      </c>
      <c r="J192" s="22">
        <f>IF(OR($A192="",$B192="",$C192=""),"",'MPTO_working_3-way'!G191)</f>
        <v>3.6093954316055665</v>
      </c>
      <c r="K192" s="17">
        <f>IF(OR($A192="",$B192="",$C192=""),"",'OddsRatio_working_3-way'!H191)</f>
        <v>2.253425387057006</v>
      </c>
      <c r="L192" s="21">
        <f>IF(OR($A192="",$B192="",$C192=""),"",'OddsRatio_working_3-way'!I191)</f>
        <v>3.5904124665844783</v>
      </c>
      <c r="M192" s="22">
        <f>IF(OR($A192="",$B192="",$C192=""),"",'OddsRatio_working_3-way'!J191)</f>
        <v>3.6008576781432859</v>
      </c>
      <c r="N192" s="23">
        <f t="shared" si="42"/>
        <v>44.197793239977862</v>
      </c>
      <c r="O192" s="24">
        <f t="shared" si="43"/>
        <v>27.941133657457272</v>
      </c>
      <c r="P192" s="24">
        <f t="shared" si="44"/>
        <v>27.861073102564848</v>
      </c>
      <c r="Q192" t="s">
        <v>432</v>
      </c>
      <c r="R192" t="s">
        <v>336</v>
      </c>
      <c r="S192" t="s">
        <v>494</v>
      </c>
      <c r="T192" s="35">
        <v>100</v>
      </c>
      <c r="U192" s="35">
        <f t="shared" si="45"/>
        <v>59.514170040485837</v>
      </c>
      <c r="V192" s="35">
        <f t="shared" si="46"/>
        <v>69.879518072289159</v>
      </c>
      <c r="W192" s="35">
        <f t="shared" si="47"/>
        <v>67.845659163987136</v>
      </c>
      <c r="X192" s="35">
        <f t="shared" si="48"/>
        <v>62.274822763723712</v>
      </c>
      <c r="Y192" s="35">
        <f t="shared" si="49"/>
        <v>72.640170795527027</v>
      </c>
      <c r="Z192" s="35">
        <f t="shared" si="50"/>
        <v>70.606311887225019</v>
      </c>
      <c r="AA192" s="35">
        <f t="shared" si="51"/>
        <v>-2.7606527232378753</v>
      </c>
      <c r="AB192" s="35">
        <f t="shared" si="52"/>
        <v>-2.7606527232378681</v>
      </c>
      <c r="AC192" s="35">
        <f t="shared" si="53"/>
        <v>-2.7606527232378824</v>
      </c>
      <c r="AD192" s="36"/>
      <c r="AE192" s="36"/>
      <c r="AF192">
        <v>1.97</v>
      </c>
      <c r="AG192">
        <v>1.92</v>
      </c>
      <c r="AH192" s="41"/>
      <c r="AI192" s="36"/>
      <c r="AJ192" t="s">
        <v>469</v>
      </c>
      <c r="AK192" s="35"/>
      <c r="AL192" s="35"/>
    </row>
    <row r="193" spans="1:38" s="35" customFormat="1" ht="15" x14ac:dyDescent="0.25">
      <c r="A193">
        <v>2.4700000000000002</v>
      </c>
      <c r="B193">
        <v>3.32</v>
      </c>
      <c r="C193">
        <v>3.11</v>
      </c>
      <c r="D193" s="20">
        <f t="shared" si="41"/>
        <v>2.7606527232378664E-2</v>
      </c>
      <c r="E193" s="17">
        <f>IF(OR($A193="",$B193="",$C193=""),"",A193*'MPTO_working_3-way'!$I192)</f>
        <v>2.5381881222639757</v>
      </c>
      <c r="F193" s="21">
        <f>IF(OR($A193="",$B193="",$C193=""),"",B193*'MPTO_working_3-way'!$I192)</f>
        <v>3.4116536704114968</v>
      </c>
      <c r="G193" s="22">
        <f>IF(OR($A193="",$B193="",$C193=""),"",C193*'MPTO_working_3-way'!$I192)</f>
        <v>3.1958562996926974</v>
      </c>
      <c r="H193" s="17">
        <f>IF(OR($A193="",$B193="",$C193=""),"",'MPTO_working_3-way'!E192)</f>
        <v>2.5274472950570339</v>
      </c>
      <c r="I193" s="21">
        <f>IF(OR($A193="",$B193="",$C193=""),"",'MPTO_working_3-way'!F192)</f>
        <v>3.4246265304342973</v>
      </c>
      <c r="J193" s="22">
        <f>IF(OR($A193="",$B193="",$C193=""),"",'MPTO_working_3-way'!G192)</f>
        <v>3.2016266044176653</v>
      </c>
      <c r="K193" s="17">
        <f>IF(OR($A193="",$B193="",$C193=""),"",'OddsRatio_working_3-way'!H192)</f>
        <v>2.5322889548812757</v>
      </c>
      <c r="L193" s="21">
        <f>IF(OR($A193="",$B193="",$C193=""),"",'OddsRatio_working_3-way'!I192)</f>
        <v>3.4183063777718083</v>
      </c>
      <c r="M193" s="22">
        <f>IF(OR($A193="",$B193="",$C193=""),"",'OddsRatio_working_3-way'!J192)</f>
        <v>3.1994079556459125</v>
      </c>
      <c r="N193" s="23">
        <f t="shared" si="42"/>
        <v>39.398182949025653</v>
      </c>
      <c r="O193" s="24">
        <f t="shared" si="43"/>
        <v>29.311298760269089</v>
      </c>
      <c r="P193" s="24">
        <f t="shared" si="44"/>
        <v>31.290518290705265</v>
      </c>
      <c r="Q193" t="s">
        <v>341</v>
      </c>
      <c r="R193" t="s">
        <v>192</v>
      </c>
      <c r="S193" t="s">
        <v>494</v>
      </c>
      <c r="T193" s="35">
        <v>100</v>
      </c>
      <c r="U193" s="35">
        <f t="shared" si="45"/>
        <v>76.525821596244128</v>
      </c>
      <c r="V193" s="35">
        <f t="shared" si="46"/>
        <v>71.910112359550567</v>
      </c>
      <c r="W193" s="35">
        <f t="shared" si="47"/>
        <v>45.652173913043477</v>
      </c>
      <c r="X193" s="35">
        <f t="shared" si="48"/>
        <v>82.437713727405963</v>
      </c>
      <c r="Y193" s="35">
        <f t="shared" si="49"/>
        <v>77.822004490712388</v>
      </c>
      <c r="Z193" s="35">
        <f t="shared" si="50"/>
        <v>51.564066044205312</v>
      </c>
      <c r="AA193" s="35">
        <f t="shared" si="51"/>
        <v>-5.9118921311618351</v>
      </c>
      <c r="AB193" s="35">
        <f t="shared" si="52"/>
        <v>-5.9118921311618209</v>
      </c>
      <c r="AC193" s="35">
        <f t="shared" si="53"/>
        <v>-5.9118921311618351</v>
      </c>
      <c r="AD193" s="36"/>
      <c r="AE193" s="36"/>
      <c r="AF193">
        <v>1.91</v>
      </c>
      <c r="AG193">
        <v>1.98</v>
      </c>
      <c r="AH193" s="41"/>
      <c r="AI193" s="36"/>
      <c r="AJ193" t="s">
        <v>469</v>
      </c>
    </row>
    <row r="194" spans="1:38" s="35" customFormat="1" ht="15" x14ac:dyDescent="0.25">
      <c r="A194">
        <v>4.26</v>
      </c>
      <c r="B194">
        <v>3.56</v>
      </c>
      <c r="C194">
        <v>1.84</v>
      </c>
      <c r="D194" s="20">
        <f t="shared" si="41"/>
        <v>5.9118921311618333E-2</v>
      </c>
      <c r="E194" s="17">
        <f>IF(OR($A194="",$B194="",$C194=""),"",A194*'MPTO_working_3-way'!$I193)</f>
        <v>4.5118466047874941</v>
      </c>
      <c r="F194" s="21">
        <f>IF(OR($A194="",$B194="",$C194=""),"",B194*'MPTO_working_3-way'!$I193)</f>
        <v>3.7704633598693613</v>
      </c>
      <c r="G194" s="22">
        <f>IF(OR($A194="",$B194="",$C194=""),"",C194*'MPTO_working_3-way'!$I193)</f>
        <v>1.9487788152133778</v>
      </c>
      <c r="H194" s="17">
        <f>IF(OR($A194="",$B194="",$C194=""),"",'MPTO_working_3-way'!E193)</f>
        <v>4.6503954336259907</v>
      </c>
      <c r="I194" s="21">
        <f>IF(OR($A194="",$B194="",$C194=""),"",'MPTO_working_3-way'!F193)</f>
        <v>3.8285928373752558</v>
      </c>
      <c r="J194" s="22">
        <f>IF(OR($A194="",$B194="",$C194=""),"",'MPTO_working_3-way'!G193)</f>
        <v>1.9092278477502187</v>
      </c>
      <c r="K194" s="17">
        <f>IF(OR($A194="",$B194="",$C194=""),"",'OddsRatio_working_3-way'!H193)</f>
        <v>4.5851816630705482</v>
      </c>
      <c r="L194" s="21">
        <f>IF(OR($A194="",$B194="",$C194=""),"",'OddsRatio_working_3-way'!I193)</f>
        <v>3.815357379589142</v>
      </c>
      <c r="M194" s="22">
        <f>IF(OR($A194="",$B194="",$C194=""),"",'OddsRatio_working_3-way'!J193)</f>
        <v>1.9237891401776872</v>
      </c>
      <c r="N194" s="23">
        <f t="shared" si="42"/>
        <v>22.163874076279676</v>
      </c>
      <c r="O194" s="24">
        <f t="shared" si="43"/>
        <v>26.521939203638034</v>
      </c>
      <c r="P194" s="24">
        <f t="shared" si="44"/>
        <v>51.31418672008229</v>
      </c>
      <c r="Q194" t="s">
        <v>176</v>
      </c>
      <c r="R194" t="s">
        <v>384</v>
      </c>
      <c r="S194" t="s">
        <v>495</v>
      </c>
      <c r="T194" s="35">
        <v>100</v>
      </c>
      <c r="U194" s="35">
        <f t="shared" si="45"/>
        <v>65.397923875432525</v>
      </c>
      <c r="V194" s="35">
        <f t="shared" si="46"/>
        <v>69.969969969969966</v>
      </c>
      <c r="W194" s="35">
        <f t="shared" si="47"/>
        <v>61.389961389961393</v>
      </c>
      <c r="X194" s="35">
        <f t="shared" si="48"/>
        <v>68.640068640068648</v>
      </c>
      <c r="Y194" s="35">
        <f t="shared" si="49"/>
        <v>73.212114734606075</v>
      </c>
      <c r="Z194" s="35">
        <f t="shared" si="50"/>
        <v>64.632106154597508</v>
      </c>
      <c r="AA194" s="35">
        <f t="shared" si="51"/>
        <v>-3.242144764636123</v>
      </c>
      <c r="AB194" s="35">
        <f t="shared" si="52"/>
        <v>-3.2421447646361088</v>
      </c>
      <c r="AC194" s="35">
        <f t="shared" si="53"/>
        <v>-3.2421447646361159</v>
      </c>
      <c r="AD194" s="36"/>
      <c r="AE194" s="36"/>
      <c r="AF194">
        <v>2.06</v>
      </c>
      <c r="AG194">
        <v>1.75</v>
      </c>
      <c r="AH194" s="41"/>
      <c r="AI194" s="36"/>
      <c r="AJ194" t="s">
        <v>463</v>
      </c>
    </row>
    <row r="195" spans="1:38" ht="15" x14ac:dyDescent="0.25">
      <c r="A195">
        <v>2.89</v>
      </c>
      <c r="B195">
        <v>3.33</v>
      </c>
      <c r="C195">
        <v>2.59</v>
      </c>
      <c r="D195" s="20">
        <f t="shared" si="41"/>
        <v>3.2421447646361123E-2</v>
      </c>
      <c r="E195" s="17">
        <f>IF(OR($A195="",$B195="",$C195=""),"",A195*'MPTO_working_3-way'!$I194)</f>
        <v>2.9836979836979838</v>
      </c>
      <c r="F195" s="21">
        <f>IF(OR($A195="",$B195="",$C195=""),"",B195*'MPTO_working_3-way'!$I194)</f>
        <v>3.4379634206623826</v>
      </c>
      <c r="G195" s="22">
        <f>IF(OR($A195="",$B195="",$C195=""),"",C195*'MPTO_working_3-way'!$I194)</f>
        <v>2.673971549404075</v>
      </c>
      <c r="H195" s="17">
        <f>IF(OR($A195="",$B195="",$C195=""),"",'MPTO_working_3-way'!E194)</f>
        <v>2.9831724133859021</v>
      </c>
      <c r="I195" s="21">
        <f>IF(OR($A195="",$B195="",$C195=""),"",'MPTO_working_3-way'!F194)</f>
        <v>3.4543131547416586</v>
      </c>
      <c r="J195" s="22">
        <f>IF(OR($A195="",$B195="",$C195=""),"",'MPTO_working_3-way'!G194)</f>
        <v>2.6645830559067791</v>
      </c>
      <c r="K195" s="17">
        <f>IF(OR($A195="",$B195="",$C195=""),"",'OddsRatio_working_3-way'!H194)</f>
        <v>2.9839491164994869</v>
      </c>
      <c r="L195" s="21">
        <f>IF(OR($A195="",$B195="",$C195=""),"",'OddsRatio_working_3-way'!I194)</f>
        <v>3.4458208684887848</v>
      </c>
      <c r="M195" s="22">
        <f>IF(OR($A195="",$B195="",$C195=""),"",'OddsRatio_working_3-way'!J194)</f>
        <v>2.6690365583249656</v>
      </c>
      <c r="N195" s="23">
        <f t="shared" si="42"/>
        <v>33.515456506110716</v>
      </c>
      <c r="O195" s="24">
        <f t="shared" si="43"/>
        <v>29.08698777857656</v>
      </c>
      <c r="P195" s="24">
        <f t="shared" si="44"/>
        <v>37.397555715312727</v>
      </c>
      <c r="Q195" t="s">
        <v>401</v>
      </c>
      <c r="R195" t="s">
        <v>399</v>
      </c>
      <c r="S195" t="s">
        <v>495</v>
      </c>
      <c r="T195" s="35">
        <v>100</v>
      </c>
      <c r="U195" s="35">
        <f t="shared" si="45"/>
        <v>51.92307692307692</v>
      </c>
      <c r="V195" s="35">
        <f t="shared" si="46"/>
        <v>70.326409495548958</v>
      </c>
      <c r="W195" s="35">
        <f t="shared" si="47"/>
        <v>74.293059125964007</v>
      </c>
      <c r="X195" s="35">
        <f t="shared" si="48"/>
        <v>55.380531378487021</v>
      </c>
      <c r="Y195" s="35">
        <f t="shared" si="49"/>
        <v>73.783863950959059</v>
      </c>
      <c r="Z195" s="35">
        <f t="shared" si="50"/>
        <v>77.750513581374108</v>
      </c>
      <c r="AA195" s="35">
        <f t="shared" si="51"/>
        <v>-3.457454455410101</v>
      </c>
      <c r="AB195" s="35">
        <f t="shared" si="52"/>
        <v>-3.457454455410101</v>
      </c>
      <c r="AC195" s="35">
        <f t="shared" si="53"/>
        <v>-3.457454455410101</v>
      </c>
      <c r="AD195" s="36"/>
      <c r="AE195" s="36"/>
      <c r="AF195">
        <v>1.99</v>
      </c>
      <c r="AG195">
        <v>1.88</v>
      </c>
      <c r="AH195" s="41"/>
      <c r="AI195" s="36"/>
      <c r="AJ195" t="s">
        <v>464</v>
      </c>
      <c r="AK195" s="35"/>
      <c r="AL195" s="35"/>
    </row>
    <row r="196" spans="1:38" s="35" customFormat="1" ht="15" x14ac:dyDescent="0.25">
      <c r="A196">
        <v>2.08</v>
      </c>
      <c r="B196">
        <v>3.37</v>
      </c>
      <c r="C196">
        <v>3.89</v>
      </c>
      <c r="D196" s="20">
        <f t="shared" ref="D196:D203" si="54">IF(OR($A196="",$B196="",$C196=""),"",(1/A196)+(1/B196)+(1/C196)-1)</f>
        <v>3.4574544554101028E-2</v>
      </c>
      <c r="E196" s="17">
        <f>IF(OR($A196="",$B196="",$C196=""),"",A196*'MPTO_working_3-way'!$I195)</f>
        <v>2.1519150526725301</v>
      </c>
      <c r="F196" s="21">
        <f>IF(OR($A196="",$B196="",$C196=""),"",B196*'MPTO_working_3-way'!$I195)</f>
        <v>3.4865162151473204</v>
      </c>
      <c r="G196" s="22">
        <f>IF(OR($A196="",$B196="",$C196=""),"",C196*'MPTO_working_3-way'!$I195)</f>
        <v>4.0244949783154533</v>
      </c>
      <c r="H196" s="17">
        <f>IF(OR($A196="",$B196="",$C196=""),"",'MPTO_working_3-way'!E195)</f>
        <v>2.1310857137855206</v>
      </c>
      <c r="I196" s="21">
        <f>IF(OR($A196="",$B196="",$C196=""),"",'MPTO_working_3-way'!F195)</f>
        <v>3.5061754302587591</v>
      </c>
      <c r="J196" s="22">
        <f>IF(OR($A196="",$B196="",$C196=""),"",'MPTO_working_3-way'!G195)</f>
        <v>4.0725805439836735</v>
      </c>
      <c r="K196" s="17">
        <f>IF(OR($A196="",$B196="",$C196=""),"",'OddsRatio_working_3-way'!H195)</f>
        <v>2.1395499758426064</v>
      </c>
      <c r="L196" s="21">
        <f>IF(OR($A196="",$B196="",$C196=""),"",'OddsRatio_working_3-way'!I195)</f>
        <v>3.5006791136546078</v>
      </c>
      <c r="M196" s="22">
        <f>IF(OR($A196="",$B196="",$C196=""),"",'OddsRatio_working_3-way'!J195)</f>
        <v>4.0493513242454906</v>
      </c>
      <c r="N196" s="23">
        <f t="shared" si="42"/>
        <v>46.470235837519184</v>
      </c>
      <c r="O196" s="24">
        <f t="shared" si="43"/>
        <v>28.681925976866442</v>
      </c>
      <c r="P196" s="24">
        <f t="shared" si="44"/>
        <v>24.847838185614371</v>
      </c>
      <c r="Q196" t="s">
        <v>417</v>
      </c>
      <c r="R196" t="s">
        <v>412</v>
      </c>
      <c r="S196" t="s">
        <v>495</v>
      </c>
      <c r="T196" s="35">
        <v>100</v>
      </c>
      <c r="U196" s="35">
        <f t="shared" si="45"/>
        <v>59.349593495934961</v>
      </c>
      <c r="V196" s="35">
        <f t="shared" si="46"/>
        <v>69.418960244648318</v>
      </c>
      <c r="W196" s="35">
        <f t="shared" si="47"/>
        <v>67.948717948717942</v>
      </c>
      <c r="X196" s="35">
        <f t="shared" si="48"/>
        <v>62.632321806633726</v>
      </c>
      <c r="Y196" s="35">
        <f t="shared" si="49"/>
        <v>72.70168855534709</v>
      </c>
      <c r="Z196" s="35">
        <f t="shared" si="50"/>
        <v>71.231446259416714</v>
      </c>
      <c r="AA196" s="35">
        <f t="shared" si="51"/>
        <v>-3.282728310698765</v>
      </c>
      <c r="AB196" s="35">
        <f t="shared" si="52"/>
        <v>-3.2827283106987721</v>
      </c>
      <c r="AC196" s="35">
        <f t="shared" si="53"/>
        <v>-3.2827283106987721</v>
      </c>
      <c r="AD196" s="36"/>
      <c r="AE196" s="36"/>
      <c r="AF196">
        <v>2.21</v>
      </c>
      <c r="AG196">
        <v>1.71</v>
      </c>
      <c r="AH196" s="41"/>
      <c r="AI196" s="36"/>
      <c r="AJ196" t="s">
        <v>465</v>
      </c>
    </row>
    <row r="197" spans="1:38" ht="15" x14ac:dyDescent="0.25">
      <c r="A197">
        <v>2.46</v>
      </c>
      <c r="B197">
        <v>3.27</v>
      </c>
      <c r="C197">
        <v>3.12</v>
      </c>
      <c r="D197" s="20">
        <f t="shared" si="54"/>
        <v>3.2827283106987792E-2</v>
      </c>
      <c r="E197" s="17">
        <f>IF(OR($A197="",$B197="",$C197=""),"",A197*'MPTO_working_3-way'!$I196)</f>
        <v>2.5407551164431901</v>
      </c>
      <c r="F197" s="21">
        <f>IF(OR($A197="",$B197="",$C197=""),"",B197*'MPTO_working_3-way'!$I196)</f>
        <v>3.37734521575985</v>
      </c>
      <c r="G197" s="22">
        <f>IF(OR($A197="",$B197="",$C197=""),"",C197*'MPTO_working_3-way'!$I196)</f>
        <v>3.222421123293802</v>
      </c>
      <c r="H197" s="17">
        <f>IF(OR($A197="",$B197="",$C197=""),"",'MPTO_working_3-way'!E196)</f>
        <v>2.5280510181140414</v>
      </c>
      <c r="I197" s="21">
        <f>IF(OR($A197="",$B197="",$C197=""),"",'MPTO_working_3-way'!F196)</f>
        <v>3.3913483397490576</v>
      </c>
      <c r="J197" s="22">
        <f>IF(OR($A197="",$B197="",$C197=""),"",'MPTO_working_3-way'!G196)</f>
        <v>3.2302830736535157</v>
      </c>
      <c r="K197" s="17">
        <f>IF(OR($A197="",$B197="",$C197=""),"",'OddsRatio_working_3-way'!H196)</f>
        <v>2.5337473077412671</v>
      </c>
      <c r="L197" s="21">
        <f>IF(OR($A197="",$B197="",$C197=""),"",'OddsRatio_working_3-way'!I196)</f>
        <v>3.3846619099812849</v>
      </c>
      <c r="M197" s="22">
        <f>IF(OR($A197="",$B197="",$C197=""),"",'OddsRatio_working_3-way'!J196)</f>
        <v>3.2270851317886891</v>
      </c>
      <c r="N197" s="23">
        <f t="shared" ref="N197:N203" si="55">(1/E197)* 100</f>
        <v>39.358377890424272</v>
      </c>
      <c r="O197" s="24">
        <f t="shared" ref="O197:O203" si="56">(1/F197)* 100</f>
        <v>29.609054926741194</v>
      </c>
      <c r="P197" s="24">
        <f t="shared" ref="P197:P203" si="57">(1/G197)* 100</f>
        <v>31.032567182834526</v>
      </c>
      <c r="Q197" t="s">
        <v>281</v>
      </c>
      <c r="R197" t="s">
        <v>443</v>
      </c>
      <c r="S197" t="s">
        <v>495</v>
      </c>
      <c r="T197" s="35">
        <v>100</v>
      </c>
      <c r="U197" s="35">
        <f t="shared" ref="U197:U203" si="58">(1/A198)*((T197*A198)-T197)</f>
        <v>74.937343358395992</v>
      </c>
      <c r="V197" s="35">
        <f t="shared" ref="V197:V203" si="59">(1/B198)*((T197*B198)-T197)</f>
        <v>68.253968253968253</v>
      </c>
      <c r="W197" s="35">
        <f t="shared" ref="W197:W203" si="60">(1/C198)*((T197*C198)-T197)</f>
        <v>54.545454545454554</v>
      </c>
      <c r="X197" s="35">
        <f t="shared" ref="X197:X203" si="61">((1/B198)+(1/C198))*T197</f>
        <v>77.2005772005772</v>
      </c>
      <c r="Y197" s="35">
        <f t="shared" ref="Y197:Y203" si="62">((1/A198)+(1/C198))*T197</f>
        <v>70.517202096149461</v>
      </c>
      <c r="Z197" s="35">
        <f t="shared" ref="Z197:Z203" si="63">((1/A198)+(1/B198))*T197</f>
        <v>56.808688387635755</v>
      </c>
      <c r="AA197" s="35">
        <f t="shared" ref="AA197:AA203" si="64">U197-X197</f>
        <v>-2.2632338421812079</v>
      </c>
      <c r="AB197" s="35">
        <f t="shared" ref="AB197:AB203" si="65">V197-Y197</f>
        <v>-2.2632338421812079</v>
      </c>
      <c r="AC197" s="35">
        <f t="shared" ref="AC197:AC203" si="66">W197-Z197</f>
        <v>-2.2632338421812008</v>
      </c>
      <c r="AD197" s="36"/>
      <c r="AE197" s="36"/>
      <c r="AF197">
        <v>2.09</v>
      </c>
      <c r="AG197">
        <v>1.79</v>
      </c>
      <c r="AH197" s="41"/>
      <c r="AI197" s="36"/>
      <c r="AJ197" t="s">
        <v>465</v>
      </c>
      <c r="AK197" s="35"/>
      <c r="AL197" s="35"/>
    </row>
    <row r="198" spans="1:38" s="35" customFormat="1" ht="15" x14ac:dyDescent="0.25">
      <c r="A198">
        <v>3.99</v>
      </c>
      <c r="B198">
        <v>3.15</v>
      </c>
      <c r="C198">
        <v>2.2000000000000002</v>
      </c>
      <c r="D198" s="20">
        <f t="shared" si="54"/>
        <v>2.2632338421812115E-2</v>
      </c>
      <c r="E198" s="17">
        <f>IF(OR($A198="",$B198="",$C198=""),"",A198*'MPTO_working_3-way'!$I197)</f>
        <v>4.080303030303031</v>
      </c>
      <c r="F198" s="21">
        <f>IF(OR($A198="",$B198="",$C198=""),"",B198*'MPTO_working_3-way'!$I197)</f>
        <v>3.2212918660287082</v>
      </c>
      <c r="G198" s="22">
        <f>IF(OR($A198="",$B198="",$C198=""),"",C198*'MPTO_working_3-way'!$I197)</f>
        <v>2.249791144527987</v>
      </c>
      <c r="H198" s="17">
        <f>IF(OR($A198="",$B198="",$C198=""),"",'MPTO_working_3-way'!E197)</f>
        <v>4.1138304519891689</v>
      </c>
      <c r="I198" s="21">
        <f>IF(OR($A198="",$B198="",$C198=""),"",'MPTO_working_3-way'!F197)</f>
        <v>3.2266786472798561</v>
      </c>
      <c r="J198" s="22">
        <f>IF(OR($A198="",$B198="",$C198=""),"",'MPTO_working_3-way'!G197)</f>
        <v>2.2371297502406979</v>
      </c>
      <c r="K198" s="17">
        <f>IF(OR($A198="",$B198="",$C198=""),"",'OddsRatio_working_3-way'!H197)</f>
        <v>4.0961121641555005</v>
      </c>
      <c r="L198" s="21">
        <f>IF(OR($A198="",$B198="",$C198=""),"",'OddsRatio_working_3-way'!I197)</f>
        <v>3.2263013889412462</v>
      </c>
      <c r="M198" s="22">
        <f>IF(OR($A198="",$B198="",$C198=""),"",'OddsRatio_working_3-way'!J197)</f>
        <v>2.242586821734649</v>
      </c>
      <c r="N198" s="23">
        <f t="shared" si="55"/>
        <v>24.50798366134422</v>
      </c>
      <c r="O198" s="24">
        <f t="shared" si="56"/>
        <v>31.043445971036022</v>
      </c>
      <c r="P198" s="24">
        <f t="shared" si="57"/>
        <v>44.448570367619752</v>
      </c>
      <c r="Q198" t="s">
        <v>323</v>
      </c>
      <c r="R198" t="s">
        <v>420</v>
      </c>
      <c r="S198" t="s">
        <v>495</v>
      </c>
      <c r="T198" s="35">
        <v>100</v>
      </c>
      <c r="U198" s="35">
        <f t="shared" si="58"/>
        <v>75.786924939467312</v>
      </c>
      <c r="V198" s="35">
        <f t="shared" si="59"/>
        <v>70.326409495548958</v>
      </c>
      <c r="W198" s="35">
        <f t="shared" si="60"/>
        <v>51.456310679611654</v>
      </c>
      <c r="X198" s="35">
        <f t="shared" si="61"/>
        <v>78.217279824839395</v>
      </c>
      <c r="Y198" s="35">
        <f t="shared" si="62"/>
        <v>72.756764380921041</v>
      </c>
      <c r="Z198" s="35">
        <f t="shared" si="63"/>
        <v>53.88666556498373</v>
      </c>
      <c r="AA198" s="35">
        <f t="shared" si="64"/>
        <v>-2.4303548853720827</v>
      </c>
      <c r="AB198" s="35">
        <f t="shared" si="65"/>
        <v>-2.4303548853720827</v>
      </c>
      <c r="AC198" s="35">
        <f t="shared" si="66"/>
        <v>-2.4303548853720756</v>
      </c>
      <c r="AD198" s="36"/>
      <c r="AF198">
        <v>2.57</v>
      </c>
      <c r="AG198">
        <v>1.56</v>
      </c>
      <c r="AH198" s="41"/>
      <c r="AI198" s="36"/>
      <c r="AJ198" t="s">
        <v>467</v>
      </c>
    </row>
    <row r="199" spans="1:38" ht="15" x14ac:dyDescent="0.25">
      <c r="A199">
        <v>4.13</v>
      </c>
      <c r="B199">
        <v>3.37</v>
      </c>
      <c r="C199">
        <v>2.06</v>
      </c>
      <c r="D199" s="20">
        <f t="shared" si="54"/>
        <v>2.430354885372088E-2</v>
      </c>
      <c r="E199" s="17">
        <f>IF(OR($A199="",$B199="",$C199=""),"",A199*'MPTO_working_3-way'!$I198)</f>
        <v>4.2303736567658667</v>
      </c>
      <c r="F199" s="21">
        <f>IF(OR($A199="",$B199="",$C199=""),"",B199*'MPTO_working_3-way'!$I198)</f>
        <v>3.4519029596370396</v>
      </c>
      <c r="G199" s="22">
        <f>IF(OR($A199="",$B199="",$C199=""),"",C199*'MPTO_working_3-way'!$I198)</f>
        <v>2.1100653106386651</v>
      </c>
      <c r="H199" s="17">
        <f>IF(OR($A199="",$B199="",$C199=""),"",'MPTO_working_3-way'!E198)</f>
        <v>4.2729643524277909</v>
      </c>
      <c r="I199" s="21">
        <f>IF(OR($A199="",$B199="",$C199=""),"",'MPTO_working_3-way'!F198)</f>
        <v>3.4645866330553869</v>
      </c>
      <c r="J199" s="22">
        <f>IF(OR($A199="",$B199="",$C199=""),"",'MPTO_working_3-way'!G198)</f>
        <v>2.0949616350109697</v>
      </c>
      <c r="K199" s="17">
        <f>IF(OR($A199="",$B199="",$C199=""),"",'OddsRatio_working_3-way'!H198)</f>
        <v>4.2514597675359171</v>
      </c>
      <c r="L199" s="21">
        <f>IF(OR($A199="",$B199="",$C199=""),"",'OddsRatio_working_3-way'!I198)</f>
        <v>3.4619679389968443</v>
      </c>
      <c r="M199" s="22">
        <f>IF(OR($A199="",$B199="",$C199=""),"",'OddsRatio_working_3-way'!J198)</f>
        <v>2.101133339804496</v>
      </c>
      <c r="N199" s="23">
        <f t="shared" si="55"/>
        <v>23.638573826703123</v>
      </c>
      <c r="O199" s="24">
        <f t="shared" si="56"/>
        <v>28.969528161508567</v>
      </c>
      <c r="P199" s="24">
        <f t="shared" si="57"/>
        <v>47.391898011788292</v>
      </c>
      <c r="Q199" t="s">
        <v>421</v>
      </c>
      <c r="R199" t="s">
        <v>422</v>
      </c>
      <c r="S199" t="s">
        <v>495</v>
      </c>
      <c r="T199" s="35">
        <v>100</v>
      </c>
      <c r="U199" s="35">
        <f t="shared" si="58"/>
        <v>38.271604938271601</v>
      </c>
      <c r="V199" s="35">
        <f t="shared" si="59"/>
        <v>73.821989528795811</v>
      </c>
      <c r="W199" s="35">
        <f t="shared" si="60"/>
        <v>83.686786296900493</v>
      </c>
      <c r="X199" s="35">
        <f t="shared" si="61"/>
        <v>42.491224174303696</v>
      </c>
      <c r="Y199" s="35">
        <f t="shared" si="62"/>
        <v>78.041608764827913</v>
      </c>
      <c r="Z199" s="35">
        <f t="shared" si="63"/>
        <v>87.906405532932581</v>
      </c>
      <c r="AA199" s="35">
        <f t="shared" si="64"/>
        <v>-4.219619236032095</v>
      </c>
      <c r="AB199" s="35">
        <f t="shared" si="65"/>
        <v>-4.2196192360321021</v>
      </c>
      <c r="AC199" s="35">
        <f t="shared" si="66"/>
        <v>-4.2196192360320879</v>
      </c>
      <c r="AD199" s="36"/>
      <c r="AE199" s="36"/>
      <c r="AF199">
        <v>2.31</v>
      </c>
      <c r="AG199">
        <v>1.68</v>
      </c>
      <c r="AH199" s="41"/>
      <c r="AI199" s="36"/>
      <c r="AJ199" t="s">
        <v>467</v>
      </c>
      <c r="AK199" s="35"/>
      <c r="AL199" s="35"/>
    </row>
    <row r="200" spans="1:38" s="35" customFormat="1" ht="15" x14ac:dyDescent="0.25">
      <c r="A200">
        <v>1.62</v>
      </c>
      <c r="B200">
        <v>3.82</v>
      </c>
      <c r="C200">
        <v>6.13</v>
      </c>
      <c r="D200" s="20">
        <f t="shared" si="54"/>
        <v>4.2196192360320905E-2</v>
      </c>
      <c r="E200" s="17">
        <f>IF(OR($A200="",$B200="",$C200=""),"",A200*'MPTO_working_3-way'!$I199)</f>
        <v>1.68835783162372</v>
      </c>
      <c r="F200" s="21">
        <f>IF(OR($A200="",$B200="",$C200=""),"",B200*'MPTO_working_3-way'!$I199)</f>
        <v>3.9811894548164255</v>
      </c>
      <c r="G200" s="22">
        <f>IF(OR($A200="",$B200="",$C200=""),"",C200*'MPTO_working_3-way'!$I199)</f>
        <v>6.3886626591687667</v>
      </c>
      <c r="H200" s="17">
        <f>IF(OR($A200="",$B200="",$C200=""),"",'MPTO_working_3-way'!E199)</f>
        <v>1.6577739440457568</v>
      </c>
      <c r="I200" s="21">
        <f>IF(OR($A200="",$B200="",$C200=""),"",'MPTO_working_3-way'!F199)</f>
        <v>4.0369020114580865</v>
      </c>
      <c r="J200" s="22">
        <f>IF(OR($A200="",$B200="",$C200=""),"",'MPTO_working_3-way'!G199)</f>
        <v>6.7084045900107121</v>
      </c>
      <c r="K200" s="17">
        <f>IF(OR($A200="",$B200="",$C200=""),"",'OddsRatio_working_3-way'!H199)</f>
        <v>1.6684252644355455</v>
      </c>
      <c r="L200" s="21">
        <f>IF(OR($A200="",$B200="",$C200=""),"",'OddsRatio_working_3-way'!I199)</f>
        <v>4.0402568479165133</v>
      </c>
      <c r="M200" s="22">
        <f>IF(OR($A200="",$B200="",$C200=""),"",'OddsRatio_working_3-way'!J199)</f>
        <v>6.5306800105715306</v>
      </c>
      <c r="N200" s="23">
        <f t="shared" si="55"/>
        <v>59.22915043656856</v>
      </c>
      <c r="O200" s="24">
        <f t="shared" si="56"/>
        <v>25.118121389330128</v>
      </c>
      <c r="P200" s="24">
        <f t="shared" si="57"/>
        <v>15.652728174101318</v>
      </c>
      <c r="Q200" t="s">
        <v>334</v>
      </c>
      <c r="R200" t="s">
        <v>187</v>
      </c>
      <c r="S200" t="s">
        <v>495</v>
      </c>
      <c r="T200" s="35">
        <v>100</v>
      </c>
      <c r="U200" s="35">
        <f t="shared" si="58"/>
        <v>41.176470588235297</v>
      </c>
      <c r="V200" s="35">
        <f t="shared" si="59"/>
        <v>72.375690607734811</v>
      </c>
      <c r="W200" s="35">
        <f t="shared" si="60"/>
        <v>81.949458483754512</v>
      </c>
      <c r="X200" s="35">
        <f t="shared" si="61"/>
        <v>45.674850908510685</v>
      </c>
      <c r="Y200" s="35">
        <f t="shared" si="62"/>
        <v>76.874070928010198</v>
      </c>
      <c r="Z200" s="35">
        <f t="shared" si="63"/>
        <v>86.447838804029914</v>
      </c>
      <c r="AA200" s="35">
        <f t="shared" si="64"/>
        <v>-4.4983803202753876</v>
      </c>
      <c r="AB200" s="35">
        <f t="shared" si="65"/>
        <v>-4.4983803202753876</v>
      </c>
      <c r="AC200" s="35">
        <f t="shared" si="66"/>
        <v>-4.4983803202754018</v>
      </c>
      <c r="AD200" s="36"/>
      <c r="AE200" s="36"/>
      <c r="AF200">
        <v>2.0699999999999998</v>
      </c>
      <c r="AG200">
        <v>1.79</v>
      </c>
      <c r="AH200" s="41"/>
      <c r="AI200" s="36"/>
      <c r="AJ200" t="s">
        <v>468</v>
      </c>
    </row>
    <row r="201" spans="1:38" s="35" customFormat="1" ht="15" x14ac:dyDescent="0.25">
      <c r="A201">
        <v>1.7</v>
      </c>
      <c r="B201">
        <v>3.62</v>
      </c>
      <c r="C201">
        <v>5.54</v>
      </c>
      <c r="D201" s="20">
        <f t="shared" si="54"/>
        <v>4.4983803202753858E-2</v>
      </c>
      <c r="E201" s="17">
        <f>IF(OR($A201="",$B201="",$C201=""),"",A201*'MPTO_working_3-way'!$I200)</f>
        <v>1.7764724654446815</v>
      </c>
      <c r="F201" s="21">
        <f>IF(OR($A201="",$B201="",$C201=""),"",B201*'MPTO_working_3-way'!$I200)</f>
        <v>3.7828413675939689</v>
      </c>
      <c r="G201" s="22">
        <f>IF(OR($A201="",$B201="",$C201=""),"",C201*'MPTO_working_3-way'!$I200)</f>
        <v>5.7892102697432568</v>
      </c>
      <c r="H201" s="17">
        <f>IF(OR($A201="",$B201="",$C201=""),"",'MPTO_working_3-way'!E200)</f>
        <v>1.7444679209343354</v>
      </c>
      <c r="I201" s="21">
        <f>IF(OR($A201="",$B201="",$C201=""),"",'MPTO_working_3-way'!F200)</f>
        <v>3.8277732785037322</v>
      </c>
      <c r="J201" s="22">
        <f>IF(OR($A201="",$B201="",$C201=""),"",'MPTO_working_3-way'!G200)</f>
        <v>6.0419012828177099</v>
      </c>
      <c r="K201" s="17">
        <f>IF(OR($A201="",$B201="",$C201=""),"",'OddsRatio_working_3-way'!H200)</f>
        <v>1.7559994864617345</v>
      </c>
      <c r="L201" s="21">
        <f>IF(OR($A201="",$B201="",$C201=""),"",'OddsRatio_working_3-way'!I200)</f>
        <v>3.8295980778996332</v>
      </c>
      <c r="M201" s="22">
        <f>IF(OR($A201="",$B201="",$C201=""),"",'OddsRatio_working_3-way'!J200)</f>
        <v>5.9031966693375324</v>
      </c>
      <c r="N201" s="23">
        <f t="shared" si="55"/>
        <v>56.291331245017794</v>
      </c>
      <c r="O201" s="24">
        <f t="shared" si="56"/>
        <v>26.43515555705256</v>
      </c>
      <c r="P201" s="24">
        <f t="shared" si="57"/>
        <v>17.273513197929645</v>
      </c>
      <c r="Q201" t="s">
        <v>452</v>
      </c>
      <c r="R201" t="s">
        <v>329</v>
      </c>
      <c r="S201" t="s">
        <v>495</v>
      </c>
      <c r="T201" s="35">
        <v>100</v>
      </c>
      <c r="U201" s="35">
        <f t="shared" si="58"/>
        <v>70.760233918128648</v>
      </c>
      <c r="V201" s="35">
        <f t="shared" si="59"/>
        <v>73.333333333333329</v>
      </c>
      <c r="W201" s="35">
        <f t="shared" si="60"/>
        <v>52.38095238095238</v>
      </c>
      <c r="X201" s="35">
        <f t="shared" si="61"/>
        <v>74.285714285714292</v>
      </c>
      <c r="Y201" s="35">
        <f t="shared" si="62"/>
        <v>76.858813700918958</v>
      </c>
      <c r="Z201" s="35">
        <f t="shared" si="63"/>
        <v>55.906432748538016</v>
      </c>
      <c r="AA201" s="35">
        <f t="shared" si="64"/>
        <v>-3.5254803675856436</v>
      </c>
      <c r="AB201" s="35">
        <f t="shared" si="65"/>
        <v>-3.5254803675856294</v>
      </c>
      <c r="AC201" s="35">
        <f t="shared" si="66"/>
        <v>-3.5254803675856365</v>
      </c>
      <c r="AD201" s="36"/>
      <c r="AE201" s="36"/>
      <c r="AF201">
        <v>2.13</v>
      </c>
      <c r="AG201">
        <v>1.75</v>
      </c>
      <c r="AH201" s="41"/>
      <c r="AI201" s="36"/>
      <c r="AJ201" t="s">
        <v>468</v>
      </c>
    </row>
    <row r="202" spans="1:38" s="35" customFormat="1" ht="15" x14ac:dyDescent="0.25">
      <c r="A202">
        <v>3.42</v>
      </c>
      <c r="B202">
        <v>3.75</v>
      </c>
      <c r="C202">
        <v>2.1</v>
      </c>
      <c r="D202" s="20">
        <f t="shared" si="54"/>
        <v>3.5254803675856206E-2</v>
      </c>
      <c r="E202" s="17">
        <f>IF(OR($A202="",$B202="",$C202=""),"",A202*'MPTO_working_3-way'!$I201)</f>
        <v>3.540571428571428</v>
      </c>
      <c r="F202" s="21">
        <f>IF(OR($A202="",$B202="",$C202=""),"",B202*'MPTO_working_3-way'!$I201)</f>
        <v>3.8822055137844607</v>
      </c>
      <c r="G202" s="22">
        <f>IF(OR($A202="",$B202="",$C202=""),"",C202*'MPTO_working_3-way'!$I201)</f>
        <v>2.174035087719298</v>
      </c>
      <c r="H202" s="17">
        <f>IF(OR($A202="",$B202="",$C202=""),"",'MPTO_working_3-way'!E201)</f>
        <v>3.563206985512998</v>
      </c>
      <c r="I202" s="21">
        <f>IF(OR($A202="",$B202="",$C202=""),"",'MPTO_working_3-way'!F201)</f>
        <v>3.9228752457941876</v>
      </c>
      <c r="J202" s="22">
        <f>IF(OR($A202="",$B202="",$C202=""),"",'MPTO_working_3-way'!G201)</f>
        <v>2.153135867610025</v>
      </c>
      <c r="K202" s="17">
        <f>IF(OR($A202="",$B202="",$C202=""),"",'OddsRatio_working_3-way'!H201)</f>
        <v>3.5556022308934896</v>
      </c>
      <c r="L202" s="21">
        <f>IF(OR($A202="",$B202="",$C202=""),"",'OddsRatio_working_3-way'!I201)</f>
        <v>3.9040934441971471</v>
      </c>
      <c r="M202" s="22">
        <f>IF(OR($A202="",$B202="",$C202=""),"",'OddsRatio_working_3-way'!J201)</f>
        <v>2.1616373776788596</v>
      </c>
      <c r="N202" s="23">
        <f t="shared" si="55"/>
        <v>28.244028405422856</v>
      </c>
      <c r="O202" s="24">
        <f t="shared" si="56"/>
        <v>25.758553905745647</v>
      </c>
      <c r="P202" s="24">
        <f t="shared" si="57"/>
        <v>45.997417688831511</v>
      </c>
      <c r="Q202" t="s">
        <v>454</v>
      </c>
      <c r="R202" t="s">
        <v>457</v>
      </c>
      <c r="S202" t="s">
        <v>495</v>
      </c>
      <c r="T202" s="35">
        <v>100</v>
      </c>
      <c r="U202" s="35">
        <f t="shared" si="58"/>
        <v>34.640522875816991</v>
      </c>
      <c r="V202" s="35">
        <f t="shared" si="59"/>
        <v>77.827050997782706</v>
      </c>
      <c r="W202" s="35">
        <f t="shared" si="60"/>
        <v>83.792544570502429</v>
      </c>
      <c r="X202" s="35">
        <f t="shared" si="61"/>
        <v>38.380404431714865</v>
      </c>
      <c r="Y202" s="35">
        <f t="shared" si="62"/>
        <v>81.566932553680573</v>
      </c>
      <c r="Z202" s="35">
        <f t="shared" si="63"/>
        <v>87.53242612640031</v>
      </c>
      <c r="AA202" s="35">
        <f t="shared" si="64"/>
        <v>-3.739881555897874</v>
      </c>
      <c r="AB202" s="35">
        <f t="shared" si="65"/>
        <v>-3.7398815558978669</v>
      </c>
      <c r="AC202" s="35">
        <f t="shared" si="66"/>
        <v>-3.7398815558978811</v>
      </c>
      <c r="AD202" s="36"/>
      <c r="AE202" s="36"/>
      <c r="AF202">
        <v>1.68</v>
      </c>
      <c r="AG202">
        <v>2.2599999999999998</v>
      </c>
      <c r="AH202" s="41"/>
      <c r="AI202" s="36"/>
      <c r="AJ202" t="s">
        <v>469</v>
      </c>
    </row>
    <row r="203" spans="1:38" ht="15" x14ac:dyDescent="0.25">
      <c r="A203">
        <v>1.53</v>
      </c>
      <c r="B203">
        <v>4.51</v>
      </c>
      <c r="C203">
        <v>6.17</v>
      </c>
      <c r="D203" s="20">
        <f t="shared" si="54"/>
        <v>3.7398815558978837E-2</v>
      </c>
      <c r="E203" s="17">
        <f>IF(OR($A203="",$B203="",$C203=""),"",A203*'MPTO_working_3-way'!$I202)</f>
        <v>1.5872201878052377</v>
      </c>
      <c r="F203" s="21">
        <f>IF(OR($A203="",$B203="",$C203=""),"",B203*'MPTO_working_3-way'!$I202)</f>
        <v>4.6786686581709942</v>
      </c>
      <c r="G203" s="22">
        <f>IF(OR($A203="",$B203="",$C203=""),"",C203*'MPTO_working_3-way'!$I202)</f>
        <v>6.4007506919988995</v>
      </c>
      <c r="H203" s="17">
        <f>IF(OR($A203="",$B203="",$C203=""),"",'MPTO_working_3-way'!E202)</f>
        <v>1.5597497240463669</v>
      </c>
      <c r="I203" s="21">
        <f>IF(OR($A203="",$B203="",$C203=""),"",'MPTO_working_3-way'!F202)</f>
        <v>4.7786706557840679</v>
      </c>
      <c r="J203" s="22">
        <f>IF(OR($A203="",$B203="",$C203=""),"",'MPTO_working_3-way'!G202)</f>
        <v>6.6841219194384802</v>
      </c>
      <c r="K203" s="17">
        <f>IF(OR($A203="",$B203="",$C203=""),"",'OddsRatio_working_3-way'!H202)</f>
        <v>1.5687074619023802</v>
      </c>
      <c r="L203" s="21">
        <f>IF(OR($A203="",$B203="",$C203=""),"",'OddsRatio_working_3-way'!I202)</f>
        <v>4.7663456439195384</v>
      </c>
      <c r="M203" s="22">
        <f>IF(OR($A203="",$B203="",$C203=""),"",'OddsRatio_working_3-way'!J202)</f>
        <v>6.5475803359156748</v>
      </c>
      <c r="N203" s="23">
        <f t="shared" si="55"/>
        <v>63.003230911696704</v>
      </c>
      <c r="O203" s="24">
        <f t="shared" si="56"/>
        <v>21.373601617493563</v>
      </c>
      <c r="P203" s="24">
        <f t="shared" si="57"/>
        <v>15.623167470809719</v>
      </c>
      <c r="Q203" t="s">
        <v>433</v>
      </c>
      <c r="R203" t="s">
        <v>455</v>
      </c>
      <c r="S203" t="s">
        <v>495</v>
      </c>
      <c r="T203" s="35">
        <v>100</v>
      </c>
      <c r="U203" s="35" t="e">
        <f t="shared" si="58"/>
        <v>#DIV/0!</v>
      </c>
      <c r="V203" s="35" t="e">
        <f t="shared" si="59"/>
        <v>#DIV/0!</v>
      </c>
      <c r="W203" s="35" t="e">
        <f t="shared" si="60"/>
        <v>#DIV/0!</v>
      </c>
      <c r="X203" s="35" t="e">
        <f t="shared" si="61"/>
        <v>#DIV/0!</v>
      </c>
      <c r="Y203" s="35" t="e">
        <f t="shared" si="62"/>
        <v>#DIV/0!</v>
      </c>
      <c r="Z203" s="35" t="e">
        <f t="shared" si="63"/>
        <v>#DIV/0!</v>
      </c>
      <c r="AA203" s="35" t="e">
        <f t="shared" si="64"/>
        <v>#DIV/0!</v>
      </c>
      <c r="AB203" s="35" t="e">
        <f t="shared" si="65"/>
        <v>#DIV/0!</v>
      </c>
      <c r="AC203" s="35" t="e">
        <f t="shared" si="66"/>
        <v>#DIV/0!</v>
      </c>
      <c r="AD203" s="36"/>
      <c r="AE203" s="36"/>
      <c r="AF203">
        <v>1.72</v>
      </c>
      <c r="AG203">
        <v>2.1800000000000002</v>
      </c>
      <c r="AH203" s="41"/>
      <c r="AI203" s="36"/>
      <c r="AJ203" t="s">
        <v>469</v>
      </c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7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7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7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2022-08-26T14:20:52Z</dcterms:modified>
</cp:coreProperties>
</file>