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FB07AF04-30DF-490F-A211-96750A3F4E9E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91" i="4" l="1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N147" i="4" s="1"/>
  <c r="AT147" i="4" s="1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7" i="4" l="1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D168" i="4"/>
  <c r="H168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E94" i="4"/>
  <c r="I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E148" i="4"/>
  <c r="I148" i="4" s="1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62" i="4" l="1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34" i="4" l="1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80" i="10"/>
  <c r="D178" i="10"/>
  <c r="D179" i="10"/>
  <c r="D176" i="10"/>
  <c r="D181" i="10"/>
  <c r="D177" i="10"/>
  <c r="D172" i="10"/>
  <c r="D170" i="10"/>
  <c r="D171" i="10"/>
  <c r="D175" i="10"/>
  <c r="D174" i="10"/>
  <c r="D173" i="10"/>
  <c r="D3" i="10"/>
  <c r="D159" i="10"/>
  <c r="D166" i="10"/>
  <c r="D158" i="10"/>
  <c r="D125" i="10"/>
  <c r="D99" i="10"/>
  <c r="D60" i="10"/>
  <c r="D144" i="10"/>
  <c r="D112" i="10"/>
  <c r="D97" i="10"/>
  <c r="D142" i="10"/>
  <c r="D129" i="10"/>
  <c r="D61" i="10"/>
  <c r="D75" i="10"/>
  <c r="D133" i="10"/>
  <c r="D109" i="10"/>
  <c r="D95" i="10"/>
  <c r="D57" i="10"/>
  <c r="D151" i="10"/>
  <c r="D83" i="10"/>
  <c r="D120" i="10"/>
  <c r="D132" i="10"/>
  <c r="D89" i="10"/>
  <c r="D150" i="10"/>
  <c r="D80" i="10"/>
  <c r="D106" i="10"/>
  <c r="D124" i="10"/>
  <c r="D62" i="10"/>
  <c r="D64" i="10"/>
  <c r="D104" i="10"/>
  <c r="D140" i="10"/>
  <c r="D102" i="10"/>
  <c r="D72" i="10"/>
  <c r="D74" i="10"/>
  <c r="D155" i="10"/>
  <c r="D68" i="10"/>
  <c r="D55" i="10"/>
  <c r="D138" i="10"/>
  <c r="D105" i="10"/>
  <c r="D121" i="10"/>
  <c r="D168" i="10"/>
  <c r="D161" i="10"/>
  <c r="D164" i="10"/>
  <c r="D148" i="10"/>
  <c r="D141" i="10"/>
  <c r="D103" i="10"/>
  <c r="D69" i="10"/>
  <c r="D117" i="10"/>
  <c r="D71" i="10"/>
  <c r="D134" i="10"/>
  <c r="D66" i="10"/>
  <c r="D94" i="10"/>
  <c r="D126" i="10"/>
  <c r="D111" i="10"/>
  <c r="D88" i="10"/>
  <c r="D119" i="10"/>
  <c r="D100" i="10"/>
  <c r="D91" i="10"/>
  <c r="D93" i="10"/>
  <c r="D2" i="10"/>
  <c r="D163" i="10"/>
  <c r="D137" i="10"/>
  <c r="D123" i="10"/>
  <c r="D115" i="10"/>
  <c r="D67" i="10"/>
  <c r="D152" i="10"/>
  <c r="D92" i="10"/>
  <c r="D59" i="10"/>
  <c r="D154" i="10"/>
  <c r="D98" i="10"/>
  <c r="D76" i="10"/>
  <c r="D63" i="10"/>
  <c r="D131" i="10"/>
  <c r="D65" i="10"/>
  <c r="D108" i="10"/>
  <c r="D130" i="10"/>
  <c r="D81" i="10"/>
  <c r="D87" i="10"/>
  <c r="D153" i="10"/>
  <c r="D77" i="10"/>
  <c r="D127" i="10"/>
  <c r="D156" i="10"/>
  <c r="D110" i="10"/>
  <c r="D149" i="10"/>
  <c r="D78" i="10"/>
  <c r="D101" i="10"/>
  <c r="D116" i="10"/>
  <c r="D122" i="10"/>
  <c r="D86" i="10"/>
  <c r="D136" i="10"/>
  <c r="D114" i="10"/>
  <c r="D147" i="10"/>
  <c r="D113" i="10"/>
  <c r="D135" i="10"/>
  <c r="D84" i="10"/>
  <c r="D145" i="10"/>
  <c r="D58" i="10"/>
  <c r="D90" i="10"/>
  <c r="D167" i="10"/>
  <c r="D169" i="10"/>
  <c r="D165" i="10"/>
  <c r="D160" i="10"/>
  <c r="D162" i="10"/>
  <c r="D157" i="10"/>
  <c r="D79" i="10"/>
  <c r="D107" i="10"/>
  <c r="D139" i="10"/>
  <c r="D96" i="10"/>
  <c r="D70" i="10"/>
  <c r="D85" i="10"/>
  <c r="D146" i="10"/>
  <c r="D56" i="10"/>
  <c r="D82" i="10"/>
  <c r="D128" i="10"/>
  <c r="D73" i="10"/>
  <c r="D118" i="10"/>
  <c r="D143" i="10"/>
  <c r="D2" i="3"/>
  <c r="D3" i="3"/>
  <c r="D22" i="10"/>
  <c r="D11" i="10"/>
  <c r="D20" i="10"/>
  <c r="D53" i="10"/>
  <c r="D54" i="10"/>
  <c r="D38" i="10"/>
  <c r="D45" i="10"/>
  <c r="D49" i="10"/>
  <c r="D50" i="10"/>
  <c r="D26" i="10"/>
  <c r="D17" i="10"/>
  <c r="D13" i="10"/>
  <c r="D52" i="10"/>
  <c r="D9" i="10"/>
  <c r="D32" i="10"/>
  <c r="D43" i="10"/>
  <c r="D16" i="10"/>
  <c r="D23" i="10"/>
  <c r="D42" i="10"/>
  <c r="D4" i="10"/>
  <c r="D40" i="10"/>
  <c r="D21" i="10"/>
  <c r="D46" i="10"/>
  <c r="D14" i="10"/>
  <c r="D29" i="10"/>
  <c r="D5" i="10"/>
  <c r="D51" i="10"/>
  <c r="D25" i="10"/>
  <c r="D33" i="10"/>
  <c r="D47" i="10"/>
  <c r="D39" i="10"/>
  <c r="D15" i="10"/>
  <c r="D8" i="10"/>
  <c r="D6" i="10"/>
  <c r="D28" i="10"/>
  <c r="D34" i="10"/>
  <c r="D44" i="10"/>
  <c r="D24" i="10"/>
  <c r="D37" i="10"/>
  <c r="D7" i="10"/>
  <c r="D19" i="10"/>
  <c r="D27" i="10"/>
  <c r="D18" i="10"/>
  <c r="D30" i="10"/>
  <c r="D41" i="10"/>
  <c r="D35" i="10"/>
  <c r="D31" i="10"/>
  <c r="D48" i="10"/>
  <c r="D12" i="10"/>
  <c r="D10" i="10"/>
  <c r="D36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6" i="3"/>
  <c r="D177" i="3"/>
  <c r="D180" i="3"/>
  <c r="D178" i="3"/>
  <c r="D181" i="3"/>
  <c r="D175" i="3"/>
  <c r="D174" i="3"/>
  <c r="D170" i="3"/>
  <c r="D171" i="3"/>
  <c r="D173" i="3"/>
  <c r="D172" i="3"/>
  <c r="D158" i="3"/>
  <c r="D162" i="3"/>
  <c r="D163" i="3"/>
  <c r="D133" i="3"/>
  <c r="D91" i="3"/>
  <c r="D59" i="3"/>
  <c r="D150" i="3"/>
  <c r="D98" i="3"/>
  <c r="D77" i="3"/>
  <c r="D157" i="3"/>
  <c r="D81" i="3"/>
  <c r="D114" i="3"/>
  <c r="D123" i="3"/>
  <c r="D120" i="3"/>
  <c r="D84" i="3"/>
  <c r="D132" i="3"/>
  <c r="D113" i="3"/>
  <c r="D96" i="3"/>
  <c r="D139" i="3"/>
  <c r="D136" i="3"/>
  <c r="D62" i="3"/>
  <c r="D63" i="3"/>
  <c r="D137" i="3"/>
  <c r="D106" i="3"/>
  <c r="D140" i="3"/>
  <c r="D124" i="3"/>
  <c r="D105" i="3"/>
  <c r="D169" i="3"/>
  <c r="D161" i="3"/>
  <c r="D165" i="3"/>
  <c r="D164" i="3"/>
  <c r="D128" i="3"/>
  <c r="D99" i="3"/>
  <c r="D102" i="3"/>
  <c r="D148" i="3"/>
  <c r="D76" i="3"/>
  <c r="D101" i="3"/>
  <c r="D146" i="3"/>
  <c r="D117" i="3"/>
  <c r="D94" i="3"/>
  <c r="D56" i="3"/>
  <c r="D138" i="3"/>
  <c r="D100" i="3"/>
  <c r="D153" i="3"/>
  <c r="D151" i="3"/>
  <c r="D74" i="3"/>
  <c r="D78" i="3"/>
  <c r="D156" i="3"/>
  <c r="D90" i="3"/>
  <c r="D68" i="3"/>
  <c r="D152" i="3"/>
  <c r="D95" i="3"/>
  <c r="D83" i="3"/>
  <c r="D60" i="3"/>
  <c r="D155" i="3"/>
  <c r="D93" i="3"/>
  <c r="D58" i="3"/>
  <c r="D107" i="3"/>
  <c r="D168" i="3"/>
  <c r="D130" i="3"/>
  <c r="D119" i="3"/>
  <c r="D92" i="3"/>
  <c r="D141" i="3"/>
  <c r="D126" i="3"/>
  <c r="D55" i="3"/>
  <c r="D71" i="3"/>
  <c r="D125" i="3"/>
  <c r="D70" i="3"/>
  <c r="D72" i="3"/>
  <c r="D118" i="3"/>
  <c r="D115" i="3"/>
  <c r="D108" i="3"/>
  <c r="D127" i="3"/>
  <c r="D65" i="3"/>
  <c r="D61" i="3"/>
  <c r="D143" i="3"/>
  <c r="D80" i="3"/>
  <c r="D110" i="3"/>
  <c r="D134" i="3"/>
  <c r="D109" i="3"/>
  <c r="D111" i="3"/>
  <c r="D149" i="3"/>
  <c r="D112" i="3"/>
  <c r="D57" i="3"/>
  <c r="D159" i="3"/>
  <c r="D167" i="3"/>
  <c r="D166" i="3"/>
  <c r="D160" i="3"/>
  <c r="D135" i="3"/>
  <c r="D116" i="3"/>
  <c r="D85" i="3"/>
  <c r="D69" i="3"/>
  <c r="D122" i="3"/>
  <c r="D88" i="3"/>
  <c r="D79" i="3"/>
  <c r="D131" i="3"/>
  <c r="D75" i="3"/>
  <c r="D103" i="3"/>
  <c r="D145" i="3"/>
  <c r="D97" i="3"/>
  <c r="D87" i="3"/>
  <c r="D129" i="3"/>
  <c r="D89" i="3"/>
  <c r="D73" i="3"/>
  <c r="D144" i="3"/>
  <c r="D82" i="3"/>
  <c r="D104" i="3"/>
  <c r="D147" i="3"/>
  <c r="D154" i="3"/>
  <c r="D64" i="3"/>
  <c r="D66" i="3"/>
  <c r="D142" i="3"/>
  <c r="D121" i="3"/>
  <c r="D67" i="3"/>
  <c r="D86" i="3"/>
  <c r="D28" i="3"/>
  <c r="D29" i="3"/>
  <c r="D54" i="3"/>
  <c r="D51" i="3"/>
  <c r="D25" i="3"/>
  <c r="D16" i="3"/>
  <c r="D8" i="3"/>
  <c r="D37" i="3"/>
  <c r="D27" i="3"/>
  <c r="D31" i="3"/>
  <c r="D23" i="3"/>
  <c r="D30" i="3"/>
  <c r="D50" i="3"/>
  <c r="D5" i="3"/>
  <c r="D6" i="3"/>
  <c r="D11" i="3"/>
  <c r="D24" i="3"/>
  <c r="D46" i="3"/>
  <c r="D40" i="3"/>
  <c r="D26" i="3"/>
  <c r="D49" i="3"/>
  <c r="D13" i="3"/>
  <c r="D19" i="3"/>
  <c r="D39" i="3"/>
  <c r="D33" i="3"/>
  <c r="D52" i="3"/>
  <c r="D12" i="3"/>
  <c r="D20" i="3"/>
  <c r="D42" i="3"/>
  <c r="D36" i="3"/>
  <c r="D41" i="3"/>
  <c r="D32" i="3"/>
  <c r="D47" i="3"/>
  <c r="D9" i="3"/>
  <c r="D17" i="3"/>
  <c r="D43" i="3"/>
  <c r="D34" i="3"/>
  <c r="D45" i="3"/>
  <c r="D53" i="3"/>
  <c r="D15" i="3"/>
  <c r="D4" i="3"/>
  <c r="D48" i="3"/>
  <c r="D22" i="3"/>
  <c r="D35" i="3"/>
  <c r="D38" i="3"/>
  <c r="D14" i="3"/>
  <c r="D7" i="3"/>
  <c r="D44" i="3"/>
  <c r="D21" i="3"/>
  <c r="D18" i="3"/>
  <c r="D10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<sst xmlns="http://schemas.openxmlformats.org/spreadsheetml/2006/main" count="1474" uniqueCount="428">
  <si>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</si>
  <si>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</si>
  <si>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</si>
  <si>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</si>
  <si>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</si>
  <si>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</si>
  <si>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</si>
  <si>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</si>
  <si>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</si>
  <si>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</si>
  <si>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</si>
  <si>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</si>
  <si>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</si>
  <si>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</si>
  <si>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</si>
  <si>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</si>
  <si>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</si>
  <si>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</si>
  <si>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</si>
  <si>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</si>
  <si>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</si>
  <si>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</si>
  <si>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</si>
  <si>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</si>
  <si>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</si>
  <si>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</si>
  <si>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</si>
  <si>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</si>
  <si>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</si>
  <si>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</si>
  <si>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</si>
  <si>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</si>
  <si>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</si>
  <si>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</si>
  <si>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</si>
  <si>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</si>
  <si>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</si>
  <si>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</si>
  <si>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</si>
  <si>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</si>
  <si>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</si>
  <si>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</si>
  <si>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</si>
  <si>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</si>
  <si>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</si>
  <si>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</si>
  <si>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</si>
  <si>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</si>
  <si>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</si>
  <si>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</si>
  <si>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</si>
  <si>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</si>
  <si>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</si>
  <si>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</si>
  <si>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</si>
  <si>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</si>
  <si>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</si>
  <si>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</si>
  <si>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</si>
  <si>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</si>
  <si>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</si>
  <si>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</si>
  <si>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</si>
  <si>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</si>
  <si>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</si>
  <si>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</si>
  <si>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</si>
  <si>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</si>
  <si>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</si>
  <si>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Eupen</t>
  </si>
  <si>
    <t>Genk</t>
  </si>
  <si>
    <t>B1</t>
  </si>
  <si>
    <t>Solihull</t>
  </si>
  <si>
    <t>Sochaux</t>
  </si>
  <si>
    <t>Caen</t>
  </si>
  <si>
    <t>Arouca</t>
  </si>
  <si>
    <t>Sp Lisbon</t>
  </si>
  <si>
    <t>Oxford</t>
  </si>
  <si>
    <t>Barrow</t>
  </si>
  <si>
    <t>Salford</t>
  </si>
  <si>
    <t>Carlisle</t>
  </si>
  <si>
    <t>Stockport</t>
  </si>
  <si>
    <t>Boreham Wood</t>
  </si>
  <si>
    <t>Wealdstone</t>
  </si>
  <si>
    <t>Notts County</t>
  </si>
  <si>
    <t>Waalwijk</t>
  </si>
  <si>
    <t>Go Ahead Eagles</t>
  </si>
  <si>
    <t>Sp Braga</t>
  </si>
  <si>
    <t>Porto</t>
  </si>
  <si>
    <t>Betis</t>
  </si>
  <si>
    <t>Maritimo</t>
  </si>
  <si>
    <t>Gil Vicente</t>
  </si>
  <si>
    <t>Barcelona</t>
  </si>
  <si>
    <t>Valencia</t>
  </si>
  <si>
    <t>E1</t>
  </si>
  <si>
    <t>F2</t>
  </si>
  <si>
    <t>N1</t>
  </si>
  <si>
    <t>P1</t>
  </si>
  <si>
    <t>SP1</t>
  </si>
  <si>
    <t>E2</t>
  </si>
  <si>
    <t>E3</t>
  </si>
  <si>
    <t>Lorient</t>
  </si>
  <si>
    <t>Rennes</t>
  </si>
  <si>
    <t>Troyes</t>
  </si>
  <si>
    <t>Lens</t>
  </si>
  <si>
    <t>Marseille</t>
  </si>
  <si>
    <t>Monaco</t>
  </si>
  <si>
    <t>St Etienne</t>
  </si>
  <si>
    <t>Amiens</t>
  </si>
  <si>
    <t>Le Havre</t>
  </si>
  <si>
    <t>Laval</t>
  </si>
  <si>
    <t>Dijon</t>
  </si>
  <si>
    <t>Bordeaux</t>
  </si>
  <si>
    <t>Grenoble</t>
  </si>
  <si>
    <t>Bastia</t>
  </si>
  <si>
    <t>Nimes</t>
  </si>
  <si>
    <t>Niort</t>
  </si>
  <si>
    <t>Pau FC</t>
  </si>
  <si>
    <t>Annecy</t>
  </si>
  <si>
    <t>Quevilly Rouen</t>
  </si>
  <si>
    <t>Paris FC</t>
  </si>
  <si>
    <t>Rodez</t>
  </si>
  <si>
    <t>Guingamp</t>
  </si>
  <si>
    <t>Valenciennes</t>
  </si>
  <si>
    <t>Metz</t>
  </si>
  <si>
    <t>Nice</t>
  </si>
  <si>
    <t>Lille</t>
  </si>
  <si>
    <t>Auxerre</t>
  </si>
  <si>
    <t>Montpellier</t>
  </si>
  <si>
    <t>Brest</t>
  </si>
  <si>
    <t>Angers</t>
  </si>
  <si>
    <t>Clermont</t>
  </si>
  <si>
    <t>Nantes</t>
  </si>
  <si>
    <t>Strasbourg</t>
  </si>
  <si>
    <t>Toulouse</t>
  </si>
  <si>
    <t>Ajaccio</t>
  </si>
  <si>
    <t>Lyon</t>
  </si>
  <si>
    <t>Paris SG</t>
  </si>
  <si>
    <t>Reims</t>
  </si>
  <si>
    <t>F1</t>
  </si>
  <si>
    <t>Barnsley</t>
  </si>
  <si>
    <t>Luton</t>
  </si>
  <si>
    <t>Cardiff</t>
  </si>
  <si>
    <t>Crewe</t>
  </si>
  <si>
    <t>Walsall</t>
  </si>
  <si>
    <t>Woking</t>
  </si>
  <si>
    <t>Oud-Heverlee Leuven</t>
  </si>
  <si>
    <t>Cercle Brugge</t>
  </si>
  <si>
    <t>Club Brugge</t>
  </si>
  <si>
    <t>St. Gilloise</t>
  </si>
  <si>
    <t>Mechelen</t>
  </si>
  <si>
    <t>Schalke 04</t>
  </si>
  <si>
    <t>Wolfsburg</t>
  </si>
  <si>
    <t>Bielefeld</t>
  </si>
  <si>
    <t>Hansa Rostock</t>
  </si>
  <si>
    <t>Karlsruhe</t>
  </si>
  <si>
    <t>Greuther Furth</t>
  </si>
  <si>
    <t>Birmingham</t>
  </si>
  <si>
    <t>West Brom</t>
  </si>
  <si>
    <t>Milan</t>
  </si>
  <si>
    <t>Torino</t>
  </si>
  <si>
    <t>Genoa</t>
  </si>
  <si>
    <t>Palermo</t>
  </si>
  <si>
    <t>AZ Alkmaar</t>
  </si>
  <si>
    <t>Excelsior</t>
  </si>
  <si>
    <t>Vizela</t>
  </si>
  <si>
    <t>Chaves</t>
  </si>
  <si>
    <t>Cadiz</t>
  </si>
  <si>
    <t>Girona</t>
  </si>
  <si>
    <t>Granada</t>
  </si>
  <si>
    <t>Tenerife</t>
  </si>
  <si>
    <t>Westerlo</t>
  </si>
  <si>
    <t>Gent</t>
  </si>
  <si>
    <t>Charleroi</t>
  </si>
  <si>
    <t>Seraing</t>
  </si>
  <si>
    <t>Bayern Munich</t>
  </si>
  <si>
    <t>Bochum</t>
  </si>
  <si>
    <t>Freiburg</t>
  </si>
  <si>
    <t>Stuttgart</t>
  </si>
  <si>
    <t>Hoffenheim</t>
  </si>
  <si>
    <t>Leverkusen</t>
  </si>
  <si>
    <t>Mainz</t>
  </si>
  <si>
    <t>Augsburg</t>
  </si>
  <si>
    <t>Werder Bremen</t>
  </si>
  <si>
    <t>Dortmund</t>
  </si>
  <si>
    <t>RB Leipzig</t>
  </si>
  <si>
    <t>Union Berlin</t>
  </si>
  <si>
    <t>Hannover</t>
  </si>
  <si>
    <t>Paderborn</t>
  </si>
  <si>
    <t>Holstein Kiel</t>
  </si>
  <si>
    <t>Magdeburg</t>
  </si>
  <si>
    <t>Nurnberg</t>
  </si>
  <si>
    <t>Regensburg</t>
  </si>
  <si>
    <t>Heidenheim</t>
  </si>
  <si>
    <t>Hamburg</t>
  </si>
  <si>
    <t>West Ham</t>
  </si>
  <si>
    <t>Chelsea</t>
  </si>
  <si>
    <t>Arsenal</t>
  </si>
  <si>
    <t>Brentford</t>
  </si>
  <si>
    <t>Crystal Palace</t>
  </si>
  <si>
    <t>Brighton</t>
  </si>
  <si>
    <t>Fulham</t>
  </si>
  <si>
    <t>Nottm Forest</t>
  </si>
  <si>
    <t>Leicester</t>
  </si>
  <si>
    <t>Tottenham</t>
  </si>
  <si>
    <t>Southampton</t>
  </si>
  <si>
    <t>Wolves</t>
  </si>
  <si>
    <t>Bournemouth</t>
  </si>
  <si>
    <t>Newcastle</t>
  </si>
  <si>
    <t>Blackpool</t>
  </si>
  <si>
    <t>Rotherham</t>
  </si>
  <si>
    <t>Bristol City</t>
  </si>
  <si>
    <t>Norwich</t>
  </si>
  <si>
    <t>Burnley</t>
  </si>
  <si>
    <t>Preston</t>
  </si>
  <si>
    <t>Middlesbrough</t>
  </si>
  <si>
    <t>Coventry</t>
  </si>
  <si>
    <t>QPR</t>
  </si>
  <si>
    <t>Millwall</t>
  </si>
  <si>
    <t>Sheffield United</t>
  </si>
  <si>
    <t>Swansea</t>
  </si>
  <si>
    <t>Stoke</t>
  </si>
  <si>
    <t>Hull</t>
  </si>
  <si>
    <t>Sunderland</t>
  </si>
  <si>
    <t>Reading</t>
  </si>
  <si>
    <t>Watford</t>
  </si>
  <si>
    <t>Blackburn</t>
  </si>
  <si>
    <t>Wigan</t>
  </si>
  <si>
    <t>Huddersfield</t>
  </si>
  <si>
    <t>Cambridge</t>
  </si>
  <si>
    <t>Burton</t>
  </si>
  <si>
    <t>Exeter</t>
  </si>
  <si>
    <t>Charlton</t>
  </si>
  <si>
    <t>Fleetwood Town</t>
  </si>
  <si>
    <t>Cheltenham</t>
  </si>
  <si>
    <t>Accrington</t>
  </si>
  <si>
    <t>Ipswich</t>
  </si>
  <si>
    <t>Sheffield Weds</t>
  </si>
  <si>
    <t>Lincoln</t>
  </si>
  <si>
    <t>Bristol Rvs</t>
  </si>
  <si>
    <t>Milton Keynes Dons</t>
  </si>
  <si>
    <t>Morecambe</t>
  </si>
  <si>
    <t>Forest Green</t>
  </si>
  <si>
    <t>Peterboro</t>
  </si>
  <si>
    <t>Bolton</t>
  </si>
  <si>
    <t>Plymouth</t>
  </si>
  <si>
    <t>Portsmouth</t>
  </si>
  <si>
    <t>Shrewsbury</t>
  </si>
  <si>
    <t>Port Vale</t>
  </si>
  <si>
    <t>Wycombe</t>
  </si>
  <si>
    <t>Derby</t>
  </si>
  <si>
    <t>AFC Wimbledon</t>
  </si>
  <si>
    <t>Newport County</t>
  </si>
  <si>
    <t>Crawley Town</t>
  </si>
  <si>
    <t>Grimsby</t>
  </si>
  <si>
    <t>Colchester</t>
  </si>
  <si>
    <t>Harrogate</t>
  </si>
  <si>
    <t>Hartlepool</t>
  </si>
  <si>
    <t>Sutton</t>
  </si>
  <si>
    <t>Mansfield</t>
  </si>
  <si>
    <t>Gillingham</t>
  </si>
  <si>
    <t>Rochdale</t>
  </si>
  <si>
    <t>Northampton</t>
  </si>
  <si>
    <t>Stevenage</t>
  </si>
  <si>
    <t>Bradford</t>
  </si>
  <si>
    <t>Swindon</t>
  </si>
  <si>
    <t>Doncaster</t>
  </si>
  <si>
    <t>Tranmere</t>
  </si>
  <si>
    <t>Leyton Orient</t>
  </si>
  <si>
    <t>Dag and Red</t>
  </si>
  <si>
    <t>Wrexham</t>
  </si>
  <si>
    <t>Chesterfield</t>
  </si>
  <si>
    <t>Giannina</t>
  </si>
  <si>
    <t>Ionikos</t>
  </si>
  <si>
    <t>Empoli</t>
  </si>
  <si>
    <t>Spezia</t>
  </si>
  <si>
    <t>Lecce</t>
  </si>
  <si>
    <t>Roma</t>
  </si>
  <si>
    <t>Lazio</t>
  </si>
  <si>
    <t>Atalanta</t>
  </si>
  <si>
    <t>Brescia</t>
  </si>
  <si>
    <t>Modena</t>
  </si>
  <si>
    <t>Cagliari</t>
  </si>
  <si>
    <t>Benevento</t>
  </si>
  <si>
    <t>Frosinone</t>
  </si>
  <si>
    <t>Cittadella</t>
  </si>
  <si>
    <t>Reggina</t>
  </si>
  <si>
    <t>Pisa</t>
  </si>
  <si>
    <t>Sudtirol</t>
  </si>
  <si>
    <t>Como</t>
  </si>
  <si>
    <t>Venezia</t>
  </si>
  <si>
    <t>Spal</t>
  </si>
  <si>
    <t>Ascoli</t>
  </si>
  <si>
    <t>Perugia</t>
  </si>
  <si>
    <t>Ternana</t>
  </si>
  <si>
    <t>Parma</t>
  </si>
  <si>
    <t>Nijmegen</t>
  </si>
  <si>
    <t>Cambuur</t>
  </si>
  <si>
    <t>PSV Eindhoven</t>
  </si>
  <si>
    <t>Groningen</t>
  </si>
  <si>
    <t>FC Emmen</t>
  </si>
  <si>
    <t>For Sittard</t>
  </si>
  <si>
    <t>Santa Clara</t>
  </si>
  <si>
    <t>Guimaraes</t>
  </si>
  <si>
    <t>Portimonense</t>
  </si>
  <si>
    <t>Morton</t>
  </si>
  <si>
    <t>Queens Park</t>
  </si>
  <si>
    <t>Airdrie Utd</t>
  </si>
  <si>
    <t>Dunfermline</t>
  </si>
  <si>
    <t>Albion Rvs</t>
  </si>
  <si>
    <t>East Fife</t>
  </si>
  <si>
    <t>Dumbarton</t>
  </si>
  <si>
    <t>Annan Athletic</t>
  </si>
  <si>
    <t>Forfar</t>
  </si>
  <si>
    <t>Stenhousemuir</t>
  </si>
  <si>
    <t>Stranraer</t>
  </si>
  <si>
    <t>Bonnyrigg Rose</t>
  </si>
  <si>
    <t>Almeria</t>
  </si>
  <si>
    <t>Sevilla</t>
  </si>
  <si>
    <t>Mallorca</t>
  </si>
  <si>
    <t>Ath Bilbao</t>
  </si>
  <si>
    <t>Zaragoza</t>
  </si>
  <si>
    <t>Alaves</t>
  </si>
  <si>
    <t>Levante</t>
  </si>
  <si>
    <t>Andorra</t>
  </si>
  <si>
    <t>Mirandes</t>
  </si>
  <si>
    <t>Villarreal B</t>
  </si>
  <si>
    <t>Las Palmas</t>
  </si>
  <si>
    <t>Lugo</t>
  </si>
  <si>
    <t>Antwerp</t>
  </si>
  <si>
    <t>Anderlecht</t>
  </si>
  <si>
    <t>St Truiden</t>
  </si>
  <si>
    <t>Standard</t>
  </si>
  <si>
    <t>Kortrijk</t>
  </si>
  <si>
    <t>Waregem</t>
  </si>
  <si>
    <t>Oostende</t>
  </si>
  <si>
    <t>Hertha</t>
  </si>
  <si>
    <t>Mgladbach</t>
  </si>
  <si>
    <t>FC Koln</t>
  </si>
  <si>
    <t>Ein Frankfurt</t>
  </si>
  <si>
    <t>Darmstadt</t>
  </si>
  <si>
    <t>Braunschweig</t>
  </si>
  <si>
    <t>Fortuna Dusseldorf</t>
  </si>
  <si>
    <t>Sandhausen</t>
  </si>
  <si>
    <t>St Pauli</t>
  </si>
  <si>
    <t>Kaiserslautern</t>
  </si>
  <si>
    <t>Leeds</t>
  </si>
  <si>
    <t>Man United</t>
  </si>
  <si>
    <t>Man City</t>
  </si>
  <si>
    <t>Aston Villa</t>
  </si>
  <si>
    <t>Volos NFC</t>
  </si>
  <si>
    <t>Atromitos</t>
  </si>
  <si>
    <t>Aris</t>
  </si>
  <si>
    <t>Panathinaikos</t>
  </si>
  <si>
    <t>Udinese</t>
  </si>
  <si>
    <t>Sassuolo</t>
  </si>
  <si>
    <t>Bologna</t>
  </si>
  <si>
    <t>Monza</t>
  </si>
  <si>
    <t>Juventus</t>
  </si>
  <si>
    <t>Fiorentina</t>
  </si>
  <si>
    <t>Napoli</t>
  </si>
  <si>
    <t>Cremonese</t>
  </si>
  <si>
    <t>Bari</t>
  </si>
  <si>
    <t>Cosenza</t>
  </si>
  <si>
    <t>Sparta Rotterdam</t>
  </si>
  <si>
    <t>Heerenveen</t>
  </si>
  <si>
    <t>Feyenoord</t>
  </si>
  <si>
    <t>Vitesse</t>
  </si>
  <si>
    <t>Utrecht</t>
  </si>
  <si>
    <t>Ajax</t>
  </si>
  <si>
    <t>Twente</t>
  </si>
  <si>
    <t>Volendam</t>
  </si>
  <si>
    <t>Famalicao</t>
  </si>
  <si>
    <t>Dundee</t>
  </si>
  <si>
    <t>Cove Rangers</t>
  </si>
  <si>
    <t>Getafe</t>
  </si>
  <si>
    <t>Vallecano</t>
  </si>
  <si>
    <t>Celta</t>
  </si>
  <si>
    <t>Ath Madrid</t>
  </si>
  <si>
    <t>Valladolid</t>
  </si>
  <si>
    <t>Osasuna</t>
  </si>
  <si>
    <t>Villarreal</t>
  </si>
  <si>
    <t>Albacete</t>
  </si>
  <si>
    <t>Malaga</t>
  </si>
  <si>
    <t>Oviedo</t>
  </si>
  <si>
    <t>Burgos</t>
  </si>
  <si>
    <t>Eibar</t>
  </si>
  <si>
    <t>Cartagena</t>
  </si>
  <si>
    <t>Sp Gijon</t>
  </si>
  <si>
    <t>Huesca</t>
  </si>
  <si>
    <t>Ibiza</t>
  </si>
  <si>
    <t>Ponferradina</t>
  </si>
  <si>
    <t>Liverpool</t>
  </si>
  <si>
    <t>Everton</t>
  </si>
  <si>
    <t>Lamia</t>
  </si>
  <si>
    <t>OFI Crete</t>
  </si>
  <si>
    <t>Asteras Tripolis</t>
  </si>
  <si>
    <t>PAOK</t>
  </si>
  <si>
    <t>AEK</t>
  </si>
  <si>
    <t>Levadeiakos</t>
  </si>
  <si>
    <t>Olympiakos</t>
  </si>
  <si>
    <t>Panetolikos</t>
  </si>
  <si>
    <t>Verona</t>
  </si>
  <si>
    <t>Salernitana</t>
  </si>
  <si>
    <t>Sampdoria</t>
  </si>
  <si>
    <t>Inter</t>
  </si>
  <si>
    <t>Rio Ave</t>
  </si>
  <si>
    <t>Estoril</t>
  </si>
  <si>
    <t>Boavista</t>
  </si>
  <si>
    <t>Casa Pia</t>
  </si>
  <si>
    <t>Espanol</t>
  </si>
  <si>
    <t>Sociedad</t>
  </si>
  <si>
    <t>Santander</t>
  </si>
  <si>
    <t>Leganes</t>
  </si>
  <si>
    <t>10/02/2023</t>
  </si>
  <si>
    <t>11/02/2023</t>
  </si>
  <si>
    <t>12/02/2023</t>
  </si>
  <si>
    <t>13/02/2023</t>
  </si>
  <si>
    <t>D1</t>
  </si>
  <si>
    <t>D2</t>
  </si>
  <si>
    <t>I1</t>
  </si>
  <si>
    <t>I2</t>
  </si>
  <si>
    <t>SP2</t>
  </si>
  <si>
    <t>E0</t>
  </si>
  <si>
    <t>G1</t>
  </si>
  <si>
    <t>SC1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</si>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</sst>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1.0581003177923753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1.0500631329117833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1.0502857379813271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1.0362637658896696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1.0533564937435893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1.0424343751332963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1.050305669221034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1.0452102388436428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1.0448679076073528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1.0484438729518561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1.0687346519929564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1.0434322558420379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1.0709971483146155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1.0525123267481189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1.049459408292031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1.0249601231598693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1.038077229388916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1.0458219570064358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1.045344963452246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1.055941567660946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1.0434058512320166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1.0502085589023142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1.0502439111838868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1.0497253316960662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1.0533564937435893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1.0458219570064358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1.0401734918501984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1.0369403410931437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1.045344963452246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1.0434058512320166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1.0423915204335932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1.0349578533419834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1.04299513543169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1.0459631209894389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1.051738571938915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1.051738571938915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1.051738571938915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1.0483906463555754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1.0424343751332963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1.0543819242504819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1.0522559150967761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1.051738571938915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1.048583109071006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1.0513726059103246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1.0503245504598744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1.0512018249471584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1.0602107487113226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1.0567609363032806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1.049459408292031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1.0607092988079927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1.0532159430726011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1.049459408292031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1.0503245504598744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1.0575751071698982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1.049459408292031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1.0538644213740753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1.0556315371027907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1.0480730539288112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1.0602539754688272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1.0501502456550436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1.056895036351561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1.0600632093526758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1.0580097445486314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1.0557821208912506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1.0501502456550436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1.0605174007793741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1.0653482211578977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1.0709171136039117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1.0720963920751123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1.0819464260128329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1.069601405639077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1.0440279853919932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1.038953678663225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1.0593568958392465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1.0625584349411408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1.0592899516571737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1.057702745646198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1.0597953687722241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1.056895036351561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1.0608381246291672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1.0614462748260522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1.0606849534786786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1.074921319897685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1.0450375961866025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1.0471914779756517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1.0351900225906741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1.0524934496338532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1.0516104099147749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1.0538424813225786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1.0518428764688503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1.0518428764688503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1.0523293923701496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1.042106143326367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1.0427733349764023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1.0710230963426288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1.0461929391857427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1.0540429760538743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1.0543300667589199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1.0729832486866209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1.0838664055878939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1.086976930295475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1.0758089270163143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1.0858375829061273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1.0858375829061273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1.0461929391857427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1.0523717905370724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1.0428644784088332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1.0763928380908678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1.0543967570307606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1.0600668335258359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1.0597968244159457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1.0703838499014962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1.0724395508015951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1.0718059866104521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1.0752646071356513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1.0415257892008067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1.0468011795556451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1.052267086616911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1.0470376731981623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1.0424343751332963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1.0586589767516819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1.0401197761406094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1.0392709482743203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1.0439811611001015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1.0356850891989859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1.0466798766453527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1.038506964435719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1.037952243407696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1.0872029288255038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1.1068941910756325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1.0439811611001015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1.043438569981763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1.0369403410931437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1.0629114617744848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1.0517344996321181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1.0510694237812139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1.042106143326367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1.042106143326367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1.0770374061747121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1.0669537957107238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1.0468011795556451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1.042106143326367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1.0509442098096211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1.0872296910692374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1.0533903120007317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1.0441161747080836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1.0493967898153296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1.042708496600167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1.0731597749042656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1.0946237609937206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1.0717032521441066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1.0794144159661685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1.0804512787007108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1.0419581736699886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1.0878710535898715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1.0859251315395799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1.0953099595392677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1.0940467908881624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1.0362637658896696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1.0399586640868308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1.0602395532056077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1.0611303767406881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1.0435904275699541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1.0869223554243399</v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1.0313287928569554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15.79750671709261</v>
      </c>
      <c r="I2" s="6">
        <f>IF('Log_working_3-way'!$D2="","",'True_Odds_Calculator_3-way'!O3/'True_Odds_Calculator_3-way'!B3-1)</f>
        <v>7.0819304596255659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3.355286016614567E-2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1.0305434174444723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12.997093400213792</v>
      </c>
      <c r="I3" s="6">
        <f>IF('Log_working_3-way'!$D3="","",'True_Odds_Calculator_3-way'!O4/'True_Odds_Calculator_3-way'!B4-1)</f>
        <v>7.0871809398859611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3.2881841558955571E-2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1.0309948445588879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12.991121170439889</v>
      </c>
      <c r="I4" s="6">
        <f>IF('Log_working_3-way'!$D4="","",'True_Odds_Calculator_3-way'!O5/'True_Odds_Calculator_3-way'!B5-1)</f>
        <v>6.8104973224283052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3.3322736009938847E-2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1.0214463166107339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5.3665904840267666</v>
      </c>
      <c r="I5" s="6">
        <f>IF('Log_working_3-way'!$D5="","",'True_Odds_Calculator_3-way'!O6/'True_Odds_Calculator_3-way'!B6-1)</f>
        <v>5.8469230994197332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2.2164868180661434E-2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1.0269630464353836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17.374811566241807</v>
      </c>
      <c r="I6" s="6">
        <f>IF('Log_working_3-way'!$D6="","",'True_Odds_Calculator_3-way'!O7/'True_Odds_Calculator_3-way'!B7-1)</f>
        <v>8.0904014051771878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2.8777444289514786E-2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1.0245530715997324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12.36295785528676</v>
      </c>
      <c r="I7" s="6">
        <f>IF('Log_working_3-way'!$D7="","",'True_Odds_Calculator_3-way'!O8/'True_Odds_Calculator_3-way'!B8-1)</f>
        <v>7.1844959264894346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2.6525809134504863E-2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1.0284151627456588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5.1627126043266207</v>
      </c>
      <c r="I8" s="6">
        <f>IF('Log_working_3-way'!$D8="","",'True_Odds_Calculator_3-way'!O9/'True_Odds_Calculator_3-way'!B9-1)</f>
        <v>7.1604618429347973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2.9549119278291736E-2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1.0253203520352205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36.708767547889124</v>
      </c>
      <c r="I9" s="6">
        <f>IF('Log_working_3-way'!$D9="","",'True_Odds_Calculator_3-way'!O10/'True_Odds_Calculator_3-way'!B10-1)</f>
        <v>5.3935280617528285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2.307131853504174E-2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1.0252870375632552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27.811381334187576</v>
      </c>
      <c r="I10" s="6">
        <f>IF('Log_working_3-way'!$D10="","",'True_Odds_Calculator_3-way'!O11/'True_Odds_Calculator_3-way'!B11-1)</f>
        <v>6.696614430392744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2.5180350125465267E-2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1.0336454359006506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32.933514887904309</v>
      </c>
      <c r="I11" s="6">
        <f>IF('Log_working_3-way'!$D11="","",'True_Odds_Calculator_3-way'!O12/'True_Odds_Calculator_3-way'!B12-1)</f>
        <v>6.1565979347341315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3.1805275116311815E-2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1.0537939531482503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57.879602334118374</v>
      </c>
      <c r="I12" s="6">
        <f>IF('Log_working_3-way'!$D12="","",'True_Odds_Calculator_3-way'!O13/'True_Odds_Calculator_3-way'!B13-1)</f>
        <v>1.517697272536076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3.6609518923883089E-2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1.0313133448163252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31.43259341475359</v>
      </c>
      <c r="I13" s="6">
        <f>IF('Log_working_3-way'!$D13="","",'True_Odds_Calculator_3-way'!O14/'True_Odds_Calculator_3-way'!B14-1)</f>
        <v>5.7576464123067952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3.0210841962464707E-2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1.0196186003734353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8.622596785869634</v>
      </c>
      <c r="I14" s="6">
        <f>IF('Log_working_3-way'!$D14="","",'True_Odds_Calculator_3-way'!O15/'True_Odds_Calculator_3-way'!B15-1)</f>
        <v>8.5625495266296845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2.1236540820499084E-2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1.0325235728048752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18.617347513909838</v>
      </c>
      <c r="I15" s="6">
        <f>IF('Log_working_3-way'!$D15="","",'True_Odds_Calculator_3-way'!O16/'True_Odds_Calculator_3-way'!B16-1)</f>
        <v>9.3253167037841465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3.4317244811725267E-2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1.0307812834753491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9.7559030972094458</v>
      </c>
      <c r="I16" s="6">
        <f>IF('Log_working_3-way'!$D16="","",'True_Odds_Calculator_3-way'!O17/'True_Odds_Calculator_3-way'!B17-1)</f>
        <v>7.1330080130128142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3.3024471370871833E-2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1.0438030959096909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41.250502814408541</v>
      </c>
      <c r="I17" s="6">
        <f>IF('Log_working_3-way'!$D17="","",'True_Odds_Calculator_3-way'!O18/'True_Odds_Calculator_3-way'!B18-1)</f>
        <v>3.9534592822503445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3.8040321815931755E-2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1.0611779353711548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72.406358586187054</v>
      </c>
      <c r="I18" s="6">
        <f>IF('Log_working_3-way'!$D18="","",'True_Odds_Calculator_3-way'!O19/'True_Odds_Calculator_3-way'!B19-1)</f>
        <v>-2.5306030595937834E-2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3.0079249073486691E-2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1.0237735589054286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26.629851169680862</v>
      </c>
      <c r="I19" s="6">
        <f>IF('Log_working_3-way'!$D19="","",'True_Odds_Calculator_3-way'!O20/'True_Odds_Calculator_3-way'!B20-1)</f>
        <v>5.9815369308616217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2.4013673885001641E-2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1.0209209366489358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10.013983476828157</v>
      </c>
      <c r="I20" s="6">
        <f>IF('Log_working_3-way'!$D20="","",'True_Odds_Calculator_3-way'!O21/'True_Odds_Calculator_3-way'!B21-1)</f>
        <v>5.9552767194755392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2.2405203692215103E-2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1.0235118778695902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26.933947291623085</v>
      </c>
      <c r="I21" s="6">
        <f>IF('Log_working_3-way'!$D21="","",'True_Odds_Calculator_3-way'!O22/'True_Odds_Calculator_3-way'!B22-1)</f>
        <v>5.4222367050675064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2.3727754233910048E-2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1.0215822231568426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4.9384459151421325</v>
      </c>
      <c r="I22" s="6">
        <f>IF('Log_working_3-way'!$D22="","",'True_Odds_Calculator_3-way'!O23/'True_Odds_Calculator_3-way'!B23-1)</f>
        <v>4.1258040355679109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2.1586458095985916E-2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1.0264741084887434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30.834595823200129</v>
      </c>
      <c r="I23" s="6">
        <f>IF('Log_working_3-way'!$D23="","",'True_Odds_Calculator_3-way'!O24/'True_Odds_Calculator_3-way'!B24-1)</f>
        <v>5.8960396183617041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2.5709935374558457E-2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1.0246342149059675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10.044146482178368</v>
      </c>
      <c r="I24" s="6">
        <f>IF('Log_working_3-way'!$D24="","",'True_Odds_Calculator_3-way'!O25/'True_Odds_Calculator_3-way'!B25-1)</f>
        <v>6.817999639243328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2.6490520721156985E-2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1.0300820088109794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27.361969603104576</v>
      </c>
      <c r="I25" s="6">
        <f>IF('Log_working_3-way'!$D25="","",'True_Odds_Calculator_3-way'!O26/'True_Odds_Calculator_3-way'!B26-1)</f>
        <v>5.2529851945827923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3.0196703743298858E-2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1.0264933332951196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20.854004682829043</v>
      </c>
      <c r="I26" s="6">
        <f>IF('Log_working_3-way'!$D26="","",'True_Odds_Calculator_3-way'!O27/'True_Odds_Calculator_3-way'!B27-1)</f>
        <v>7.2220300034159681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2.7789218444546293E-2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1.0247644739358326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9.9692848942874193</v>
      </c>
      <c r="I27" s="6">
        <f>IF('Log_working_3-way'!$D27="","",'True_Odds_Calculator_3-way'!O28/'True_Odds_Calculator_3-way'!B28-1)</f>
        <v>6.5163300598171299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2.6571388072303304E-2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1.0215681748945702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7.3082409485916706</v>
      </c>
      <c r="I28" s="6">
        <f>IF('Log_working_3-way'!$D28="","",'True_Odds_Calculator_3-way'!O29/'True_Odds_Calculator_3-way'!B29-1)</f>
        <v>7.6067169681943252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2.3063703244535549E-2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1.0314410284554558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44.081114282995202</v>
      </c>
      <c r="I29" s="6">
        <f>IF('Log_working_3-way'!$D29="","",'True_Odds_Calculator_3-way'!O30/'True_Odds_Calculator_3-way'!B30-1)</f>
        <v>3.2814665319200786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2.6527736571481775E-2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1.0217934741201087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5.428401374318863</v>
      </c>
      <c r="I30" s="6">
        <f>IF('Log_working_3-way'!$D30="","",'True_Odds_Calculator_3-way'!O31/'True_Odds_Calculator_3-way'!B31-1)</f>
        <v>6.7149337917710756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2.2746026018634291E-2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1.0238929259824168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24.937205989220391</v>
      </c>
      <c r="I31" s="6">
        <f>IF('Log_working_3-way'!$D31="","",'True_Odds_Calculator_3-way'!O32/'True_Odds_Calculator_3-way'!B32-1)</f>
        <v>6.6593200779158614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2.4408914288780448E-2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1.0210600089263491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7.1712865244851898</v>
      </c>
      <c r="I32" s="6">
        <f>IF('Log_working_3-way'!$D32="","",'True_Odds_Calculator_3-way'!O33/'True_Odds_Calculator_3-way'!B33-1)</f>
        <v>6.1456080172773486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2.2250574273695589E-2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1.0213194996414405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8.7885215805213992</v>
      </c>
      <c r="I33" s="6">
        <f>IF('Log_working_3-way'!$D33="","",'True_Odds_Calculator_3-way'!O34/'True_Odds_Calculator_3-way'!B34-1)</f>
        <v>8.6657827117652069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2.3077967752661133E-2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1.0255045415605266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1.291908280189944</v>
      </c>
      <c r="I34" s="6">
        <f>IF('Log_working_3-way'!$D34="","",'True_Odds_Calculator_3-way'!O35/'True_Odds_Calculator_3-way'!B35-1)</f>
        <v>4.870880898257365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2.3237396030387547E-2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1.0256536138504091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18.058035862251838</v>
      </c>
      <c r="I35" s="6">
        <f>IF('Log_working_3-way'!$D35="","",'True_Odds_Calculator_3-way'!O36/'True_Odds_Calculator_3-way'!B36-1)</f>
        <v>7.4702381610008146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2.731819930742585E-2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1.025957202290086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10.178803546050423</v>
      </c>
      <c r="I36" s="6">
        <f>IF('Log_working_3-way'!$D36="","",'True_Odds_Calculator_3-way'!O37/'True_Odds_Calculator_3-way'!B37-1)</f>
        <v>6.9415132946533733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2.7923143013356189E-2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1.0376960287037325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39.814138691497178</v>
      </c>
      <c r="I37" s="6">
        <f>IF('Log_working_3-way'!$D37="","",'True_Odds_Calculator_3-way'!O38/'True_Odds_Calculator_3-way'!B38-1)</f>
        <v>4.7581684307409118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3.3113228235179371E-2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1.027334755496863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6.4993844059154977</v>
      </c>
      <c r="I38" s="6">
        <f>IF('Log_working_3-way'!$D38="","",'True_Odds_Calculator_3-way'!O39/'True_Odds_Calculator_3-way'!B39-1)</f>
        <v>7.3095672087706358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2.8891034926766368E-2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1.0253887537569115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17.895259531899306</v>
      </c>
      <c r="I39" s="6">
        <f>IF('Log_working_3-way'!$D39="","",'True_Odds_Calculator_3-way'!O40/'True_Odds_Calculator_3-way'!B40-1)</f>
        <v>7.2759209888672185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2.7059074603069666E-2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1.0243447378070969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12.168834578651992</v>
      </c>
      <c r="I40" s="6">
        <f>IF('Log_working_3-way'!$D40="","",'True_Odds_Calculator_3-way'!O41/'True_Odds_Calculator_3-way'!B41-1)</f>
        <v>8.4552950521344812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2.6395760796530388E-2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1.030253727149381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26.753369838432889</v>
      </c>
      <c r="I41" s="6">
        <f>IF('Log_working_3-way'!$D41="","",'True_Odds_Calculator_3-way'!O42/'True_Odds_Calculator_3-way'!B42-1)</f>
        <v>6.6148701824271656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3.0388644486007532E-2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1.0269125893123148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21.266794900433791</v>
      </c>
      <c r="I42" s="6">
        <f>IF('Log_working_3-way'!$D42="","",'True_Odds_Calculator_3-way'!O43/'True_Odds_Calculator_3-way'!B43-1)</f>
        <v>7.5136713354386089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2.8133994286196451E-2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1.0303231213714674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26.454800351963925</v>
      </c>
      <c r="I43" s="6">
        <f>IF('Log_working_3-way'!$D43="","",'True_Odds_Calculator_3-way'!O44/'True_Odds_Calculator_3-way'!B44-1)</f>
        <v>6.571256075339508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3.0542748169603895E-2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1.0297289264608236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25.608719240243605</v>
      </c>
      <c r="I44" s="6">
        <f>IF('Log_working_3-way'!$D44="","",'True_Odds_Calculator_3-way'!O45/'True_Odds_Calculator_3-way'!B45-1)</f>
        <v>6.4900670262602373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3.0170939146941578E-2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1.0274449551727276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17.365832453026783</v>
      </c>
      <c r="I45" s="6">
        <f>IF('Log_working_3-way'!$D45="","",'True_Odds_Calculator_3-way'!O46/'True_Odds_Calculator_3-way'!B46-1)</f>
        <v>8.3123919213748483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2.9280416815751442E-2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1.0434978612574772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41.262217948579938</v>
      </c>
      <c r="I46" s="6">
        <f>IF('Log_working_3-way'!$D46="","",'True_Odds_Calculator_3-way'!O47/'True_Odds_Calculator_3-way'!B47-1)</f>
        <v>4.0000821469667089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3.7752575875570127E-2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1.0398530578263208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13.408881687052935</v>
      </c>
      <c r="I47" s="6">
        <f>IF('Log_working_3-way'!$D47="","",'True_Odds_Calculator_3-way'!O48/'True_Odds_Calculator_3-way'!B48-1)</f>
        <v>6.6969785538523841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4.2630230100886957E-2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1.0353704949698239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26.027646075265125</v>
      </c>
      <c r="I48" s="6">
        <f>IF('Log_working_3-way'!$D48="","",'True_Odds_Calculator_3-way'!O49/'True_Odds_Calculator_3-way'!B49-1)</f>
        <v>5.7569115188162812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3.5781544256120679E-2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1.0323712435138417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21.796873378466412</v>
      </c>
      <c r="I49" s="6">
        <f>IF('Log_working_3-way'!$D49="","",'True_Odds_Calculator_3-way'!O50/'True_Odds_Calculator_3-way'!B50-1)</f>
        <v>7.1277724737542592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3.3689898484189129E-2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1.031328106747228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18.462338667455782</v>
      </c>
      <c r="I50" s="6">
        <f>IF('Log_working_3-way'!$D50="","",'True_Odds_Calculator_3-way'!O51/'True_Odds_Calculator_3-way'!B51-1)</f>
        <v>7.2747053759610534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3.3225814910969653E-2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1.0308777956410737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16.528983701099158</v>
      </c>
      <c r="I51" s="6">
        <f>IF('Log_working_3-way'!$D51="","",'True_Odds_Calculator_3-way'!O52/'True_Odds_Calculator_3-way'!B52-1)</f>
        <v>7.4235094098833176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3.3017165631080037E-2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1.0304272056820636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12.684119324187552</v>
      </c>
      <c r="I52" s="6">
        <f>IF('Log_working_3-way'!$D52="","",'True_Odds_Calculator_3-way'!O53/'True_Odds_Calculator_3-way'!B53-1)</f>
        <v>7.4751369603849174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3.2808668114650441E-2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1.0312481993442022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13.996227903489322</v>
      </c>
      <c r="I53" s="6">
        <f>IF('Log_working_3-way'!$D53="","",'True_Odds_Calculator_3-way'!O54/'True_Odds_Calculator_3-way'!B54-1)</f>
        <v>7.0815984448320783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3.3595321424493285E-2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1.0407642367620604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18.452627983433672</v>
      </c>
      <c r="I54" s="6">
        <f>IF('Log_working_3-way'!$D54="","",'True_Odds_Calculator_3-way'!O55/'True_Odds_Calculator_3-way'!B55-1)</f>
        <v>7.2932812935600797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4.3075560195841023E-2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1.0335089763231309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20.907583394251851</v>
      </c>
      <c r="I55" s="6">
        <f>IF('Log_working_3-way'!$D55="","",'True_Odds_Calculator_3-way'!O56/'True_Odds_Calculator_3-way'!B56-1)</f>
        <v>6.2518253157178219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3.5063363830487138E-2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1.0310006211523912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14.117692727309967</v>
      </c>
      <c r="I56" s="6">
        <f>IF('Log_working_3-way'!$D56="","",'True_Odds_Calculator_3-way'!O57/'True_Odds_Calculator_3-way'!B57-1)</f>
        <v>9.2005860366670529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3.3411865495823534E-2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1.0331814677418418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6.8429655894444625</v>
      </c>
      <c r="I57" s="6">
        <f>IF('Log_working_3-way'!$D57="","",'True_Odds_Calculator_3-way'!O58/'True_Odds_Calculator_3-way'!B58-1)</f>
        <v>6.8429655894444625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3.4916848870337303E-2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1.0307179891581928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9.5435729446550592</v>
      </c>
      <c r="I58" s="6">
        <f>IF('Log_working_3-way'!$D58="","",'True_Odds_Calculator_3-way'!O59/'True_Odds_Calculator_3-way'!B59-1)</f>
        <v>7.88884195110961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3.3063306330633147E-2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1.0297119677331072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14.883212364400757</v>
      </c>
      <c r="I59" s="6">
        <f>IF('Log_working_3-way'!$D59="","",'True_Odds_Calculator_3-way'!O60/'True_Odds_Calculator_3-way'!B60-1)</f>
        <v>8.8281766313007193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3.1971612483401524E-2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1.0313743564992581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17.946753893348248</v>
      </c>
      <c r="I60" s="6">
        <f>IF('Log_working_3-way'!$D60="","",'True_Odds_Calculator_3-way'!O61/'True_Odds_Calculator_3-way'!B61-1)</f>
        <v>7.5718218701872075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3.335205569005173E-2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1.032898164580641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20.507992287037535</v>
      </c>
      <c r="I61" s="6">
        <f>IF('Log_working_3-way'!$D61="","",'True_Odds_Calculator_3-way'!O62/'True_Odds_Calculator_3-way'!B62-1)</f>
        <v>7.3130967685917323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3.4495024148097686E-2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1.0381985043421347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3.3088429840403446</v>
      </c>
      <c r="I62" s="6">
        <f>IF('Log_working_3-way'!$D62="","",'True_Odds_Calculator_3-way'!O63/'True_Odds_Calculator_3-way'!B63-1)</f>
        <v>5.403530741685902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3.7330267430962794E-2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1.0312249733266534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6.3877420974749244</v>
      </c>
      <c r="I63" s="6">
        <f>IF('Log_working_3-way'!$D63="","",'True_Odds_Calculator_3-way'!O64/'True_Odds_Calculator_3-way'!B64-1)</f>
        <v>7.474136719840903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3.2930575175889931E-2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1.0375740886445521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27.162269728517682</v>
      </c>
      <c r="I64" s="6">
        <f>IF('Log_working_3-way'!$D64="","",'True_Odds_Calculator_3-way'!O65/'True_Odds_Calculator_3-way'!B65-1)</f>
        <v>6.7350246086439824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3.750187319592424E-2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1.0321863667635658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5.561331179870793</v>
      </c>
      <c r="I65" s="6">
        <f>IF('Log_working_3-way'!$D65="","",'True_Odds_Calculator_3-way'!O66/'True_Odds_Calculator_3-way'!B66-1)</f>
        <v>7.2718413397201527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3.3583558254610679E-2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1.0368771185437138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29.80879765231143</v>
      </c>
      <c r="I66" s="6">
        <f>IF('Log_working_3-way'!$D66="","",'True_Odds_Calculator_3-way'!O67/'True_Odds_Calculator_3-way'!B67-1)</f>
        <v>6.050466191740429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3.6045234534105353E-2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1.0334679442185579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23.16510875488931</v>
      </c>
      <c r="I67" s="6">
        <f>IF('Log_working_3-way'!$D67="","",'True_Odds_Calculator_3-way'!O68/'True_Odds_Calculator_3-way'!B68-1)</f>
        <v>6.3355975244220746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3.4549451176865364E-2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1.0327386533737661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21.351773395315853</v>
      </c>
      <c r="I68" s="6">
        <f>IF('Log_working_3-way'!$D68="","",'True_Odds_Calculator_3-way'!O69/'True_Odds_Calculator_3-way'!B69-1)</f>
        <v>7.9340187560623523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3.4097157153877067E-2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1.0301134855551475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12.895623119932331</v>
      </c>
      <c r="I69" s="6">
        <f>IF('Log_working_3-way'!$D69="","",'True_Odds_Calculator_3-way'!O70/'True_Odds_Calculator_3-way'!B70-1)</f>
        <v>9.6893891785609849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3.2557200769269823E-2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1.0409022328030368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11.761238931961071</v>
      </c>
      <c r="I70" s="6">
        <f>IF('Log_working_3-way'!$D70="","",'True_Odds_Calculator_3-way'!O71/'True_Odds_Calculator_3-way'!B71-1)</f>
        <v>6.9567372377140355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4.3772941689980804E-2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1.0433073904518142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21.334025172196853</v>
      </c>
      <c r="I71" s="6">
        <f>IF('Log_working_3-way'!$D71="","",'True_Odds_Calculator_3-way'!O72/'True_Odds_Calculator_3-way'!B72-1)</f>
        <v>8.0047672532223917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4.4942294513608871E-2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1.0900617410853097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61.57921013804151</v>
      </c>
      <c r="I72" s="6">
        <f>IF('Log_working_3-way'!$D72="","",'True_Odds_Calculator_3-way'!O73/'True_Odds_Calculator_3-way'!B73-1)</f>
        <v>1.3186680826566111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5.6232921636840016E-2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1.0444392657675157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6.7156433517859773</v>
      </c>
      <c r="I73" s="6">
        <f>IF('Log_working_3-way'!$D73="","",'True_Odds_Calculator_3-way'!O74/'True_Odds_Calculator_3-way'!B74-1)</f>
        <v>6.0593031800839556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4.6026117957064239E-2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1.0207631889391255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12.617996178867731</v>
      </c>
      <c r="I74" s="6">
        <f>IF('Log_working_3-way'!$D74="","",'True_Odds_Calculator_3-way'!O75/'True_Odds_Calculator_3-way'!B75-1)</f>
        <v>6.3821017808159928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2.2391438289476095E-2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1.0270827618800857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2.130761500558997</v>
      </c>
      <c r="I75" s="6">
        <f>IF('Log_working_3-way'!$D75="","",'True_Odds_Calculator_3-way'!O76/'True_Odds_Calculator_3-way'!B76-1)</f>
        <v>5.5087329411296819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2.584469646823484E-2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1.0343071069423047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26.642759884781661</v>
      </c>
      <c r="I76" s="6">
        <f>IF('Log_working_3-way'!$D76="","",'True_Odds_Calculator_3-way'!O77/'True_Odds_Calculator_3-way'!B77-1)</f>
        <v>6.1768271381547875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3.4511649594194838E-2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1.0321859424818352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17.43918266763302</v>
      </c>
      <c r="I77" s="6">
        <f>IF('Log_working_3-way'!$D77="","",'True_Odds_Calculator_3-way'!O78/'True_Odds_Calculator_3-way'!B78-1)</f>
        <v>9.6728311858957774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3.4159125718606465E-2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1.0324184691590592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18.443667842551804</v>
      </c>
      <c r="I78" s="6">
        <f>IF('Log_working_3-way'!$D78="","",'True_Odds_Calculator_3-way'!O79/'True_Odds_Calculator_3-way'!B79-1)</f>
        <v>9.5318014371386113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3.4217972277197362E-2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1.0354258897383746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24.91432350886965</v>
      </c>
      <c r="I79" s="6">
        <f>IF('Log_working_3-way'!$D79="","",'True_Odds_Calculator_3-way'!O80/'True_Odds_Calculator_3-way'!B80-1)</f>
        <v>7.3501958164522971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3.5966008617168921E-2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1.031636464168781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18.634181075670085</v>
      </c>
      <c r="I80" s="6">
        <f>IF('Log_working_3-way'!$D80="","",'True_Odds_Calculator_3-way'!O81/'True_Odds_Calculator_3-way'!B81-1)</f>
        <v>8.9405302857220228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3.3430462564320695E-2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1.035653501736526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3.5429171677553395</v>
      </c>
      <c r="I81" s="6">
        <f>IF('Log_working_3-way'!$D81="","",'True_Odds_Calculator_3-way'!O82/'True_Odds_Calculator_3-way'!B82-1)</f>
        <v>6.7920430285425208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3.5770007075991428E-2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1.0313517346098051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16.977439829890557</v>
      </c>
      <c r="I82" s="6">
        <f>IF('Log_working_3-way'!$D82="","",'True_Odds_Calculator_3-way'!O83/'True_Odds_Calculator_3-way'!B83-1)</f>
        <v>7.8853785252895268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3.3465983393714094E-2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1.0309481205484494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12.573336854351529</v>
      </c>
      <c r="I83" s="6">
        <f>IF('Log_working_3-way'!$D83="","",'True_Odds_Calculator_3-way'!O84/'True_Odds_Calculator_3-way'!B84-1)</f>
        <v>10.348630266113087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3.3453284833181662E-2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1.0303065017123287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12.788439446336124</v>
      </c>
      <c r="I84" s="6">
        <f>IF('Log_working_3-way'!$D84="","",'True_Odds_Calculator_3-way'!O85/'True_Odds_Calculator_3-way'!B85-1)</f>
        <v>10.513592867050589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3.2745082984114493E-2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1.0455120756610043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23.626540673652279</v>
      </c>
      <c r="I85" s="6">
        <f>IF('Log_working_3-way'!$D85="","",'True_Odds_Calculator_3-way'!O86/'True_Odds_Calculator_3-way'!B86-1)</f>
        <v>8.3919224162868993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4.6319062247646148E-2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1.0209687126873159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21.837561159667715</v>
      </c>
      <c r="I86" s="6">
        <f>IF('Log_working_3-way'!$D86="","",'True_Odds_Calculator_3-way'!O87/'True_Odds_Calculator_3-way'!B87-1)</f>
        <v>7.1270225492330432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2.1902791895999529E-2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1.022939620590789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3.9112611571648861</v>
      </c>
      <c r="I87" s="6">
        <f>IF('Log_working_3-way'!$D87="","",'True_Odds_Calculator_3-way'!O88/'True_Odds_Calculator_3-way'!B88-1)</f>
        <v>7.7572916233874505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2.361644424156184E-2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1.0199446805138292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15.309182043223132</v>
      </c>
      <c r="I88" s="6">
        <f>IF('Log_working_3-way'!$D88="","",'True_Odds_Calculator_3-way'!O89/'True_Odds_Calculator_3-way'!B89-1)</f>
        <v>7.0373613693193704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2.1493602216435592E-2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1.0247557704126449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12.66106857566929</v>
      </c>
      <c r="I89" s="6">
        <f>IF('Log_working_3-way'!$D89="","",'True_Odds_Calculator_3-way'!O90/'True_Odds_Calculator_3-way'!B90-1)</f>
        <v>8.2772054344887209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2.6816422198483458E-2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1.0291232280324538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22.793257556522292</v>
      </c>
      <c r="I90" s="6">
        <f>IF('Log_working_3-way'!$D90="","",'True_Odds_Calculator_3-way'!O91/'True_Odds_Calculator_3-way'!B91-1)</f>
        <v>8.1915747345451901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3.0014539915530047E-2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1.0332048342624633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31.011751203384904</v>
      </c>
      <c r="I91" s="6">
        <f>IF('Log_working_3-way'!$D91="","",'True_Odds_Calculator_3-way'!O92/'True_Odds_Calculator_3-way'!B92-1)</f>
        <v>7.142724464891252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3.1791796409487372E-2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1.0261283386040216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18.924785072499049</v>
      </c>
      <c r="I92" s="6">
        <f>IF('Log_working_3-way'!$D92="","",'True_Odds_Calculator_3-way'!O93/'True_Odds_Calculator_3-way'!B93-1)</f>
        <v>9.1263936287817469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2.7594585469348232E-2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1.0240990903036258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12.77332053601612</v>
      </c>
      <c r="I93" s="6">
        <f>IF('Log_working_3-way'!$D93="","",'True_Odds_Calculator_3-way'!O94/'True_Odds_Calculator_3-way'!B94-1)</f>
        <v>8.5768031745595721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2.6119810148848233E-2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1.0290626297812986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24.279152280020529</v>
      </c>
      <c r="I94" s="6">
        <f>IF('Log_working_3-way'!$D94="","",'True_Odds_Calculator_3-way'!O95/'True_Odds_Calculator_3-way'!B95-1)</f>
        <v>7.2064960281678321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2.9734707996337706E-2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1.0256078292375623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12.75154697604358</v>
      </c>
      <c r="I95" s="6">
        <f>IF('Log_working_3-way'!$D95="","",'True_Odds_Calculator_3-way'!O96/'True_Odds_Calculator_3-way'!B96-1)</f>
        <v>9.8111606426326627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2.7744520537011264E-2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1.026183185085296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8.7404287338150244</v>
      </c>
      <c r="I96" s="6">
        <f>IF('Log_working_3-way'!$D96="","",'True_Odds_Calculator_3-way'!O97/'True_Odds_Calculator_3-way'!B97-1)</f>
        <v>7.5643111381084029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2.8129360583141416E-2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1.0315295897736472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31.423259683394832</v>
      </c>
      <c r="I97" s="6">
        <f>IF('Log_working_3-way'!$D97="","",'True_Odds_Calculator_3-way'!O98/'True_Odds_Calculator_3-way'!B98-1)</f>
        <v>5.2829525543339475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3.0507410269774216E-2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1.0656236454750927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69.644145533612601</v>
      </c>
      <c r="I98" s="6">
        <f>IF('Log_working_3-way'!$D98="","",'True_Odds_Calculator_3-way'!O99/'True_Odds_Calculator_3-way'!B99-1)</f>
        <v>0.55343788917903658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3.4075145942266349E-2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1.0265272149990741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18.914509919821242</v>
      </c>
      <c r="I99" s="6">
        <f>IF('Log_working_3-way'!$D99="","",'True_Odds_Calculator_3-way'!O100/'True_Odds_Calculator_3-way'!B100-1)</f>
        <v>6.8499853030894009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2.8124786378087574E-2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1.0264938838844349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19.097647110350913</v>
      </c>
      <c r="I100" s="6">
        <f>IF('Log_working_3-way'!$D100="","",'True_Odds_Calculator_3-way'!O101/'True_Odds_Calculator_3-way'!B101-1)</f>
        <v>7.9866697475169683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2.8038601302350807E-2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1.030547036206878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27.353751552885857</v>
      </c>
      <c r="I101" s="6">
        <f>IF('Log_working_3-way'!$D101="","",'True_Odds_Calculator_3-way'!O102/'True_Odds_Calculator_3-way'!B102-1)</f>
        <v>6.7436811492348836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3.0495295914804821E-2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1.0414665320390444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13.27763480027939</v>
      </c>
      <c r="I102" s="6">
        <f>IF('Log_working_3-way'!$D102="","",'True_Odds_Calculator_3-way'!O103/'True_Odds_Calculator_3-way'!B103-1)</f>
        <v>5.8471933715400892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4.410506524477098E-2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1.0767584314423588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7.4595627592753697</v>
      </c>
      <c r="I103" s="6">
        <f>IF('Log_working_3-way'!$D103="","",'True_Odds_Calculator_3-way'!O104/'True_Odds_Calculator_3-way'!B104-1)</f>
        <v>6.741973967297346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7.8937022714620664E-2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1.064508538679356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24.198773790291192</v>
      </c>
      <c r="I104" s="6">
        <f>IF('Log_working_3-way'!$D104="","",'True_Odds_Calculator_3-way'!O105/'True_Odds_Calculator_3-way'!B105-1)</f>
        <v>6.5754545851187745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6.5383518853658007E-2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1.0613560629546976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17.229648205238142</v>
      </c>
      <c r="I105" s="6">
        <f>IF('Log_working_3-way'!$D105="","",'True_Odds_Calculator_3-way'!O106/'True_Odds_Calculator_3-way'!B106-1)</f>
        <v>6.9380369656547138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6.4559642113171334E-2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1.0645387544322045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23.678390706545027</v>
      </c>
      <c r="I106" s="6">
        <f>IF('Log_working_3-way'!$D106="","",'True_Odds_Calculator_3-way'!O107/'True_Odds_Calculator_3-way'!B107-1)</f>
        <v>5.8177055282682808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6.5648410776423916E-2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1.0635259347266015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22.236419926027192</v>
      </c>
      <c r="I107" s="6">
        <f>IF('Log_working_3-way'!$D107="","",'True_Odds_Calculator_3-way'!O108/'True_Odds_Calculator_3-way'!B108-1)</f>
        <v>6.2035558461907483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6.5218422478857452E-2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1.0200087131228135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9.5915342534216812</v>
      </c>
      <c r="I108" s="6">
        <f>IF('Log_working_3-way'!$D108="","",'True_Odds_Calculator_3-way'!O109/'True_Odds_Calculator_3-way'!B109-1)</f>
        <v>7.5678655296052142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2.1630753412129833E-2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1.0224049983752987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23.686854631312244</v>
      </c>
      <c r="I109" s="6">
        <f>IF('Log_working_3-way'!$D109="","",'True_Odds_Calculator_3-way'!O110/'True_Odds_Calculator_3-way'!B110-1)</f>
        <v>8.7286681154613568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2.2888008850166841E-2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1.0210674264805255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8.9800327822887152</v>
      </c>
      <c r="I110" s="6">
        <f>IF('Log_working_3-way'!$D110="","",'True_Odds_Calculator_3-way'!O111/'True_Odds_Calculator_3-way'!B111-1)</f>
        <v>8.0880970371806509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2.2773241173853709E-2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1.0291772027593615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11.018440871773455</v>
      </c>
      <c r="I111" s="6">
        <f>IF('Log_working_3-way'!$D111="","",'True_Odds_Calculator_3-way'!O112/'True_Odds_Calculator_3-way'!B112-1)</f>
        <v>11.276432250778988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3.1609157646590225E-2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1.035847786635909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30.563129007666749</v>
      </c>
      <c r="I112" s="6">
        <f>IF('Log_working_3-way'!$D112="","",'True_Odds_Calculator_3-way'!O113/'True_Odds_Calculator_3-way'!B113-1)</f>
        <v>6.9817415267851946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3.4531817696474398E-2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1.0314860841691309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18.114542904223008</v>
      </c>
      <c r="I113" s="6">
        <f>IF('Log_working_3-way'!$D113="","",'True_Odds_Calculator_3-way'!O114/'True_Odds_Calculator_3-way'!B114-1)</f>
        <v>8.5092789430753424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3.3406161932807876E-2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1.0519889053891902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47.320071509284794</v>
      </c>
      <c r="I114" s="6">
        <f>IF('Log_working_3-way'!$D114="","",'True_Odds_Calculator_3-way'!O115/'True_Odds_Calculator_3-way'!B115-1)</f>
        <v>3.9846739155364022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4.0960394907954667E-2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1.0444185498695127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22.200549773233462</v>
      </c>
      <c r="I115" s="6">
        <f>IF('Log_working_3-way'!$D115="","",'True_Odds_Calculator_3-way'!O116/'True_Odds_Calculator_3-way'!B116-1)</f>
        <v>6.137205168900068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4.594692597219785E-2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1.0493753895194919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28.104033145812078</v>
      </c>
      <c r="I116" s="6">
        <f>IF('Log_working_3-way'!$D116="","",'True_Odds_Calculator_3-way'!O117/'True_Odds_Calculator_3-way'!B117-1)</f>
        <v>6.3163744131026442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4.8792743708646391E-2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1.0522296747540654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34.888080572148255</v>
      </c>
      <c r="I117" s="6">
        <f>IF('Log_working_3-way'!$D117="","",'True_Odds_Calculator_3-way'!O118/'True_Odds_Calculator_3-way'!B118-1)</f>
        <v>3.9476207197005362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4.8756244985209474E-2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1.0451012344767121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21.956985051572985</v>
      </c>
      <c r="I118" s="6">
        <f>IF('Log_working_3-way'!$D118="","",'True_Odds_Calculator_3-way'!O119/'True_Odds_Calculator_3-way'!B119-1)</f>
        <v>6.1320276053798368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4.6706241127389525E-2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1.0199195700700594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10.641193657793272</v>
      </c>
      <c r="I119" s="6">
        <f>IF('Log_working_3-way'!$D119="","",'True_Odds_Calculator_3-way'!O120/'True_Odds_Calculator_3-way'!B120-1)</f>
        <v>6.2293270514858072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2.1425016236820804E-2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1.0208343600844982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12.31732030413208</v>
      </c>
      <c r="I120" s="6">
        <f>IF('Log_working_3-way'!$D120="","",'True_Odds_Calculator_3-way'!O121/'True_Odds_Calculator_3-way'!B121-1)</f>
        <v>6.301183377047419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2.2455870634876529E-2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1.0359240358148019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38.807334212714835</v>
      </c>
      <c r="I121" s="6">
        <f>IF('Log_working_3-way'!$D121="","",'True_Odds_Calculator_3-way'!O122/'True_Odds_Calculator_3-way'!B122-1)</f>
        <v>3.9812129997307091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3.2256694850679724E-2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1.0303305455548364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34.716150592658352</v>
      </c>
      <c r="I122" s="6">
        <f>IF('Log_working_3-way'!$D122="","",'True_Odds_Calculator_3-way'!O123/'True_Odds_Calculator_3-way'!B123-1)</f>
        <v>4.9281950915111938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2.8412782798747704E-2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1.0277581637751436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21.246946293157038</v>
      </c>
      <c r="I123" s="6">
        <f>IF('Log_working_3-way'!$D123="","",'True_Odds_Calculator_3-way'!O124/'True_Odds_Calculator_3-way'!B124-1)</f>
        <v>6.7545473924430439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2.9051289973054173E-2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1.0245291675488202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5.1582872247866209</v>
      </c>
      <c r="I124" s="6">
        <f>IF('Log_working_3-way'!$D124="","",'True_Odds_Calculator_3-way'!O125/'True_Odds_Calculator_3-way'!B125-1)</f>
        <v>5.5133460833356693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2.5118131749345851E-2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1.043860970812214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60.231393585271874</v>
      </c>
      <c r="I125" s="6">
        <f>IF('Log_working_3-way'!$D125="","",'True_Odds_Calculator_3-way'!O126/'True_Odds_Calculator_3-way'!B126-1)</f>
        <v>1.1916276739797822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2.8690587264441181E-2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1.0211350991386234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8.7924227671063111</v>
      </c>
      <c r="I126" s="6">
        <f>IF('Log_working_3-way'!$D126="","",'True_Odds_Calculator_3-way'!O127/'True_Odds_Calculator_3-way'!B127-1)</f>
        <v>6.8029315317450925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2.2670385468068321E-2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1.0210391360261604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17.649715609912096</v>
      </c>
      <c r="I127" s="6">
        <f>IF('Log_working_3-way'!$D127="","",'True_Odds_Calculator_3-way'!O128/'True_Odds_Calculator_3-way'!B128-1)</f>
        <v>7.1223972983697248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2.2484708366817152E-2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1.0292936902006768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42.945656736031452</v>
      </c>
      <c r="I128" s="6">
        <f>IF('Log_working_3-way'!$D128="","",'True_Odds_Calculator_3-way'!O129/'True_Odds_Calculator_3-way'!B129-1)</f>
        <v>3.7966210844422319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2.4970825920677342E-2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1.0208320901449546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15.839736823848977</v>
      </c>
      <c r="I129" s="6">
        <f>IF('Log_working_3-way'!$D129="","",'True_Odds_Calculator_3-way'!O130/'True_Odds_Calculator_3-way'!B130-1)</f>
        <v>7.5107922352396219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2.2423010073562732E-2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1.027422303809858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38.084026716926466</v>
      </c>
      <c r="I130" s="6">
        <f>IF('Log_working_3-way'!$D130="","",'True_Odds_Calculator_3-way'!O131/'True_Odds_Calculator_3-way'!B131-1)</f>
        <v>3.9050536053477467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2.4911873941163343E-2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1.0222214053539576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22.256809396410599</v>
      </c>
      <c r="I131" s="6">
        <f>IF('Log_working_3-way'!$D131="","",'True_Odds_Calculator_3-way'!O132/'True_Odds_Calculator_3-way'!B132-1)</f>
        <v>6.7118373223405765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2.3156680661926332E-2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1.0198273106760789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15.581139478601536</v>
      </c>
      <c r="I132" s="6">
        <f>IF('Log_working_3-way'!$D132="","",'True_Odds_Calculator_3-way'!O133/'True_Odds_Calculator_3-way'!B133-1)</f>
        <v>6.9020831052423022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2.1346441858566489E-2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1.0534257416513342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18.040107636562102</v>
      </c>
      <c r="I133" s="6">
        <f>IF('Log_working_3-way'!$D133="","",'True_Odds_Calculator_3-way'!O134/'True_Odds_Calculator_3-way'!B134-1)</f>
        <v>9.4507181229632877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5.6138500558716942E-2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1.051143148210258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9.4634805285430019</v>
      </c>
      <c r="I134" s="6">
        <f>IF('Log_working_3-way'!$D134="","",'True_Odds_Calculator_3-way'!O135/'True_Odds_Calculator_3-way'!B135-1)</f>
        <v>12.101004676089667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5.4850318499629402E-2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1.0212965220629502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20.969695144070819</v>
      </c>
      <c r="I135" s="6">
        <f>IF('Log_working_3-way'!$D135="","",'True_Odds_Calculator_3-way'!O136/'True_Odds_Calculator_3-way'!B136-1)</f>
        <v>6.8051709080179457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2.2376971803824919E-2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1.0211816523065012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18.146290251733539</v>
      </c>
      <c r="I136" s="6">
        <f>IF('Log_working_3-way'!$D136="","",'True_Odds_Calculator_3-way'!O137/'True_Odds_Calculator_3-way'!B137-1)</f>
        <v>7.6620953877687619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2.2582799431457135E-2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1.0254463866327626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26.585293911485891</v>
      </c>
      <c r="I137" s="6">
        <f>IF('Log_working_3-way'!$D137="","",'True_Odds_Calculator_3-way'!O138/'True_Odds_Calculator_3-way'!B138-1)</f>
        <v>6.3182557928884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2.5667716136966945E-2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1.0572869271059986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67.453509842731293</v>
      </c>
      <c r="I138" s="6">
        <f>IF('Log_working_3-way'!$D138="","",'True_Odds_Calculator_3-way'!O139/'True_Odds_Calculator_3-way'!B139-1)</f>
        <v>0.71873835841233968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3.1597679200240147E-2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1.0342306478683065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34.594974131559503</v>
      </c>
      <c r="I139" s="6">
        <f>IF('Log_working_3-way'!$D139="","",'True_Odds_Calculator_3-way'!O140/'True_Odds_Calculator_3-way'!B140-1)</f>
        <v>5.5378523915109286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3.1913822611497E-2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1.0265450046853342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21.491012662278781</v>
      </c>
      <c r="I140" s="6">
        <f>IF('Log_working_3-way'!$D140="","",'True_Odds_Calculator_3-way'!O141/'True_Odds_Calculator_3-way'!B141-1)</f>
        <v>7.7225355141886531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2.7695180849268697E-2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1.0310586217900837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2.8527057610876905</v>
      </c>
      <c r="I141" s="6">
        <f>IF('Log_working_3-way'!$D141="","",'True_Odds_Calculator_3-way'!O142/'True_Odds_Calculator_3-way'!B142-1)</f>
        <v>5.0378807508482053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2.9975094691696569E-2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1.0263717956523366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13.954623571622395</v>
      </c>
      <c r="I142" s="6">
        <f>IF('Log_working_3-way'!$D142="","",'True_Odds_Calculator_3-way'!O143/'True_Odds_Calculator_3-way'!B143-1)</f>
        <v>6.5032746739563745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2.835757959097629E-2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1.0732444588636065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70.663106733780637</v>
      </c>
      <c r="I143" s="6">
        <f>IF('Log_working_3-way'!$D143="","",'True_Odds_Calculator_3-way'!O144/'True_Odds_Calculator_3-way'!B144-1)</f>
        <v>0.42367854352870205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3.7023002740758537E-2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1.0545529307756827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59.830686028849421</v>
      </c>
      <c r="I144" s="6">
        <f>IF('Log_working_3-way'!$D144="","",'True_Odds_Calculator_3-way'!O145/'True_Odds_Calculator_3-way'!B145-1)</f>
        <v>1.5953990093899861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3.5466839817996476E-2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1.0265643021065451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18.210404239187966</v>
      </c>
      <c r="I145" s="6">
        <f>IF('Log_working_3-way'!$D145="","",'True_Odds_Calculator_3-way'!O146/'True_Odds_Calculator_3-way'!B146-1)</f>
        <v>7.8765775650905958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2.8249388914892481E-2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1.0252816815773824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11.778373913366668</v>
      </c>
      <c r="I146" s="6">
        <f>IF('Log_working_3-way'!$D146="","",'True_Odds_Calculator_3-way'!O147/'True_Odds_Calculator_3-way'!B147-1)</f>
        <v>7.371147575481972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2.7321184440430413E-2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1.034791322764018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1.8118036255325838</v>
      </c>
      <c r="I147" s="6">
        <f>IF('Log_working_3-way'!$D147="","",'True_Odds_Calculator_3-way'!O148/'True_Odds_Calculator_3-way'!B148-1)</f>
        <v>4.791813555909739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3.2140479401079558E-2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1.0774373532092223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47.039757040309226</v>
      </c>
      <c r="I148" s="6">
        <f>IF('Log_working_3-way'!$D148="","",'True_Odds_Calculator_3-way'!O149/'True_Odds_Calculator_3-way'!B149-1)</f>
        <v>2.9216128196170787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6.2045507858315752E-2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1.0192319181386171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10.179334641865644</v>
      </c>
      <c r="I149" s="6">
        <f>IF('Log_working_3-way'!$D149="","",'True_Odds_Calculator_3-way'!O150/'True_Odds_Calculator_3-way'!B150-1)</f>
        <v>11.058954558100343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2.0940944441556475E-2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1.0213853870802134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5.843387108413137</v>
      </c>
      <c r="I150" s="6">
        <f>IF('Log_working_3-way'!$D150="","",'True_Odds_Calculator_3-way'!O151/'True_Odds_Calculator_3-way'!B151-1)</f>
        <v>8.2573777382106748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2.2693022693022868E-2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1.0199486852011348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10.965795174806557</v>
      </c>
      <c r="I151" s="6">
        <f>IF('Log_working_3-way'!$D151="","",'True_Odds_Calculator_3-way'!O152/'True_Odds_Calculator_3-way'!B152-1)</f>
        <v>9.2507743123603312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2.1707000868734339E-2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1.0244364414288627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4.2299857312625173</v>
      </c>
      <c r="I152" s="6">
        <f>IF('Log_working_3-way'!$D152="","",'True_Odds_Calculator_3-way'!O153/'True_Odds_Calculator_3-way'!B153-1)</f>
        <v>5.2241152504281203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2.4547274547274345E-2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1.0484413344909296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25.991433218724676</v>
      </c>
      <c r="I153" s="6">
        <f>IF('Log_working_3-way'!$D153="","",'True_Odds_Calculator_3-way'!O154/'True_Odds_Calculator_3-way'!B154-1)</f>
        <v>8.3747625876574023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4.8234274033764901E-2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1.0425292860246136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20.312926173430601</v>
      </c>
      <c r="I154" s="6">
        <f>IF('Log_working_3-way'!$D154="","",'True_Odds_Calculator_3-way'!O155/'True_Odds_Calculator_3-way'!B155-1)</f>
        <v>10.468830042009376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4.3963218344624577E-2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1.0521007285822308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33.187366488624463</v>
      </c>
      <c r="I155" s="6">
        <f>IF('Log_working_3-way'!$D155="","",'True_Odds_Calculator_3-way'!O156/'True_Odds_Calculator_3-way'!B156-1)</f>
        <v>6.3161767021527435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4.8821086081725751E-2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1.0478454637409065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23.835922965414156</v>
      </c>
      <c r="I156" s="6">
        <f>IF('Log_working_3-way'!$D156="","",'True_Odds_Calculator_3-way'!O157/'True_Odds_Calculator_3-way'!B157-1)</f>
        <v>9.8163205187605538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4.8111661793754257E-2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1.0413054121112335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14.824641471234152</v>
      </c>
      <c r="I157" s="6">
        <f>IF('Log_working_3-way'!$D157="","",'True_Odds_Calculator_3-way'!O158/'True_Odds_Calculator_3-way'!B158-1)</f>
        <v>9.4308292571883605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4.4229376033288137E-2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1.0278895797997698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39.613253430563091</v>
      </c>
      <c r="I158" s="6">
        <f>IF('Log_working_3-way'!$D158="","",'True_Odds_Calculator_3-way'!O159/'True_Odds_Calculator_3-way'!B159-1)</f>
        <v>3.8615543968694102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2.4870098728572154E-2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1.0914216111304484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17.870113298016314</v>
      </c>
      <c r="I159" s="6">
        <f>IF('Log_working_3-way'!$D159="","",'True_Odds_Calculator_3-way'!O160/'True_Odds_Calculator_3-way'!B160-1)</f>
        <v>8.8179358626604678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9.4914307004470899E-2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1.0506575758504775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12.92383252961196</v>
      </c>
      <c r="I160" s="6">
        <f>IF('Log_working_3-way'!$D160="","",'True_Odds_Calculator_3-way'!O161/'True_Odds_Calculator_3-way'!B161-1)</f>
        <v>9.6095613667598343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5.429025968756096E-2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1.0617225612546493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3.2499385395587561</v>
      </c>
      <c r="I161" s="6">
        <f>IF('Log_working_3-way'!$D161="","",'True_Odds_Calculator_3-way'!O162/'True_Odds_Calculator_3-way'!B162-1)</f>
        <v>7.2526050869564624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6.065840106406295E-2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1.1379360001926109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74.192854484691708</v>
      </c>
      <c r="I162" s="6">
        <f>IF('Log_working_3-way'!$D162="","",'True_Odds_Calculator_3-way'!O163/'True_Odds_Calculator_3-way'!B163-1)</f>
        <v>0.43054182134966457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6.0198981690898101E-2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1.1530725831079198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75.263990993769312</v>
      </c>
      <c r="I163" s="6">
        <f>IF('Log_working_3-way'!$D163="","",'True_Odds_Calculator_3-way'!O164/'True_Odds_Calculator_3-way'!B164-1)</f>
        <v>0.3222401396951684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6.4227589807571928E-2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1.0245097329171668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26.911346575708727</v>
      </c>
      <c r="I164" s="6">
        <f>IF('Log_working_3-way'!$D164="","",'True_Odds_Calculator_3-way'!O165/'True_Odds_Calculator_3-way'!B165-1)</f>
        <v>7.1059711350975299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2.4556699554922234E-2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1.0321774383489486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0.41433193850646166</v>
      </c>
      <c r="I165" s="6">
        <f>IF('Log_working_3-way'!$D165="","",'True_Odds_Calculator_3-way'!O166/'True_Odds_Calculator_3-way'!B166-1)</f>
        <v>3.3549708461446723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2.6342862641545617E-2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1.030398751390994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16.389536918890233</v>
      </c>
      <c r="I166" s="6">
        <f>IF('Log_working_3-way'!$D166="","",'True_Odds_Calculator_3-way'!O167/'True_Odds_Calculator_3-way'!B167-1)</f>
        <v>9.2096437872587114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3.2495047325555859E-2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1.0296167773498761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15.413322292931209</v>
      </c>
      <c r="I167" s="6">
        <f>IF('Log_working_3-way'!$D167="","",'True_Odds_Calculator_3-way'!O168/'True_Odds_Calculator_3-way'!B168-1)</f>
        <v>9.4186000330588016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3.1789147022585951E-2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1.0214287179937602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6.2978605270192514</v>
      </c>
      <c r="I168" s="6">
        <f>IF('Log_working_3-way'!$D168="","",'True_Odds_Calculator_3-way'!O169/'True_Odds_Calculator_3-way'!B169-1)</f>
        <v>9.0426549634018603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2.2921413584890526E-2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1.0413319769078426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11.038384436893914</v>
      </c>
      <c r="I169" s="6">
        <f>IF('Log_working_3-way'!$D169="","",'True_Odds_Calculator_3-way'!O170/'True_Odds_Calculator_3-way'!B170-1)</f>
        <v>10.869426750143219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4.4560442972190195E-2</v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3.05</v>
      </c>
      <c r="D2" s="9">
        <f>(K2/(AR2+K2-(AR2*K2)))</f>
        <v>0.40443300366081103</v>
      </c>
      <c r="E2" s="9">
        <f>(L2/(AR2+L2-(AR2*L2)))</f>
        <v>0.27874066946846576</v>
      </c>
      <c r="F2" s="9">
        <f>(M2/(AR2+M2-(AR2*M2)))</f>
        <v>0.31682632687072293</v>
      </c>
      <c r="G2" s="9">
        <f>AR2</f>
        <v>1.0518552975016666</v>
      </c>
      <c r="H2" s="9">
        <f>IF(A2="","",1/D2)</f>
        <v>2.472597416502333</v>
      </c>
      <c r="I2" s="9">
        <f>IF(B2="","",1/E2)</f>
        <v>3.5875640318540998</v>
      </c>
      <c r="J2" s="9">
        <f>IF(C2="","",1/F2)</f>
        <v>3.1563033598784158</v>
      </c>
      <c r="K2" s="11">
        <f>1/A2</f>
        <v>0.41666666666666669</v>
      </c>
      <c r="L2" s="11">
        <f>1/B2</f>
        <v>0.28901734104046245</v>
      </c>
      <c r="M2" s="11">
        <f>1/C2</f>
        <v>0.32786885245901642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-0.27875959442812448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0.23334596797119306</v>
      </c>
      <c r="Q2" s="11">
        <f>2*'OddsRatio_working_3-way'!K2*'OddsRatio_working_3-way'!L2*'OddsRatio_working_3-way'!M2</f>
        <v>7.8966486623077189E-2</v>
      </c>
      <c r="R2" s="11">
        <f>O2/N2</f>
        <v>0</v>
      </c>
      <c r="S2" s="11">
        <f>P2/N2</f>
        <v>-0.8370867680802252</v>
      </c>
      <c r="T2" s="11">
        <f>Q2/N2</f>
        <v>-0.28327809410498317</v>
      </c>
      <c r="U2" s="11">
        <f>'OddsRatio_working_3-way'!S2-'OddsRatio_working_3-way'!R2^2/3</f>
        <v>-0.8370867680802252</v>
      </c>
      <c r="V2" s="11">
        <f>'OddsRatio_working_3-way'!S2*'OddsRatio_working_3-way'!R2/3-2*'OddsRatio_working_3-way'!R2^3/27-'OddsRatio_working_3-way'!T2</f>
        <v>0.28327809410498317</v>
      </c>
      <c r="W2" s="11">
        <f>'OddsRatio_working_3-way'!V2^2+4*'OddsRatio_working_3-way'!U2^3/27</f>
        <v>-6.6510966575526048E-3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0.14739197337143592</v>
      </c>
      <c r="Y2" s="11">
        <f>IF('OddsRatio_working_3-way'!W2&gt;=0,IF('OddsRatio_working_3-way'!V2+SQRT('OddsRatio_working_3-way'!W2)&gt;0,0,PI()),ACOS('OddsRatio_working_3-way'!V2/(2*'OddsRatio_working_3-way'!X2)))</f>
        <v>0.2803143310377374</v>
      </c>
      <c r="Z2" s="11">
        <f>'OddsRatio_working_3-way'!X2^(1/3)*COS('OddsRatio_working_3-way'!Y2/3)</f>
        <v>0.52592764875083331</v>
      </c>
      <c r="AA2" s="11">
        <f>'OddsRatio_working_3-way'!X2^(1/3)*COS(('OddsRatio_working_3-way'!Y2+2*PI())/3)</f>
        <v>-0.30564605990287491</v>
      </c>
      <c r="AB2" s="11">
        <f>'OddsRatio_working_3-way'!X2^(1/3)*COS(('OddsRatio_working_3-way'!Y2+4*PI())/3)</f>
        <v>-0.22028158884795845</v>
      </c>
      <c r="AC2" s="11">
        <f>'OddsRatio_working_3-way'!X2^(1/3)*SIN('OddsRatio_working_3-way'!Y2/3)</f>
        <v>4.9285200342786072E-2</v>
      </c>
      <c r="AD2" s="11">
        <f>'OddsRatio_working_3-way'!X2^(1/3)*SIN(('OddsRatio_working_3-way'!Y2+2*PI())/3)</f>
        <v>0.43082410419944778</v>
      </c>
      <c r="AE2" s="11">
        <f>'OddsRatio_working_3-way'!X2^(1/3)*SIN(('OddsRatio_working_3-way'!Y2+4*PI())/3)</f>
        <v>-0.48010930454223383</v>
      </c>
      <c r="AF2" s="11">
        <f>-'OddsRatio_working_3-way'!U2/(3*'OddsRatio_working_3-way'!X2^(1/3))*COS(('OddsRatio_working_3-way'!Y2)/3)</f>
        <v>0.52592764875083331</v>
      </c>
      <c r="AG2" s="11">
        <f>-'OddsRatio_working_3-way'!U2/(3*'OddsRatio_working_3-way'!X2^(1/3))*COS(('OddsRatio_working_3-way'!Y2+2*PI())/3)</f>
        <v>-0.30564605990287491</v>
      </c>
      <c r="AH2" s="11">
        <f>-'OddsRatio_working_3-way'!U2/(3*'OddsRatio_working_3-way'!X2^(1/3))*COS(('OddsRatio_working_3-way'!Y2+4*PI())/3)</f>
        <v>-0.22028158884795845</v>
      </c>
      <c r="AI2" s="11">
        <f>'OddsRatio_working_3-way'!U2/(3*'OddsRatio_working_3-way'!X2^(1/3))*SIN(('OddsRatio_working_3-way'!Y2)/3)</f>
        <v>-4.9285200342786072E-2</v>
      </c>
      <c r="AJ2" s="11">
        <f>'OddsRatio_working_3-way'!U2/(3*'OddsRatio_working_3-way'!X2^(1/3))*SIN(('OddsRatio_working_3-way'!Y2+2*PI())/3)</f>
        <v>-0.43082410419944778</v>
      </c>
      <c r="AK2" s="11">
        <f>'OddsRatio_working_3-way'!U2/(3*'OddsRatio_working_3-way'!X2^(1/3))*SIN(('OddsRatio_working_3-way'!Y2+4*PI())/3)</f>
        <v>0.48010930454223383</v>
      </c>
      <c r="AL2" s="11">
        <f>'OddsRatio_working_3-way'!Z2+'OddsRatio_working_3-way'!AF2</f>
        <v>1.0518552975016666</v>
      </c>
      <c r="AM2" s="11">
        <f>'OddsRatio_working_3-way'!AA2+'OddsRatio_working_3-way'!AG2</f>
        <v>-0.61129211980574982</v>
      </c>
      <c r="AN2" s="11">
        <f>'OddsRatio_working_3-way'!AB2+'OddsRatio_working_3-way'!AH2</f>
        <v>-0.44056317769591691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1.0518552975016666</v>
      </c>
      <c r="AS2" s="11">
        <f>IF(('OddsRatio_working_3-way'!X2=0),IF(Q2&gt;0,-Q2^(1/3),(-Q2)^(1/3)),'OddsRatio_working_3-way'!AM2-'OddsRatio_working_3-way'!R2/3)</f>
        <v>-0.61129211980574982</v>
      </c>
      <c r="AT2" s="11">
        <f>IF(('OddsRatio_working_3-way'!X2=0),IF(Q2&gt;0,-Q2^(1/3),(-Q2)^(1/3)),'OddsRatio_working_3-way'!AN2-'OddsRatio_working_3-way'!R2/3)</f>
        <v>-0.44056317769591691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3.46</v>
      </c>
      <c r="C3" s="4">
        <f>IF('True_Odds_Calculator_3-way'!C4="","",'True_Odds_Calculator_3-way'!C4)</f>
        <v>2.75</v>
      </c>
      <c r="D3" s="9">
        <f t="shared" ref="D3" si="0">(K3/(AR3+K3-(AR3*K3)))</f>
        <v>0.36868770056941663</v>
      </c>
      <c r="E3" s="9">
        <f t="shared" ref="E3" si="1">(L3/(AR3+L3-(AR3*L3)))</f>
        <v>0.27899905419628696</v>
      </c>
      <c r="F3" s="9">
        <f t="shared" ref="F3" si="2">(M3/(AR3+M3-(AR3*M3)))</f>
        <v>0.35231324523429652</v>
      </c>
      <c r="G3" s="9">
        <f t="shared" ref="G3" si="3">AR3</f>
        <v>1.0505046915362037</v>
      </c>
      <c r="H3" s="9">
        <f t="shared" ref="H3" si="4">IF(A3="","",1/D3)</f>
        <v>2.7123226472040112</v>
      </c>
      <c r="I3" s="9">
        <f t="shared" ref="I3" si="5">IF(B3="","",1/E3)</f>
        <v>3.5842415411790611</v>
      </c>
      <c r="J3" s="9">
        <f t="shared" ref="J3" si="6">IF(C3="","",1/F3)</f>
        <v>2.8383832101883559</v>
      </c>
      <c r="K3" s="11">
        <f t="shared" ref="K3" si="7">1/A3</f>
        <v>0.38022813688212931</v>
      </c>
      <c r="L3" s="11">
        <f t="shared" ref="L3" si="8">1/B3</f>
        <v>0.28901734104046245</v>
      </c>
      <c r="M3" s="11">
        <f t="shared" ref="M3" si="9">1/C3</f>
        <v>0.36363636363636365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-0.28041175730135914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0.23337176241635682</v>
      </c>
      <c r="Q3" s="11">
        <f>2*'OddsRatio_working_3-way'!K3*'OddsRatio_working_3-way'!L3*'OddsRatio_working_3-way'!M3</f>
        <v>7.9921836443957825E-2</v>
      </c>
      <c r="R3" s="11">
        <f t="shared" ref="R3" si="10">O3/N3</f>
        <v>0</v>
      </c>
      <c r="S3" s="11">
        <f t="shared" ref="S3" si="11">P3/N3</f>
        <v>-0.83224670984659055</v>
      </c>
      <c r="T3" s="11">
        <f t="shared" ref="T3" si="12">Q3/N3</f>
        <v>-0.28501599652280502</v>
      </c>
      <c r="U3" s="11">
        <f>'OddsRatio_working_3-way'!S3-'OddsRatio_working_3-way'!R3^2/3</f>
        <v>-0.83224670984659055</v>
      </c>
      <c r="V3" s="11">
        <f>'OddsRatio_working_3-way'!S3*'OddsRatio_working_3-way'!R3/3-2*'OddsRatio_working_3-way'!R3^3/27-'OddsRatio_working_3-way'!T3</f>
        <v>0.28501599652280502</v>
      </c>
      <c r="W3" s="11">
        <f>'OddsRatio_working_3-way'!V3^2+4*'OddsRatio_working_3-way'!U3^3/27</f>
        <v>-4.1648232618847064E-3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0.14611548646171316</v>
      </c>
      <c r="Y3" s="11">
        <f>IF('OddsRatio_working_3-way'!W3&gt;=0,IF('OddsRatio_working_3-way'!V3+SQRT('OddsRatio_working_3-way'!W3)&gt;0,0,PI()),ACOS('OddsRatio_working_3-way'!V3/(2*'OddsRatio_working_3-way'!X3)))</f>
        <v>0.22267268241778715</v>
      </c>
      <c r="Z3" s="11">
        <f>'OddsRatio_working_3-way'!X3^(1/3)*COS('OddsRatio_working_3-way'!Y3/3)</f>
        <v>0.52525234576810187</v>
      </c>
      <c r="AA3" s="11">
        <f>'OddsRatio_working_3-way'!X3^(1/3)*COS(('OddsRatio_working_3-way'!Y3+2*PI())/3)</f>
        <v>-0.29645156882374929</v>
      </c>
      <c r="AB3" s="11">
        <f>'OddsRatio_working_3-way'!X3^(1/3)*COS(('OddsRatio_working_3-way'!Y3+4*PI())/3)</f>
        <v>-0.2288007769443525</v>
      </c>
      <c r="AC3" s="11">
        <f>'OddsRatio_working_3-way'!X3^(1/3)*SIN('OddsRatio_working_3-way'!Y3/3)</f>
        <v>3.9058202902461044E-2</v>
      </c>
      <c r="AD3" s="11">
        <f>'OddsRatio_working_3-way'!X3^(1/3)*SIN(('OddsRatio_working_3-way'!Y3+2*PI())/3)</f>
        <v>0.43535277338131351</v>
      </c>
      <c r="AE3" s="11">
        <f>'OddsRatio_working_3-way'!X3^(1/3)*SIN(('OddsRatio_working_3-way'!Y3+4*PI())/3)</f>
        <v>-0.4744109762837746</v>
      </c>
      <c r="AF3" s="11">
        <f>-'OddsRatio_working_3-way'!U3/(3*'OddsRatio_working_3-way'!X3^(1/3))*COS(('OddsRatio_working_3-way'!Y3)/3)</f>
        <v>0.52525234576810187</v>
      </c>
      <c r="AG3" s="11">
        <f>-'OddsRatio_working_3-way'!U3/(3*'OddsRatio_working_3-way'!X3^(1/3))*COS(('OddsRatio_working_3-way'!Y3+2*PI())/3)</f>
        <v>-0.29645156882374929</v>
      </c>
      <c r="AH3" s="11">
        <f>-'OddsRatio_working_3-way'!U3/(3*'OddsRatio_working_3-way'!X3^(1/3))*COS(('OddsRatio_working_3-way'!Y3+4*PI())/3)</f>
        <v>-0.2288007769443525</v>
      </c>
      <c r="AI3" s="11">
        <f>'OddsRatio_working_3-way'!U3/(3*'OddsRatio_working_3-way'!X3^(1/3))*SIN(('OddsRatio_working_3-way'!Y3)/3)</f>
        <v>-3.9058202902461044E-2</v>
      </c>
      <c r="AJ3" s="11">
        <f>'OddsRatio_working_3-way'!U3/(3*'OddsRatio_working_3-way'!X3^(1/3))*SIN(('OddsRatio_working_3-way'!Y3+2*PI())/3)</f>
        <v>-0.43535277338131351</v>
      </c>
      <c r="AK3" s="11">
        <f>'OddsRatio_working_3-way'!U3/(3*'OddsRatio_working_3-way'!X3^(1/3))*SIN(('OddsRatio_working_3-way'!Y3+4*PI())/3)</f>
        <v>0.4744109762837746</v>
      </c>
      <c r="AL3" s="11">
        <f>'OddsRatio_working_3-way'!Z3+'OddsRatio_working_3-way'!AF3</f>
        <v>1.0505046915362037</v>
      </c>
      <c r="AM3" s="11">
        <f>'OddsRatio_working_3-way'!AA3+'OddsRatio_working_3-way'!AG3</f>
        <v>-0.59290313764749858</v>
      </c>
      <c r="AN3" s="11">
        <f>'OddsRatio_working_3-way'!AB3+'OddsRatio_working_3-way'!AH3</f>
        <v>-0.45760155388870499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1.0505046915362037</v>
      </c>
      <c r="AS3" s="11">
        <f>IF(('OddsRatio_working_3-way'!X3=0),IF(Q3&gt;0,-Q3^(1/3),(-Q3)^(1/3)),'OddsRatio_working_3-way'!AM3-'OddsRatio_working_3-way'!R3/3)</f>
        <v>-0.59290313764749858</v>
      </c>
      <c r="AT3" s="11">
        <f>IF(('OddsRatio_working_3-way'!X3=0),IF(Q3&gt;0,-Q3^(1/3),(-Q3)^(1/3)),'OddsRatio_working_3-way'!AN3-'OddsRatio_working_3-way'!R3/3)</f>
        <v>-0.45760155388870499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2.71</v>
      </c>
      <c r="D4" s="9">
        <f t="shared" ref="D4:D67" si="13">(K4/(AR4+K4-(AR4*K4)))</f>
        <v>0.36852140398613636</v>
      </c>
      <c r="E4" s="9">
        <f t="shared" ref="E4:E67" si="14">(L4/(AR4+L4-(AR4*L4)))</f>
        <v>0.27403536382727756</v>
      </c>
      <c r="F4" s="9">
        <f t="shared" ref="F4:F67" si="15">(M4/(AR4+M4-(AR4*M4)))</f>
        <v>0.35744323218658586</v>
      </c>
      <c r="G4" s="9">
        <f t="shared" ref="G4:G67" si="16">AR4</f>
        <v>1.0512555781377939</v>
      </c>
      <c r="H4" s="9">
        <f t="shared" ref="H4:H67" si="17">IF(A4="","",1/D4)</f>
        <v>2.713546592364604</v>
      </c>
      <c r="I4" s="9">
        <f t="shared" ref="I4:I67" si="18">IF(B4="","",1/E4)</f>
        <v>3.649164056907241</v>
      </c>
      <c r="J4" s="9">
        <f t="shared" ref="J4:J67" si="19">IF(C4="","",1/F4)</f>
        <v>2.7976470386156271</v>
      </c>
      <c r="K4" s="11">
        <f t="shared" ref="K4:K67" si="20">1/A4</f>
        <v>0.38022813688212931</v>
      </c>
      <c r="L4" s="11">
        <f t="shared" ref="L4:L67" si="21">1/B4</f>
        <v>0.28409090909090912</v>
      </c>
      <c r="M4" s="11">
        <f t="shared" ref="M4:M67" si="22">1/C4</f>
        <v>0.36900369003690037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-0.27997325903089643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0.23357691233324362</v>
      </c>
      <c r="Q4" s="11">
        <f>2*'OddsRatio_working_3-way'!K4*'OddsRatio_working_3-way'!L4*'OddsRatio_working_3-way'!M4</f>
        <v>7.9719082707591704E-2</v>
      </c>
      <c r="R4" s="11">
        <f t="shared" ref="R4:R67" si="23">O4/N4</f>
        <v>0</v>
      </c>
      <c r="S4" s="11">
        <f t="shared" ref="S4:S67" si="24">P4/N4</f>
        <v>-0.83428293524085195</v>
      </c>
      <c r="T4" s="11">
        <f t="shared" ref="T4:T67" si="25">Q4/N4</f>
        <v>-0.28473820315387444</v>
      </c>
      <c r="U4" s="11">
        <f>'OddsRatio_working_3-way'!S4-'OddsRatio_working_3-way'!R4^2/3</f>
        <v>-0.83428293524085195</v>
      </c>
      <c r="V4" s="11">
        <f>'OddsRatio_working_3-way'!S4*'OddsRatio_working_3-way'!R4/3-2*'OddsRatio_working_3-way'!R4^3/27-'OddsRatio_working_3-way'!T4</f>
        <v>0.28473820315387444</v>
      </c>
      <c r="W4" s="11">
        <f>'OddsRatio_working_3-way'!V4^2+4*'OddsRatio_working_3-way'!U4^3/27</f>
        <v>-4.9514588094123624E-3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0.14665205687673583</v>
      </c>
      <c r="Y4" s="11">
        <f>IF('OddsRatio_working_3-way'!W4&gt;=0,IF('OddsRatio_working_3-way'!V4+SQRT('OddsRatio_working_3-way'!W4)&gt;0,0,PI()),ACOS('OddsRatio_working_3-way'!V4/(2*'OddsRatio_working_3-way'!X4)))</f>
        <v>0.24227318815779908</v>
      </c>
      <c r="Z4" s="11">
        <f>'OddsRatio_working_3-way'!X4^(1/3)*COS('OddsRatio_working_3-way'!Y4/3)</f>
        <v>0.52562778906889696</v>
      </c>
      <c r="AA4" s="11">
        <f>'OddsRatio_working_3-way'!X4^(1/3)*COS(('OddsRatio_working_3-way'!Y4+2*PI())/3)</f>
        <v>-0.29965550591506518</v>
      </c>
      <c r="AB4" s="11">
        <f>'OddsRatio_working_3-way'!X4^(1/3)*COS(('OddsRatio_working_3-way'!Y4+4*PI())/3)</f>
        <v>-0.22597228315383192</v>
      </c>
      <c r="AC4" s="11">
        <f>'OddsRatio_working_3-way'!X4^(1/3)*SIN('OddsRatio_working_3-way'!Y4/3)</f>
        <v>4.2541028495957291E-2</v>
      </c>
      <c r="AD4" s="11">
        <f>'OddsRatio_working_3-way'!X4^(1/3)*SIN(('OddsRatio_working_3-way'!Y4+2*PI())/3)</f>
        <v>0.43393650402073464</v>
      </c>
      <c r="AE4" s="11">
        <f>'OddsRatio_working_3-way'!X4^(1/3)*SIN(('OddsRatio_working_3-way'!Y4+4*PI())/3)</f>
        <v>-0.47647753251669184</v>
      </c>
      <c r="AF4" s="11">
        <f>-'OddsRatio_working_3-way'!U4/(3*'OddsRatio_working_3-way'!X4^(1/3))*COS(('OddsRatio_working_3-way'!Y4)/3)</f>
        <v>0.52562778906889696</v>
      </c>
      <c r="AG4" s="11">
        <f>-'OddsRatio_working_3-way'!U4/(3*'OddsRatio_working_3-way'!X4^(1/3))*COS(('OddsRatio_working_3-way'!Y4+2*PI())/3)</f>
        <v>-0.29965550591506518</v>
      </c>
      <c r="AH4" s="11">
        <f>-'OddsRatio_working_3-way'!U4/(3*'OddsRatio_working_3-way'!X4^(1/3))*COS(('OddsRatio_working_3-way'!Y4+4*PI())/3)</f>
        <v>-0.22597228315383192</v>
      </c>
      <c r="AI4" s="11">
        <f>'OddsRatio_working_3-way'!U4/(3*'OddsRatio_working_3-way'!X4^(1/3))*SIN(('OddsRatio_working_3-way'!Y4)/3)</f>
        <v>-4.2541028495957291E-2</v>
      </c>
      <c r="AJ4" s="11">
        <f>'OddsRatio_working_3-way'!U4/(3*'OddsRatio_working_3-way'!X4^(1/3))*SIN(('OddsRatio_working_3-way'!Y4+2*PI())/3)</f>
        <v>-0.43393650402073464</v>
      </c>
      <c r="AK4" s="11">
        <f>'OddsRatio_working_3-way'!U4/(3*'OddsRatio_working_3-way'!X4^(1/3))*SIN(('OddsRatio_working_3-way'!Y4+4*PI())/3)</f>
        <v>0.47647753251669184</v>
      </c>
      <c r="AL4" s="11">
        <f>'OddsRatio_working_3-way'!Z4+'OddsRatio_working_3-way'!AF4</f>
        <v>1.0512555781377939</v>
      </c>
      <c r="AM4" s="11">
        <f>'OddsRatio_working_3-way'!AA4+'OddsRatio_working_3-way'!AG4</f>
        <v>-0.59931101183013036</v>
      </c>
      <c r="AN4" s="11">
        <f>'OddsRatio_working_3-way'!AB4+'OddsRatio_working_3-way'!AH4</f>
        <v>-0.45194456630766383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1.0512555781377939</v>
      </c>
      <c r="AS4" s="11">
        <f>IF(('OddsRatio_working_3-way'!X4=0),IF(Q4&gt;0,-Q4^(1/3),(-Q4)^(1/3)),'OddsRatio_working_3-way'!AM4-'OddsRatio_working_3-way'!R4/3)</f>
        <v>-0.59931101183013036</v>
      </c>
      <c r="AT4" s="11">
        <f>IF(('OddsRatio_working_3-way'!X4=0),IF(Q4&gt;0,-Q4^(1/3),(-Q4)^(1/3)),'OddsRatio_working_3-way'!AN4-'OddsRatio_working_3-way'!R4/3)</f>
        <v>-0.45194456630766383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3.92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1.99</v>
      </c>
      <c r="D5" s="9">
        <f t="shared" si="13"/>
        <v>0.2484880919486826</v>
      </c>
      <c r="E5" s="9">
        <f t="shared" si="14"/>
        <v>0.25777612476800699</v>
      </c>
      <c r="F5" s="9">
        <f t="shared" si="15"/>
        <v>0.49373578328331025</v>
      </c>
      <c r="G5" s="9">
        <f t="shared" si="16"/>
        <v>1.0357320939610557</v>
      </c>
      <c r="H5" s="9">
        <f t="shared" si="17"/>
        <v>4.0243377143662826</v>
      </c>
      <c r="I5" s="9">
        <f t="shared" si="18"/>
        <v>3.8793352212117345</v>
      </c>
      <c r="J5" s="9">
        <f t="shared" si="19"/>
        <v>2.0253747730214453</v>
      </c>
      <c r="K5" s="11">
        <f t="shared" si="20"/>
        <v>0.25510204081632654</v>
      </c>
      <c r="L5" s="11">
        <f t="shared" si="21"/>
        <v>0.26455026455026459</v>
      </c>
      <c r="M5" s="11">
        <f t="shared" si="22"/>
        <v>0.50251256281407031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-0.27254103364245907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0.22687945721480746</v>
      </c>
      <c r="Q5" s="11">
        <f>2*'OddsRatio_working_3-way'!K5*'OddsRatio_working_3-way'!L5*'OddsRatio_working_3-way'!M5</f>
        <v>6.7826444608313149E-2</v>
      </c>
      <c r="R5" s="11">
        <f t="shared" si="23"/>
        <v>0</v>
      </c>
      <c r="S5" s="11">
        <f t="shared" si="24"/>
        <v>-0.83245981048287176</v>
      </c>
      <c r="T5" s="11">
        <f t="shared" si="25"/>
        <v>-0.24886690896348934</v>
      </c>
      <c r="U5" s="11">
        <f>'OddsRatio_working_3-way'!S5-'OddsRatio_working_3-way'!R5^2/3</f>
        <v>-0.83245981048287176</v>
      </c>
      <c r="V5" s="11">
        <f>'OddsRatio_working_3-way'!S5*'OddsRatio_working_3-way'!R5/3-2*'OddsRatio_working_3-way'!R5^3/27-'OddsRatio_working_3-way'!T5</f>
        <v>0.24886690896348934</v>
      </c>
      <c r="W5" s="11">
        <f>'OddsRatio_working_3-way'!V5^2+4*'OddsRatio_working_3-way'!U5^3/27</f>
        <v>-2.3529820344558264E-2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0.1461716103776653</v>
      </c>
      <c r="Y5" s="11">
        <f>IF('OddsRatio_working_3-way'!W5&gt;=0,IF('OddsRatio_working_3-way'!V5+SQRT('OddsRatio_working_3-way'!W5)&gt;0,0,PI()),ACOS('OddsRatio_working_3-way'!V5/(2*'OddsRatio_working_3-way'!X5)))</f>
        <v>0.55237006739007044</v>
      </c>
      <c r="Z5" s="11">
        <f>'OddsRatio_working_3-way'!X5^(1/3)*COS('OddsRatio_working_3-way'!Y5/3)</f>
        <v>0.51786604698052785</v>
      </c>
      <c r="AA5" s="11">
        <f>'OddsRatio_working_3-way'!X5^(1/3)*COS(('OddsRatio_working_3-way'!Y5+2*PI())/3)</f>
        <v>-0.34245559923652114</v>
      </c>
      <c r="AB5" s="11">
        <f>'OddsRatio_working_3-way'!X5^(1/3)*COS(('OddsRatio_working_3-way'!Y5+4*PI())/3)</f>
        <v>-0.17541044774400683</v>
      </c>
      <c r="AC5" s="11">
        <f>'OddsRatio_working_3-way'!X5^(1/3)*SIN('OddsRatio_working_3-way'!Y5/3)</f>
        <v>9.6443563181025024E-2</v>
      </c>
      <c r="AD5" s="11">
        <f>'OddsRatio_working_3-way'!X5^(1/3)*SIN(('OddsRatio_working_3-way'!Y5+2*PI())/3)</f>
        <v>0.40026337085205016</v>
      </c>
      <c r="AE5" s="11">
        <f>'OddsRatio_working_3-way'!X5^(1/3)*SIN(('OddsRatio_working_3-way'!Y5+4*PI())/3)</f>
        <v>-0.49670693403307514</v>
      </c>
      <c r="AF5" s="11">
        <f>-'OddsRatio_working_3-way'!U5/(3*'OddsRatio_working_3-way'!X5^(1/3))*COS(('OddsRatio_working_3-way'!Y5)/3)</f>
        <v>0.51786604698052774</v>
      </c>
      <c r="AG5" s="11">
        <f>-'OddsRatio_working_3-way'!U5/(3*'OddsRatio_working_3-way'!X5^(1/3))*COS(('OddsRatio_working_3-way'!Y5+2*PI())/3)</f>
        <v>-0.34245559923652102</v>
      </c>
      <c r="AH5" s="11">
        <f>-'OddsRatio_working_3-way'!U5/(3*'OddsRatio_working_3-way'!X5^(1/3))*COS(('OddsRatio_working_3-way'!Y5+4*PI())/3)</f>
        <v>-0.1754104477440068</v>
      </c>
      <c r="AI5" s="11">
        <f>'OddsRatio_working_3-way'!U5/(3*'OddsRatio_working_3-way'!X5^(1/3))*SIN(('OddsRatio_working_3-way'!Y5)/3)</f>
        <v>-9.644356318102501E-2</v>
      </c>
      <c r="AJ5" s="11">
        <f>'OddsRatio_working_3-way'!U5/(3*'OddsRatio_working_3-way'!X5^(1/3))*SIN(('OddsRatio_working_3-way'!Y5+2*PI())/3)</f>
        <v>-0.4002633708520501</v>
      </c>
      <c r="AK5" s="11">
        <f>'OddsRatio_working_3-way'!U5/(3*'OddsRatio_working_3-way'!X5^(1/3))*SIN(('OddsRatio_working_3-way'!Y5+4*PI())/3)</f>
        <v>0.49670693403307503</v>
      </c>
      <c r="AL5" s="11">
        <f>'OddsRatio_working_3-way'!Z5+'OddsRatio_working_3-way'!AF5</f>
        <v>1.0357320939610557</v>
      </c>
      <c r="AM5" s="11">
        <f>'OddsRatio_working_3-way'!AA5+'OddsRatio_working_3-way'!AG5</f>
        <v>-0.68491119847304216</v>
      </c>
      <c r="AN5" s="11">
        <f>'OddsRatio_working_3-way'!AB5+'OddsRatio_working_3-way'!AH5</f>
        <v>-0.35082089548801365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1.0357320939610557</v>
      </c>
      <c r="AS5" s="11">
        <f>IF(('OddsRatio_working_3-way'!X5=0),IF(Q5&gt;0,-Q5^(1/3),(-Q5)^(1/3)),'OddsRatio_working_3-way'!AM5-'OddsRatio_working_3-way'!R5/3)</f>
        <v>-0.68491119847304216</v>
      </c>
      <c r="AT5" s="11">
        <f>IF(('OddsRatio_working_3-way'!X5=0),IF(Q5&gt;0,-Q5^(1/3),(-Q5)^(1/3)),'OddsRatio_working_3-way'!AN5-'OddsRatio_working_3-way'!R5/3)</f>
        <v>-0.35082089548801365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2.2999999999999998</v>
      </c>
      <c r="B6" s="4">
        <f>IF('True_Odds_Calculator_3-way'!B7="","",'True_Odds_Calculator_3-way'!B7)</f>
        <v>3.27</v>
      </c>
      <c r="C6" s="4">
        <f>IF('True_Odds_Calculator_3-way'!C7="","",'True_Odds_Calculator_3-way'!C7)</f>
        <v>3.47</v>
      </c>
      <c r="D6" s="9">
        <f t="shared" si="13"/>
        <v>0.42407860510352152</v>
      </c>
      <c r="E6" s="9">
        <f t="shared" si="14"/>
        <v>0.29661530658041624</v>
      </c>
      <c r="F6" s="9">
        <f t="shared" si="15"/>
        <v>0.27930608831606235</v>
      </c>
      <c r="G6" s="9">
        <f t="shared" si="16"/>
        <v>1.0446564676483303</v>
      </c>
      <c r="H6" s="9">
        <f t="shared" si="17"/>
        <v>2.3580534079428288</v>
      </c>
      <c r="I6" s="9">
        <f t="shared" si="18"/>
        <v>3.3713701815617094</v>
      </c>
      <c r="J6" s="9">
        <f t="shared" si="19"/>
        <v>3.5803014750913755</v>
      </c>
      <c r="K6" s="11">
        <f t="shared" si="20"/>
        <v>0.43478260869565222</v>
      </c>
      <c r="L6" s="11">
        <f t="shared" si="21"/>
        <v>0.3058103975535168</v>
      </c>
      <c r="M6" s="11">
        <f t="shared" si="22"/>
        <v>0.28818443804034583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-0.27929367415808259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0.23143651186859315</v>
      </c>
      <c r="Q6" s="11">
        <f>2*'OddsRatio_working_3-way'!K6*'OddsRatio_working_3-way'!L6*'OddsRatio_working_3-way'!M6</f>
        <v>7.6634606579004352E-2</v>
      </c>
      <c r="R6" s="11">
        <f t="shared" si="23"/>
        <v>0</v>
      </c>
      <c r="S6" s="11">
        <f t="shared" si="24"/>
        <v>-0.82864931533536312</v>
      </c>
      <c r="T6" s="11">
        <f t="shared" si="25"/>
        <v>-0.27438719050839838</v>
      </c>
      <c r="U6" s="11">
        <f>'OddsRatio_working_3-way'!S6-'OddsRatio_working_3-way'!R6^2/3</f>
        <v>-0.82864931533536312</v>
      </c>
      <c r="V6" s="11">
        <f>'OddsRatio_working_3-way'!S6*'OddsRatio_working_3-way'!R6/3-2*'OddsRatio_working_3-way'!R6^3/27-'OddsRatio_working_3-way'!T6</f>
        <v>0.27438719050839838</v>
      </c>
      <c r="W6" s="11">
        <f>'OddsRatio_working_3-way'!V6^2+4*'OddsRatio_working_3-way'!U6^3/27</f>
        <v>-9.0079778580400699E-3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0.14516913254298602</v>
      </c>
      <c r="Y6" s="11">
        <f>IF('OddsRatio_working_3-way'!W6&gt;=0,IF('OddsRatio_working_3-way'!V6+SQRT('OddsRatio_working_3-way'!W6)&gt;0,0,PI()),ACOS('OddsRatio_working_3-way'!V6/(2*'OddsRatio_working_3-way'!X6)))</f>
        <v>0.33301707270216285</v>
      </c>
      <c r="Z6" s="11">
        <f>'OddsRatio_working_3-way'!X6^(1/3)*COS('OddsRatio_working_3-way'!Y6/3)</f>
        <v>0.52232823382416516</v>
      </c>
      <c r="AA6" s="11">
        <f>'OddsRatio_working_3-way'!X6^(1/3)*COS(('OddsRatio_working_3-way'!Y6+2*PI())/3)</f>
        <v>-0.31158475699565308</v>
      </c>
      <c r="AB6" s="11">
        <f>'OddsRatio_working_3-way'!X6^(1/3)*COS(('OddsRatio_working_3-way'!Y6+4*PI())/3)</f>
        <v>-0.21074347682851219</v>
      </c>
      <c r="AC6" s="11">
        <f>'OddsRatio_working_3-way'!X6^(1/3)*SIN('OddsRatio_working_3-way'!Y6/3)</f>
        <v>5.82207402499254E-2</v>
      </c>
      <c r="AD6" s="11">
        <f>'OddsRatio_working_3-way'!X6^(1/3)*SIN(('OddsRatio_working_3-way'!Y6+2*PI())/3)</f>
        <v>0.42323914948062263</v>
      </c>
      <c r="AE6" s="11">
        <f>'OddsRatio_working_3-way'!X6^(1/3)*SIN(('OddsRatio_working_3-way'!Y6+4*PI())/3)</f>
        <v>-0.48145988973054793</v>
      </c>
      <c r="AF6" s="11">
        <f>-'OddsRatio_working_3-way'!U6/(3*'OddsRatio_working_3-way'!X6^(1/3))*COS(('OddsRatio_working_3-way'!Y6)/3)</f>
        <v>0.52232823382416516</v>
      </c>
      <c r="AG6" s="11">
        <f>-'OddsRatio_working_3-way'!U6/(3*'OddsRatio_working_3-way'!X6^(1/3))*COS(('OddsRatio_working_3-way'!Y6+2*PI())/3)</f>
        <v>-0.31158475699565308</v>
      </c>
      <c r="AH6" s="11">
        <f>-'OddsRatio_working_3-way'!U6/(3*'OddsRatio_working_3-way'!X6^(1/3))*COS(('OddsRatio_working_3-way'!Y6+4*PI())/3)</f>
        <v>-0.21074347682851219</v>
      </c>
      <c r="AI6" s="11">
        <f>'OddsRatio_working_3-way'!U6/(3*'OddsRatio_working_3-way'!X6^(1/3))*SIN(('OddsRatio_working_3-way'!Y6)/3)</f>
        <v>-5.82207402499254E-2</v>
      </c>
      <c r="AJ6" s="11">
        <f>'OddsRatio_working_3-way'!U6/(3*'OddsRatio_working_3-way'!X6^(1/3))*SIN(('OddsRatio_working_3-way'!Y6+2*PI())/3)</f>
        <v>-0.42323914948062263</v>
      </c>
      <c r="AK6" s="11">
        <f>'OddsRatio_working_3-way'!U6/(3*'OddsRatio_working_3-way'!X6^(1/3))*SIN(('OddsRatio_working_3-way'!Y6+4*PI())/3)</f>
        <v>0.48145988973054793</v>
      </c>
      <c r="AL6" s="11">
        <f>'OddsRatio_working_3-way'!Z6+'OddsRatio_working_3-way'!AF6</f>
        <v>1.0446564676483303</v>
      </c>
      <c r="AM6" s="11">
        <f>'OddsRatio_working_3-way'!AA6+'OddsRatio_working_3-way'!AG6</f>
        <v>-0.62316951399130616</v>
      </c>
      <c r="AN6" s="11">
        <f>'OddsRatio_working_3-way'!AB6+'OddsRatio_working_3-way'!AH6</f>
        <v>-0.42148695365702438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1.0446564676483303</v>
      </c>
      <c r="AS6" s="11">
        <f>IF(('OddsRatio_working_3-way'!X6=0),IF(Q6&gt;0,-Q6^(1/3),(-Q6)^(1/3)),'OddsRatio_working_3-way'!AM6-'OddsRatio_working_3-way'!R6/3)</f>
        <v>-0.62316951399130616</v>
      </c>
      <c r="AT6" s="11">
        <f>IF(('OddsRatio_working_3-way'!X6=0),IF(Q6&gt;0,-Q6^(1/3),(-Q6)^(1/3)),'OddsRatio_working_3-way'!AN6-'OddsRatio_working_3-way'!R6/3)</f>
        <v>-0.42148695365702438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</v>
      </c>
      <c r="B7" s="4">
        <f>IF('True_Odds_Calculator_3-way'!B8="","",'True_Odds_Calculator_3-way'!B8)</f>
        <v>3.45</v>
      </c>
      <c r="C7" s="4">
        <f>IF('True_Odds_Calculator_3-way'!C8="","",'True_Odds_Calculator_3-way'!C8)</f>
        <v>2.73</v>
      </c>
      <c r="D7" s="9">
        <f t="shared" si="13"/>
        <v>0.36114441127351121</v>
      </c>
      <c r="E7" s="9">
        <f t="shared" si="14"/>
        <v>0.28173730122602653</v>
      </c>
      <c r="F7" s="9">
        <f t="shared" si="15"/>
        <v>0.35711828750046226</v>
      </c>
      <c r="G7" s="9">
        <f t="shared" si="16"/>
        <v>1.0405737799127124</v>
      </c>
      <c r="H7" s="9">
        <f t="shared" si="17"/>
        <v>2.768975425851611</v>
      </c>
      <c r="I7" s="9">
        <f t="shared" si="18"/>
        <v>3.5494057607861449</v>
      </c>
      <c r="J7" s="9">
        <f t="shared" si="19"/>
        <v>2.8001926392489929</v>
      </c>
      <c r="K7" s="11">
        <f t="shared" si="20"/>
        <v>0.37037037037037035</v>
      </c>
      <c r="L7" s="11">
        <f t="shared" si="21"/>
        <v>0.28985507246376813</v>
      </c>
      <c r="M7" s="11">
        <f t="shared" si="22"/>
        <v>0.36630036630036628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-0.28334503213730255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0.23122341962921672</v>
      </c>
      <c r="Q7" s="11">
        <f>2*'OddsRatio_working_3-way'!K7*'OddsRatio_working_3-way'!L7*'OddsRatio_working_3-way'!M7</f>
        <v>7.8647421642590712E-2</v>
      </c>
      <c r="R7" s="11">
        <f t="shared" si="23"/>
        <v>0</v>
      </c>
      <c r="S7" s="11">
        <f t="shared" si="24"/>
        <v>-0.81604896293777651</v>
      </c>
      <c r="T7" s="11">
        <f t="shared" si="25"/>
        <v>-0.27756767446863145</v>
      </c>
      <c r="U7" s="11">
        <f>'OddsRatio_working_3-way'!S7-'OddsRatio_working_3-way'!R7^2/3</f>
        <v>-0.81604896293777651</v>
      </c>
      <c r="V7" s="11">
        <f>'OddsRatio_working_3-way'!S7*'OddsRatio_working_3-way'!R7/3-2*'OddsRatio_working_3-way'!R7^3/27-'OddsRatio_working_3-way'!T7</f>
        <v>0.27756767446863145</v>
      </c>
      <c r="W7" s="11">
        <f>'OddsRatio_working_3-way'!V7^2+4*'OddsRatio_working_3-way'!U7^3/27</f>
        <v>-3.4652688554929756E-3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0.14187061250080754</v>
      </c>
      <c r="Y7" s="11">
        <f>IF('OddsRatio_working_3-way'!W7&gt;=0,IF('OddsRatio_working_3-way'!V7+SQRT('OddsRatio_working_3-way'!W7)&gt;0,0,PI()),ACOS('OddsRatio_working_3-way'!V7/(2*'OddsRatio_working_3-way'!X7)))</f>
        <v>0.20898344231301014</v>
      </c>
      <c r="Z7" s="11">
        <f>'OddsRatio_working_3-way'!X7^(1/3)*COS('OddsRatio_working_3-way'!Y7/3)</f>
        <v>0.5202868899563563</v>
      </c>
      <c r="AA7" s="11">
        <f>'OddsRatio_working_3-way'!X7^(1/3)*COS(('OddsRatio_working_3-way'!Y7+2*PI())/3)</f>
        <v>-0.2915823514334121</v>
      </c>
      <c r="AB7" s="11">
        <f>'OddsRatio_working_3-way'!X7^(1/3)*COS(('OddsRatio_working_3-way'!Y7+4*PI())/3)</f>
        <v>-0.22870453852294431</v>
      </c>
      <c r="AC7" s="11">
        <f>'OddsRatio_working_3-way'!X7^(1/3)*SIN('OddsRatio_working_3-way'!Y7/3)</f>
        <v>3.630252220991368E-2</v>
      </c>
      <c r="AD7" s="11">
        <f>'OddsRatio_working_3-way'!X7^(1/3)*SIN(('OddsRatio_working_3-way'!Y7+2*PI())/3)</f>
        <v>0.43243040285324652</v>
      </c>
      <c r="AE7" s="11">
        <f>'OddsRatio_working_3-way'!X7^(1/3)*SIN(('OddsRatio_working_3-way'!Y7+4*PI())/3)</f>
        <v>-0.46873292506316</v>
      </c>
      <c r="AF7" s="11">
        <f>-'OddsRatio_working_3-way'!U7/(3*'OddsRatio_working_3-way'!X7^(1/3))*COS(('OddsRatio_working_3-way'!Y7)/3)</f>
        <v>0.52028688995635619</v>
      </c>
      <c r="AG7" s="11">
        <f>-'OddsRatio_working_3-way'!U7/(3*'OddsRatio_working_3-way'!X7^(1/3))*COS(('OddsRatio_working_3-way'!Y7+2*PI())/3)</f>
        <v>-0.29158235143341205</v>
      </c>
      <c r="AH7" s="11">
        <f>-'OddsRatio_working_3-way'!U7/(3*'OddsRatio_working_3-way'!X7^(1/3))*COS(('OddsRatio_working_3-way'!Y7+4*PI())/3)</f>
        <v>-0.22870453852294428</v>
      </c>
      <c r="AI7" s="11">
        <f>'OddsRatio_working_3-way'!U7/(3*'OddsRatio_working_3-way'!X7^(1/3))*SIN(('OddsRatio_working_3-way'!Y7)/3)</f>
        <v>-3.6302522209913674E-2</v>
      </c>
      <c r="AJ7" s="11">
        <f>'OddsRatio_working_3-way'!U7/(3*'OddsRatio_working_3-way'!X7^(1/3))*SIN(('OddsRatio_working_3-way'!Y7+2*PI())/3)</f>
        <v>-0.43243040285324641</v>
      </c>
      <c r="AK7" s="11">
        <f>'OddsRatio_working_3-way'!U7/(3*'OddsRatio_working_3-way'!X7^(1/3))*SIN(('OddsRatio_working_3-way'!Y7+4*PI())/3)</f>
        <v>0.46873292506315994</v>
      </c>
      <c r="AL7" s="11">
        <f>'OddsRatio_working_3-way'!Z7+'OddsRatio_working_3-way'!AF7</f>
        <v>1.0405737799127124</v>
      </c>
      <c r="AM7" s="11">
        <f>'OddsRatio_working_3-way'!AA7+'OddsRatio_working_3-way'!AG7</f>
        <v>-0.58316470286682409</v>
      </c>
      <c r="AN7" s="11">
        <f>'OddsRatio_working_3-way'!AB7+'OddsRatio_working_3-way'!AH7</f>
        <v>-0.45740907704588862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1.0405737799127124</v>
      </c>
      <c r="AS7" s="11">
        <f>IF(('OddsRatio_working_3-way'!X7=0),IF(Q7&gt;0,-Q7^(1/3),(-Q7)^(1/3)),'OddsRatio_working_3-way'!AM7-'OddsRatio_working_3-way'!R7/3)</f>
        <v>-0.58316470286682409</v>
      </c>
      <c r="AT7" s="11">
        <f>IF(('OddsRatio_working_3-way'!X7=0),IF(Q7&gt;0,-Q7^(1/3),(-Q7)^(1/3)),'OddsRatio_working_3-way'!AN7-'OddsRatio_working_3-way'!R7/3)</f>
        <v>-0.45740907704588862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3.97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2.0499999999999998</v>
      </c>
      <c r="D8" s="9">
        <f t="shared" si="13"/>
        <v>0.24328566714926814</v>
      </c>
      <c r="E8" s="9">
        <f t="shared" si="14"/>
        <v>0.28044092160988637</v>
      </c>
      <c r="F8" s="9">
        <f t="shared" si="15"/>
        <v>0.47627341124084538</v>
      </c>
      <c r="G8" s="9">
        <f t="shared" si="16"/>
        <v>1.0472707810628563</v>
      </c>
      <c r="H8" s="9">
        <f t="shared" si="17"/>
        <v>4.1103942197566825</v>
      </c>
      <c r="I8" s="9">
        <f t="shared" si="18"/>
        <v>3.5658134136039976</v>
      </c>
      <c r="J8" s="9">
        <f t="shared" si="19"/>
        <v>2.099634320115999</v>
      </c>
      <c r="K8" s="11">
        <f t="shared" si="20"/>
        <v>0.25188916876574308</v>
      </c>
      <c r="L8" s="11">
        <f t="shared" si="21"/>
        <v>0.28985507246376813</v>
      </c>
      <c r="M8" s="11">
        <f t="shared" si="22"/>
        <v>0.48780487804878053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-0.27211242323791096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0.23043095396456098</v>
      </c>
      <c r="Q8" s="11">
        <f>2*'OddsRatio_working_3-way'!K8*'OddsRatio_working_3-way'!L8*'OddsRatio_working_3-way'!M8</f>
        <v>7.1230588551641744E-2</v>
      </c>
      <c r="R8" s="11">
        <f t="shared" si="23"/>
        <v>0</v>
      </c>
      <c r="S8" s="11">
        <f t="shared" si="24"/>
        <v>-0.84682261553009874</v>
      </c>
      <c r="T8" s="11">
        <f t="shared" si="25"/>
        <v>-0.26176896925196258</v>
      </c>
      <c r="U8" s="11">
        <f>'OddsRatio_working_3-way'!S8-'OddsRatio_working_3-way'!R8^2/3</f>
        <v>-0.84682261553009874</v>
      </c>
      <c r="V8" s="11">
        <f>'OddsRatio_working_3-way'!S8*'OddsRatio_working_3-way'!R8/3-2*'OddsRatio_working_3-way'!R8^3/27-'OddsRatio_working_3-way'!T8</f>
        <v>0.26176896925196258</v>
      </c>
      <c r="W8" s="11">
        <f>'OddsRatio_working_3-way'!V8^2+4*'OddsRatio_working_3-way'!U8^3/27</f>
        <v>-2.1442003966708326E-2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0.14997082818830404</v>
      </c>
      <c r="Y8" s="11">
        <f>IF('OddsRatio_working_3-way'!W8&gt;=0,IF('OddsRatio_working_3-way'!V8+SQRT('OddsRatio_working_3-way'!W8)&gt;0,0,PI()),ACOS('OddsRatio_working_3-way'!V8/(2*'OddsRatio_working_3-way'!X8)))</f>
        <v>0.51002365647211434</v>
      </c>
      <c r="Z8" s="11">
        <f>'OddsRatio_working_3-way'!X8^(1/3)*COS('OddsRatio_working_3-way'!Y8/3)</f>
        <v>0.52363539053142805</v>
      </c>
      <c r="AA8" s="11">
        <f>'OddsRatio_working_3-way'!X8^(1/3)*COS(('OddsRatio_working_3-way'!Y8+2*PI())/3)</f>
        <v>-0.33966457843886216</v>
      </c>
      <c r="AB8" s="11">
        <f>'OddsRatio_working_3-way'!X8^(1/3)*COS(('OddsRatio_working_3-way'!Y8+4*PI())/3)</f>
        <v>-0.18397081209256599</v>
      </c>
      <c r="AC8" s="11">
        <f>'OddsRatio_working_3-way'!X8^(1/3)*SIN('OddsRatio_working_3-way'!Y8/3)</f>
        <v>8.9889837911180978E-2</v>
      </c>
      <c r="AD8" s="11">
        <f>'OddsRatio_working_3-way'!X8^(1/3)*SIN(('OddsRatio_working_3-way'!Y8+2*PI())/3)</f>
        <v>0.40853663156521181</v>
      </c>
      <c r="AE8" s="11">
        <f>'OddsRatio_working_3-way'!X8^(1/3)*SIN(('OddsRatio_working_3-way'!Y8+4*PI())/3)</f>
        <v>-0.49842646947639258</v>
      </c>
      <c r="AF8" s="11">
        <f>-'OddsRatio_working_3-way'!U8/(3*'OddsRatio_working_3-way'!X8^(1/3))*COS(('OddsRatio_working_3-way'!Y8)/3)</f>
        <v>0.52363539053142816</v>
      </c>
      <c r="AG8" s="11">
        <f>-'OddsRatio_working_3-way'!U8/(3*'OddsRatio_working_3-way'!X8^(1/3))*COS(('OddsRatio_working_3-way'!Y8+2*PI())/3)</f>
        <v>-0.33966457843886227</v>
      </c>
      <c r="AH8" s="11">
        <f>-'OddsRatio_working_3-way'!U8/(3*'OddsRatio_working_3-way'!X8^(1/3))*COS(('OddsRatio_working_3-way'!Y8+4*PI())/3)</f>
        <v>-0.18397081209256602</v>
      </c>
      <c r="AI8" s="11">
        <f>'OddsRatio_working_3-way'!U8/(3*'OddsRatio_working_3-way'!X8^(1/3))*SIN(('OddsRatio_working_3-way'!Y8)/3)</f>
        <v>-8.9889837911181006E-2</v>
      </c>
      <c r="AJ8" s="11">
        <f>'OddsRatio_working_3-way'!U8/(3*'OddsRatio_working_3-way'!X8^(1/3))*SIN(('OddsRatio_working_3-way'!Y8+2*PI())/3)</f>
        <v>-0.40853663156521186</v>
      </c>
      <c r="AK8" s="11">
        <f>'OddsRatio_working_3-way'!U8/(3*'OddsRatio_working_3-way'!X8^(1/3))*SIN(('OddsRatio_working_3-way'!Y8+4*PI())/3)</f>
        <v>0.49842646947639269</v>
      </c>
      <c r="AL8" s="11">
        <f>'OddsRatio_working_3-way'!Z8+'OddsRatio_working_3-way'!AF8</f>
        <v>1.0472707810628563</v>
      </c>
      <c r="AM8" s="11">
        <f>'OddsRatio_working_3-way'!AA8+'OddsRatio_working_3-way'!AG8</f>
        <v>-0.67932915687772444</v>
      </c>
      <c r="AN8" s="11">
        <f>'OddsRatio_working_3-way'!AB8+'OddsRatio_working_3-way'!AH8</f>
        <v>-0.36794162418513199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1.0472707810628563</v>
      </c>
      <c r="AS8" s="11">
        <f>IF(('OddsRatio_working_3-way'!X8=0),IF(Q8&gt;0,-Q8^(1/3),(-Q8)^(1/3)),'OddsRatio_working_3-way'!AM8-'OddsRatio_working_3-way'!R8/3)</f>
        <v>-0.67932915687772444</v>
      </c>
      <c r="AT8" s="11">
        <f>IF(('OddsRatio_working_3-way'!X8=0),IF(Q8&gt;0,-Q8^(1/3),(-Q8)^(1/3)),'OddsRatio_working_3-way'!AN8-'OddsRatio_working_3-way'!R8/3)</f>
        <v>-0.36794162418513199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1.61</v>
      </c>
      <c r="B9" s="4">
        <f>IF('True_Odds_Calculator_3-way'!B10="","",'True_Odds_Calculator_3-way'!B10)</f>
        <v>3.91</v>
      </c>
      <c r="C9" s="4">
        <f>IF('True_Odds_Calculator_3-way'!C10="","",'True_Odds_Calculator_3-way'!C10)</f>
        <v>6.84</v>
      </c>
      <c r="D9" s="9">
        <f t="shared" si="13"/>
        <v>0.61115842494474226</v>
      </c>
      <c r="E9" s="9">
        <f t="shared" si="14"/>
        <v>0.24782145261257776</v>
      </c>
      <c r="F9" s="9">
        <f t="shared" si="15"/>
        <v>0.14102012244268022</v>
      </c>
      <c r="G9" s="9">
        <f t="shared" si="16"/>
        <v>1.0430114009575404</v>
      </c>
      <c r="H9" s="9">
        <f t="shared" si="17"/>
        <v>1.6362369545840993</v>
      </c>
      <c r="I9" s="9">
        <f t="shared" si="18"/>
        <v>4.0351631767864422</v>
      </c>
      <c r="J9" s="9">
        <f t="shared" si="19"/>
        <v>7.0911865815920363</v>
      </c>
      <c r="K9" s="11">
        <f t="shared" si="20"/>
        <v>0.6211180124223602</v>
      </c>
      <c r="L9" s="11">
        <f t="shared" si="21"/>
        <v>0.25575447570332482</v>
      </c>
      <c r="M9" s="11">
        <f t="shared" si="22"/>
        <v>0.14619883040935672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-0.24075589841946132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0.21737876326532996</v>
      </c>
      <c r="Q9" s="11">
        <f>2*'OddsRatio_working_3-way'!K9*'OddsRatio_working_3-way'!L9*'OddsRatio_working_3-way'!M9</f>
        <v>4.6448453689173073E-2</v>
      </c>
      <c r="R9" s="11">
        <f t="shared" si="23"/>
        <v>0</v>
      </c>
      <c r="S9" s="11">
        <f t="shared" si="24"/>
        <v>-0.90290109065821456</v>
      </c>
      <c r="T9" s="11">
        <f t="shared" si="25"/>
        <v>-0.19292758347397751</v>
      </c>
      <c r="U9" s="11">
        <f>'OddsRatio_working_3-way'!S9-'OddsRatio_working_3-way'!R9^2/3</f>
        <v>-0.90290109065821456</v>
      </c>
      <c r="V9" s="11">
        <f>'OddsRatio_working_3-way'!S9*'OddsRatio_working_3-way'!R9/3-2*'OddsRatio_working_3-way'!R9^3/27-'OddsRatio_working_3-way'!T9</f>
        <v>0.19292758347397751</v>
      </c>
      <c r="W9" s="11">
        <f>'OddsRatio_working_3-way'!V9^2+4*'OddsRatio_working_3-way'!U9^3/27</f>
        <v>-7.1826710319914916E-2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0.16511190355712052</v>
      </c>
      <c r="Y9" s="11">
        <f>IF('OddsRatio_working_3-way'!W9&gt;=0,IF('OddsRatio_working_3-way'!V9+SQRT('OddsRatio_working_3-way'!W9)&gt;0,0,PI()),ACOS('OddsRatio_working_3-way'!V9/(2*'OddsRatio_working_3-way'!X9)))</f>
        <v>0.94686188545555316</v>
      </c>
      <c r="Z9" s="11">
        <f>'OddsRatio_working_3-way'!X9^(1/3)*COS('OddsRatio_working_3-way'!Y9/3)</f>
        <v>0.52150570047877021</v>
      </c>
      <c r="AA9" s="11">
        <f>'OddsRatio_working_3-way'!X9^(1/3)*COS(('OddsRatio_working_3-way'!Y9+2*PI())/3)</f>
        <v>-0.40822869890846047</v>
      </c>
      <c r="AB9" s="11">
        <f>'OddsRatio_working_3-way'!X9^(1/3)*COS(('OddsRatio_working_3-way'!Y9+4*PI())/3)</f>
        <v>-0.11327700157030987</v>
      </c>
      <c r="AC9" s="11">
        <f>'OddsRatio_working_3-way'!X9^(1/3)*SIN('OddsRatio_working_3-way'!Y9/3)</f>
        <v>0.17029044185611827</v>
      </c>
      <c r="AD9" s="11">
        <f>'OddsRatio_working_3-way'!X9^(1/3)*SIN(('OddsRatio_working_3-way'!Y9+2*PI())/3)</f>
        <v>0.36649196390495437</v>
      </c>
      <c r="AE9" s="11">
        <f>'OddsRatio_working_3-way'!X9^(1/3)*SIN(('OddsRatio_working_3-way'!Y9+4*PI())/3)</f>
        <v>-0.53678240576107272</v>
      </c>
      <c r="AF9" s="11">
        <f>-'OddsRatio_working_3-way'!U9/(3*'OddsRatio_working_3-way'!X9^(1/3))*COS(('OddsRatio_working_3-way'!Y9)/3)</f>
        <v>0.52150570047877021</v>
      </c>
      <c r="AG9" s="11">
        <f>-'OddsRatio_working_3-way'!U9/(3*'OddsRatio_working_3-way'!X9^(1/3))*COS(('OddsRatio_working_3-way'!Y9+2*PI())/3)</f>
        <v>-0.40822869890846047</v>
      </c>
      <c r="AH9" s="11">
        <f>-'OddsRatio_working_3-way'!U9/(3*'OddsRatio_working_3-way'!X9^(1/3))*COS(('OddsRatio_working_3-way'!Y9+4*PI())/3)</f>
        <v>-0.11327700157030987</v>
      </c>
      <c r="AI9" s="11">
        <f>'OddsRatio_working_3-way'!U9/(3*'OddsRatio_working_3-way'!X9^(1/3))*SIN(('OddsRatio_working_3-way'!Y9)/3)</f>
        <v>-0.17029044185611827</v>
      </c>
      <c r="AJ9" s="11">
        <f>'OddsRatio_working_3-way'!U9/(3*'OddsRatio_working_3-way'!X9^(1/3))*SIN(('OddsRatio_working_3-way'!Y9+2*PI())/3)</f>
        <v>-0.36649196390495437</v>
      </c>
      <c r="AK9" s="11">
        <f>'OddsRatio_working_3-way'!U9/(3*'OddsRatio_working_3-way'!X9^(1/3))*SIN(('OddsRatio_working_3-way'!Y9+4*PI())/3)</f>
        <v>0.53678240576107272</v>
      </c>
      <c r="AL9" s="11">
        <f>'OddsRatio_working_3-way'!Z9+'OddsRatio_working_3-way'!AF9</f>
        <v>1.0430114009575404</v>
      </c>
      <c r="AM9" s="11">
        <f>'OddsRatio_working_3-way'!AA9+'OddsRatio_working_3-way'!AG9</f>
        <v>-0.81645739781692095</v>
      </c>
      <c r="AN9" s="11">
        <f>'OddsRatio_working_3-way'!AB9+'OddsRatio_working_3-way'!AH9</f>
        <v>-0.22655400314061974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1.0430114009575404</v>
      </c>
      <c r="AS9" s="11">
        <f>IF(('OddsRatio_working_3-way'!X9=0),IF(Q9&gt;0,-Q9^(1/3),(-Q9)^(1/3)),'OddsRatio_working_3-way'!AM9-'OddsRatio_working_3-way'!R9/3)</f>
        <v>-0.81645739781692095</v>
      </c>
      <c r="AT9" s="11">
        <f>IF(('OddsRatio_working_3-way'!X9=0),IF(Q9&gt;0,-Q9^(1/3),(-Q9)^(1/3)),'OddsRatio_working_3-way'!AN9-'OddsRatio_working_3-way'!R9/3)</f>
        <v>-0.22655400314061974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1.84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4.9800000000000004</v>
      </c>
      <c r="D10" s="9">
        <f t="shared" si="13"/>
        <v>0.53317148870911324</v>
      </c>
      <c r="E10" s="9">
        <f t="shared" si="14"/>
        <v>0.2725983156890468</v>
      </c>
      <c r="F10" s="9">
        <f t="shared" si="15"/>
        <v>0.1942301956018396</v>
      </c>
      <c r="G10" s="9">
        <f t="shared" si="16"/>
        <v>1.0423442353843684</v>
      </c>
      <c r="H10" s="9">
        <f t="shared" si="17"/>
        <v>1.8755691577228697</v>
      </c>
      <c r="I10" s="9">
        <f t="shared" si="18"/>
        <v>3.6684012425839825</v>
      </c>
      <c r="J10" s="9">
        <f t="shared" si="19"/>
        <v>5.148530056829788</v>
      </c>
      <c r="K10" s="11">
        <f t="shared" si="20"/>
        <v>0.54347826086956519</v>
      </c>
      <c r="L10" s="11">
        <f t="shared" si="21"/>
        <v>0.2808988764044944</v>
      </c>
      <c r="M10" s="11">
        <f t="shared" si="22"/>
        <v>0.20080321285140559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-0.26236455347525889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0.22623468961336313</v>
      </c>
      <c r="Q10" s="11">
        <f>2*'OddsRatio_working_3-way'!K10*'OddsRatio_working_3-way'!L10*'OddsRatio_working_3-way'!M10</f>
        <v>6.1310213987361264E-2</v>
      </c>
      <c r="R10" s="11">
        <f t="shared" si="23"/>
        <v>0</v>
      </c>
      <c r="S10" s="11">
        <f t="shared" si="24"/>
        <v>-0.86229136755204694</v>
      </c>
      <c r="T10" s="11">
        <f t="shared" si="25"/>
        <v>-0.23368329743957905</v>
      </c>
      <c r="U10" s="11">
        <f>'OddsRatio_working_3-way'!S10-'OddsRatio_working_3-way'!R10^2/3</f>
        <v>-0.86229136755204694</v>
      </c>
      <c r="V10" s="11">
        <f>'OddsRatio_working_3-way'!S10*'OddsRatio_working_3-way'!R10/3-2*'OddsRatio_working_3-way'!R10^3/27-'OddsRatio_working_3-way'!T10</f>
        <v>0.23368329743957905</v>
      </c>
      <c r="W10" s="11">
        <f>'OddsRatio_working_3-way'!V10^2+4*'OddsRatio_working_3-way'!U10^3/27</f>
        <v>-4.0377841578856398E-2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0.15409877115107956</v>
      </c>
      <c r="Y10" s="11">
        <f>IF('OddsRatio_working_3-way'!W10&gt;=0,IF('OddsRatio_working_3-way'!V10+SQRT('OddsRatio_working_3-way'!W10)&gt;0,0,PI()),ACOS('OddsRatio_working_3-way'!V10/(2*'OddsRatio_working_3-way'!X10)))</f>
        <v>0.71020888582120723</v>
      </c>
      <c r="Z10" s="11">
        <f>'OddsRatio_working_3-way'!X10^(1/3)*COS('OddsRatio_working_3-way'!Y10/3)</f>
        <v>0.5211721176921843</v>
      </c>
      <c r="AA10" s="11">
        <f>'OddsRatio_working_3-way'!X10^(1/3)*COS(('OddsRatio_working_3-way'!Y10+2*PI())/3)</f>
        <v>-0.36947848141623607</v>
      </c>
      <c r="AB10" s="11">
        <f>'OddsRatio_working_3-way'!X10^(1/3)*COS(('OddsRatio_working_3-way'!Y10+4*PI())/3)</f>
        <v>-0.15169363627594831</v>
      </c>
      <c r="AC10" s="11">
        <f>'OddsRatio_working_3-way'!X10^(1/3)*SIN('OddsRatio_working_3-way'!Y10/3)</f>
        <v>0.12573813896716629</v>
      </c>
      <c r="AD10" s="11">
        <f>'OddsRatio_working_3-way'!X10^(1/3)*SIN(('OddsRatio_working_3-way'!Y10+2*PI())/3)</f>
        <v>0.38847922418198177</v>
      </c>
      <c r="AE10" s="11">
        <f>'OddsRatio_working_3-way'!X10^(1/3)*SIN(('OddsRatio_working_3-way'!Y10+4*PI())/3)</f>
        <v>-0.5142173631491479</v>
      </c>
      <c r="AF10" s="11">
        <f>-'OddsRatio_working_3-way'!U10/(3*'OddsRatio_working_3-way'!X10^(1/3))*COS(('OddsRatio_working_3-way'!Y10)/3)</f>
        <v>0.52117211769218419</v>
      </c>
      <c r="AG10" s="11">
        <f>-'OddsRatio_working_3-way'!U10/(3*'OddsRatio_working_3-way'!X10^(1/3))*COS(('OddsRatio_working_3-way'!Y10+2*PI())/3)</f>
        <v>-0.36947848141623602</v>
      </c>
      <c r="AH10" s="11">
        <f>-'OddsRatio_working_3-way'!U10/(3*'OddsRatio_working_3-way'!X10^(1/3))*COS(('OddsRatio_working_3-way'!Y10+4*PI())/3)</f>
        <v>-0.15169363627594828</v>
      </c>
      <c r="AI10" s="11">
        <f>'OddsRatio_working_3-way'!U10/(3*'OddsRatio_working_3-way'!X10^(1/3))*SIN(('OddsRatio_working_3-way'!Y10)/3)</f>
        <v>-0.12573813896716626</v>
      </c>
      <c r="AJ10" s="11">
        <f>'OddsRatio_working_3-way'!U10/(3*'OddsRatio_working_3-way'!X10^(1/3))*SIN(('OddsRatio_working_3-way'!Y10+2*PI())/3)</f>
        <v>-0.38847922418198172</v>
      </c>
      <c r="AK10" s="11">
        <f>'OddsRatio_working_3-way'!U10/(3*'OddsRatio_working_3-way'!X10^(1/3))*SIN(('OddsRatio_working_3-way'!Y10+4*PI())/3)</f>
        <v>0.51421736314914779</v>
      </c>
      <c r="AL10" s="11">
        <f>'OddsRatio_working_3-way'!Z10+'OddsRatio_working_3-way'!AF10</f>
        <v>1.0423442353843684</v>
      </c>
      <c r="AM10" s="11">
        <f>'OddsRatio_working_3-way'!AA10+'OddsRatio_working_3-way'!AG10</f>
        <v>-0.73895696283247214</v>
      </c>
      <c r="AN10" s="11">
        <f>'OddsRatio_working_3-way'!AB10+'OddsRatio_working_3-way'!AH10</f>
        <v>-0.30338727255189657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1.0423442353843684</v>
      </c>
      <c r="AS10" s="11">
        <f>IF(('OddsRatio_working_3-way'!X10=0),IF(Q10&gt;0,-Q10^(1/3),(-Q10)^(1/3)),'OddsRatio_working_3-way'!AM10-'OddsRatio_working_3-way'!R10/3)</f>
        <v>-0.73895696283247214</v>
      </c>
      <c r="AT10" s="11">
        <f>IF(('OddsRatio_working_3-way'!X10=0),IF(Q10&gt;0,-Q10^(1/3),(-Q10)^(1/3)),'OddsRatio_working_3-way'!AN10-'OddsRatio_working_3-way'!R10/3)</f>
        <v>-0.30338727255189657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3.68</v>
      </c>
      <c r="C11" s="4">
        <f>IF('True_Odds_Calculator_3-way'!C12="","",'True_Odds_Calculator_3-way'!C12)</f>
        <v>5.94</v>
      </c>
      <c r="D11" s="9">
        <f t="shared" si="13"/>
        <v>0.57830210781186464</v>
      </c>
      <c r="E11" s="9">
        <f t="shared" si="14"/>
        <v>0.26094296688320684</v>
      </c>
      <c r="F11" s="9">
        <f t="shared" si="15"/>
        <v>0.16075492530492869</v>
      </c>
      <c r="G11" s="9">
        <f t="shared" si="16"/>
        <v>1.0568115821028186</v>
      </c>
      <c r="H11" s="9">
        <f t="shared" si="17"/>
        <v>1.7291999916509446</v>
      </c>
      <c r="I11" s="9">
        <f t="shared" si="18"/>
        <v>3.832255040035554</v>
      </c>
      <c r="J11" s="9">
        <f t="shared" si="19"/>
        <v>6.2206492155879243</v>
      </c>
      <c r="K11" s="11">
        <f t="shared" si="20"/>
        <v>0.59171597633136097</v>
      </c>
      <c r="L11" s="11">
        <f t="shared" si="21"/>
        <v>0.27173913043478259</v>
      </c>
      <c r="M11" s="11">
        <f t="shared" si="22"/>
        <v>0.16835016835016833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-0.24728049728049739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0.224946922271337</v>
      </c>
      <c r="Q11" s="11">
        <f>2*'OddsRatio_working_3-way'!K11*'OddsRatio_working_3-way'!L11*'OddsRatio_working_3-way'!M11</f>
        <v>5.4138850125472197E-2</v>
      </c>
      <c r="R11" s="11">
        <f t="shared" si="23"/>
        <v>0</v>
      </c>
      <c r="S11" s="11">
        <f t="shared" si="24"/>
        <v>-0.90968323319154942</v>
      </c>
      <c r="T11" s="11">
        <f t="shared" si="25"/>
        <v>-0.21893699956475313</v>
      </c>
      <c r="U11" s="11">
        <f>'OddsRatio_working_3-way'!S11-'OddsRatio_working_3-way'!R11^2/3</f>
        <v>-0.90968323319154942</v>
      </c>
      <c r="V11" s="11">
        <f>'OddsRatio_working_3-way'!S11*'OddsRatio_working_3-way'!R11/3-2*'OddsRatio_working_3-way'!R11^3/27-'OddsRatio_working_3-way'!T11</f>
        <v>0.21893699956475313</v>
      </c>
      <c r="W11" s="11">
        <f>'OddsRatio_working_3-way'!V11^2+4*'OddsRatio_working_3-way'!U11^3/27</f>
        <v>-6.3590194683433271E-2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0.16697575008204782</v>
      </c>
      <c r="Y11" s="11">
        <f>IF('OddsRatio_working_3-way'!W11&gt;=0,IF('OddsRatio_working_3-way'!V11+SQRT('OddsRatio_working_3-way'!W11)&gt;0,0,PI()),ACOS('OddsRatio_working_3-way'!V11/(2*'OddsRatio_working_3-way'!X11)))</f>
        <v>0.85582575274330841</v>
      </c>
      <c r="Z11" s="11">
        <f>'OddsRatio_working_3-way'!X11^(1/3)*COS('OddsRatio_working_3-way'!Y11/3)</f>
        <v>0.52840579105140928</v>
      </c>
      <c r="AA11" s="11">
        <f>'OddsRatio_working_3-way'!X11^(1/3)*COS(('OddsRatio_working_3-way'!Y11+2*PI())/3)</f>
        <v>-0.39840907379402485</v>
      </c>
      <c r="AB11" s="11">
        <f>'OddsRatio_working_3-way'!X11^(1/3)*COS(('OddsRatio_working_3-way'!Y11+4*PI())/3)</f>
        <v>-0.12999671725738465</v>
      </c>
      <c r="AC11" s="11">
        <f>'OddsRatio_working_3-way'!X11^(1/3)*SIN('OddsRatio_working_3-way'!Y11/3)</f>
        <v>0.15496794630025112</v>
      </c>
      <c r="AD11" s="11">
        <f>'OddsRatio_working_3-way'!X11^(1/3)*SIN(('OddsRatio_working_3-way'!Y11+2*PI())/3)</f>
        <v>0.38012886540720697</v>
      </c>
      <c r="AE11" s="11">
        <f>'OddsRatio_working_3-way'!X11^(1/3)*SIN(('OddsRatio_working_3-way'!Y11+4*PI())/3)</f>
        <v>-0.53509681170745804</v>
      </c>
      <c r="AF11" s="11">
        <f>-'OddsRatio_working_3-way'!U11/(3*'OddsRatio_working_3-way'!X11^(1/3))*COS(('OddsRatio_working_3-way'!Y11)/3)</f>
        <v>0.52840579105140928</v>
      </c>
      <c r="AG11" s="11">
        <f>-'OddsRatio_working_3-way'!U11/(3*'OddsRatio_working_3-way'!X11^(1/3))*COS(('OddsRatio_working_3-way'!Y11+2*PI())/3)</f>
        <v>-0.39840907379402479</v>
      </c>
      <c r="AH11" s="11">
        <f>-'OddsRatio_working_3-way'!U11/(3*'OddsRatio_working_3-way'!X11^(1/3))*COS(('OddsRatio_working_3-way'!Y11+4*PI())/3)</f>
        <v>-0.12999671725738463</v>
      </c>
      <c r="AI11" s="11">
        <f>'OddsRatio_working_3-way'!U11/(3*'OddsRatio_working_3-way'!X11^(1/3))*SIN(('OddsRatio_working_3-way'!Y11)/3)</f>
        <v>-0.1549679463002511</v>
      </c>
      <c r="AJ11" s="11">
        <f>'OddsRatio_working_3-way'!U11/(3*'OddsRatio_working_3-way'!X11^(1/3))*SIN(('OddsRatio_working_3-way'!Y11+2*PI())/3)</f>
        <v>-0.38012886540720692</v>
      </c>
      <c r="AK11" s="11">
        <f>'OddsRatio_working_3-way'!U11/(3*'OddsRatio_working_3-way'!X11^(1/3))*SIN(('OddsRatio_working_3-way'!Y11+4*PI())/3)</f>
        <v>0.53509681170745793</v>
      </c>
      <c r="AL11" s="11">
        <f>'OddsRatio_working_3-way'!Z11+'OddsRatio_working_3-way'!AF11</f>
        <v>1.0568115821028186</v>
      </c>
      <c r="AM11" s="11">
        <f>'OddsRatio_working_3-way'!AA11+'OddsRatio_working_3-way'!AG11</f>
        <v>-0.79681814758804959</v>
      </c>
      <c r="AN11" s="11">
        <f>'OddsRatio_working_3-way'!AB11+'OddsRatio_working_3-way'!AH11</f>
        <v>-0.25999343451476931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1.0568115821028186</v>
      </c>
      <c r="AS11" s="11">
        <f>IF(('OddsRatio_working_3-way'!X11=0),IF(Q11&gt;0,-Q11^(1/3),(-Q11)^(1/3)),'OddsRatio_working_3-way'!AM11-'OddsRatio_working_3-way'!R11/3)</f>
        <v>-0.79681814758804959</v>
      </c>
      <c r="AT11" s="11">
        <f>IF(('OddsRatio_working_3-way'!X11=0),IF(Q11&gt;0,-Q11^(1/3),(-Q11)^(1/3)),'OddsRatio_working_3-way'!AN11-'OddsRatio_working_3-way'!R11/3)</f>
        <v>-0.25999343451476931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1.28</v>
      </c>
      <c r="B12" s="4">
        <f>IF('True_Odds_Calculator_3-way'!B13="","",'True_Odds_Calculator_3-way'!B13)</f>
        <v>6.19</v>
      </c>
      <c r="C12" s="4">
        <f>IF('True_Odds_Calculator_3-way'!C13="","",'True_Odds_Calculator_3-way'!C13)</f>
        <v>10.66</v>
      </c>
      <c r="D12" s="9">
        <f t="shared" si="13"/>
        <v>0.76471571769452162</v>
      </c>
      <c r="E12" s="9">
        <f t="shared" si="14"/>
        <v>0.1491872660820257</v>
      </c>
      <c r="F12" s="9">
        <f t="shared" si="15"/>
        <v>8.6097016223452644E-2</v>
      </c>
      <c r="G12" s="9">
        <f t="shared" si="16"/>
        <v>1.0988410317591029</v>
      </c>
      <c r="H12" s="9">
        <f t="shared" si="17"/>
        <v>1.307675488892549</v>
      </c>
      <c r="I12" s="9">
        <f t="shared" si="18"/>
        <v>6.702984954829744</v>
      </c>
      <c r="J12" s="9">
        <f t="shared" si="19"/>
        <v>11.614804366792935</v>
      </c>
      <c r="K12" s="11">
        <f t="shared" si="20"/>
        <v>0.78125</v>
      </c>
      <c r="L12" s="11">
        <f t="shared" si="21"/>
        <v>0.16155088852988692</v>
      </c>
      <c r="M12" s="11">
        <f t="shared" si="22"/>
        <v>9.3808630393996242E-2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-0.16620523252113351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0.17913527083263875</v>
      </c>
      <c r="Q12" s="11">
        <f>2*'OddsRatio_working_3-way'!K12*'OddsRatio_working_3-way'!L12*'OddsRatio_working_3-way'!M12</f>
        <v>2.3679480612377887E-2</v>
      </c>
      <c r="R12" s="11">
        <f t="shared" si="23"/>
        <v>0</v>
      </c>
      <c r="S12" s="11">
        <f t="shared" si="24"/>
        <v>-1.0777956151883554</v>
      </c>
      <c r="T12" s="11">
        <f t="shared" si="25"/>
        <v>-0.14247133049416461</v>
      </c>
      <c r="U12" s="11">
        <f>'OddsRatio_working_3-way'!S12-'OddsRatio_working_3-way'!R12^2/3</f>
        <v>-1.0777956151883554</v>
      </c>
      <c r="V12" s="11">
        <f>'OddsRatio_working_3-way'!S12*'OddsRatio_working_3-way'!R12/3-2*'OddsRatio_working_3-way'!R12^3/27-'OddsRatio_working_3-way'!T12</f>
        <v>0.14247133049416461</v>
      </c>
      <c r="W12" s="11">
        <f>'OddsRatio_working_3-way'!V12^2+4*'OddsRatio_working_3-way'!U12^3/27</f>
        <v>-0.16518549778388442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0.21533902212363989</v>
      </c>
      <c r="Y12" s="11">
        <f>IF('OddsRatio_working_3-way'!W12&gt;=0,IF('OddsRatio_working_3-way'!V12+SQRT('OddsRatio_working_3-way'!W12)&gt;0,0,PI()),ACOS('OddsRatio_working_3-way'!V12/(2*'OddsRatio_working_3-way'!X12)))</f>
        <v>1.2336376875678061</v>
      </c>
      <c r="Z12" s="11">
        <f>'OddsRatio_working_3-way'!X12^(1/3)*COS('OddsRatio_working_3-way'!Y12/3)</f>
        <v>0.54942051587955143</v>
      </c>
      <c r="AA12" s="11">
        <f>'OddsRatio_working_3-way'!X12^(1/3)*COS(('OddsRatio_working_3-way'!Y12+2*PI())/3)</f>
        <v>-0.48219935728013746</v>
      </c>
      <c r="AB12" s="11">
        <f>'OddsRatio_working_3-way'!X12^(1/3)*COS(('OddsRatio_working_3-way'!Y12+4*PI())/3)</f>
        <v>-6.7221158599413883E-2</v>
      </c>
      <c r="AC12" s="11">
        <f>'OddsRatio_working_3-way'!X12^(1/3)*SIN('OddsRatio_working_3-way'!Y12/3)</f>
        <v>0.23958777471614173</v>
      </c>
      <c r="AD12" s="11">
        <f>'OddsRatio_working_3-way'!X12^(1/3)*SIN(('OddsRatio_working_3-way'!Y12+2*PI())/3)</f>
        <v>0.35601823675397232</v>
      </c>
      <c r="AE12" s="11">
        <f>'OddsRatio_working_3-way'!X12^(1/3)*SIN(('OddsRatio_working_3-way'!Y12+4*PI())/3)</f>
        <v>-0.59560601147011405</v>
      </c>
      <c r="AF12" s="11">
        <f>-'OddsRatio_working_3-way'!U12/(3*'OddsRatio_working_3-way'!X12^(1/3))*COS(('OddsRatio_working_3-way'!Y12)/3)</f>
        <v>0.54942051587955143</v>
      </c>
      <c r="AG12" s="11">
        <f>-'OddsRatio_working_3-way'!U12/(3*'OddsRatio_working_3-way'!X12^(1/3))*COS(('OddsRatio_working_3-way'!Y12+2*PI())/3)</f>
        <v>-0.48219935728013746</v>
      </c>
      <c r="AH12" s="11">
        <f>-'OddsRatio_working_3-way'!U12/(3*'OddsRatio_working_3-way'!X12^(1/3))*COS(('OddsRatio_working_3-way'!Y12+4*PI())/3)</f>
        <v>-6.7221158599413883E-2</v>
      </c>
      <c r="AI12" s="11">
        <f>'OddsRatio_working_3-way'!U12/(3*'OddsRatio_working_3-way'!X12^(1/3))*SIN(('OddsRatio_working_3-way'!Y12)/3)</f>
        <v>-0.23958777471614173</v>
      </c>
      <c r="AJ12" s="11">
        <f>'OddsRatio_working_3-way'!U12/(3*'OddsRatio_working_3-way'!X12^(1/3))*SIN(('OddsRatio_working_3-way'!Y12+2*PI())/3)</f>
        <v>-0.35601823675397232</v>
      </c>
      <c r="AK12" s="11">
        <f>'OddsRatio_working_3-way'!U12/(3*'OddsRatio_working_3-way'!X12^(1/3))*SIN(('OddsRatio_working_3-way'!Y12+4*PI())/3)</f>
        <v>0.59560601147011405</v>
      </c>
      <c r="AL12" s="11">
        <f>'OddsRatio_working_3-way'!Z12+'OddsRatio_working_3-way'!AF12</f>
        <v>1.0988410317591029</v>
      </c>
      <c r="AM12" s="11">
        <f>'OddsRatio_working_3-way'!AA12+'OddsRatio_working_3-way'!AG12</f>
        <v>-0.96439871456027493</v>
      </c>
      <c r="AN12" s="11">
        <f>'OddsRatio_working_3-way'!AB12+'OddsRatio_working_3-way'!AH12</f>
        <v>-0.13444231719882777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1.0988410317591029</v>
      </c>
      <c r="AS12" s="11">
        <f>IF(('OddsRatio_working_3-way'!X12=0),IF(Q12&gt;0,-Q12^(1/3),(-Q12)^(1/3)),'OddsRatio_working_3-way'!AM12-'OddsRatio_working_3-way'!R12/3)</f>
        <v>-0.96439871456027493</v>
      </c>
      <c r="AT12" s="11">
        <f>IF(('OddsRatio_working_3-way'!X12=0),IF(Q12&gt;0,-Q12^(1/3),(-Q12)^(1/3)),'OddsRatio_working_3-way'!AN12-'OddsRatio_working_3-way'!R12/3)</f>
        <v>-0.13444231719882777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1.73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5.31</v>
      </c>
      <c r="D13" s="9">
        <f t="shared" si="13"/>
        <v>0.56543605769980876</v>
      </c>
      <c r="E13" s="9">
        <f t="shared" si="14"/>
        <v>0.25397974709978233</v>
      </c>
      <c r="F13" s="9">
        <f t="shared" si="15"/>
        <v>0.18058419520040922</v>
      </c>
      <c r="G13" s="9">
        <f t="shared" si="16"/>
        <v>1.0528035195805292</v>
      </c>
      <c r="H13" s="9">
        <f t="shared" si="17"/>
        <v>1.7685465692937861</v>
      </c>
      <c r="I13" s="9">
        <f t="shared" si="18"/>
        <v>3.9373218196296764</v>
      </c>
      <c r="J13" s="9">
        <f t="shared" si="19"/>
        <v>5.5375831693920796</v>
      </c>
      <c r="K13" s="11">
        <f t="shared" si="20"/>
        <v>0.5780346820809249</v>
      </c>
      <c r="L13" s="11">
        <f t="shared" si="21"/>
        <v>0.26385224274406333</v>
      </c>
      <c r="M13" s="11">
        <f t="shared" si="22"/>
        <v>0.18832391713747648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-0.25212998581086554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0.22489610187845116</v>
      </c>
      <c r="Q13" s="11">
        <f>2*'OddsRatio_working_3-way'!K13*'OddsRatio_working_3-way'!L13*'OddsRatio_working_3-way'!M13</f>
        <v>5.7444725894878979E-2</v>
      </c>
      <c r="R13" s="11">
        <f t="shared" si="23"/>
        <v>0</v>
      </c>
      <c r="S13" s="11">
        <f t="shared" si="24"/>
        <v>-0.89198474808607731</v>
      </c>
      <c r="T13" s="11">
        <f t="shared" si="25"/>
        <v>-0.22783773897473245</v>
      </c>
      <c r="U13" s="11">
        <f>'OddsRatio_working_3-way'!S13-'OddsRatio_working_3-way'!R13^2/3</f>
        <v>-0.89198474808607731</v>
      </c>
      <c r="V13" s="11">
        <f>'OddsRatio_working_3-way'!S13*'OddsRatio_working_3-way'!R13/3-2*'OddsRatio_working_3-way'!R13^3/27-'OddsRatio_working_3-way'!T13</f>
        <v>0.22783773897473245</v>
      </c>
      <c r="W13" s="11">
        <f>'OddsRatio_working_3-way'!V13^2+4*'OddsRatio_working_3-way'!U13^3/27</f>
        <v>-5.3230095428655283E-2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0.16212659461804346</v>
      </c>
      <c r="Y13" s="11">
        <f>IF('OddsRatio_working_3-way'!W13&gt;=0,IF('OddsRatio_working_3-way'!V13+SQRT('OddsRatio_working_3-way'!W13)&gt;0,0,PI()),ACOS('OddsRatio_working_3-way'!V13/(2*'OddsRatio_working_3-way'!X13)))</f>
        <v>0.79167595096502419</v>
      </c>
      <c r="Z13" s="11">
        <f>'OddsRatio_working_3-way'!X13^(1/3)*COS('OddsRatio_working_3-way'!Y13/3)</f>
        <v>0.52640175979026471</v>
      </c>
      <c r="AA13" s="11">
        <f>'OddsRatio_working_3-way'!X13^(1/3)*COS(('OddsRatio_working_3-way'!Y13+2*PI())/3)</f>
        <v>-0.38637586716447891</v>
      </c>
      <c r="AB13" s="11">
        <f>'OddsRatio_working_3-way'!X13^(1/3)*COS(('OddsRatio_working_3-way'!Y13+4*PI())/3)</f>
        <v>-0.14002589262578594</v>
      </c>
      <c r="AC13" s="11">
        <f>'OddsRatio_working_3-way'!X13^(1/3)*SIN('OddsRatio_working_3-way'!Y13/3)</f>
        <v>0.14223022411477193</v>
      </c>
      <c r="AD13" s="11">
        <f>'OddsRatio_working_3-way'!X13^(1/3)*SIN(('OddsRatio_working_3-way'!Y13+2*PI())/3)</f>
        <v>0.38476218451781713</v>
      </c>
      <c r="AE13" s="11">
        <f>'OddsRatio_working_3-way'!X13^(1/3)*SIN(('OddsRatio_working_3-way'!Y13+4*PI())/3)</f>
        <v>-0.526992408632589</v>
      </c>
      <c r="AF13" s="11">
        <f>-'OddsRatio_working_3-way'!U13/(3*'OddsRatio_working_3-way'!X13^(1/3))*COS(('OddsRatio_working_3-way'!Y13)/3)</f>
        <v>0.5264017597902646</v>
      </c>
      <c r="AG13" s="11">
        <f>-'OddsRatio_working_3-way'!U13/(3*'OddsRatio_working_3-way'!X13^(1/3))*COS(('OddsRatio_working_3-way'!Y13+2*PI())/3)</f>
        <v>-0.3863758671644788</v>
      </c>
      <c r="AH13" s="11">
        <f>-'OddsRatio_working_3-way'!U13/(3*'OddsRatio_working_3-way'!X13^(1/3))*COS(('OddsRatio_working_3-way'!Y13+4*PI())/3)</f>
        <v>-0.14002589262578591</v>
      </c>
      <c r="AI13" s="11">
        <f>'OddsRatio_working_3-way'!U13/(3*'OddsRatio_working_3-way'!X13^(1/3))*SIN(('OddsRatio_working_3-way'!Y13)/3)</f>
        <v>-0.1422302241147719</v>
      </c>
      <c r="AJ13" s="11">
        <f>'OddsRatio_working_3-way'!U13/(3*'OddsRatio_working_3-way'!X13^(1/3))*SIN(('OddsRatio_working_3-way'!Y13+2*PI())/3)</f>
        <v>-0.38476218451781707</v>
      </c>
      <c r="AK13" s="11">
        <f>'OddsRatio_working_3-way'!U13/(3*'OddsRatio_working_3-way'!X13^(1/3))*SIN(('OddsRatio_working_3-way'!Y13+4*PI())/3)</f>
        <v>0.52699240863258889</v>
      </c>
      <c r="AL13" s="11">
        <f>'OddsRatio_working_3-way'!Z13+'OddsRatio_working_3-way'!AF13</f>
        <v>1.0528035195805292</v>
      </c>
      <c r="AM13" s="11">
        <f>'OddsRatio_working_3-way'!AA13+'OddsRatio_working_3-way'!AG13</f>
        <v>-0.77275173432895772</v>
      </c>
      <c r="AN13" s="11">
        <f>'OddsRatio_working_3-way'!AB13+'OddsRatio_working_3-way'!AH13</f>
        <v>-0.28005178525157182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1.0528035195805292</v>
      </c>
      <c r="AS13" s="11">
        <f>IF(('OddsRatio_working_3-way'!X13=0),IF(Q13&gt;0,-Q13^(1/3),(-Q13)^(1/3)),'OddsRatio_working_3-way'!AM13-'OddsRatio_working_3-way'!R13/3)</f>
        <v>-0.77275173432895772</v>
      </c>
      <c r="AT13" s="11">
        <f>IF(('OddsRatio_working_3-way'!X13=0),IF(Q13&gt;0,-Q13^(1/3),(-Q13)^(1/3)),'OddsRatio_working_3-way'!AN13-'OddsRatio_working_3-way'!R13/3)</f>
        <v>-0.28005178525157182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3.19</v>
      </c>
      <c r="B14" s="4">
        <f>IF('True_Odds_Calculator_3-way'!B15="","",'True_Odds_Calculator_3-way'!B15)</f>
        <v>3.2</v>
      </c>
      <c r="C14" s="4">
        <f>IF('True_Odds_Calculator_3-way'!C15="","",'True_Odds_Calculator_3-way'!C15)</f>
        <v>2.5299999999999998</v>
      </c>
      <c r="D14" s="9">
        <f t="shared" si="13"/>
        <v>0.3066551715868725</v>
      </c>
      <c r="E14" s="9">
        <f t="shared" si="14"/>
        <v>0.30568737814965224</v>
      </c>
      <c r="F14" s="9">
        <f t="shared" si="15"/>
        <v>0.3876574502634752</v>
      </c>
      <c r="G14" s="9">
        <f t="shared" si="16"/>
        <v>1.0324163470730845</v>
      </c>
      <c r="H14" s="9">
        <f t="shared" si="17"/>
        <v>3.2609918000900548</v>
      </c>
      <c r="I14" s="9">
        <f t="shared" si="18"/>
        <v>3.2713159635607862</v>
      </c>
      <c r="J14" s="9">
        <f t="shared" si="19"/>
        <v>2.5795970110218187</v>
      </c>
      <c r="K14" s="11">
        <f t="shared" si="20"/>
        <v>0.31347962382445144</v>
      </c>
      <c r="L14" s="11">
        <f t="shared" si="21"/>
        <v>0.3125</v>
      </c>
      <c r="M14" s="11">
        <f t="shared" si="22"/>
        <v>0.39525691699604748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-0.28542830857298607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0.22922423085977678</v>
      </c>
      <c r="Q14" s="11">
        <f>2*'OddsRatio_working_3-way'!K14*'OddsRatio_working_3-way'!L14*'OddsRatio_working_3-way'!M14</f>
        <v>7.7440618533708372E-2</v>
      </c>
      <c r="R14" s="11">
        <f t="shared" si="23"/>
        <v>0</v>
      </c>
      <c r="S14" s="11">
        <f t="shared" si="24"/>
        <v>-0.80308863548186737</v>
      </c>
      <c r="T14" s="11">
        <f t="shared" si="25"/>
        <v>-0.2713137282033336</v>
      </c>
      <c r="U14" s="11">
        <f>'OddsRatio_working_3-way'!S14-'OddsRatio_working_3-way'!R14^2/3</f>
        <v>-0.80308863548186737</v>
      </c>
      <c r="V14" s="11">
        <f>'OddsRatio_working_3-way'!S14*'OddsRatio_working_3-way'!R14/3-2*'OddsRatio_working_3-way'!R14^3/27-'OddsRatio_working_3-way'!T14</f>
        <v>0.2713137282033336</v>
      </c>
      <c r="W14" s="11">
        <f>'OddsRatio_working_3-way'!V14^2+4*'OddsRatio_working_3-way'!U14^3/27</f>
        <v>-3.1226541914715633E-3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0.13850432601823665</v>
      </c>
      <c r="Y14" s="11">
        <f>IF('OddsRatio_working_3-way'!W14&gt;=0,IF('OddsRatio_working_3-way'!V14+SQRT('OddsRatio_working_3-way'!W14)&gt;0,0,PI()),ACOS('OddsRatio_working_3-way'!V14/(2*'OddsRatio_working_3-way'!X14)))</f>
        <v>0.20312302402740467</v>
      </c>
      <c r="Z14" s="11">
        <f>'OddsRatio_working_3-way'!X14^(1/3)*COS('OddsRatio_working_3-way'!Y14/3)</f>
        <v>0.51620817353654236</v>
      </c>
      <c r="AA14" s="11">
        <f>'OddsRatio_working_3-way'!X14^(1/3)*COS(('OddsRatio_working_3-way'!Y14+2*PI())/3)</f>
        <v>-0.28841910039216878</v>
      </c>
      <c r="AB14" s="11">
        <f>'OddsRatio_working_3-way'!X14^(1/3)*COS(('OddsRatio_working_3-way'!Y14+4*PI())/3)</f>
        <v>-0.22778907314437374</v>
      </c>
      <c r="AC14" s="11">
        <f>'OddsRatio_working_3-way'!X14^(1/3)*SIN('OddsRatio_working_3-way'!Y14/3)</f>
        <v>3.500476255248882E-2</v>
      </c>
      <c r="AD14" s="11">
        <f>'OddsRatio_working_3-way'!X14^(1/3)*SIN(('OddsRatio_working_3-way'!Y14+2*PI())/3)</f>
        <v>0.42954701064756723</v>
      </c>
      <c r="AE14" s="11">
        <f>'OddsRatio_working_3-way'!X14^(1/3)*SIN(('OddsRatio_working_3-way'!Y14+4*PI())/3)</f>
        <v>-0.46455177320005603</v>
      </c>
      <c r="AF14" s="11">
        <f>-'OddsRatio_working_3-way'!U14/(3*'OddsRatio_working_3-way'!X14^(1/3))*COS(('OddsRatio_working_3-way'!Y14)/3)</f>
        <v>0.51620817353654225</v>
      </c>
      <c r="AG14" s="11">
        <f>-'OddsRatio_working_3-way'!U14/(3*'OddsRatio_working_3-way'!X14^(1/3))*COS(('OddsRatio_working_3-way'!Y14+2*PI())/3)</f>
        <v>-0.28841910039216867</v>
      </c>
      <c r="AH14" s="11">
        <f>-'OddsRatio_working_3-way'!U14/(3*'OddsRatio_working_3-way'!X14^(1/3))*COS(('OddsRatio_working_3-way'!Y14+4*PI())/3)</f>
        <v>-0.22778907314437369</v>
      </c>
      <c r="AI14" s="11">
        <f>'OddsRatio_working_3-way'!U14/(3*'OddsRatio_working_3-way'!X14^(1/3))*SIN(('OddsRatio_working_3-way'!Y14)/3)</f>
        <v>-3.5004762552488806E-2</v>
      </c>
      <c r="AJ14" s="11">
        <f>'OddsRatio_working_3-way'!U14/(3*'OddsRatio_working_3-way'!X14^(1/3))*SIN(('OddsRatio_working_3-way'!Y14+2*PI())/3)</f>
        <v>-0.42954701064756712</v>
      </c>
      <c r="AK14" s="11">
        <f>'OddsRatio_working_3-way'!U14/(3*'OddsRatio_working_3-way'!X14^(1/3))*SIN(('OddsRatio_working_3-way'!Y14+4*PI())/3)</f>
        <v>0.46455177320005597</v>
      </c>
      <c r="AL14" s="11">
        <f>'OddsRatio_working_3-way'!Z14+'OddsRatio_working_3-way'!AF14</f>
        <v>1.0324163470730845</v>
      </c>
      <c r="AM14" s="11">
        <f>'OddsRatio_working_3-way'!AA14+'OddsRatio_working_3-way'!AG14</f>
        <v>-0.57683820078433745</v>
      </c>
      <c r="AN14" s="11">
        <f>'OddsRatio_working_3-way'!AB14+'OddsRatio_working_3-way'!AH14</f>
        <v>-0.45557814628874743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1.0324163470730845</v>
      </c>
      <c r="AS14" s="11">
        <f>IF(('OddsRatio_working_3-way'!X14=0),IF(Q14&gt;0,-Q14^(1/3),(-Q14)^(1/3)),'OddsRatio_working_3-way'!AM14-'OddsRatio_working_3-way'!R14/3)</f>
        <v>-0.57683820078433745</v>
      </c>
      <c r="AT14" s="11">
        <f>IF(('OddsRatio_working_3-way'!X14=0),IF(Q14&gt;0,-Q14^(1/3),(-Q14)^(1/3)),'OddsRatio_working_3-way'!AN14-'OddsRatio_working_3-way'!R14/3)</f>
        <v>-0.45557814628874743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2.2200000000000002</v>
      </c>
      <c r="B15" s="4">
        <f>IF('True_Odds_Calculator_3-way'!B16="","",'True_Odds_Calculator_3-way'!B16)</f>
        <v>3.06</v>
      </c>
      <c r="C15" s="4">
        <f>IF('True_Odds_Calculator_3-way'!C16="","",'True_Odds_Calculator_3-way'!C16)</f>
        <v>3.89</v>
      </c>
      <c r="D15" s="9">
        <f t="shared" si="13"/>
        <v>0.43748485130453185</v>
      </c>
      <c r="E15" s="9">
        <f t="shared" si="14"/>
        <v>0.31534860018363614</v>
      </c>
      <c r="F15" s="9">
        <f t="shared" si="15"/>
        <v>0.24716654851183215</v>
      </c>
      <c r="G15" s="9">
        <f t="shared" si="16"/>
        <v>1.0539290431636803</v>
      </c>
      <c r="H15" s="9">
        <f t="shared" si="17"/>
        <v>2.2857934326596903</v>
      </c>
      <c r="I15" s="9">
        <f t="shared" si="18"/>
        <v>3.1710938289171811</v>
      </c>
      <c r="J15" s="9">
        <f t="shared" si="19"/>
        <v>4.0458549347430353</v>
      </c>
      <c r="K15" s="11">
        <f t="shared" si="20"/>
        <v>0.4504504504504504</v>
      </c>
      <c r="L15" s="11">
        <f t="shared" si="21"/>
        <v>0.32679738562091504</v>
      </c>
      <c r="M15" s="11">
        <f t="shared" si="22"/>
        <v>0.25706940874035988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-0.274853259429095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0.23348617027733914</v>
      </c>
      <c r="Q15" s="11">
        <f>2*'OddsRatio_working_3-way'!K15*'OddsRatio_working_3-way'!L15*'OddsRatio_working_3-way'!M15</f>
        <v>7.5684333963481079E-2</v>
      </c>
      <c r="R15" s="11">
        <f t="shared" si="23"/>
        <v>0</v>
      </c>
      <c r="S15" s="11">
        <f t="shared" si="24"/>
        <v>-0.8494939109047478</v>
      </c>
      <c r="T15" s="11">
        <f t="shared" si="25"/>
        <v>-0.27536269397236551</v>
      </c>
      <c r="U15" s="11">
        <f>'OddsRatio_working_3-way'!S15-'OddsRatio_working_3-way'!R15^2/3</f>
        <v>-0.8494939109047478</v>
      </c>
      <c r="V15" s="11">
        <f>'OddsRatio_working_3-way'!S15*'OddsRatio_working_3-way'!R15/3-2*'OddsRatio_working_3-way'!R15^3/27-'OddsRatio_working_3-way'!T15</f>
        <v>0.27536269397236551</v>
      </c>
      <c r="W15" s="11">
        <f>'OddsRatio_working_3-way'!V15^2+4*'OddsRatio_working_3-way'!U15^3/27</f>
        <v>-1.499445415763806E-2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0.15068101024130137</v>
      </c>
      <c r="Y15" s="11">
        <f>IF('OddsRatio_working_3-way'!W15&gt;=0,IF('OddsRatio_working_3-way'!V15+SQRT('OddsRatio_working_3-way'!W15)&gt;0,0,PI()),ACOS('OddsRatio_working_3-way'!V15/(2*'OddsRatio_working_3-way'!X15)))</f>
        <v>0.41843181185555789</v>
      </c>
      <c r="Z15" s="11">
        <f>'OddsRatio_working_3-way'!X15^(1/3)*COS('OddsRatio_working_3-way'!Y15/3)</f>
        <v>0.52696452158184015</v>
      </c>
      <c r="AA15" s="11">
        <f>'OddsRatio_working_3-way'!X15^(1/3)*COS(('OddsRatio_working_3-way'!Y15+2*PI())/3)</f>
        <v>-0.32755075906974435</v>
      </c>
      <c r="AB15" s="11">
        <f>'OddsRatio_working_3-way'!X15^(1/3)*COS(('OddsRatio_working_3-way'!Y15+4*PI())/3)</f>
        <v>-0.19941376251209572</v>
      </c>
      <c r="AC15" s="11">
        <f>'OddsRatio_working_3-way'!X15^(1/3)*SIN('OddsRatio_working_3-way'!Y15/3)</f>
        <v>7.3979929455708554E-2</v>
      </c>
      <c r="AD15" s="11">
        <f>'OddsRatio_working_3-way'!X15^(1/3)*SIN(('OddsRatio_working_3-way'!Y15+2*PI())/3)</f>
        <v>0.41937469785513243</v>
      </c>
      <c r="AE15" s="11">
        <f>'OddsRatio_working_3-way'!X15^(1/3)*SIN(('OddsRatio_working_3-way'!Y15+4*PI())/3)</f>
        <v>-0.49335462731084095</v>
      </c>
      <c r="AF15" s="11">
        <f>-'OddsRatio_working_3-way'!U15/(3*'OddsRatio_working_3-way'!X15^(1/3))*COS(('OddsRatio_working_3-way'!Y15)/3)</f>
        <v>0.52696452158184004</v>
      </c>
      <c r="AG15" s="11">
        <f>-'OddsRatio_working_3-way'!U15/(3*'OddsRatio_working_3-way'!X15^(1/3))*COS(('OddsRatio_working_3-way'!Y15+2*PI())/3)</f>
        <v>-0.32755075906974429</v>
      </c>
      <c r="AH15" s="11">
        <f>-'OddsRatio_working_3-way'!U15/(3*'OddsRatio_working_3-way'!X15^(1/3))*COS(('OddsRatio_working_3-way'!Y15+4*PI())/3)</f>
        <v>-0.19941376251209569</v>
      </c>
      <c r="AI15" s="11">
        <f>'OddsRatio_working_3-way'!U15/(3*'OddsRatio_working_3-way'!X15^(1/3))*SIN(('OddsRatio_working_3-way'!Y15)/3)</f>
        <v>-7.397992945570854E-2</v>
      </c>
      <c r="AJ15" s="11">
        <f>'OddsRatio_working_3-way'!U15/(3*'OddsRatio_working_3-way'!X15^(1/3))*SIN(('OddsRatio_working_3-way'!Y15+2*PI())/3)</f>
        <v>-0.41937469785513237</v>
      </c>
      <c r="AK15" s="11">
        <f>'OddsRatio_working_3-way'!U15/(3*'OddsRatio_working_3-way'!X15^(1/3))*SIN(('OddsRatio_working_3-way'!Y15+4*PI())/3)</f>
        <v>0.49335462731084084</v>
      </c>
      <c r="AL15" s="11">
        <f>'OddsRatio_working_3-way'!Z15+'OddsRatio_working_3-way'!AF15</f>
        <v>1.0539290431636803</v>
      </c>
      <c r="AM15" s="11">
        <f>'OddsRatio_working_3-way'!AA15+'OddsRatio_working_3-way'!AG15</f>
        <v>-0.65510151813948858</v>
      </c>
      <c r="AN15" s="11">
        <f>'OddsRatio_working_3-way'!AB15+'OddsRatio_working_3-way'!AH15</f>
        <v>-0.39882752502419139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1.0539290431636803</v>
      </c>
      <c r="AS15" s="11">
        <f>IF(('OddsRatio_working_3-way'!X15=0),IF(Q15&gt;0,-Q15^(1/3),(-Q15)^(1/3)),'OddsRatio_working_3-way'!AM15-'OddsRatio_working_3-way'!R15/3)</f>
        <v>-0.65510151813948858</v>
      </c>
      <c r="AT15" s="11">
        <f>IF(('OddsRatio_working_3-way'!X15=0),IF(Q15&gt;0,-Q15^(1/3),(-Q15)^(1/3)),'OddsRatio_working_3-way'!AN15-'OddsRatio_working_3-way'!R15/3)</f>
        <v>-0.39882752502419139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</v>
      </c>
      <c r="B16" s="4">
        <f>IF('True_Odds_Calculator_3-way'!B17="","",'True_Odds_Calculator_3-way'!B17)</f>
        <v>3.45</v>
      </c>
      <c r="C16" s="4">
        <f>IF('True_Odds_Calculator_3-way'!C17="","",'True_Odds_Calculator_3-way'!C17)</f>
        <v>2.44</v>
      </c>
      <c r="D16" s="9">
        <f t="shared" si="13"/>
        <v>0.32238659014088727</v>
      </c>
      <c r="E16" s="9">
        <f t="shared" si="14"/>
        <v>0.27973703739234229</v>
      </c>
      <c r="F16" s="9">
        <f t="shared" si="15"/>
        <v>0.39787637246677043</v>
      </c>
      <c r="G16" s="9">
        <f t="shared" si="16"/>
        <v>1.0509329956357467</v>
      </c>
      <c r="H16" s="9">
        <f t="shared" si="17"/>
        <v>3.1018659912714934</v>
      </c>
      <c r="I16" s="9">
        <f t="shared" si="18"/>
        <v>3.5747858393075793</v>
      </c>
      <c r="J16" s="9">
        <f t="shared" si="19"/>
        <v>2.5133435137154754</v>
      </c>
      <c r="K16" s="11">
        <f t="shared" si="20"/>
        <v>0.33333333333333331</v>
      </c>
      <c r="L16" s="11">
        <f t="shared" si="21"/>
        <v>0.28985507246376813</v>
      </c>
      <c r="M16" s="11">
        <f t="shared" si="22"/>
        <v>0.4098360655737705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-0.27940128296507483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0.23323037934584617</v>
      </c>
      <c r="Q16" s="11">
        <f>2*'OddsRatio_working_3-way'!K16*'OddsRatio_working_3-way'!L16*'OddsRatio_working_3-way'!M16</f>
        <v>7.9195374990100584E-2</v>
      </c>
      <c r="R16" s="11">
        <f t="shared" si="23"/>
        <v>0</v>
      </c>
      <c r="S16" s="11">
        <f t="shared" si="24"/>
        <v>-0.83475056689342397</v>
      </c>
      <c r="T16" s="11">
        <f t="shared" si="25"/>
        <v>-0.28344671201814065</v>
      </c>
      <c r="U16" s="11">
        <f>'OddsRatio_working_3-way'!S16-'OddsRatio_working_3-way'!R16^2/3</f>
        <v>-0.83475056689342397</v>
      </c>
      <c r="V16" s="11">
        <f>'OddsRatio_working_3-way'!S16*'OddsRatio_working_3-way'!R16/3-2*'OddsRatio_working_3-way'!R16^3/27-'OddsRatio_working_3-way'!T16</f>
        <v>0.28344671201814065</v>
      </c>
      <c r="W16" s="11">
        <f>'OddsRatio_working_3-way'!V16^2+4*'OddsRatio_working_3-way'!U16^3/27</f>
        <v>-5.8300055712244558E-3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0.14677537610675642</v>
      </c>
      <c r="Y16" s="11">
        <f>IF('OddsRatio_working_3-way'!W16&gt;=0,IF('OddsRatio_working_3-way'!V16+SQRT('OddsRatio_working_3-way'!W16)&gt;0,0,PI()),ACOS('OddsRatio_working_3-way'!V16/(2*'OddsRatio_working_3-way'!X16)))</f>
        <v>0.26313254857944557</v>
      </c>
      <c r="Z16" s="11">
        <f>'OddsRatio_working_3-way'!X16^(1/3)*COS('OddsRatio_working_3-way'!Y16/3)</f>
        <v>0.52546649781787336</v>
      </c>
      <c r="AA16" s="11">
        <f>'OddsRatio_working_3-way'!X16^(1/3)*COS(('OddsRatio_working_3-way'!Y16+2*PI())/3)</f>
        <v>-0.3027502637478795</v>
      </c>
      <c r="AB16" s="11">
        <f>'OddsRatio_working_3-way'!X16^(1/3)*COS(('OddsRatio_working_3-way'!Y16+4*PI())/3)</f>
        <v>-0.22271623406999383</v>
      </c>
      <c r="AC16" s="11">
        <f>'OddsRatio_working_3-way'!X16^(1/3)*SIN('OddsRatio_working_3-way'!Y16/3)</f>
        <v>4.6207668578857761E-2</v>
      </c>
      <c r="AD16" s="11">
        <f>'OddsRatio_working_3-way'!X16^(1/3)*SIN(('OddsRatio_working_3-way'!Y16+2*PI())/3)</f>
        <v>0.43196350165848985</v>
      </c>
      <c r="AE16" s="11">
        <f>'OddsRatio_working_3-way'!X16^(1/3)*SIN(('OddsRatio_working_3-way'!Y16+4*PI())/3)</f>
        <v>-0.47817117023734762</v>
      </c>
      <c r="AF16" s="11">
        <f>-'OddsRatio_working_3-way'!U16/(3*'OddsRatio_working_3-way'!X16^(1/3))*COS(('OddsRatio_working_3-way'!Y16)/3)</f>
        <v>0.52546649781787325</v>
      </c>
      <c r="AG16" s="11">
        <f>-'OddsRatio_working_3-way'!U16/(3*'OddsRatio_working_3-way'!X16^(1/3))*COS(('OddsRatio_working_3-way'!Y16+2*PI())/3)</f>
        <v>-0.30275026374787944</v>
      </c>
      <c r="AH16" s="11">
        <f>-'OddsRatio_working_3-way'!U16/(3*'OddsRatio_working_3-way'!X16^(1/3))*COS(('OddsRatio_working_3-way'!Y16+4*PI())/3)</f>
        <v>-0.22271623406999377</v>
      </c>
      <c r="AI16" s="11">
        <f>'OddsRatio_working_3-way'!U16/(3*'OddsRatio_working_3-way'!X16^(1/3))*SIN(('OddsRatio_working_3-way'!Y16)/3)</f>
        <v>-4.6207668578857754E-2</v>
      </c>
      <c r="AJ16" s="11">
        <f>'OddsRatio_working_3-way'!U16/(3*'OddsRatio_working_3-way'!X16^(1/3))*SIN(('OddsRatio_working_3-way'!Y16+2*PI())/3)</f>
        <v>-0.43196350165848973</v>
      </c>
      <c r="AK16" s="11">
        <f>'OddsRatio_working_3-way'!U16/(3*'OddsRatio_working_3-way'!X16^(1/3))*SIN(('OddsRatio_working_3-way'!Y16+4*PI())/3)</f>
        <v>0.47817117023734751</v>
      </c>
      <c r="AL16" s="11">
        <f>'OddsRatio_working_3-way'!Z16+'OddsRatio_working_3-way'!AF16</f>
        <v>1.0509329956357467</v>
      </c>
      <c r="AM16" s="11">
        <f>'OddsRatio_working_3-way'!AA16+'OddsRatio_working_3-way'!AG16</f>
        <v>-0.605500527495759</v>
      </c>
      <c r="AN16" s="11">
        <f>'OddsRatio_working_3-way'!AB16+'OddsRatio_working_3-way'!AH16</f>
        <v>-0.4454324681399876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1.0509329956357467</v>
      </c>
      <c r="AS16" s="11">
        <f>IF(('OddsRatio_working_3-way'!X16=0),IF(Q16&gt;0,-Q16^(1/3),(-Q16)^(1/3)),'OddsRatio_working_3-way'!AM16-'OddsRatio_working_3-way'!R16/3)</f>
        <v>-0.605500527495759</v>
      </c>
      <c r="AT16" s="11">
        <f>IF(('OddsRatio_working_3-way'!X16=0),IF(Q16&gt;0,-Q16^(1/3),(-Q16)^(1/3)),'OddsRatio_working_3-way'!AN16-'OddsRatio_working_3-way'!R16/3)</f>
        <v>-0.4454324681399876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1.51</v>
      </c>
      <c r="B17" s="4">
        <f>IF('True_Odds_Calculator_3-way'!B18="","",'True_Odds_Calculator_3-way'!B18)</f>
        <v>4.41</v>
      </c>
      <c r="C17" s="4">
        <f>IF('True_Odds_Calculator_3-way'!C18="","",'True_Odds_Calculator_3-way'!C18)</f>
        <v>6.71</v>
      </c>
      <c r="D17" s="9">
        <f t="shared" si="13"/>
        <v>0.64575408815139501</v>
      </c>
      <c r="E17" s="9">
        <f t="shared" si="14"/>
        <v>0.21422739157942505</v>
      </c>
      <c r="F17" s="9">
        <f t="shared" si="15"/>
        <v>0.14001852026917991</v>
      </c>
      <c r="G17" s="9">
        <f t="shared" si="16"/>
        <v>1.0756413933709092</v>
      </c>
      <c r="H17" s="9">
        <f t="shared" si="17"/>
        <v>1.5485771106191637</v>
      </c>
      <c r="I17" s="9">
        <f t="shared" si="18"/>
        <v>4.6679371513948009</v>
      </c>
      <c r="J17" s="9">
        <f t="shared" si="19"/>
        <v>7.1419123561478912</v>
      </c>
      <c r="K17" s="11">
        <f t="shared" si="20"/>
        <v>0.66225165562913912</v>
      </c>
      <c r="L17" s="11">
        <f t="shared" si="21"/>
        <v>0.22675736961451246</v>
      </c>
      <c r="M17" s="11">
        <f t="shared" si="22"/>
        <v>0.14903129657228018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-0.22224019343922563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0.21552032346579239</v>
      </c>
      <c r="Q17" s="11">
        <f>2*'OddsRatio_working_3-way'!K17*'OddsRatio_working_3-way'!L17*'OddsRatio_working_3-way'!M17</f>
        <v>4.4760191789364981E-2</v>
      </c>
      <c r="R17" s="11">
        <f t="shared" si="23"/>
        <v>0</v>
      </c>
      <c r="S17" s="11">
        <f t="shared" si="24"/>
        <v>-0.96976303039769052</v>
      </c>
      <c r="T17" s="11">
        <f t="shared" si="25"/>
        <v>-0.20140457536816003</v>
      </c>
      <c r="U17" s="11">
        <f>'OddsRatio_working_3-way'!S17-'OddsRatio_working_3-way'!R17^2/3</f>
        <v>-0.96976303039769052</v>
      </c>
      <c r="V17" s="11">
        <f>'OddsRatio_working_3-way'!S17*'OddsRatio_working_3-way'!R17/3-2*'OddsRatio_working_3-way'!R17^3/27-'OddsRatio_working_3-way'!T17</f>
        <v>0.20140457536816003</v>
      </c>
      <c r="W17" s="11">
        <f>'OddsRatio_working_3-way'!V17^2+4*'OddsRatio_working_3-way'!U17^3/27</f>
        <v>-9.454794062078864E-2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0.18378774687123289</v>
      </c>
      <c r="Y17" s="11">
        <f>IF('OddsRatio_working_3-way'!W17&gt;=0,IF('OddsRatio_working_3-way'!V17+SQRT('OddsRatio_working_3-way'!W17)&gt;0,0,PI()),ACOS('OddsRatio_working_3-way'!V17/(2*'OddsRatio_working_3-way'!X17)))</f>
        <v>0.99091208840295952</v>
      </c>
      <c r="Z17" s="11">
        <f>'OddsRatio_working_3-way'!X17^(1/3)*COS('OddsRatio_working_3-way'!Y17/3)</f>
        <v>0.53782069668545462</v>
      </c>
      <c r="AA17" s="11">
        <f>'OddsRatio_working_3-way'!X17^(1/3)*COS(('OddsRatio_working_3-way'!Y17+2*PI())/3)</f>
        <v>-0.42860515496461393</v>
      </c>
      <c r="AB17" s="11">
        <f>'OddsRatio_working_3-way'!X17^(1/3)*COS(('OddsRatio_working_3-way'!Y17+4*PI())/3)</f>
        <v>-0.10921554172084086</v>
      </c>
      <c r="AC17" s="11">
        <f>'OddsRatio_working_3-way'!X17^(1/3)*SIN('OddsRatio_working_3-way'!Y17/3)</f>
        <v>0.18439967918266306</v>
      </c>
      <c r="AD17" s="11">
        <f>'OddsRatio_working_3-way'!X17^(1/3)*SIN(('OddsRatio_working_3-way'!Y17+2*PI())/3)</f>
        <v>0.37356654641931752</v>
      </c>
      <c r="AE17" s="11">
        <f>'OddsRatio_working_3-way'!X17^(1/3)*SIN(('OddsRatio_working_3-way'!Y17+4*PI())/3)</f>
        <v>-0.55796622560198039</v>
      </c>
      <c r="AF17" s="11">
        <f>-'OddsRatio_working_3-way'!U17/(3*'OddsRatio_working_3-way'!X17^(1/3))*COS(('OddsRatio_working_3-way'!Y17)/3)</f>
        <v>0.53782069668545462</v>
      </c>
      <c r="AG17" s="11">
        <f>-'OddsRatio_working_3-way'!U17/(3*'OddsRatio_working_3-way'!X17^(1/3))*COS(('OddsRatio_working_3-way'!Y17+2*PI())/3)</f>
        <v>-0.42860515496461393</v>
      </c>
      <c r="AH17" s="11">
        <f>-'OddsRatio_working_3-way'!U17/(3*'OddsRatio_working_3-way'!X17^(1/3))*COS(('OddsRatio_working_3-way'!Y17+4*PI())/3)</f>
        <v>-0.10921554172084086</v>
      </c>
      <c r="AI17" s="11">
        <f>'OddsRatio_working_3-way'!U17/(3*'OddsRatio_working_3-way'!X17^(1/3))*SIN(('OddsRatio_working_3-way'!Y17)/3)</f>
        <v>-0.18439967918266306</v>
      </c>
      <c r="AJ17" s="11">
        <f>'OddsRatio_working_3-way'!U17/(3*'OddsRatio_working_3-way'!X17^(1/3))*SIN(('OddsRatio_working_3-way'!Y17+2*PI())/3)</f>
        <v>-0.37356654641931752</v>
      </c>
      <c r="AK17" s="11">
        <f>'OddsRatio_working_3-way'!U17/(3*'OddsRatio_working_3-way'!X17^(1/3))*SIN(('OddsRatio_working_3-way'!Y17+4*PI())/3)</f>
        <v>0.55796622560198039</v>
      </c>
      <c r="AL17" s="11">
        <f>'OddsRatio_working_3-way'!Z17+'OddsRatio_working_3-way'!AF17</f>
        <v>1.0756413933709092</v>
      </c>
      <c r="AM17" s="11">
        <f>'OddsRatio_working_3-way'!AA17+'OddsRatio_working_3-way'!AG17</f>
        <v>-0.85721030992922786</v>
      </c>
      <c r="AN17" s="11">
        <f>'OddsRatio_working_3-way'!AB17+'OddsRatio_working_3-way'!AH17</f>
        <v>-0.21843108344168172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1.0756413933709092</v>
      </c>
      <c r="AS17" s="11">
        <f>IF(('OddsRatio_working_3-way'!X17=0),IF(Q17&gt;0,-Q17^(1/3),(-Q17)^(1/3)),'OddsRatio_working_3-way'!AM17-'OddsRatio_working_3-way'!R17/3)</f>
        <v>-0.85721030992922786</v>
      </c>
      <c r="AT17" s="11">
        <f>IF(('OddsRatio_working_3-way'!X17=0),IF(Q17&gt;0,-Q17^(1/3),(-Q17)^(1/3)),'OddsRatio_working_3-way'!AN17-'OddsRatio_working_3-way'!R17/3)</f>
        <v>-0.21843108344168172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1.1499999999999999</v>
      </c>
      <c r="B18" s="4">
        <f>IF('True_Odds_Calculator_3-way'!B19="","",'True_Odds_Calculator_3-way'!B19)</f>
        <v>9.98</v>
      </c>
      <c r="C18" s="4">
        <f>IF('True_Odds_Calculator_3-way'!C19="","",'True_Odds_Calculator_3-way'!C19)</f>
        <v>16.579999999999998</v>
      </c>
      <c r="D18" s="9">
        <f t="shared" si="13"/>
        <v>0.85577927737127735</v>
      </c>
      <c r="E18" s="9">
        <f t="shared" si="14"/>
        <v>9.0178917374441336E-2</v>
      </c>
      <c r="F18" s="9">
        <f t="shared" si="15"/>
        <v>5.4041805254281601E-2</v>
      </c>
      <c r="G18" s="9">
        <f t="shared" si="16"/>
        <v>1.1235040501855416</v>
      </c>
      <c r="H18" s="9">
        <f t="shared" si="17"/>
        <v>1.168525607527831</v>
      </c>
      <c r="I18" s="9">
        <f t="shared" si="18"/>
        <v>11.089066370666163</v>
      </c>
      <c r="J18" s="9">
        <f t="shared" si="19"/>
        <v>18.504193101890735</v>
      </c>
      <c r="K18" s="11">
        <f t="shared" si="20"/>
        <v>0.86956521739130443</v>
      </c>
      <c r="L18" s="11">
        <f t="shared" si="21"/>
        <v>0.1002004008016032</v>
      </c>
      <c r="M18" s="11">
        <f t="shared" si="22"/>
        <v>6.0313630880579019E-2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-0.11028644586598069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0.12985534713419078</v>
      </c>
      <c r="Q18" s="11">
        <f>2*'OddsRatio_working_3-way'!K18*'OddsRatio_working_3-way'!L18*'OddsRatio_working_3-way'!M18</f>
        <v>1.051034780527647E-2</v>
      </c>
      <c r="R18" s="11">
        <f t="shared" si="23"/>
        <v>0</v>
      </c>
      <c r="S18" s="11">
        <f t="shared" si="24"/>
        <v>-1.1774370469059279</v>
      </c>
      <c r="T18" s="11">
        <f t="shared" si="25"/>
        <v>-9.5300448960415049E-2</v>
      </c>
      <c r="U18" s="11">
        <f>'OddsRatio_working_3-way'!S18-'OddsRatio_working_3-way'!R18^2/3</f>
        <v>-1.1774370469059279</v>
      </c>
      <c r="V18" s="11">
        <f>'OddsRatio_working_3-way'!S18*'OddsRatio_working_3-way'!R18/3-2*'OddsRatio_working_3-way'!R18^3/27-'OddsRatio_working_3-way'!T18</f>
        <v>9.5300448960415049E-2</v>
      </c>
      <c r="W18" s="11">
        <f>'OddsRatio_working_3-way'!V18^2+4*'OddsRatio_working_3-way'!U18^3/27</f>
        <v>-0.23274734573152997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0.24588082545391102</v>
      </c>
      <c r="Y18" s="11">
        <f>IF('OddsRatio_working_3-way'!W18&gt;=0,IF('OddsRatio_working_3-way'!V18+SQRT('OddsRatio_working_3-way'!W18)&gt;0,0,PI()),ACOS('OddsRatio_working_3-way'!V18/(2*'OddsRatio_working_3-way'!X18)))</f>
        <v>1.3757683485415739</v>
      </c>
      <c r="Z18" s="11">
        <f>'OddsRatio_working_3-way'!X18^(1/3)*COS('OddsRatio_working_3-way'!Y18/3)</f>
        <v>0.56175202509277089</v>
      </c>
      <c r="AA18" s="11">
        <f>'OddsRatio_working_3-way'!X18^(1/3)*COS(('OddsRatio_working_3-way'!Y18+2*PI())/3)</f>
        <v>-0.52105356864730457</v>
      </c>
      <c r="AB18" s="11">
        <f>'OddsRatio_working_3-way'!X18^(1/3)*COS(('OddsRatio_working_3-way'!Y18+4*PI())/3)</f>
        <v>-4.0698456445466526E-2</v>
      </c>
      <c r="AC18" s="11">
        <f>'OddsRatio_working_3-way'!X18^(1/3)*SIN('OddsRatio_working_3-way'!Y18/3)</f>
        <v>0.27733315333634428</v>
      </c>
      <c r="AD18" s="11">
        <f>'OddsRatio_working_3-way'!X18^(1/3)*SIN(('OddsRatio_working_3-way'!Y18+2*PI())/3)</f>
        <v>0.34782494768952099</v>
      </c>
      <c r="AE18" s="11">
        <f>'OddsRatio_working_3-way'!X18^(1/3)*SIN(('OddsRatio_working_3-way'!Y18+4*PI())/3)</f>
        <v>-0.62515810102586522</v>
      </c>
      <c r="AF18" s="11">
        <f>-'OddsRatio_working_3-way'!U18/(3*'OddsRatio_working_3-way'!X18^(1/3))*COS(('OddsRatio_working_3-way'!Y18)/3)</f>
        <v>0.56175202509277078</v>
      </c>
      <c r="AG18" s="11">
        <f>-'OddsRatio_working_3-way'!U18/(3*'OddsRatio_working_3-way'!X18^(1/3))*COS(('OddsRatio_working_3-way'!Y18+2*PI())/3)</f>
        <v>-0.52105356864730445</v>
      </c>
      <c r="AH18" s="11">
        <f>-'OddsRatio_working_3-way'!U18/(3*'OddsRatio_working_3-way'!X18^(1/3))*COS(('OddsRatio_working_3-way'!Y18+4*PI())/3)</f>
        <v>-4.0698456445466519E-2</v>
      </c>
      <c r="AI18" s="11">
        <f>'OddsRatio_working_3-way'!U18/(3*'OddsRatio_working_3-way'!X18^(1/3))*SIN(('OddsRatio_working_3-way'!Y18)/3)</f>
        <v>-0.27733315333634423</v>
      </c>
      <c r="AJ18" s="11">
        <f>'OddsRatio_working_3-way'!U18/(3*'OddsRatio_working_3-way'!X18^(1/3))*SIN(('OddsRatio_working_3-way'!Y18+2*PI())/3)</f>
        <v>-0.34782494768952094</v>
      </c>
      <c r="AK18" s="11">
        <f>'OddsRatio_working_3-way'!U18/(3*'OddsRatio_working_3-way'!X18^(1/3))*SIN(('OddsRatio_working_3-way'!Y18+4*PI())/3)</f>
        <v>0.62515810102586511</v>
      </c>
      <c r="AL18" s="11">
        <f>'OddsRatio_working_3-way'!Z18+'OddsRatio_working_3-way'!AF18</f>
        <v>1.1235040501855416</v>
      </c>
      <c r="AM18" s="11">
        <f>'OddsRatio_working_3-way'!AA18+'OddsRatio_working_3-way'!AG18</f>
        <v>-1.0421071372946091</v>
      </c>
      <c r="AN18" s="11">
        <f>'OddsRatio_working_3-way'!AB18+'OddsRatio_working_3-way'!AH18</f>
        <v>-8.1396912890933037E-2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1.1235040501855416</v>
      </c>
      <c r="AS18" s="11">
        <f>IF(('OddsRatio_working_3-way'!X18=0),IF(Q18&gt;0,-Q18^(1/3),(-Q18)^(1/3)),'OddsRatio_working_3-way'!AM18-'OddsRatio_working_3-way'!R18/3)</f>
        <v>-1.0421071372946091</v>
      </c>
      <c r="AT18" s="11">
        <f>IF(('OddsRatio_working_3-way'!X18=0),IF(Q18&gt;0,-Q18^(1/3),(-Q18)^(1/3)),'OddsRatio_working_3-way'!AN18-'OddsRatio_working_3-way'!R18/3)</f>
        <v>-8.1396912890933037E-2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3.74</v>
      </c>
      <c r="C19" s="4">
        <f>IF('True_Odds_Calculator_3-way'!C20="","",'True_Odds_Calculator_3-way'!C20)</f>
        <v>4.45</v>
      </c>
      <c r="D19" s="9">
        <f t="shared" si="13"/>
        <v>0.52219335858141136</v>
      </c>
      <c r="E19" s="9">
        <f t="shared" si="14"/>
        <v>0.25980938974450746</v>
      </c>
      <c r="F19" s="9">
        <f t="shared" si="15"/>
        <v>0.2179972516740814</v>
      </c>
      <c r="G19" s="9">
        <f t="shared" si="16"/>
        <v>1.0397721142914043</v>
      </c>
      <c r="H19" s="9">
        <f t="shared" si="17"/>
        <v>1.9149994605764358</v>
      </c>
      <c r="I19" s="9">
        <f t="shared" si="18"/>
        <v>3.8489755931584479</v>
      </c>
      <c r="J19" s="9">
        <f t="shared" si="19"/>
        <v>4.5872137943053444</v>
      </c>
      <c r="K19" s="11">
        <f t="shared" si="20"/>
        <v>0.53191489361702127</v>
      </c>
      <c r="L19" s="11">
        <f t="shared" si="21"/>
        <v>0.26737967914438499</v>
      </c>
      <c r="M19" s="11">
        <f t="shared" si="22"/>
        <v>0.2247191011235955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-0.26586604041568829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0.2259591598793691</v>
      </c>
      <c r="Q19" s="11">
        <f>2*'OddsRatio_working_3-way'!K19*'OddsRatio_working_3-way'!L19*'OddsRatio_working_3-way'!M19</f>
        <v>6.3920554421320816E-2</v>
      </c>
      <c r="R19" s="11">
        <f t="shared" si="23"/>
        <v>0</v>
      </c>
      <c r="S19" s="11">
        <f t="shared" si="24"/>
        <v>-0.84989854110768048</v>
      </c>
      <c r="T19" s="11">
        <f t="shared" si="25"/>
        <v>-0.24042391544771724</v>
      </c>
      <c r="U19" s="11">
        <f>'OddsRatio_working_3-way'!S19-'OddsRatio_working_3-way'!R19^2/3</f>
        <v>-0.84989854110768048</v>
      </c>
      <c r="V19" s="11">
        <f>'OddsRatio_working_3-way'!S19*'OddsRatio_working_3-way'!R19/3-2*'OddsRatio_working_3-way'!R19^3/27-'OddsRatio_working_3-way'!T19</f>
        <v>0.24042391544771724</v>
      </c>
      <c r="W19" s="11">
        <f>'OddsRatio_working_3-way'!V19^2+4*'OddsRatio_working_3-way'!U19^3/27</f>
        <v>-3.3145246673280081E-2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0.15078868143240326</v>
      </c>
      <c r="Y19" s="11">
        <f>IF('OddsRatio_working_3-way'!W19&gt;=0,IF('OddsRatio_working_3-way'!V19+SQRT('OddsRatio_working_3-way'!W19)&gt;0,0,PI()),ACOS('OddsRatio_working_3-way'!V19/(2*'OddsRatio_working_3-way'!X19)))</f>
        <v>0.64811798110809637</v>
      </c>
      <c r="Z19" s="11">
        <f>'OddsRatio_working_3-way'!X19^(1/3)*COS('OddsRatio_working_3-way'!Y19/3)</f>
        <v>0.51988605714570213</v>
      </c>
      <c r="AA19" s="11">
        <f>'OddsRatio_working_3-way'!X19^(1/3)*COS(('OddsRatio_working_3-way'!Y19+2*PI())/3)</f>
        <v>-0.35875345801247005</v>
      </c>
      <c r="AB19" s="11">
        <f>'OddsRatio_working_3-way'!X19^(1/3)*COS(('OddsRatio_working_3-way'!Y19+4*PI())/3)</f>
        <v>-0.16113259913323222</v>
      </c>
      <c r="AC19" s="11">
        <f>'OddsRatio_working_3-way'!X19^(1/3)*SIN('OddsRatio_working_3-way'!Y19/3)</f>
        <v>0.11409645607141307</v>
      </c>
      <c r="AD19" s="11">
        <f>'OddsRatio_working_3-way'!X19^(1/3)*SIN(('OddsRatio_working_3-way'!Y19+2*PI())/3)</f>
        <v>0.39318630452579989</v>
      </c>
      <c r="AE19" s="11">
        <f>'OddsRatio_working_3-way'!X19^(1/3)*SIN(('OddsRatio_working_3-way'!Y19+4*PI())/3)</f>
        <v>-0.50728276059721289</v>
      </c>
      <c r="AF19" s="11">
        <f>-'OddsRatio_working_3-way'!U19/(3*'OddsRatio_working_3-way'!X19^(1/3))*COS(('OddsRatio_working_3-way'!Y19)/3)</f>
        <v>0.51988605714570213</v>
      </c>
      <c r="AG19" s="11">
        <f>-'OddsRatio_working_3-way'!U19/(3*'OddsRatio_working_3-way'!X19^(1/3))*COS(('OddsRatio_working_3-way'!Y19+2*PI())/3)</f>
        <v>-0.35875345801247005</v>
      </c>
      <c r="AH19" s="11">
        <f>-'OddsRatio_working_3-way'!U19/(3*'OddsRatio_working_3-way'!X19^(1/3))*COS(('OddsRatio_working_3-way'!Y19+4*PI())/3)</f>
        <v>-0.16113259913323222</v>
      </c>
      <c r="AI19" s="11">
        <f>'OddsRatio_working_3-way'!U19/(3*'OddsRatio_working_3-way'!X19^(1/3))*SIN(('OddsRatio_working_3-way'!Y19)/3)</f>
        <v>-0.11409645607141307</v>
      </c>
      <c r="AJ19" s="11">
        <f>'OddsRatio_working_3-way'!U19/(3*'OddsRatio_working_3-way'!X19^(1/3))*SIN(('OddsRatio_working_3-way'!Y19+2*PI())/3)</f>
        <v>-0.39318630452579989</v>
      </c>
      <c r="AK19" s="11">
        <f>'OddsRatio_working_3-way'!U19/(3*'OddsRatio_working_3-way'!X19^(1/3))*SIN(('OddsRatio_working_3-way'!Y19+4*PI())/3)</f>
        <v>0.50728276059721289</v>
      </c>
      <c r="AL19" s="11">
        <f>'OddsRatio_working_3-way'!Z19+'OddsRatio_working_3-way'!AF19</f>
        <v>1.0397721142914043</v>
      </c>
      <c r="AM19" s="11">
        <f>'OddsRatio_working_3-way'!AA19+'OddsRatio_working_3-way'!AG19</f>
        <v>-0.7175069160249401</v>
      </c>
      <c r="AN19" s="11">
        <f>'OddsRatio_working_3-way'!AB19+'OddsRatio_working_3-way'!AH19</f>
        <v>-0.32226519826646444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1.0397721142914043</v>
      </c>
      <c r="AS19" s="11">
        <f>IF(('OddsRatio_working_3-way'!X19=0),IF(Q19&gt;0,-Q19^(1/3),(-Q19)^(1/3)),'OddsRatio_working_3-way'!AM19-'OddsRatio_working_3-way'!R19/3)</f>
        <v>-0.7175069160249401</v>
      </c>
      <c r="AT19" s="11">
        <f>IF(('OddsRatio_working_3-way'!X19=0),IF(Q19&gt;0,-Q19^(1/3),(-Q19)^(1/3)),'OddsRatio_working_3-way'!AN19-'OddsRatio_working_3-way'!R19/3)</f>
        <v>-0.32226519826646444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2.98</v>
      </c>
      <c r="B20" s="4">
        <f>IF('True_Odds_Calculator_3-way'!B21="","",'True_Odds_Calculator_3-way'!B21)</f>
        <v>3.75</v>
      </c>
      <c r="C20" s="4">
        <f>IF('True_Odds_Calculator_3-way'!C21="","",'True_Odds_Calculator_3-way'!C21)</f>
        <v>2.38</v>
      </c>
      <c r="D20" s="9">
        <f t="shared" si="13"/>
        <v>0.32802879258606649</v>
      </c>
      <c r="E20" s="9">
        <f t="shared" si="14"/>
        <v>0.26006741907346825</v>
      </c>
      <c r="F20" s="9">
        <f t="shared" si="15"/>
        <v>0.41190378834046509</v>
      </c>
      <c r="G20" s="9">
        <f t="shared" si="16"/>
        <v>1.0346024658636033</v>
      </c>
      <c r="H20" s="9">
        <f t="shared" si="17"/>
        <v>3.0485128824099341</v>
      </c>
      <c r="I20" s="9">
        <f t="shared" si="18"/>
        <v>3.845156781124909</v>
      </c>
      <c r="J20" s="9">
        <f t="shared" si="19"/>
        <v>2.427751402891773</v>
      </c>
      <c r="K20" s="11">
        <f t="shared" si="20"/>
        <v>0.33557046979865773</v>
      </c>
      <c r="L20" s="11">
        <f t="shared" si="21"/>
        <v>0.26666666666666666</v>
      </c>
      <c r="M20" s="11">
        <f t="shared" si="22"/>
        <v>0.42016806722689076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-0.28252213637132706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0.22972947568289062</v>
      </c>
      <c r="Q20" s="11">
        <f>2*'OddsRatio_working_3-way'!K20*'OddsRatio_working_3-way'!L20*'OddsRatio_working_3-way'!M20</f>
        <v>7.5197864380651597E-2</v>
      </c>
      <c r="R20" s="11">
        <f t="shared" si="23"/>
        <v>0</v>
      </c>
      <c r="S20" s="11">
        <f t="shared" si="24"/>
        <v>-0.81313796728816501</v>
      </c>
      <c r="T20" s="11">
        <f t="shared" si="25"/>
        <v>-0.26616627407141241</v>
      </c>
      <c r="U20" s="11">
        <f>'OddsRatio_working_3-way'!S20-'OddsRatio_working_3-way'!R20^2/3</f>
        <v>-0.81313796728816501</v>
      </c>
      <c r="V20" s="11">
        <f>'OddsRatio_working_3-way'!S20*'OddsRatio_working_3-way'!R20/3-2*'OddsRatio_working_3-way'!R20^3/27-'OddsRatio_working_3-way'!T20</f>
        <v>0.26616627407141241</v>
      </c>
      <c r="W20" s="11">
        <f>'OddsRatio_working_3-way'!V20^2+4*'OddsRatio_working_3-way'!U20^3/27</f>
        <v>-8.8060952477414522E-3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0.14111217231408466</v>
      </c>
      <c r="Y20" s="11">
        <f>IF('OddsRatio_working_3-way'!W20&gt;=0,IF('OddsRatio_working_3-way'!V20+SQRT('OddsRatio_working_3-way'!W20)&gt;0,0,PI()),ACOS('OddsRatio_working_3-way'!V20/(2*'OddsRatio_working_3-way'!X20)))</f>
        <v>0.33895768276556182</v>
      </c>
      <c r="Z20" s="11">
        <f>'OddsRatio_working_3-way'!X20^(1/3)*COS('OddsRatio_working_3-way'!Y20/3)</f>
        <v>0.51730123293180164</v>
      </c>
      <c r="AA20" s="11">
        <f>'OddsRatio_working_3-way'!X20^(1/3)*COS(('OddsRatio_working_3-way'!Y20+2*PI())/3)</f>
        <v>-0.3094843417619062</v>
      </c>
      <c r="AB20" s="11">
        <f>'OddsRatio_working_3-way'!X20^(1/3)*COS(('OddsRatio_working_3-way'!Y20+4*PI())/3)</f>
        <v>-0.20781689116989557</v>
      </c>
      <c r="AC20" s="11">
        <f>'OddsRatio_working_3-way'!X20^(1/3)*SIN('OddsRatio_working_3-way'!Y20/3)</f>
        <v>5.8697729967120457E-2</v>
      </c>
      <c r="AD20" s="11">
        <f>'OddsRatio_working_3-way'!X20^(1/3)*SIN(('OddsRatio_working_3-way'!Y20+2*PI())/3)</f>
        <v>0.4186471441443913</v>
      </c>
      <c r="AE20" s="11">
        <f>'OddsRatio_working_3-way'!X20^(1/3)*SIN(('OddsRatio_working_3-way'!Y20+4*PI())/3)</f>
        <v>-0.47734487411151155</v>
      </c>
      <c r="AF20" s="11">
        <f>-'OddsRatio_working_3-way'!U20/(3*'OddsRatio_working_3-way'!X20^(1/3))*COS(('OddsRatio_working_3-way'!Y20)/3)</f>
        <v>0.51730123293180152</v>
      </c>
      <c r="AG20" s="11">
        <f>-'OddsRatio_working_3-way'!U20/(3*'OddsRatio_working_3-way'!X20^(1/3))*COS(('OddsRatio_working_3-way'!Y20+2*PI())/3)</f>
        <v>-0.30948434176190615</v>
      </c>
      <c r="AH20" s="11">
        <f>-'OddsRatio_working_3-way'!U20/(3*'OddsRatio_working_3-way'!X20^(1/3))*COS(('OddsRatio_working_3-way'!Y20+4*PI())/3)</f>
        <v>-0.20781689116989552</v>
      </c>
      <c r="AI20" s="11">
        <f>'OddsRatio_working_3-way'!U20/(3*'OddsRatio_working_3-way'!X20^(1/3))*SIN(('OddsRatio_working_3-way'!Y20)/3)</f>
        <v>-5.8697729967120443E-2</v>
      </c>
      <c r="AJ20" s="11">
        <f>'OddsRatio_working_3-way'!U20/(3*'OddsRatio_working_3-way'!X20^(1/3))*SIN(('OddsRatio_working_3-way'!Y20+2*PI())/3)</f>
        <v>-0.41864714414439119</v>
      </c>
      <c r="AK20" s="11">
        <f>'OddsRatio_working_3-way'!U20/(3*'OddsRatio_working_3-way'!X20^(1/3))*SIN(('OddsRatio_working_3-way'!Y20+4*PI())/3)</f>
        <v>0.4773448741115115</v>
      </c>
      <c r="AL20" s="11">
        <f>'OddsRatio_working_3-way'!Z20+'OddsRatio_working_3-way'!AF20</f>
        <v>1.0346024658636033</v>
      </c>
      <c r="AM20" s="11">
        <f>'OddsRatio_working_3-way'!AA20+'OddsRatio_working_3-way'!AG20</f>
        <v>-0.6189686835238124</v>
      </c>
      <c r="AN20" s="11">
        <f>'OddsRatio_working_3-way'!AB20+'OddsRatio_working_3-way'!AH20</f>
        <v>-0.41563378233979109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1.0346024658636033</v>
      </c>
      <c r="AS20" s="11">
        <f>IF(('OddsRatio_working_3-way'!X20=0),IF(Q20&gt;0,-Q20^(1/3),(-Q20)^(1/3)),'OddsRatio_working_3-way'!AM20-'OddsRatio_working_3-way'!R20/3)</f>
        <v>-0.6189686835238124</v>
      </c>
      <c r="AT20" s="11">
        <f>IF(('OddsRatio_working_3-way'!X20=0),IF(Q20&gt;0,-Q20^(1/3),(-Q20)^(1/3)),'OddsRatio_working_3-way'!AN20-'OddsRatio_working_3-way'!R20/3)</f>
        <v>-0.41563378233979109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1.87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4.3</v>
      </c>
      <c r="D21" s="9">
        <f t="shared" si="13"/>
        <v>0.52514240995123662</v>
      </c>
      <c r="E21" s="9">
        <f t="shared" si="14"/>
        <v>0.24911866698723081</v>
      </c>
      <c r="F21" s="9">
        <f t="shared" si="15"/>
        <v>0.22573892306153276</v>
      </c>
      <c r="G21" s="9">
        <f t="shared" si="16"/>
        <v>1.0393624882549726</v>
      </c>
      <c r="H21" s="9">
        <f t="shared" si="17"/>
        <v>1.9042453647818265</v>
      </c>
      <c r="I21" s="9">
        <f t="shared" si="18"/>
        <v>4.0141512159394201</v>
      </c>
      <c r="J21" s="9">
        <f t="shared" si="19"/>
        <v>4.4298962112414095</v>
      </c>
      <c r="K21" s="11">
        <f t="shared" si="20"/>
        <v>0.53475935828876997</v>
      </c>
      <c r="L21" s="11">
        <f t="shared" si="21"/>
        <v>0.25641025641025644</v>
      </c>
      <c r="M21" s="11">
        <f t="shared" si="22"/>
        <v>0.23255813953488372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-0.2654951068083764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0.22544714747177128</v>
      </c>
      <c r="Q21" s="11">
        <f>2*'OddsRatio_working_3-way'!K21*'OddsRatio_working_3-way'!L21*'OddsRatio_working_3-way'!M21</f>
        <v>6.3775713570515202E-2</v>
      </c>
      <c r="R21" s="11">
        <f t="shared" si="23"/>
        <v>0</v>
      </c>
      <c r="S21" s="11">
        <f t="shared" si="24"/>
        <v>-0.84915744844401175</v>
      </c>
      <c r="T21" s="11">
        <f t="shared" si="25"/>
        <v>-0.2402142711298477</v>
      </c>
      <c r="U21" s="11">
        <f>'OddsRatio_working_3-way'!S21-'OddsRatio_working_3-way'!R21^2/3</f>
        <v>-0.84915744844401175</v>
      </c>
      <c r="V21" s="11">
        <f>'OddsRatio_working_3-way'!S21*'OddsRatio_working_3-way'!R21/3-2*'OddsRatio_working_3-way'!R21^3/27-'OddsRatio_working_3-way'!T21</f>
        <v>0.2402142711298477</v>
      </c>
      <c r="W21" s="11">
        <f>'OddsRatio_working_3-way'!V21^2+4*'OddsRatio_working_3-way'!U21^3/27</f>
        <v>-3.3008300853962155E-2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0.15059149785795189</v>
      </c>
      <c r="Y21" s="11">
        <f>IF('OddsRatio_working_3-way'!W21&gt;=0,IF('OddsRatio_working_3-way'!V21+SQRT('OddsRatio_working_3-way'!W21)&gt;0,0,PI()),ACOS('OddsRatio_working_3-way'!V21/(2*'OddsRatio_working_3-way'!X21)))</f>
        <v>0.6475416236195104</v>
      </c>
      <c r="Z21" s="11">
        <f>'OddsRatio_working_3-way'!X21^(1/3)*COS('OddsRatio_working_3-way'!Y21/3)</f>
        <v>0.5196812441274864</v>
      </c>
      <c r="AA21" s="11">
        <f>'OddsRatio_working_3-way'!X21^(1/3)*COS(('OddsRatio_working_3-way'!Y21+2*PI())/3)</f>
        <v>-0.35852149907435688</v>
      </c>
      <c r="AB21" s="11">
        <f>'OddsRatio_working_3-way'!X21^(1/3)*COS(('OddsRatio_working_3-way'!Y21+4*PI())/3)</f>
        <v>-0.16115974505312969</v>
      </c>
      <c r="AC21" s="11">
        <f>'OddsRatio_working_3-way'!X21^(1/3)*SIN('OddsRatio_working_3-way'!Y21/3)</f>
        <v>0.11394686181189229</v>
      </c>
      <c r="AD21" s="11">
        <f>'OddsRatio_working_3-way'!X21^(1/3)*SIN(('OddsRatio_working_3-way'!Y21+2*PI())/3)</f>
        <v>0.39308372837875971</v>
      </c>
      <c r="AE21" s="11">
        <f>'OddsRatio_working_3-way'!X21^(1/3)*SIN(('OddsRatio_working_3-way'!Y21+4*PI())/3)</f>
        <v>-0.507030590190652</v>
      </c>
      <c r="AF21" s="11">
        <f>-'OddsRatio_working_3-way'!U21/(3*'OddsRatio_working_3-way'!X21^(1/3))*COS(('OddsRatio_working_3-way'!Y21)/3)</f>
        <v>0.51968124412748629</v>
      </c>
      <c r="AG21" s="11">
        <f>-'OddsRatio_working_3-way'!U21/(3*'OddsRatio_working_3-way'!X21^(1/3))*COS(('OddsRatio_working_3-way'!Y21+2*PI())/3)</f>
        <v>-0.35852149907435676</v>
      </c>
      <c r="AH21" s="11">
        <f>-'OddsRatio_working_3-way'!U21/(3*'OddsRatio_working_3-way'!X21^(1/3))*COS(('OddsRatio_working_3-way'!Y21+4*PI())/3)</f>
        <v>-0.16115974505312966</v>
      </c>
      <c r="AI21" s="11">
        <f>'OddsRatio_working_3-way'!U21/(3*'OddsRatio_working_3-way'!X21^(1/3))*SIN(('OddsRatio_working_3-way'!Y21)/3)</f>
        <v>-0.11394686181189227</v>
      </c>
      <c r="AJ21" s="11">
        <f>'OddsRatio_working_3-way'!U21/(3*'OddsRatio_working_3-way'!X21^(1/3))*SIN(('OddsRatio_working_3-way'!Y21+2*PI())/3)</f>
        <v>-0.39308372837875966</v>
      </c>
      <c r="AK21" s="11">
        <f>'OddsRatio_working_3-way'!U21/(3*'OddsRatio_working_3-way'!X21^(1/3))*SIN(('OddsRatio_working_3-way'!Y21+4*PI())/3)</f>
        <v>0.50703059019065189</v>
      </c>
      <c r="AL21" s="11">
        <f>'OddsRatio_working_3-way'!Z21+'OddsRatio_working_3-way'!AF21</f>
        <v>1.0393624882549726</v>
      </c>
      <c r="AM21" s="11">
        <f>'OddsRatio_working_3-way'!AA21+'OddsRatio_working_3-way'!AG21</f>
        <v>-0.71704299814871364</v>
      </c>
      <c r="AN21" s="11">
        <f>'OddsRatio_working_3-way'!AB21+'OddsRatio_working_3-way'!AH21</f>
        <v>-0.32231949010625938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1.0393624882549726</v>
      </c>
      <c r="AS21" s="11">
        <f>IF(('OddsRatio_working_3-way'!X21=0),IF(Q21&gt;0,-Q21^(1/3),(-Q21)^(1/3)),'OddsRatio_working_3-way'!AM21-'OddsRatio_working_3-way'!R21/3)</f>
        <v>-0.71704299814871364</v>
      </c>
      <c r="AT21" s="11">
        <f>IF(('OddsRatio_working_3-way'!X21=0),IF(Q21&gt;0,-Q21^(1/3),(-Q21)^(1/3)),'OddsRatio_working_3-way'!AN21-'OddsRatio_working_3-way'!R21/3)</f>
        <v>-0.32231949010625938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4.0599999999999996</v>
      </c>
      <c r="B22" s="4">
        <f>IF('True_Odds_Calculator_3-way'!B23="","",'True_Odds_Calculator_3-way'!B23)</f>
        <v>4.37</v>
      </c>
      <c r="C22" s="4">
        <f>IF('True_Odds_Calculator_3-way'!C23="","",'True_Odds_Calculator_3-way'!C23)</f>
        <v>1.83</v>
      </c>
      <c r="D22" s="9">
        <f t="shared" si="13"/>
        <v>0.23976281088053725</v>
      </c>
      <c r="E22" s="9">
        <f t="shared" si="14"/>
        <v>0.2226173784877564</v>
      </c>
      <c r="F22" s="9">
        <f t="shared" si="15"/>
        <v>0.53761981063170627</v>
      </c>
      <c r="G22" s="9">
        <f t="shared" si="16"/>
        <v>1.0362054271203116</v>
      </c>
      <c r="H22" s="9">
        <f t="shared" si="17"/>
        <v>4.170788606988153</v>
      </c>
      <c r="I22" s="9">
        <f t="shared" si="18"/>
        <v>4.4920122893954497</v>
      </c>
      <c r="J22" s="9">
        <f t="shared" si="19"/>
        <v>1.8600505045098588</v>
      </c>
      <c r="K22" s="11">
        <f t="shared" si="20"/>
        <v>0.24630541871921185</v>
      </c>
      <c r="L22" s="11">
        <f t="shared" si="21"/>
        <v>0.22883295194508008</v>
      </c>
      <c r="M22" s="11">
        <f t="shared" si="22"/>
        <v>0.54644808743169393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-0.2636154497631007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0.22360322365626012</v>
      </c>
      <c r="Q22" s="11">
        <f>2*'OddsRatio_working_3-way'!K22*'OddsRatio_working_3-way'!L22*'OddsRatio_working_3-way'!M22</f>
        <v>6.1598684202826479E-2</v>
      </c>
      <c r="R22" s="11">
        <f t="shared" si="23"/>
        <v>0</v>
      </c>
      <c r="S22" s="11">
        <f t="shared" si="24"/>
        <v>-0.84821744650096287</v>
      </c>
      <c r="T22" s="11">
        <f t="shared" si="25"/>
        <v>-0.23366871804434239</v>
      </c>
      <c r="U22" s="11">
        <f>'OddsRatio_working_3-way'!S22-'OddsRatio_working_3-way'!R22^2/3</f>
        <v>-0.84821744650096287</v>
      </c>
      <c r="V22" s="11">
        <f>'OddsRatio_working_3-way'!S22*'OddsRatio_working_3-way'!R22/3-2*'OddsRatio_working_3-way'!R22^3/27-'OddsRatio_working_3-way'!T22</f>
        <v>0.23366871804434239</v>
      </c>
      <c r="W22" s="11">
        <f>'OddsRatio_working_3-way'!V22^2+4*'OddsRatio_working_3-way'!U22^3/27</f>
        <v>-3.580921350293137E-2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0.1503415139735344</v>
      </c>
      <c r="Y22" s="11">
        <f>IF('OddsRatio_working_3-way'!W22&gt;=0,IF('OddsRatio_working_3-way'!V22+SQRT('OddsRatio_working_3-way'!W22)&gt;0,0,PI()),ACOS('OddsRatio_working_3-way'!V22/(2*'OddsRatio_working_3-way'!X22)))</f>
        <v>0.68070949645635337</v>
      </c>
      <c r="Z22" s="11">
        <f>'OddsRatio_working_3-way'!X22^(1/3)*COS('OddsRatio_working_3-way'!Y22/3)</f>
        <v>0.5181027135601558</v>
      </c>
      <c r="AA22" s="11">
        <f>'OddsRatio_working_3-way'!X22^(1/3)*COS(('OddsRatio_working_3-way'!Y22+2*PI())/3)</f>
        <v>-0.3626445287386732</v>
      </c>
      <c r="AB22" s="11">
        <f>'OddsRatio_working_3-way'!X22^(1/3)*COS(('OddsRatio_working_3-way'!Y22+4*PI())/3)</f>
        <v>-0.15545818482148274</v>
      </c>
      <c r="AC22" s="11">
        <f>'OddsRatio_working_3-way'!X22^(1/3)*SIN('OddsRatio_working_3-way'!Y22/3)</f>
        <v>0.11961909143300443</v>
      </c>
      <c r="AD22" s="11">
        <f>'OddsRatio_working_3-way'!X22^(1/3)*SIN(('OddsRatio_working_3-way'!Y22+2*PI())/3)</f>
        <v>0.3888805659962451</v>
      </c>
      <c r="AE22" s="11">
        <f>'OddsRatio_working_3-way'!X22^(1/3)*SIN(('OddsRatio_working_3-way'!Y22+4*PI())/3)</f>
        <v>-0.50849965742924941</v>
      </c>
      <c r="AF22" s="11">
        <f>-'OddsRatio_working_3-way'!U22/(3*'OddsRatio_working_3-way'!X22^(1/3))*COS(('OddsRatio_working_3-way'!Y22)/3)</f>
        <v>0.5181027135601558</v>
      </c>
      <c r="AG22" s="11">
        <f>-'OddsRatio_working_3-way'!U22/(3*'OddsRatio_working_3-way'!X22^(1/3))*COS(('OddsRatio_working_3-way'!Y22+2*PI())/3)</f>
        <v>-0.3626445287386732</v>
      </c>
      <c r="AH22" s="11">
        <f>-'OddsRatio_working_3-way'!U22/(3*'OddsRatio_working_3-way'!X22^(1/3))*COS(('OddsRatio_working_3-way'!Y22+4*PI())/3)</f>
        <v>-0.15545818482148274</v>
      </c>
      <c r="AI22" s="11">
        <f>'OddsRatio_working_3-way'!U22/(3*'OddsRatio_working_3-way'!X22^(1/3))*SIN(('OddsRatio_working_3-way'!Y22)/3)</f>
        <v>-0.11961909143300443</v>
      </c>
      <c r="AJ22" s="11">
        <f>'OddsRatio_working_3-way'!U22/(3*'OddsRatio_working_3-way'!X22^(1/3))*SIN(('OddsRatio_working_3-way'!Y22+2*PI())/3)</f>
        <v>-0.3888805659962451</v>
      </c>
      <c r="AK22" s="11">
        <f>'OddsRatio_working_3-way'!U22/(3*'OddsRatio_working_3-way'!X22^(1/3))*SIN(('OddsRatio_working_3-way'!Y22+4*PI())/3)</f>
        <v>0.50849965742924941</v>
      </c>
      <c r="AL22" s="11">
        <f>'OddsRatio_working_3-way'!Z22+'OddsRatio_working_3-way'!AF22</f>
        <v>1.0362054271203116</v>
      </c>
      <c r="AM22" s="11">
        <f>'OddsRatio_working_3-way'!AA22+'OddsRatio_working_3-way'!AG22</f>
        <v>-0.7252890574773464</v>
      </c>
      <c r="AN22" s="11">
        <f>'OddsRatio_working_3-way'!AB22+'OddsRatio_working_3-way'!AH22</f>
        <v>-0.31091636964296548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1.0362054271203116</v>
      </c>
      <c r="AS22" s="11">
        <f>IF(('OddsRatio_working_3-way'!X22=0),IF(Q22&gt;0,-Q22^(1/3),(-Q22)^(1/3)),'OddsRatio_working_3-way'!AM22-'OddsRatio_working_3-way'!R22/3)</f>
        <v>-0.7252890574773464</v>
      </c>
      <c r="AT22" s="11">
        <f>IF(('OddsRatio_working_3-way'!X22=0),IF(Q22&gt;0,-Q22^(1/3),(-Q22)^(1/3)),'OddsRatio_working_3-way'!AN22-'OddsRatio_working_3-way'!R22/3)</f>
        <v>-0.31091636964296548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1.75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5.31</v>
      </c>
      <c r="D23" s="9">
        <f t="shared" si="13"/>
        <v>0.56071851294739417</v>
      </c>
      <c r="E23" s="9">
        <f t="shared" si="14"/>
        <v>0.25753231505081126</v>
      </c>
      <c r="F23" s="9">
        <f t="shared" si="15"/>
        <v>0.18174917200179444</v>
      </c>
      <c r="G23" s="9">
        <f t="shared" si="16"/>
        <v>1.0445680602281533</v>
      </c>
      <c r="H23" s="9">
        <f t="shared" si="17"/>
        <v>1.7834260451711152</v>
      </c>
      <c r="I23" s="9">
        <f t="shared" si="18"/>
        <v>3.8830078462297033</v>
      </c>
      <c r="J23" s="9">
        <f t="shared" si="19"/>
        <v>5.5020883395833398</v>
      </c>
      <c r="K23" s="11">
        <f t="shared" si="20"/>
        <v>0.5714285714285714</v>
      </c>
      <c r="L23" s="11">
        <f t="shared" si="21"/>
        <v>0.26595744680851063</v>
      </c>
      <c r="M23" s="11">
        <f t="shared" si="22"/>
        <v>0.18832391713747648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-0.25534490752666017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0.2238135307013778</v>
      </c>
      <c r="Q23" s="11">
        <f>2*'OddsRatio_working_3-way'!K23*'OddsRatio_working_3-way'!L23*'OddsRatio_working_3-way'!M23</f>
        <v>5.7241312199840876E-2</v>
      </c>
      <c r="R23" s="11">
        <f t="shared" si="23"/>
        <v>0</v>
      </c>
      <c r="S23" s="11">
        <f t="shared" si="24"/>
        <v>-0.8765145656096931</v>
      </c>
      <c r="T23" s="11">
        <f t="shared" si="25"/>
        <v>-0.22417252317383457</v>
      </c>
      <c r="U23" s="11">
        <f>'OddsRatio_working_3-way'!S23-'OddsRatio_working_3-way'!R23^2/3</f>
        <v>-0.8765145656096931</v>
      </c>
      <c r="V23" s="11">
        <f>'OddsRatio_working_3-way'!S23*'OddsRatio_working_3-way'!R23/3-2*'OddsRatio_working_3-way'!R23^3/27-'OddsRatio_working_3-way'!T23</f>
        <v>0.22417252317383457</v>
      </c>
      <c r="W23" s="11">
        <f>'OddsRatio_working_3-way'!V23^2+4*'OddsRatio_working_3-way'!U23^3/27</f>
        <v>-4.9510630649451118E-2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0.15792715947199717</v>
      </c>
      <c r="Y23" s="11">
        <f>IF('OddsRatio_working_3-way'!W23&gt;=0,IF('OddsRatio_working_3-way'!V23+SQRT('OddsRatio_working_3-way'!W23)&gt;0,0,PI()),ACOS('OddsRatio_working_3-way'!V23/(2*'OddsRatio_working_3-way'!X23)))</f>
        <v>0.78167589522889613</v>
      </c>
      <c r="Z23" s="11">
        <f>'OddsRatio_working_3-way'!X23^(1/3)*COS('OddsRatio_working_3-way'!Y23/3)</f>
        <v>0.52228403011407665</v>
      </c>
      <c r="AA23" s="11">
        <f>'OddsRatio_working_3-way'!X23^(1/3)*COS(('OddsRatio_working_3-way'!Y23+2*PI())/3)</f>
        <v>-0.38173714480228149</v>
      </c>
      <c r="AB23" s="11">
        <f>'OddsRatio_working_3-way'!X23^(1/3)*COS(('OddsRatio_working_3-way'!Y23+4*PI())/3)</f>
        <v>-0.14054688531179546</v>
      </c>
      <c r="AC23" s="11">
        <f>'OddsRatio_working_3-way'!X23^(1/3)*SIN('OddsRatio_working_3-way'!Y23/3)</f>
        <v>0.13925126124274803</v>
      </c>
      <c r="AD23" s="11">
        <f>'OddsRatio_working_3-way'!X23^(1/3)*SIN(('OddsRatio_working_3-way'!Y23+2*PI())/3)</f>
        <v>0.38268560744833313</v>
      </c>
      <c r="AE23" s="11">
        <f>'OddsRatio_working_3-way'!X23^(1/3)*SIN(('OddsRatio_working_3-way'!Y23+4*PI())/3)</f>
        <v>-0.52193686869108102</v>
      </c>
      <c r="AF23" s="11">
        <f>-'OddsRatio_working_3-way'!U23/(3*'OddsRatio_working_3-way'!X23^(1/3))*COS(('OddsRatio_working_3-way'!Y23)/3)</f>
        <v>0.52228403011407665</v>
      </c>
      <c r="AG23" s="11">
        <f>-'OddsRatio_working_3-way'!U23/(3*'OddsRatio_working_3-way'!X23^(1/3))*COS(('OddsRatio_working_3-way'!Y23+2*PI())/3)</f>
        <v>-0.38173714480228149</v>
      </c>
      <c r="AH23" s="11">
        <f>-'OddsRatio_working_3-way'!U23/(3*'OddsRatio_working_3-way'!X23^(1/3))*COS(('OddsRatio_working_3-way'!Y23+4*PI())/3)</f>
        <v>-0.14054688531179546</v>
      </c>
      <c r="AI23" s="11">
        <f>'OddsRatio_working_3-way'!U23/(3*'OddsRatio_working_3-way'!X23^(1/3))*SIN(('OddsRatio_working_3-way'!Y23)/3)</f>
        <v>-0.13925126124274803</v>
      </c>
      <c r="AJ23" s="11">
        <f>'OddsRatio_working_3-way'!U23/(3*'OddsRatio_working_3-way'!X23^(1/3))*SIN(('OddsRatio_working_3-way'!Y23+2*PI())/3)</f>
        <v>-0.38268560744833313</v>
      </c>
      <c r="AK23" s="11">
        <f>'OddsRatio_working_3-way'!U23/(3*'OddsRatio_working_3-way'!X23^(1/3))*SIN(('OddsRatio_working_3-way'!Y23+4*PI())/3)</f>
        <v>0.52193686869108102</v>
      </c>
      <c r="AL23" s="11">
        <f>'OddsRatio_working_3-way'!Z23+'OddsRatio_working_3-way'!AF23</f>
        <v>1.0445680602281533</v>
      </c>
      <c r="AM23" s="11">
        <f>'OddsRatio_working_3-way'!AA23+'OddsRatio_working_3-way'!AG23</f>
        <v>-0.76347428960456298</v>
      </c>
      <c r="AN23" s="11">
        <f>'OddsRatio_working_3-way'!AB23+'OddsRatio_working_3-way'!AH23</f>
        <v>-0.28109377062359092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1.0445680602281533</v>
      </c>
      <c r="AS23" s="11">
        <f>IF(('OddsRatio_working_3-way'!X23=0),IF(Q23&gt;0,-Q23^(1/3),(-Q23)^(1/3)),'OddsRatio_working_3-way'!AM23-'OddsRatio_working_3-way'!R23/3)</f>
        <v>-0.76347428960456298</v>
      </c>
      <c r="AT23" s="11">
        <f>IF(('OddsRatio_working_3-way'!X23=0),IF(Q23&gt;0,-Q23^(1/3),(-Q23)^(1/3)),'OddsRatio_working_3-way'!AN23-'OddsRatio_working_3-way'!R23/3)</f>
        <v>-0.28109377062359092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2.97</v>
      </c>
      <c r="B24" s="4">
        <f>IF('True_Odds_Calculator_3-way'!B25="","",'True_Odds_Calculator_3-way'!B25)</f>
        <v>3.53</v>
      </c>
      <c r="C24" s="4">
        <f>IF('True_Odds_Calculator_3-way'!C25="","",'True_Odds_Calculator_3-way'!C25)</f>
        <v>2.46</v>
      </c>
      <c r="D24" s="9">
        <f t="shared" si="13"/>
        <v>0.32784197165325402</v>
      </c>
      <c r="E24" s="9">
        <f t="shared" si="14"/>
        <v>0.27524989160776669</v>
      </c>
      <c r="F24" s="9">
        <f t="shared" si="15"/>
        <v>0.39690813673897946</v>
      </c>
      <c r="G24" s="9">
        <f t="shared" si="16"/>
        <v>1.0407360808115289</v>
      </c>
      <c r="H24" s="9">
        <f t="shared" si="17"/>
        <v>3.0502500791987122</v>
      </c>
      <c r="I24" s="9">
        <f t="shared" si="18"/>
        <v>3.6330622844531688</v>
      </c>
      <c r="J24" s="9">
        <f t="shared" si="19"/>
        <v>2.519474677984832</v>
      </c>
      <c r="K24" s="11">
        <f t="shared" si="20"/>
        <v>0.33670033670033667</v>
      </c>
      <c r="L24" s="11">
        <f t="shared" si="21"/>
        <v>0.28328611898016998</v>
      </c>
      <c r="M24" s="11">
        <f t="shared" si="22"/>
        <v>0.4065040650406504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-0.28214563857945807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0.23108938560699305</v>
      </c>
      <c r="Q24" s="11">
        <f>2*'OddsRatio_working_3-way'!K24*'OddsRatio_working_3-way'!L24*'OddsRatio_working_3-way'!M24</f>
        <v>7.754677369362184E-2</v>
      </c>
      <c r="R24" s="11">
        <f t="shared" si="23"/>
        <v>0</v>
      </c>
      <c r="S24" s="11">
        <f t="shared" si="24"/>
        <v>-0.81904291262653517</v>
      </c>
      <c r="T24" s="11">
        <f t="shared" si="25"/>
        <v>-0.2748466149753474</v>
      </c>
      <c r="U24" s="11">
        <f>'OddsRatio_working_3-way'!S24-'OddsRatio_working_3-way'!R24^2/3</f>
        <v>-0.81904291262653517</v>
      </c>
      <c r="V24" s="11">
        <f>'OddsRatio_working_3-way'!S24*'OddsRatio_working_3-way'!R24/3-2*'OddsRatio_working_3-way'!R24^3/27-'OddsRatio_working_3-way'!T24</f>
        <v>0.2748466149753474</v>
      </c>
      <c r="W24" s="11">
        <f>'OddsRatio_working_3-way'!V24^2+4*'OddsRatio_working_3-way'!U24^3/27</f>
        <v>-5.8577998474806381E-3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0.1426520781577397</v>
      </c>
      <c r="Y24" s="11">
        <f>IF('OddsRatio_working_3-way'!W24&gt;=0,IF('OddsRatio_working_3-way'!V24+SQRT('OddsRatio_working_3-way'!W24)&gt;0,0,PI()),ACOS('OddsRatio_working_3-way'!V24/(2*'OddsRatio_working_3-way'!X24)))</f>
        <v>0.27158845338523996</v>
      </c>
      <c r="Z24" s="11">
        <f>'OddsRatio_working_3-way'!X24^(1/3)*COS('OddsRatio_working_3-way'!Y24/3)</f>
        <v>0.52036804040576445</v>
      </c>
      <c r="AA24" s="11">
        <f>'OddsRatio_working_3-way'!X24^(1/3)*COS(('OddsRatio_working_3-way'!Y24+2*PI())/3)</f>
        <v>-0.30109312737759736</v>
      </c>
      <c r="AB24" s="11">
        <f>'OddsRatio_working_3-way'!X24^(1/3)*COS(('OddsRatio_working_3-way'!Y24+4*PI())/3)</f>
        <v>-0.21927491302816701</v>
      </c>
      <c r="AC24" s="11">
        <f>'OddsRatio_working_3-way'!X24^(1/3)*SIN('OddsRatio_working_3-way'!Y24/3)</f>
        <v>4.7237768079258079E-2</v>
      </c>
      <c r="AD24" s="11">
        <f>'OddsRatio_working_3-way'!X24^(1/3)*SIN(('OddsRatio_working_3-way'!Y24+2*PI())/3)</f>
        <v>0.42703305826929022</v>
      </c>
      <c r="AE24" s="11">
        <f>'OddsRatio_working_3-way'!X24^(1/3)*SIN(('OddsRatio_working_3-way'!Y24+4*PI())/3)</f>
        <v>-0.47427082634854834</v>
      </c>
      <c r="AF24" s="11">
        <f>-'OddsRatio_working_3-way'!U24/(3*'OddsRatio_working_3-way'!X24^(1/3))*COS(('OddsRatio_working_3-way'!Y24)/3)</f>
        <v>0.52036804040576434</v>
      </c>
      <c r="AG24" s="11">
        <f>-'OddsRatio_working_3-way'!U24/(3*'OddsRatio_working_3-way'!X24^(1/3))*COS(('OddsRatio_working_3-way'!Y24+2*PI())/3)</f>
        <v>-0.3010931273775973</v>
      </c>
      <c r="AH24" s="11">
        <f>-'OddsRatio_working_3-way'!U24/(3*'OddsRatio_working_3-way'!X24^(1/3))*COS(('OddsRatio_working_3-way'!Y24+4*PI())/3)</f>
        <v>-0.21927491302816698</v>
      </c>
      <c r="AI24" s="11">
        <f>'OddsRatio_working_3-way'!U24/(3*'OddsRatio_working_3-way'!X24^(1/3))*SIN(('OddsRatio_working_3-way'!Y24)/3)</f>
        <v>-4.7237768079258072E-2</v>
      </c>
      <c r="AJ24" s="11">
        <f>'OddsRatio_working_3-way'!U24/(3*'OddsRatio_working_3-way'!X24^(1/3))*SIN(('OddsRatio_working_3-way'!Y24+2*PI())/3)</f>
        <v>-0.42703305826929011</v>
      </c>
      <c r="AK24" s="11">
        <f>'OddsRatio_working_3-way'!U24/(3*'OddsRatio_working_3-way'!X24^(1/3))*SIN(('OddsRatio_working_3-way'!Y24+4*PI())/3)</f>
        <v>0.47427082634854822</v>
      </c>
      <c r="AL24" s="11">
        <f>'OddsRatio_working_3-way'!Z24+'OddsRatio_working_3-way'!AF24</f>
        <v>1.0407360808115289</v>
      </c>
      <c r="AM24" s="11">
        <f>'OddsRatio_working_3-way'!AA24+'OddsRatio_working_3-way'!AG24</f>
        <v>-0.60218625475519461</v>
      </c>
      <c r="AN24" s="11">
        <f>'OddsRatio_working_3-way'!AB24+'OddsRatio_working_3-way'!AH24</f>
        <v>-0.43854982605633397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1.0407360808115289</v>
      </c>
      <c r="AS24" s="11">
        <f>IF(('OddsRatio_working_3-way'!X24=0),IF(Q24&gt;0,-Q24^(1/3),(-Q24)^(1/3)),'OddsRatio_working_3-way'!AM24-'OddsRatio_working_3-way'!R24/3)</f>
        <v>-0.60218625475519461</v>
      </c>
      <c r="AT24" s="11">
        <f>IF(('OddsRatio_working_3-way'!X24=0),IF(Q24&gt;0,-Q24^(1/3),(-Q24)^(1/3)),'OddsRatio_working_3-way'!AN24-'OddsRatio_working_3-way'!R24/3)</f>
        <v>-0.43854982605633397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1.85</v>
      </c>
      <c r="B25" s="4">
        <f>IF('True_Odds_Calculator_3-way'!B26="","",'True_Odds_Calculator_3-way'!B26)</f>
        <v>3.94</v>
      </c>
      <c r="C25" s="4">
        <f>IF('True_Odds_Calculator_3-way'!C26="","",'True_Odds_Calculator_3-way'!C26)</f>
        <v>4.24</v>
      </c>
      <c r="D25" s="9">
        <f t="shared" si="13"/>
        <v>0.52829966259889649</v>
      </c>
      <c r="E25" s="9">
        <f t="shared" si="14"/>
        <v>0.24460266738296235</v>
      </c>
      <c r="F25" s="9">
        <f t="shared" si="15"/>
        <v>0.22709767001814107</v>
      </c>
      <c r="G25" s="9">
        <f t="shared" si="16"/>
        <v>1.0504295434964031</v>
      </c>
      <c r="H25" s="9">
        <f t="shared" si="17"/>
        <v>1.8928651119719431</v>
      </c>
      <c r="I25" s="9">
        <f t="shared" si="18"/>
        <v>4.0882628578794247</v>
      </c>
      <c r="J25" s="9">
        <f t="shared" si="19"/>
        <v>4.4033917209283464</v>
      </c>
      <c r="K25" s="11">
        <f t="shared" si="20"/>
        <v>0.54054054054054046</v>
      </c>
      <c r="L25" s="11">
        <f t="shared" si="21"/>
        <v>0.25380710659898476</v>
      </c>
      <c r="M25" s="11">
        <f t="shared" si="22"/>
        <v>0.23584905660377356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-0.26198562320581287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0.22746863327267497</v>
      </c>
      <c r="Q25" s="11">
        <f>2*'OddsRatio_working_3-way'!K25*'OddsRatio_working_3-way'!L25*'OddsRatio_working_3-way'!M25</f>
        <v>6.4713693676436701E-2</v>
      </c>
      <c r="R25" s="11">
        <f t="shared" si="23"/>
        <v>0</v>
      </c>
      <c r="S25" s="11">
        <f t="shared" si="24"/>
        <v>-0.86824853398149349</v>
      </c>
      <c r="T25" s="11">
        <f t="shared" si="25"/>
        <v>-0.24701238520099392</v>
      </c>
      <c r="U25" s="11">
        <f>'OddsRatio_working_3-way'!S25-'OddsRatio_working_3-way'!R25^2/3</f>
        <v>-0.86824853398149349</v>
      </c>
      <c r="V25" s="11">
        <f>'OddsRatio_working_3-way'!S25*'OddsRatio_working_3-way'!R25/3-2*'OddsRatio_working_3-way'!R25^3/27-'OddsRatio_working_3-way'!T25</f>
        <v>0.24701238520099392</v>
      </c>
      <c r="W25" s="11">
        <f>'OddsRatio_working_3-way'!V25^2+4*'OddsRatio_working_3-way'!U25^3/27</f>
        <v>-3.5952873744221056E-2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0.15569842018057317</v>
      </c>
      <c r="Y25" s="11">
        <f>IF('OddsRatio_working_3-way'!W25&gt;=0,IF('OddsRatio_working_3-way'!V25+SQRT('OddsRatio_working_3-way'!W25)&gt;0,0,PI()),ACOS('OddsRatio_working_3-way'!V25/(2*'OddsRatio_working_3-way'!X25)))</f>
        <v>0.65468486311521601</v>
      </c>
      <c r="Z25" s="11">
        <f>'OddsRatio_working_3-way'!X25^(1/3)*COS('OddsRatio_working_3-way'!Y25/3)</f>
        <v>0.52521477174820153</v>
      </c>
      <c r="AA25" s="11">
        <f>'OddsRatio_working_3-way'!X25^(1/3)*COS(('OddsRatio_working_3-way'!Y25+2*PI())/3)</f>
        <v>-0.3634747054007284</v>
      </c>
      <c r="AB25" s="11">
        <f>'OddsRatio_working_3-way'!X25^(1/3)*COS(('OddsRatio_working_3-way'!Y25+4*PI())/3)</f>
        <v>-0.16174006634747329</v>
      </c>
      <c r="AC25" s="11">
        <f>'OddsRatio_working_3-way'!X25^(1/3)*SIN('OddsRatio_working_3-way'!Y25/3)</f>
        <v>0.11647154816226894</v>
      </c>
      <c r="AD25" s="11">
        <f>'OddsRatio_working_3-way'!X25^(1/3)*SIN(('OddsRatio_working_3-way'!Y25+2*PI())/3)</f>
        <v>0.39661356069565362</v>
      </c>
      <c r="AE25" s="11">
        <f>'OddsRatio_working_3-way'!X25^(1/3)*SIN(('OddsRatio_working_3-way'!Y25+4*PI())/3)</f>
        <v>-0.51308510885792247</v>
      </c>
      <c r="AF25" s="11">
        <f>-'OddsRatio_working_3-way'!U25/(3*'OddsRatio_working_3-way'!X25^(1/3))*COS(('OddsRatio_working_3-way'!Y25)/3)</f>
        <v>0.52521477174820153</v>
      </c>
      <c r="AG25" s="11">
        <f>-'OddsRatio_working_3-way'!U25/(3*'OddsRatio_working_3-way'!X25^(1/3))*COS(('OddsRatio_working_3-way'!Y25+2*PI())/3)</f>
        <v>-0.3634747054007284</v>
      </c>
      <c r="AH25" s="11">
        <f>-'OddsRatio_working_3-way'!U25/(3*'OddsRatio_working_3-way'!X25^(1/3))*COS(('OddsRatio_working_3-way'!Y25+4*PI())/3)</f>
        <v>-0.16174006634747329</v>
      </c>
      <c r="AI25" s="11">
        <f>'OddsRatio_working_3-way'!U25/(3*'OddsRatio_working_3-way'!X25^(1/3))*SIN(('OddsRatio_working_3-way'!Y25)/3)</f>
        <v>-0.11647154816226894</v>
      </c>
      <c r="AJ25" s="11">
        <f>'OddsRatio_working_3-way'!U25/(3*'OddsRatio_working_3-way'!X25^(1/3))*SIN(('OddsRatio_working_3-way'!Y25+2*PI())/3)</f>
        <v>-0.39661356069565362</v>
      </c>
      <c r="AK25" s="11">
        <f>'OddsRatio_working_3-way'!U25/(3*'OddsRatio_working_3-way'!X25^(1/3))*SIN(('OddsRatio_working_3-way'!Y25+4*PI())/3)</f>
        <v>0.51308510885792247</v>
      </c>
      <c r="AL25" s="11">
        <f>'OddsRatio_working_3-way'!Z25+'OddsRatio_working_3-way'!AF25</f>
        <v>1.0504295434964031</v>
      </c>
      <c r="AM25" s="11">
        <f>'OddsRatio_working_3-way'!AA25+'OddsRatio_working_3-way'!AG25</f>
        <v>-0.72694941080145681</v>
      </c>
      <c r="AN25" s="11">
        <f>'OddsRatio_working_3-way'!AB25+'OddsRatio_working_3-way'!AH25</f>
        <v>-0.32348013269494658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1.0504295434964031</v>
      </c>
      <c r="AS25" s="11">
        <f>IF(('OddsRatio_working_3-way'!X25=0),IF(Q25&gt;0,-Q25^(1/3),(-Q25)^(1/3)),'OddsRatio_working_3-way'!AM25-'OddsRatio_working_3-way'!R25/3)</f>
        <v>-0.72694941080145681</v>
      </c>
      <c r="AT25" s="11">
        <f>IF(('OddsRatio_working_3-way'!X25=0),IF(Q25&gt;0,-Q25^(1/3),(-Q25)^(1/3)),'OddsRatio_working_3-way'!AN25-'OddsRatio_working_3-way'!R25/3)</f>
        <v>-0.32348013269494658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2.11</v>
      </c>
      <c r="B26" s="4">
        <f>IF('True_Odds_Calculator_3-way'!B27="","",'True_Odds_Calculator_3-way'!B27)</f>
        <v>3.44</v>
      </c>
      <c r="C26" s="4">
        <f>IF('True_Odds_Calculator_3-way'!C27="","",'True_Odds_Calculator_3-way'!C27)</f>
        <v>3.8</v>
      </c>
      <c r="D26" s="9">
        <f t="shared" si="13"/>
        <v>0.46320960379136294</v>
      </c>
      <c r="E26" s="9">
        <f t="shared" si="14"/>
        <v>0.28189805219031822</v>
      </c>
      <c r="F26" s="9">
        <f t="shared" si="15"/>
        <v>0.25489234401831873</v>
      </c>
      <c r="G26" s="9">
        <f t="shared" si="16"/>
        <v>1.0440089056468085</v>
      </c>
      <c r="H26" s="9">
        <f t="shared" si="17"/>
        <v>2.1588498852679576</v>
      </c>
      <c r="I26" s="9">
        <f t="shared" si="18"/>
        <v>3.5473817297782131</v>
      </c>
      <c r="J26" s="9">
        <f t="shared" si="19"/>
        <v>3.9232249358110636</v>
      </c>
      <c r="K26" s="11">
        <f t="shared" si="20"/>
        <v>0.47393364928909953</v>
      </c>
      <c r="L26" s="11">
        <f t="shared" si="21"/>
        <v>0.29069767441860467</v>
      </c>
      <c r="M26" s="11">
        <f t="shared" si="22"/>
        <v>0.26315789473684209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-0.27494532650373871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0.23022327669719878</v>
      </c>
      <c r="Q26" s="11">
        <f>2*'OddsRatio_working_3-way'!K26*'OddsRatio_working_3-way'!L26*'OddsRatio_working_3-way'!M26</f>
        <v>7.2511268251086225E-2</v>
      </c>
      <c r="R26" s="11">
        <f t="shared" si="23"/>
        <v>0</v>
      </c>
      <c r="S26" s="11">
        <f t="shared" si="24"/>
        <v>-0.8373420258666161</v>
      </c>
      <c r="T26" s="11">
        <f t="shared" si="25"/>
        <v>-0.26372977192649322</v>
      </c>
      <c r="U26" s="11">
        <f>'OddsRatio_working_3-way'!S26-'OddsRatio_working_3-way'!R26^2/3</f>
        <v>-0.8373420258666161</v>
      </c>
      <c r="V26" s="11">
        <f>'OddsRatio_working_3-way'!S26*'OddsRatio_working_3-way'!R26/3-2*'OddsRatio_working_3-way'!R26^3/27-'OddsRatio_working_3-way'!T26</f>
        <v>0.26372977192649322</v>
      </c>
      <c r="W26" s="11">
        <f>'OddsRatio_working_3-way'!V26^2+4*'OddsRatio_working_3-way'!U26^3/27</f>
        <v>-1.7423701464650401E-2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0.14745939616132514</v>
      </c>
      <c r="Y26" s="11">
        <f>IF('OddsRatio_working_3-way'!W26&gt;=0,IF('OddsRatio_working_3-way'!V26+SQRT('OddsRatio_working_3-way'!W26)&gt;0,0,PI()),ACOS('OddsRatio_working_3-way'!V26/(2*'OddsRatio_working_3-way'!X26)))</f>
        <v>0.46405395216413337</v>
      </c>
      <c r="Z26" s="11">
        <f>'OddsRatio_working_3-way'!X26^(1/3)*COS('OddsRatio_working_3-way'!Y26/3)</f>
        <v>0.52200445282340413</v>
      </c>
      <c r="AA26" s="11">
        <f>'OddsRatio_working_3-way'!X26^(1/3)*COS(('OddsRatio_working_3-way'!Y26+2*PI())/3)</f>
        <v>-0.33149350169494396</v>
      </c>
      <c r="AB26" s="11">
        <f>'OddsRatio_working_3-way'!X26^(1/3)*COS(('OddsRatio_working_3-way'!Y26+4*PI())/3)</f>
        <v>-0.19051095112845992</v>
      </c>
      <c r="AC26" s="11">
        <f>'OddsRatio_working_3-way'!X26^(1/3)*SIN('OddsRatio_working_3-way'!Y26/3)</f>
        <v>8.1396313520599547E-2</v>
      </c>
      <c r="AD26" s="11">
        <f>'OddsRatio_working_3-way'!X26^(1/3)*SIN(('OddsRatio_working_3-way'!Y26+2*PI())/3)</f>
        <v>0.41137096027336389</v>
      </c>
      <c r="AE26" s="11">
        <f>'OddsRatio_working_3-way'!X26^(1/3)*SIN(('OddsRatio_working_3-way'!Y26+4*PI())/3)</f>
        <v>-0.49276727379396335</v>
      </c>
      <c r="AF26" s="11">
        <f>-'OddsRatio_working_3-way'!U26/(3*'OddsRatio_working_3-way'!X26^(1/3))*COS(('OddsRatio_working_3-way'!Y26)/3)</f>
        <v>0.52200445282340424</v>
      </c>
      <c r="AG26" s="11">
        <f>-'OddsRatio_working_3-way'!U26/(3*'OddsRatio_working_3-way'!X26^(1/3))*COS(('OddsRatio_working_3-way'!Y26+2*PI())/3)</f>
        <v>-0.33149350169494401</v>
      </c>
      <c r="AH26" s="11">
        <f>-'OddsRatio_working_3-way'!U26/(3*'OddsRatio_working_3-way'!X26^(1/3))*COS(('OddsRatio_working_3-way'!Y26+4*PI())/3)</f>
        <v>-0.19051095112845995</v>
      </c>
      <c r="AI26" s="11">
        <f>'OddsRatio_working_3-way'!U26/(3*'OddsRatio_working_3-way'!X26^(1/3))*SIN(('OddsRatio_working_3-way'!Y26)/3)</f>
        <v>-8.1396313520599561E-2</v>
      </c>
      <c r="AJ26" s="11">
        <f>'OddsRatio_working_3-way'!U26/(3*'OddsRatio_working_3-way'!X26^(1/3))*SIN(('OddsRatio_working_3-way'!Y26+2*PI())/3)</f>
        <v>-0.41137096027336395</v>
      </c>
      <c r="AK26" s="11">
        <f>'OddsRatio_working_3-way'!U26/(3*'OddsRatio_working_3-way'!X26^(1/3))*SIN(('OddsRatio_working_3-way'!Y26+4*PI())/3)</f>
        <v>0.49276727379396346</v>
      </c>
      <c r="AL26" s="11">
        <f>'OddsRatio_working_3-way'!Z26+'OddsRatio_working_3-way'!AF26</f>
        <v>1.0440089056468085</v>
      </c>
      <c r="AM26" s="11">
        <f>'OddsRatio_working_3-way'!AA26+'OddsRatio_working_3-way'!AG26</f>
        <v>-0.66298700338988792</v>
      </c>
      <c r="AN26" s="11">
        <f>'OddsRatio_working_3-way'!AB26+'OddsRatio_working_3-way'!AH26</f>
        <v>-0.3810219022569199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1.0440089056468085</v>
      </c>
      <c r="AS26" s="11">
        <f>IF(('OddsRatio_working_3-way'!X26=0),IF(Q26&gt;0,-Q26^(1/3),(-Q26)^(1/3)),'OddsRatio_working_3-way'!AM26-'OddsRatio_working_3-way'!R26/3)</f>
        <v>-0.66298700338988792</v>
      </c>
      <c r="AT26" s="11">
        <f>IF(('OddsRatio_working_3-way'!X26=0),IF(Q26&gt;0,-Q26^(1/3),(-Q26)^(1/3)),'OddsRatio_working_3-way'!AN26-'OddsRatio_working_3-way'!R26/3)</f>
        <v>-0.3810219022569199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2.98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2.42</v>
      </c>
      <c r="D27" s="9">
        <f t="shared" si="13"/>
        <v>0.32667948623745974</v>
      </c>
      <c r="E27" s="9">
        <f t="shared" si="14"/>
        <v>0.26979625457159989</v>
      </c>
      <c r="F27" s="9">
        <f t="shared" si="15"/>
        <v>0.40352425919094037</v>
      </c>
      <c r="G27" s="9">
        <f t="shared" si="16"/>
        <v>1.0409617985301043</v>
      </c>
      <c r="H27" s="9">
        <f t="shared" si="17"/>
        <v>3.061104361089606</v>
      </c>
      <c r="I27" s="9">
        <f t="shared" si="18"/>
        <v>3.7065006761782713</v>
      </c>
      <c r="J27" s="9">
        <f t="shared" si="19"/>
        <v>2.4781657539127484</v>
      </c>
      <c r="K27" s="11">
        <f t="shared" si="20"/>
        <v>0.33557046979865773</v>
      </c>
      <c r="L27" s="11">
        <f t="shared" si="21"/>
        <v>0.27777777777777779</v>
      </c>
      <c r="M27" s="11">
        <f t="shared" si="22"/>
        <v>0.41322314049586778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-0.28157413056741909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0.23110913897979179</v>
      </c>
      <c r="Q27" s="11">
        <f>2*'OddsRatio_working_3-way'!K27*'OddsRatio_working_3-way'!L27*'OddsRatio_working_3-way'!M27</f>
        <v>7.7036379659930626E-2</v>
      </c>
      <c r="R27" s="11">
        <f t="shared" si="23"/>
        <v>0</v>
      </c>
      <c r="S27" s="11">
        <f t="shared" si="24"/>
        <v>-0.82077546866279272</v>
      </c>
      <c r="T27" s="11">
        <f t="shared" si="25"/>
        <v>-0.2735918228875977</v>
      </c>
      <c r="U27" s="11">
        <f>'OddsRatio_working_3-way'!S27-'OddsRatio_working_3-way'!R27^2/3</f>
        <v>-0.82077546866279272</v>
      </c>
      <c r="V27" s="11">
        <f>'OddsRatio_working_3-way'!S27*'OddsRatio_working_3-way'!R27/3-2*'OddsRatio_working_3-way'!R27^3/27-'OddsRatio_working_3-way'!T27</f>
        <v>0.2735918228875977</v>
      </c>
      <c r="W27" s="11">
        <f>'OddsRatio_working_3-way'!V27^2+4*'OddsRatio_working_3-way'!U27^3/27</f>
        <v>-7.0636263272586125E-3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0.1431049543850747</v>
      </c>
      <c r="Y27" s="11">
        <f>IF('OddsRatio_working_3-way'!W27&gt;=0,IF('OddsRatio_working_3-way'!V27+SQRT('OddsRatio_working_3-way'!W27)&gt;0,0,PI()),ACOS('OddsRatio_working_3-way'!V27/(2*'OddsRatio_working_3-way'!X27)))</f>
        <v>0.29804237486951046</v>
      </c>
      <c r="Z27" s="11">
        <f>'OddsRatio_working_3-way'!X27^(1/3)*COS('OddsRatio_working_3-way'!Y27/3)</f>
        <v>0.52048089926505214</v>
      </c>
      <c r="AA27" s="11">
        <f>'OddsRatio_working_3-way'!X27^(1/3)*COS(('OddsRatio_working_3-way'!Y27+2*PI())/3)</f>
        <v>-0.30516919645324331</v>
      </c>
      <c r="AB27" s="11">
        <f>'OddsRatio_working_3-way'!X27^(1/3)*COS(('OddsRatio_working_3-way'!Y27+4*PI())/3)</f>
        <v>-0.21531170281180897</v>
      </c>
      <c r="AC27" s="11">
        <f>'OddsRatio_working_3-way'!X27^(1/3)*SIN('OddsRatio_working_3-way'!Y27/3)</f>
        <v>5.1879248142587271E-2</v>
      </c>
      <c r="AD27" s="11">
        <f>'OddsRatio_working_3-way'!X27^(1/3)*SIN(('OddsRatio_working_3-way'!Y27+2*PI())/3)</f>
        <v>0.42481005687681089</v>
      </c>
      <c r="AE27" s="11">
        <f>'OddsRatio_working_3-way'!X27^(1/3)*SIN(('OddsRatio_working_3-way'!Y27+4*PI())/3)</f>
        <v>-0.47668930501939816</v>
      </c>
      <c r="AF27" s="11">
        <f>-'OddsRatio_working_3-way'!U27/(3*'OddsRatio_working_3-way'!X27^(1/3))*COS(('OddsRatio_working_3-way'!Y27)/3)</f>
        <v>0.52048089926505214</v>
      </c>
      <c r="AG27" s="11">
        <f>-'OddsRatio_working_3-way'!U27/(3*'OddsRatio_working_3-way'!X27^(1/3))*COS(('OddsRatio_working_3-way'!Y27+2*PI())/3)</f>
        <v>-0.30516919645324331</v>
      </c>
      <c r="AH27" s="11">
        <f>-'OddsRatio_working_3-way'!U27/(3*'OddsRatio_working_3-way'!X27^(1/3))*COS(('OddsRatio_working_3-way'!Y27+4*PI())/3)</f>
        <v>-0.21531170281180897</v>
      </c>
      <c r="AI27" s="11">
        <f>'OddsRatio_working_3-way'!U27/(3*'OddsRatio_working_3-way'!X27^(1/3))*SIN(('OddsRatio_working_3-way'!Y27)/3)</f>
        <v>-5.1879248142587271E-2</v>
      </c>
      <c r="AJ27" s="11">
        <f>'OddsRatio_working_3-way'!U27/(3*'OddsRatio_working_3-way'!X27^(1/3))*SIN(('OddsRatio_working_3-way'!Y27+2*PI())/3)</f>
        <v>-0.42481005687681089</v>
      </c>
      <c r="AK27" s="11">
        <f>'OddsRatio_working_3-way'!U27/(3*'OddsRatio_working_3-way'!X27^(1/3))*SIN(('OddsRatio_working_3-way'!Y27+4*PI())/3)</f>
        <v>0.47668930501939816</v>
      </c>
      <c r="AL27" s="11">
        <f>'OddsRatio_working_3-way'!Z27+'OddsRatio_working_3-way'!AF27</f>
        <v>1.0409617985301043</v>
      </c>
      <c r="AM27" s="11">
        <f>'OddsRatio_working_3-way'!AA27+'OddsRatio_working_3-way'!AG27</f>
        <v>-0.61033839290648662</v>
      </c>
      <c r="AN27" s="11">
        <f>'OddsRatio_working_3-way'!AB27+'OddsRatio_working_3-way'!AH27</f>
        <v>-0.43062340562361795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1.0409617985301043</v>
      </c>
      <c r="AS27" s="11">
        <f>IF(('OddsRatio_working_3-way'!X27=0),IF(Q27&gt;0,-Q27^(1/3),(-Q27)^(1/3)),'OddsRatio_working_3-way'!AM27-'OddsRatio_working_3-way'!R27/3)</f>
        <v>-0.61033839290648662</v>
      </c>
      <c r="AT27" s="11">
        <f>IF(('OddsRatio_working_3-way'!X27=0),IF(Q27&gt;0,-Q27^(1/3),(-Q27)^(1/3)),'OddsRatio_working_3-way'!AN27-'OddsRatio_working_3-way'!R27/3)</f>
        <v>-0.43062340562361795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3.43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2.2999999999999998</v>
      </c>
      <c r="D28" s="9">
        <f t="shared" si="13"/>
        <v>0.28435190512627506</v>
      </c>
      <c r="E28" s="9">
        <f t="shared" si="14"/>
        <v>0.28946687846208835</v>
      </c>
      <c r="F28" s="9">
        <f t="shared" si="15"/>
        <v>0.42618121641163664</v>
      </c>
      <c r="G28" s="9">
        <f t="shared" si="16"/>
        <v>1.0357074580039818</v>
      </c>
      <c r="H28" s="9">
        <f t="shared" si="17"/>
        <v>3.5167691229496767</v>
      </c>
      <c r="I28" s="9">
        <f t="shared" si="18"/>
        <v>3.4546266754694375</v>
      </c>
      <c r="J28" s="9">
        <f t="shared" si="19"/>
        <v>2.3464196954051761</v>
      </c>
      <c r="K28" s="11">
        <f t="shared" si="20"/>
        <v>0.29154518950437314</v>
      </c>
      <c r="L28" s="11">
        <f t="shared" si="21"/>
        <v>0.29673590504451036</v>
      </c>
      <c r="M28" s="11">
        <f t="shared" si="22"/>
        <v>0.43478260869565222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-0.28160873063308312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0.22944467242635486</v>
      </c>
      <c r="Q28" s="11">
        <f>2*'OddsRatio_working_3-way'!K28*'OddsRatio_working_3-way'!L28*'OddsRatio_working_3-way'!M28</f>
        <v>7.5227761451263878E-2</v>
      </c>
      <c r="R28" s="11">
        <f t="shared" si="23"/>
        <v>0</v>
      </c>
      <c r="S28" s="11">
        <f t="shared" si="24"/>
        <v>-0.81476405902097382</v>
      </c>
      <c r="T28" s="11">
        <f t="shared" si="25"/>
        <v>-0.26713575705605697</v>
      </c>
      <c r="U28" s="11">
        <f>'OddsRatio_working_3-way'!S28-'OddsRatio_working_3-way'!R28^2/3</f>
        <v>-0.81476405902097382</v>
      </c>
      <c r="V28" s="11">
        <f>'OddsRatio_working_3-way'!S28*'OddsRatio_working_3-way'!R28/3-2*'OddsRatio_working_3-way'!R28^3/27-'OddsRatio_working_3-way'!T28</f>
        <v>0.26713575705605697</v>
      </c>
      <c r="W28" s="11">
        <f>'OddsRatio_working_3-way'!V28^2+4*'OddsRatio_working_3-way'!U28^3/27</f>
        <v>-8.7678735843244315E-3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0.14153567243122589</v>
      </c>
      <c r="Y28" s="11">
        <f>IF('OddsRatio_working_3-way'!W28&gt;=0,IF('OddsRatio_working_3-way'!V28+SQRT('OddsRatio_working_3-way'!W28)&gt;0,0,PI()),ACOS('OddsRatio_working_3-way'!V28/(2*'OddsRatio_working_3-way'!X28)))</f>
        <v>0.33713965847426564</v>
      </c>
      <c r="Z28" s="11">
        <f>'OddsRatio_working_3-way'!X28^(1/3)*COS('OddsRatio_working_3-way'!Y28/3)</f>
        <v>0.51785372900199089</v>
      </c>
      <c r="AA28" s="11">
        <f>'OddsRatio_working_3-way'!X28^(1/3)*COS(('OddsRatio_working_3-way'!Y28+2*PI())/3)</f>
        <v>-0.30953962252002515</v>
      </c>
      <c r="AB28" s="11">
        <f>'OddsRatio_working_3-way'!X28^(1/3)*COS(('OddsRatio_working_3-way'!Y28+4*PI())/3)</f>
        <v>-0.20831410648196588</v>
      </c>
      <c r="AC28" s="11">
        <f>'OddsRatio_working_3-way'!X28^(1/3)*SIN('OddsRatio_working_3-way'!Y28/3)</f>
        <v>5.8442578933432264E-2</v>
      </c>
      <c r="AD28" s="11">
        <f>'OddsRatio_working_3-way'!X28^(1/3)*SIN(('OddsRatio_working_3-way'!Y28+2*PI())/3)</f>
        <v>0.41925319529351024</v>
      </c>
      <c r="AE28" s="11">
        <f>'OddsRatio_working_3-way'!X28^(1/3)*SIN(('OddsRatio_working_3-way'!Y28+4*PI())/3)</f>
        <v>-0.47769577422694254</v>
      </c>
      <c r="AF28" s="11">
        <f>-'OddsRatio_working_3-way'!U28/(3*'OddsRatio_working_3-way'!X28^(1/3))*COS(('OddsRatio_working_3-way'!Y28)/3)</f>
        <v>0.51785372900199089</v>
      </c>
      <c r="AG28" s="11">
        <f>-'OddsRatio_working_3-way'!U28/(3*'OddsRatio_working_3-way'!X28^(1/3))*COS(('OddsRatio_working_3-way'!Y28+2*PI())/3)</f>
        <v>-0.30953962252002515</v>
      </c>
      <c r="AH28" s="11">
        <f>-'OddsRatio_working_3-way'!U28/(3*'OddsRatio_working_3-way'!X28^(1/3))*COS(('OddsRatio_working_3-way'!Y28+4*PI())/3)</f>
        <v>-0.20831410648196588</v>
      </c>
      <c r="AI28" s="11">
        <f>'OddsRatio_working_3-way'!U28/(3*'OddsRatio_working_3-way'!X28^(1/3))*SIN(('OddsRatio_working_3-way'!Y28)/3)</f>
        <v>-5.8442578933432264E-2</v>
      </c>
      <c r="AJ28" s="11">
        <f>'OddsRatio_working_3-way'!U28/(3*'OddsRatio_working_3-way'!X28^(1/3))*SIN(('OddsRatio_working_3-way'!Y28+2*PI())/3)</f>
        <v>-0.41925319529351024</v>
      </c>
      <c r="AK28" s="11">
        <f>'OddsRatio_working_3-way'!U28/(3*'OddsRatio_working_3-way'!X28^(1/3))*SIN(('OddsRatio_working_3-way'!Y28+4*PI())/3)</f>
        <v>0.47769577422694254</v>
      </c>
      <c r="AL28" s="11">
        <f>'OddsRatio_working_3-way'!Z28+'OddsRatio_working_3-way'!AF28</f>
        <v>1.0357074580039818</v>
      </c>
      <c r="AM28" s="11">
        <f>'OddsRatio_working_3-way'!AA28+'OddsRatio_working_3-way'!AG28</f>
        <v>-0.6190792450400503</v>
      </c>
      <c r="AN28" s="11">
        <f>'OddsRatio_working_3-way'!AB28+'OddsRatio_working_3-way'!AH28</f>
        <v>-0.41662821296393177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1.0357074580039818</v>
      </c>
      <c r="AS28" s="11">
        <f>IF(('OddsRatio_working_3-way'!X28=0),IF(Q28&gt;0,-Q28^(1/3),(-Q28)^(1/3)),'OddsRatio_working_3-way'!AM28-'OddsRatio_working_3-way'!R28/3)</f>
        <v>-0.6190792450400503</v>
      </c>
      <c r="AT28" s="11">
        <f>IF(('OddsRatio_working_3-way'!X28=0),IF(Q28&gt;0,-Q28^(1/3),(-Q28)^(1/3)),'OddsRatio_working_3-way'!AN28-'OddsRatio_working_3-way'!R28/3)</f>
        <v>-0.41662821296393177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1.47</v>
      </c>
      <c r="B29" s="4">
        <f>IF('True_Odds_Calculator_3-way'!B30="","",'True_Odds_Calculator_3-way'!B30)</f>
        <v>4.7699999999999996</v>
      </c>
      <c r="C29" s="4">
        <f>IF('True_Odds_Calculator_3-way'!C30="","",'True_Odds_Calculator_3-way'!C30)</f>
        <v>7.32</v>
      </c>
      <c r="D29" s="9">
        <f t="shared" si="13"/>
        <v>0.6685854201171445</v>
      </c>
      <c r="E29" s="9">
        <f t="shared" si="14"/>
        <v>0.2009602579468755</v>
      </c>
      <c r="F29" s="9">
        <f t="shared" si="15"/>
        <v>0.13045432193598039</v>
      </c>
      <c r="G29" s="9">
        <f t="shared" si="16"/>
        <v>1.0546706266531016</v>
      </c>
      <c r="H29" s="9">
        <f t="shared" si="17"/>
        <v>1.4956951945269574</v>
      </c>
      <c r="I29" s="9">
        <f t="shared" si="18"/>
        <v>4.9761082624821933</v>
      </c>
      <c r="J29" s="9">
        <f t="shared" si="19"/>
        <v>7.665518360447602</v>
      </c>
      <c r="K29" s="11">
        <f t="shared" si="20"/>
        <v>0.68027210884353739</v>
      </c>
      <c r="L29" s="11">
        <f t="shared" si="21"/>
        <v>0.20964360587002098</v>
      </c>
      <c r="M29" s="11">
        <f t="shared" si="22"/>
        <v>0.13661202185792348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-0.21817726414665728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0.20573923627257551</v>
      </c>
      <c r="Q29" s="11">
        <f>2*'OddsRatio_working_3-way'!K29*'OddsRatio_working_3-way'!L29*'OddsRatio_working_3-way'!M29</f>
        <v>3.8965764445563537E-2</v>
      </c>
      <c r="R29" s="11">
        <f t="shared" si="23"/>
        <v>0</v>
      </c>
      <c r="S29" s="11">
        <f t="shared" si="24"/>
        <v>-0.94299118231805756</v>
      </c>
      <c r="T29" s="11">
        <f t="shared" si="25"/>
        <v>-0.17859681483296544</v>
      </c>
      <c r="U29" s="11">
        <f>'OddsRatio_working_3-way'!S29-'OddsRatio_working_3-way'!R29^2/3</f>
        <v>-0.94299118231805756</v>
      </c>
      <c r="V29" s="11">
        <f>'OddsRatio_working_3-way'!S29*'OddsRatio_working_3-way'!R29/3-2*'OddsRatio_working_3-way'!R29^3/27-'OddsRatio_working_3-way'!T29</f>
        <v>0.17859681483296544</v>
      </c>
      <c r="W29" s="11">
        <f>'OddsRatio_working_3-way'!V29^2+4*'OddsRatio_working_3-way'!U29^3/27</f>
        <v>-9.2331071638987516E-2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0.17622988814859702</v>
      </c>
      <c r="Y29" s="11">
        <f>IF('OddsRatio_working_3-way'!W29&gt;=0,IF('OddsRatio_working_3-way'!V29+SQRT('OddsRatio_working_3-way'!W29)&gt;0,0,PI()),ACOS('OddsRatio_working_3-way'!V29/(2*'OddsRatio_working_3-way'!X29)))</f>
        <v>1.0394257006311192</v>
      </c>
      <c r="Z29" s="11">
        <f>'OddsRatio_working_3-way'!X29^(1/3)*COS('OddsRatio_working_3-way'!Y29/3)</f>
        <v>0.52733531332655081</v>
      </c>
      <c r="AA29" s="11">
        <f>'OddsRatio_working_3-way'!X29^(1/3)*COS(('OddsRatio_working_3-way'!Y29+2*PI())/3)</f>
        <v>-0.42854911732094197</v>
      </c>
      <c r="AB29" s="11">
        <f>'OddsRatio_working_3-way'!X29^(1/3)*COS(('OddsRatio_working_3-way'!Y29+4*PI())/3)</f>
        <v>-9.8786196005608812E-2</v>
      </c>
      <c r="AC29" s="11">
        <f>'OddsRatio_working_3-way'!X29^(1/3)*SIN('OddsRatio_working_3-way'!Y29/3)</f>
        <v>0.190388711390165</v>
      </c>
      <c r="AD29" s="11">
        <f>'OddsRatio_working_3-way'!X29^(1/3)*SIN(('OddsRatio_working_3-way'!Y29+2*PI())/3)</f>
        <v>0.36149142195833722</v>
      </c>
      <c r="AE29" s="11">
        <f>'OddsRatio_working_3-way'!X29^(1/3)*SIN(('OddsRatio_working_3-way'!Y29+4*PI())/3)</f>
        <v>-0.55188013334850217</v>
      </c>
      <c r="AF29" s="11">
        <f>-'OddsRatio_working_3-way'!U29/(3*'OddsRatio_working_3-way'!X29^(1/3))*COS(('OddsRatio_working_3-way'!Y29)/3)</f>
        <v>0.52733531332655093</v>
      </c>
      <c r="AG29" s="11">
        <f>-'OddsRatio_working_3-way'!U29/(3*'OddsRatio_working_3-way'!X29^(1/3))*COS(('OddsRatio_working_3-way'!Y29+2*PI())/3)</f>
        <v>-0.42854911732094209</v>
      </c>
      <c r="AH29" s="11">
        <f>-'OddsRatio_working_3-way'!U29/(3*'OddsRatio_working_3-way'!X29^(1/3))*COS(('OddsRatio_working_3-way'!Y29+4*PI())/3)</f>
        <v>-9.878619600560884E-2</v>
      </c>
      <c r="AI29" s="11">
        <f>'OddsRatio_working_3-way'!U29/(3*'OddsRatio_working_3-way'!X29^(1/3))*SIN(('OddsRatio_working_3-way'!Y29)/3)</f>
        <v>-0.19038871139016503</v>
      </c>
      <c r="AJ29" s="11">
        <f>'OddsRatio_working_3-way'!U29/(3*'OddsRatio_working_3-way'!X29^(1/3))*SIN(('OddsRatio_working_3-way'!Y29+2*PI())/3)</f>
        <v>-0.36149142195833733</v>
      </c>
      <c r="AK29" s="11">
        <f>'OddsRatio_working_3-way'!U29/(3*'OddsRatio_working_3-way'!X29^(1/3))*SIN(('OddsRatio_working_3-way'!Y29+4*PI())/3)</f>
        <v>0.55188013334850228</v>
      </c>
      <c r="AL29" s="11">
        <f>'OddsRatio_working_3-way'!Z29+'OddsRatio_working_3-way'!AF29</f>
        <v>1.0546706266531016</v>
      </c>
      <c r="AM29" s="11">
        <f>'OddsRatio_working_3-way'!AA29+'OddsRatio_working_3-way'!AG29</f>
        <v>-0.85709823464188406</v>
      </c>
      <c r="AN29" s="11">
        <f>'OddsRatio_working_3-way'!AB29+'OddsRatio_working_3-way'!AH29</f>
        <v>-0.19757239201121765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1.0546706266531016</v>
      </c>
      <c r="AS29" s="11">
        <f>IF(('OddsRatio_working_3-way'!X29=0),IF(Q29&gt;0,-Q29^(1/3),(-Q29)^(1/3)),'OddsRatio_working_3-way'!AM29-'OddsRatio_working_3-way'!R29/3)</f>
        <v>-0.85709823464188406</v>
      </c>
      <c r="AT29" s="11">
        <f>IF(('OddsRatio_working_3-way'!X29=0),IF(Q29&gt;0,-Q29^(1/3),(-Q29)^(1/3)),'OddsRatio_working_3-way'!AN29-'OddsRatio_working_3-way'!R29/3)</f>
        <v>-0.19757239201121765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3.9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2.06</v>
      </c>
      <c r="D30" s="9">
        <f t="shared" si="13"/>
        <v>0.24968287456780408</v>
      </c>
      <c r="E30" s="9">
        <f t="shared" si="14"/>
        <v>0.27376554040523288</v>
      </c>
      <c r="F30" s="9">
        <f t="shared" si="15"/>
        <v>0.4765515850269631</v>
      </c>
      <c r="G30" s="9">
        <f t="shared" si="16"/>
        <v>1.0362346384402126</v>
      </c>
      <c r="H30" s="9">
        <f t="shared" si="17"/>
        <v>4.0050804514766156</v>
      </c>
      <c r="I30" s="9">
        <f t="shared" si="18"/>
        <v>3.6527606744069443</v>
      </c>
      <c r="J30" s="9">
        <f t="shared" si="19"/>
        <v>2.0984087167466257</v>
      </c>
      <c r="K30" s="11">
        <f t="shared" si="20"/>
        <v>0.25641025641025644</v>
      </c>
      <c r="L30" s="11">
        <f t="shared" si="21"/>
        <v>0.2808988764044944</v>
      </c>
      <c r="M30" s="11">
        <f t="shared" si="22"/>
        <v>0.4854368932038835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-0.27514523947380942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0.22796373838154135</v>
      </c>
      <c r="Q30" s="11">
        <f>2*'OddsRatio_working_3-way'!K30*'OddsRatio_working_3-way'!L30*'OddsRatio_working_3-way'!M30</f>
        <v>6.9927527110902277E-2</v>
      </c>
      <c r="R30" s="11">
        <f t="shared" si="23"/>
        <v>0</v>
      </c>
      <c r="S30" s="11">
        <f t="shared" si="24"/>
        <v>-0.82852147039687674</v>
      </c>
      <c r="T30" s="11">
        <f t="shared" si="25"/>
        <v>-0.25414769030579049</v>
      </c>
      <c r="U30" s="11">
        <f>'OddsRatio_working_3-way'!S30-'OddsRatio_working_3-way'!R30^2/3</f>
        <v>-0.82852147039687674</v>
      </c>
      <c r="V30" s="11">
        <f>'OddsRatio_working_3-way'!S30*'OddsRatio_working_3-way'!R30/3-2*'OddsRatio_working_3-way'!R30^3/27-'OddsRatio_working_3-way'!T30</f>
        <v>0.25414769030579049</v>
      </c>
      <c r="W30" s="11">
        <f>'OddsRatio_working_3-way'!V30^2+4*'OddsRatio_working_3-way'!U30^3/27</f>
        <v>-1.96662497197959E-2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0.14513553855583053</v>
      </c>
      <c r="Y30" s="11">
        <f>IF('OddsRatio_working_3-way'!W30&gt;=0,IF('OddsRatio_working_3-way'!V30+SQRT('OddsRatio_working_3-way'!W30)&gt;0,0,PI()),ACOS('OddsRatio_working_3-way'!V30/(2*'OddsRatio_working_3-way'!X30)))</f>
        <v>0.50421721397186103</v>
      </c>
      <c r="Z30" s="11">
        <f>'OddsRatio_working_3-way'!X30^(1/3)*COS('OddsRatio_working_3-way'!Y30/3)</f>
        <v>0.51811731922010629</v>
      </c>
      <c r="AA30" s="11">
        <f>'OddsRatio_working_3-way'!X30^(1/3)*COS(('OddsRatio_working_3-way'!Y30+2*PI())/3)</f>
        <v>-0.33519143995037082</v>
      </c>
      <c r="AB30" s="11">
        <f>'OddsRatio_working_3-way'!X30^(1/3)*COS(('OddsRatio_working_3-way'!Y30+4*PI())/3)</f>
        <v>-0.18292587926973536</v>
      </c>
      <c r="AC30" s="11">
        <f>'OddsRatio_working_3-way'!X30^(1/3)*SIN('OddsRatio_working_3-way'!Y30/3)</f>
        <v>8.7910562447274104E-2</v>
      </c>
      <c r="AD30" s="11">
        <f>'OddsRatio_working_3-way'!X30^(1/3)*SIN(('OddsRatio_working_3-way'!Y30+2*PI())/3)</f>
        <v>0.40474747936166638</v>
      </c>
      <c r="AE30" s="11">
        <f>'OddsRatio_working_3-way'!X30^(1/3)*SIN(('OddsRatio_working_3-way'!Y30+4*PI())/3)</f>
        <v>-0.49265804180894052</v>
      </c>
      <c r="AF30" s="11">
        <f>-'OddsRatio_working_3-way'!U30/(3*'OddsRatio_working_3-way'!X30^(1/3))*COS(('OddsRatio_working_3-way'!Y30)/3)</f>
        <v>0.5181173192201064</v>
      </c>
      <c r="AG30" s="11">
        <f>-'OddsRatio_working_3-way'!U30/(3*'OddsRatio_working_3-way'!X30^(1/3))*COS(('OddsRatio_working_3-way'!Y30+2*PI())/3)</f>
        <v>-0.33519143995037087</v>
      </c>
      <c r="AH30" s="11">
        <f>-'OddsRatio_working_3-way'!U30/(3*'OddsRatio_working_3-way'!X30^(1/3))*COS(('OddsRatio_working_3-way'!Y30+4*PI())/3)</f>
        <v>-0.18292587926973539</v>
      </c>
      <c r="AI30" s="11">
        <f>'OddsRatio_working_3-way'!U30/(3*'OddsRatio_working_3-way'!X30^(1/3))*SIN(('OddsRatio_working_3-way'!Y30)/3)</f>
        <v>-8.7910562447274118E-2</v>
      </c>
      <c r="AJ30" s="11">
        <f>'OddsRatio_working_3-way'!U30/(3*'OddsRatio_working_3-way'!X30^(1/3))*SIN(('OddsRatio_working_3-way'!Y30+2*PI())/3)</f>
        <v>-0.40474747936166644</v>
      </c>
      <c r="AK30" s="11">
        <f>'OddsRatio_working_3-way'!U30/(3*'OddsRatio_working_3-way'!X30^(1/3))*SIN(('OddsRatio_working_3-way'!Y30+4*PI())/3)</f>
        <v>0.49265804180894063</v>
      </c>
      <c r="AL30" s="11">
        <f>'OddsRatio_working_3-way'!Z30+'OddsRatio_working_3-way'!AF30</f>
        <v>1.0362346384402126</v>
      </c>
      <c r="AM30" s="11">
        <f>'OddsRatio_working_3-way'!AA30+'OddsRatio_working_3-way'!AG30</f>
        <v>-0.67038287990074164</v>
      </c>
      <c r="AN30" s="11">
        <f>'OddsRatio_working_3-way'!AB30+'OddsRatio_working_3-way'!AH30</f>
        <v>-0.36585175853947072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1.0362346384402126</v>
      </c>
      <c r="AS30" s="11">
        <f>IF(('OddsRatio_working_3-way'!X30=0),IF(Q30&gt;0,-Q30^(1/3),(-Q30)^(1/3)),'OddsRatio_working_3-way'!AM30-'OddsRatio_working_3-way'!R30/3)</f>
        <v>-0.67038287990074164</v>
      </c>
      <c r="AT30" s="11">
        <f>IF(('OddsRatio_working_3-way'!X30=0),IF(Q30&gt;0,-Q30^(1/3),(-Q30)^(1/3)),'OddsRatio_working_3-way'!AN30-'OddsRatio_working_3-way'!R30/3)</f>
        <v>-0.36585175853947072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4.37</v>
      </c>
      <c r="D31" s="9">
        <f t="shared" si="13"/>
        <v>0.50569535772788043</v>
      </c>
      <c r="E31" s="9">
        <f t="shared" si="14"/>
        <v>0.27229714449428677</v>
      </c>
      <c r="F31" s="9">
        <f t="shared" si="15"/>
        <v>0.22200749777783305</v>
      </c>
      <c r="G31" s="9">
        <f t="shared" si="16"/>
        <v>1.0398671737463663</v>
      </c>
      <c r="H31" s="9">
        <f t="shared" si="17"/>
        <v>1.9774751433215838</v>
      </c>
      <c r="I31" s="9">
        <f t="shared" si="18"/>
        <v>3.6724586365281611</v>
      </c>
      <c r="J31" s="9">
        <f t="shared" si="19"/>
        <v>4.5043523755252544</v>
      </c>
      <c r="K31" s="11">
        <f t="shared" si="20"/>
        <v>0.51546391752577325</v>
      </c>
      <c r="L31" s="11">
        <f t="shared" si="21"/>
        <v>0.28011204481792717</v>
      </c>
      <c r="M31" s="11">
        <f t="shared" si="22"/>
        <v>0.22883295194508008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-0.26899208101462302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0.22731969005488914</v>
      </c>
      <c r="Q31" s="11">
        <f>2*'OddsRatio_working_3-way'!K31*'OddsRatio_working_3-way'!L31*'OddsRatio_working_3-way'!M31</f>
        <v>6.6081305248514285E-2</v>
      </c>
      <c r="R31" s="11">
        <f t="shared" si="23"/>
        <v>0</v>
      </c>
      <c r="S31" s="11">
        <f t="shared" si="24"/>
        <v>-0.84507948783269771</v>
      </c>
      <c r="T31" s="11">
        <f t="shared" si="25"/>
        <v>-0.24566264181183073</v>
      </c>
      <c r="U31" s="11">
        <f>'OddsRatio_working_3-way'!S31-'OddsRatio_working_3-way'!R31^2/3</f>
        <v>-0.84507948783269771</v>
      </c>
      <c r="V31" s="11">
        <f>'OddsRatio_working_3-way'!S31*'OddsRatio_working_3-way'!R31/3-2*'OddsRatio_working_3-way'!R31^3/27-'OddsRatio_working_3-way'!T31</f>
        <v>0.24566264181183073</v>
      </c>
      <c r="W31" s="11">
        <f>'OddsRatio_working_3-way'!V31^2+4*'OddsRatio_working_3-way'!U31^3/27</f>
        <v>-2.9060445664944458E-2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0.14950800918923399</v>
      </c>
      <c r="Y31" s="11">
        <f>IF('OddsRatio_working_3-way'!W31&gt;=0,IF('OddsRatio_working_3-way'!V31+SQRT('OddsRatio_working_3-way'!W31)&gt;0,0,PI()),ACOS('OddsRatio_working_3-way'!V31/(2*'OddsRatio_working_3-way'!X31)))</f>
        <v>0.60663657890482403</v>
      </c>
      <c r="Z31" s="11">
        <f>'OddsRatio_working_3-way'!X31^(1/3)*COS('OddsRatio_working_3-way'!Y31/3)</f>
        <v>0.51993358687318325</v>
      </c>
      <c r="AA31" s="11">
        <f>'OddsRatio_working_3-way'!X31^(1/3)*COS(('OddsRatio_working_3-way'!Y31+2*PI())/3)</f>
        <v>-0.35227969009282251</v>
      </c>
      <c r="AB31" s="11">
        <f>'OddsRatio_working_3-way'!X31^(1/3)*COS(('OddsRatio_working_3-way'!Y31+4*PI())/3)</f>
        <v>-0.16765389678036063</v>
      </c>
      <c r="AC31" s="11">
        <f>'OddsRatio_working_3-way'!X31^(1/3)*SIN('OddsRatio_working_3-way'!Y31/3)</f>
        <v>0.10659375146829796</v>
      </c>
      <c r="AD31" s="11">
        <f>'OddsRatio_working_3-way'!X31^(1/3)*SIN(('OddsRatio_working_3-way'!Y31+2*PI())/3)</f>
        <v>0.39697881877879104</v>
      </c>
      <c r="AE31" s="11">
        <f>'OddsRatio_working_3-way'!X31^(1/3)*SIN(('OddsRatio_working_3-way'!Y31+4*PI())/3)</f>
        <v>-0.50357257024708912</v>
      </c>
      <c r="AF31" s="11">
        <f>-'OddsRatio_working_3-way'!U31/(3*'OddsRatio_working_3-way'!X31^(1/3))*COS(('OddsRatio_working_3-way'!Y31)/3)</f>
        <v>0.51993358687318314</v>
      </c>
      <c r="AG31" s="11">
        <f>-'OddsRatio_working_3-way'!U31/(3*'OddsRatio_working_3-way'!X31^(1/3))*COS(('OddsRatio_working_3-way'!Y31+2*PI())/3)</f>
        <v>-0.35227969009282245</v>
      </c>
      <c r="AH31" s="11">
        <f>-'OddsRatio_working_3-way'!U31/(3*'OddsRatio_working_3-way'!X31^(1/3))*COS(('OddsRatio_working_3-way'!Y31+4*PI())/3)</f>
        <v>-0.16765389678036061</v>
      </c>
      <c r="AI31" s="11">
        <f>'OddsRatio_working_3-way'!U31/(3*'OddsRatio_working_3-way'!X31^(1/3))*SIN(('OddsRatio_working_3-way'!Y31)/3)</f>
        <v>-0.10659375146829794</v>
      </c>
      <c r="AJ31" s="11">
        <f>'OddsRatio_working_3-way'!U31/(3*'OddsRatio_working_3-way'!X31^(1/3))*SIN(('OddsRatio_working_3-way'!Y31+2*PI())/3)</f>
        <v>-0.39697881877879093</v>
      </c>
      <c r="AK31" s="11">
        <f>'OddsRatio_working_3-way'!U31/(3*'OddsRatio_working_3-way'!X31^(1/3))*SIN(('OddsRatio_working_3-way'!Y31+4*PI())/3)</f>
        <v>0.50357257024708901</v>
      </c>
      <c r="AL31" s="11">
        <f>'OddsRatio_working_3-way'!Z31+'OddsRatio_working_3-way'!AF31</f>
        <v>1.0398671737463663</v>
      </c>
      <c r="AM31" s="11">
        <f>'OddsRatio_working_3-way'!AA31+'OddsRatio_working_3-way'!AG31</f>
        <v>-0.7045593801856449</v>
      </c>
      <c r="AN31" s="11">
        <f>'OddsRatio_working_3-way'!AB31+'OddsRatio_working_3-way'!AH31</f>
        <v>-0.33530779356072127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1.0398671737463663</v>
      </c>
      <c r="AS31" s="11">
        <f>IF(('OddsRatio_working_3-way'!X31=0),IF(Q31&gt;0,-Q31^(1/3),(-Q31)^(1/3)),'OddsRatio_working_3-way'!AM31-'OddsRatio_working_3-way'!R31/3)</f>
        <v>-0.7045593801856449</v>
      </c>
      <c r="AT31" s="11">
        <f>IF(('OddsRatio_working_3-way'!X31=0),IF(Q31&gt;0,-Q31^(1/3),(-Q31)^(1/3)),'OddsRatio_working_3-way'!AN31-'OddsRatio_working_3-way'!R31/3)</f>
        <v>-0.33530779356072127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3.46</v>
      </c>
      <c r="B32" s="4">
        <f>IF('True_Odds_Calculator_3-way'!B33="","",'True_Odds_Calculator_3-way'!B33)</f>
        <v>3.7</v>
      </c>
      <c r="C32" s="4">
        <f>IF('True_Odds_Calculator_3-way'!C33="","",'True_Odds_Calculator_3-way'!C33)</f>
        <v>2.16</v>
      </c>
      <c r="D32" s="9">
        <f t="shared" si="13"/>
        <v>0.28201225954687342</v>
      </c>
      <c r="E32" s="9">
        <f t="shared" si="14"/>
        <v>0.26355113889250487</v>
      </c>
      <c r="F32" s="9">
        <f t="shared" si="15"/>
        <v>0.45443660156062199</v>
      </c>
      <c r="G32" s="9">
        <f t="shared" si="16"/>
        <v>1.0349370471074728</v>
      </c>
      <c r="H32" s="9">
        <f t="shared" si="17"/>
        <v>3.545945135884383</v>
      </c>
      <c r="I32" s="9">
        <f t="shared" si="18"/>
        <v>3.7943300271901768</v>
      </c>
      <c r="J32" s="9">
        <f t="shared" si="19"/>
        <v>2.2005269746446681</v>
      </c>
      <c r="K32" s="11">
        <f t="shared" si="20"/>
        <v>0.28901734104046245</v>
      </c>
      <c r="L32" s="11">
        <f t="shared" si="21"/>
        <v>0.27027027027027023</v>
      </c>
      <c r="M32" s="11">
        <f t="shared" si="22"/>
        <v>0.46296296296296291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-0.27862833932198106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0.22855225167363891</v>
      </c>
      <c r="Q32" s="11">
        <f>2*'OddsRatio_working_3-way'!K32*'OddsRatio_working_3-way'!L32*'OddsRatio_working_3-way'!M32</f>
        <v>7.2326661922037627E-2</v>
      </c>
      <c r="R32" s="11">
        <f t="shared" si="23"/>
        <v>0</v>
      </c>
      <c r="S32" s="11">
        <f t="shared" si="24"/>
        <v>-0.82027640199773588</v>
      </c>
      <c r="T32" s="11">
        <f t="shared" si="25"/>
        <v>-0.25958113987270126</v>
      </c>
      <c r="U32" s="11">
        <f>'OddsRatio_working_3-way'!S32-'OddsRatio_working_3-way'!R32^2/3</f>
        <v>-0.82027640199773588</v>
      </c>
      <c r="V32" s="11">
        <f>'OddsRatio_working_3-way'!S32*'OddsRatio_working_3-way'!R32/3-2*'OddsRatio_working_3-way'!R32^3/27-'OddsRatio_working_3-way'!T32</f>
        <v>0.25958113987270126</v>
      </c>
      <c r="W32" s="11">
        <f>'OddsRatio_working_3-way'!V32^2+4*'OddsRatio_working_3-way'!U32^3/27</f>
        <v>-1.4384409017972472E-2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0.14297445330860981</v>
      </c>
      <c r="Y32" s="11">
        <f>IF('OddsRatio_working_3-way'!W32&gt;=0,IF('OddsRatio_working_3-way'!V32+SQRT('OddsRatio_working_3-way'!W32)&gt;0,0,PI()),ACOS('OddsRatio_working_3-way'!V32/(2*'OddsRatio_working_3-way'!X32)))</f>
        <v>0.43281528734806285</v>
      </c>
      <c r="Z32" s="11">
        <f>'OddsRatio_working_3-way'!X32^(1/3)*COS('OddsRatio_working_3-way'!Y32/3)</f>
        <v>0.51746852355373651</v>
      </c>
      <c r="AA32" s="11">
        <f>'OddsRatio_working_3-way'!X32^(1/3)*COS(('OddsRatio_working_3-way'!Y32+2*PI())/3)</f>
        <v>-0.32384068118210874</v>
      </c>
      <c r="AB32" s="11">
        <f>'OddsRatio_working_3-way'!X32^(1/3)*COS(('OddsRatio_working_3-way'!Y32+4*PI())/3)</f>
        <v>-0.19362784237162767</v>
      </c>
      <c r="AC32" s="11">
        <f>'OddsRatio_working_3-way'!X32^(1/3)*SIN('OddsRatio_working_3-way'!Y32/3)</f>
        <v>7.5178417539176479E-2</v>
      </c>
      <c r="AD32" s="11">
        <f>'OddsRatio_working_3-way'!X32^(1/3)*SIN(('OddsRatio_working_3-way'!Y32+2*PI())/3)</f>
        <v>0.41055167828677369</v>
      </c>
      <c r="AE32" s="11">
        <f>'OddsRatio_working_3-way'!X32^(1/3)*SIN(('OddsRatio_working_3-way'!Y32+4*PI())/3)</f>
        <v>-0.48573009582595028</v>
      </c>
      <c r="AF32" s="11">
        <f>-'OddsRatio_working_3-way'!U32/(3*'OddsRatio_working_3-way'!X32^(1/3))*COS(('OddsRatio_working_3-way'!Y32)/3)</f>
        <v>0.5174685235537364</v>
      </c>
      <c r="AG32" s="11">
        <f>-'OddsRatio_working_3-way'!U32/(3*'OddsRatio_working_3-way'!X32^(1/3))*COS(('OddsRatio_working_3-way'!Y32+2*PI())/3)</f>
        <v>-0.32384068118210863</v>
      </c>
      <c r="AH32" s="11">
        <f>-'OddsRatio_working_3-way'!U32/(3*'OddsRatio_working_3-way'!X32^(1/3))*COS(('OddsRatio_working_3-way'!Y32+4*PI())/3)</f>
        <v>-0.19362784237162764</v>
      </c>
      <c r="AI32" s="11">
        <f>'OddsRatio_working_3-way'!U32/(3*'OddsRatio_working_3-way'!X32^(1/3))*SIN(('OddsRatio_working_3-way'!Y32)/3)</f>
        <v>-7.5178417539176465E-2</v>
      </c>
      <c r="AJ32" s="11">
        <f>'OddsRatio_working_3-way'!U32/(3*'OddsRatio_working_3-way'!X32^(1/3))*SIN(('OddsRatio_working_3-way'!Y32+2*PI())/3)</f>
        <v>-0.41055167828677358</v>
      </c>
      <c r="AK32" s="11">
        <f>'OddsRatio_working_3-way'!U32/(3*'OddsRatio_working_3-way'!X32^(1/3))*SIN(('OddsRatio_working_3-way'!Y32+4*PI())/3)</f>
        <v>0.48573009582595017</v>
      </c>
      <c r="AL32" s="11">
        <f>'OddsRatio_working_3-way'!Z32+'OddsRatio_working_3-way'!AF32</f>
        <v>1.0349370471074728</v>
      </c>
      <c r="AM32" s="11">
        <f>'OddsRatio_working_3-way'!AA32+'OddsRatio_working_3-way'!AG32</f>
        <v>-0.64768136236421736</v>
      </c>
      <c r="AN32" s="11">
        <f>'OddsRatio_working_3-way'!AB32+'OddsRatio_working_3-way'!AH32</f>
        <v>-0.38725568474325534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1.0349370471074728</v>
      </c>
      <c r="AS32" s="11">
        <f>IF(('OddsRatio_working_3-way'!X32=0),IF(Q32&gt;0,-Q32^(1/3),(-Q32)^(1/3)),'OddsRatio_working_3-way'!AM32-'OddsRatio_working_3-way'!R32/3)</f>
        <v>-0.64768136236421736</v>
      </c>
      <c r="AT32" s="11">
        <f>IF(('OddsRatio_working_3-way'!X32=0),IF(Q32&gt;0,-Q32^(1/3),(-Q32)^(1/3)),'OddsRatio_working_3-way'!AN32-'OddsRatio_working_3-way'!R32/3)</f>
        <v>-0.38725568474325534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</v>
      </c>
      <c r="B33" s="4">
        <f>IF('True_Odds_Calculator_3-way'!B34="","",'True_Odds_Calculator_3-way'!B34)</f>
        <v>3.18</v>
      </c>
      <c r="C33" s="4">
        <f>IF('True_Odds_Calculator_3-way'!C34="","",'True_Odds_Calculator_3-way'!C34)</f>
        <v>2.5499999999999998</v>
      </c>
      <c r="D33" s="9">
        <f t="shared" si="13"/>
        <v>0.30901452239595623</v>
      </c>
      <c r="E33" s="9">
        <f t="shared" si="14"/>
        <v>0.30705001221688205</v>
      </c>
      <c r="F33" s="9">
        <f t="shared" si="15"/>
        <v>0.38393546538716189</v>
      </c>
      <c r="G33" s="9">
        <f t="shared" si="16"/>
        <v>1.0352286410217348</v>
      </c>
      <c r="H33" s="9">
        <f t="shared" si="17"/>
        <v>3.2360938646069473</v>
      </c>
      <c r="I33" s="9">
        <f t="shared" si="18"/>
        <v>3.2567984374273817</v>
      </c>
      <c r="J33" s="9">
        <f t="shared" si="19"/>
        <v>2.6046043935836884</v>
      </c>
      <c r="K33" s="11">
        <f t="shared" si="20"/>
        <v>0.31645569620253161</v>
      </c>
      <c r="L33" s="11">
        <f t="shared" si="21"/>
        <v>0.31446540880503143</v>
      </c>
      <c r="M33" s="11">
        <f t="shared" si="22"/>
        <v>0.39215686274509809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-0.28483120021354613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0.22985868178972885</v>
      </c>
      <c r="Q33" s="11">
        <f>2*'OddsRatio_working_3-way'!K33*'OddsRatio_working_3-way'!L33*'OddsRatio_working_3-way'!M33</f>
        <v>7.805048617647839E-2</v>
      </c>
      <c r="R33" s="11">
        <f t="shared" si="23"/>
        <v>0</v>
      </c>
      <c r="S33" s="11">
        <f t="shared" si="24"/>
        <v>-0.80699966021066927</v>
      </c>
      <c r="T33" s="11">
        <f t="shared" si="25"/>
        <v>-0.27402365372178927</v>
      </c>
      <c r="U33" s="11">
        <f>'OddsRatio_working_3-way'!S33-'OddsRatio_working_3-way'!R33^2/3</f>
        <v>-0.80699966021066927</v>
      </c>
      <c r="V33" s="11">
        <f>'OddsRatio_working_3-way'!S33*'OddsRatio_working_3-way'!R33/3-2*'OddsRatio_working_3-way'!R33^3/27-'OddsRatio_working_3-way'!T33</f>
        <v>0.27402365372178927</v>
      </c>
      <c r="W33" s="11">
        <f>'OddsRatio_working_3-way'!V33^2+4*'OddsRatio_working_3-way'!U33^3/27</f>
        <v>-2.7713748510192898E-3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0.13951732656740021</v>
      </c>
      <c r="Y33" s="11">
        <f>IF('OddsRatio_working_3-way'!W33&gt;=0,IF('OddsRatio_working_3-way'!V33+SQRT('OddsRatio_working_3-way'!W33)&gt;0,0,PI()),ACOS('OddsRatio_working_3-way'!V33/(2*'OddsRatio_working_3-way'!X33)))</f>
        <v>0.18980173916601761</v>
      </c>
      <c r="Z33" s="11">
        <f>'OddsRatio_working_3-way'!X33^(1/3)*COS('OddsRatio_working_3-way'!Y33/3)</f>
        <v>0.51761432051086753</v>
      </c>
      <c r="AA33" s="11">
        <f>'OddsRatio_working_3-way'!X33^(1/3)*COS(('OddsRatio_working_3-way'!Y33+2*PI())/3)</f>
        <v>-0.28720568934097018</v>
      </c>
      <c r="AB33" s="11">
        <f>'OddsRatio_working_3-way'!X33^(1/3)*COS(('OddsRatio_working_3-way'!Y33+4*PI())/3)</f>
        <v>-0.23040863116989746</v>
      </c>
      <c r="AC33" s="11">
        <f>'OddsRatio_working_3-way'!X33^(1/3)*SIN('OddsRatio_working_3-way'!Y33/3)</f>
        <v>3.2791796824247751E-2</v>
      </c>
      <c r="AD33" s="11">
        <f>'OddsRatio_working_3-way'!X33^(1/3)*SIN(('OddsRatio_working_3-way'!Y33+2*PI())/3)</f>
        <v>0.43187125251290803</v>
      </c>
      <c r="AE33" s="11">
        <f>'OddsRatio_working_3-way'!X33^(1/3)*SIN(('OddsRatio_working_3-way'!Y33+4*PI())/3)</f>
        <v>-0.46466304933715569</v>
      </c>
      <c r="AF33" s="11">
        <f>-'OddsRatio_working_3-way'!U33/(3*'OddsRatio_working_3-way'!X33^(1/3))*COS(('OddsRatio_working_3-way'!Y33)/3)</f>
        <v>0.51761432051086742</v>
      </c>
      <c r="AG33" s="11">
        <f>-'OddsRatio_working_3-way'!U33/(3*'OddsRatio_working_3-way'!X33^(1/3))*COS(('OddsRatio_working_3-way'!Y33+2*PI())/3)</f>
        <v>-0.28720568934097013</v>
      </c>
      <c r="AH33" s="11">
        <f>-'OddsRatio_working_3-way'!U33/(3*'OddsRatio_working_3-way'!X33^(1/3))*COS(('OddsRatio_working_3-way'!Y33+4*PI())/3)</f>
        <v>-0.2304086311698974</v>
      </c>
      <c r="AI33" s="11">
        <f>'OddsRatio_working_3-way'!U33/(3*'OddsRatio_working_3-way'!X33^(1/3))*SIN(('OddsRatio_working_3-way'!Y33)/3)</f>
        <v>-3.2791796824247745E-2</v>
      </c>
      <c r="AJ33" s="11">
        <f>'OddsRatio_working_3-way'!U33/(3*'OddsRatio_working_3-way'!X33^(1/3))*SIN(('OddsRatio_working_3-way'!Y33+2*PI())/3)</f>
        <v>-0.43187125251290792</v>
      </c>
      <c r="AK33" s="11">
        <f>'OddsRatio_working_3-way'!U33/(3*'OddsRatio_working_3-way'!X33^(1/3))*SIN(('OddsRatio_working_3-way'!Y33+4*PI())/3)</f>
        <v>0.46466304933715563</v>
      </c>
      <c r="AL33" s="11">
        <f>'OddsRatio_working_3-way'!Z33+'OddsRatio_working_3-way'!AF33</f>
        <v>1.0352286410217348</v>
      </c>
      <c r="AM33" s="11">
        <f>'OddsRatio_working_3-way'!AA33+'OddsRatio_working_3-way'!AG33</f>
        <v>-0.57441137868194025</v>
      </c>
      <c r="AN33" s="11">
        <f>'OddsRatio_working_3-way'!AB33+'OddsRatio_working_3-way'!AH33</f>
        <v>-0.46081726233979486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1.0352286410217348</v>
      </c>
      <c r="AS33" s="11">
        <f>IF(('OddsRatio_working_3-way'!X33=0),IF(Q33&gt;0,-Q33^(1/3),(-Q33)^(1/3)),'OddsRatio_working_3-way'!AM33-'OddsRatio_working_3-way'!R33/3)</f>
        <v>-0.57441137868194025</v>
      </c>
      <c r="AT33" s="11">
        <f>IF(('OddsRatio_working_3-way'!X33=0),IF(Q33&gt;0,-Q33^(1/3),(-Q33)^(1/3)),'OddsRatio_working_3-way'!AN33-'OddsRatio_working_3-way'!R33/3)</f>
        <v>-0.46081726233979486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6.53</v>
      </c>
      <c r="B34" s="4">
        <f>IF('True_Odds_Calculator_3-way'!B35="","",'True_Odds_Calculator_3-way'!B35)</f>
        <v>4.08</v>
      </c>
      <c r="C34" s="4">
        <f>IF('True_Odds_Calculator_3-way'!C35="","",'True_Odds_Calculator_3-way'!C35)</f>
        <v>1.6</v>
      </c>
      <c r="D34" s="9">
        <f t="shared" si="13"/>
        <v>0.14770484911393666</v>
      </c>
      <c r="E34" s="9">
        <f t="shared" si="14"/>
        <v>0.23731465244101321</v>
      </c>
      <c r="F34" s="9">
        <f t="shared" si="15"/>
        <v>0.61498049844505009</v>
      </c>
      <c r="G34" s="9">
        <f t="shared" si="16"/>
        <v>1.0434463708698998</v>
      </c>
      <c r="H34" s="9">
        <f t="shared" si="17"/>
        <v>6.7702584309105474</v>
      </c>
      <c r="I34" s="9">
        <f t="shared" si="18"/>
        <v>4.2138148222792919</v>
      </c>
      <c r="J34" s="9">
        <f t="shared" si="19"/>
        <v>1.62606782252194</v>
      </c>
      <c r="K34" s="11">
        <f t="shared" si="20"/>
        <v>0.15313935681470137</v>
      </c>
      <c r="L34" s="11">
        <f t="shared" si="21"/>
        <v>0.24509803921568626</v>
      </c>
      <c r="M34" s="11">
        <f t="shared" si="22"/>
        <v>0.625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-0.23973628501936772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0.21605598594721195</v>
      </c>
      <c r="Q34" s="11">
        <f>2*'OddsRatio_working_3-way'!K34*'OddsRatio_working_3-way'!L34*'OddsRatio_working_3-way'!M34</f>
        <v>4.6917695102543309E-2</v>
      </c>
      <c r="R34" s="11">
        <f t="shared" si="23"/>
        <v>0</v>
      </c>
      <c r="S34" s="11">
        <f t="shared" si="24"/>
        <v>-0.90122355040980673</v>
      </c>
      <c r="T34" s="11">
        <f t="shared" si="25"/>
        <v>-0.19570543982840538</v>
      </c>
      <c r="U34" s="11">
        <f>'OddsRatio_working_3-way'!S34-'OddsRatio_working_3-way'!R34^2/3</f>
        <v>-0.90122355040980673</v>
      </c>
      <c r="V34" s="11">
        <f>'OddsRatio_working_3-way'!S34*'OddsRatio_working_3-way'!R34/3-2*'OddsRatio_working_3-way'!R34^3/27-'OddsRatio_working_3-way'!T34</f>
        <v>0.19570543982840538</v>
      </c>
      <c r="W34" s="11">
        <f>'OddsRatio_working_3-way'!V34^2+4*'OddsRatio_working_3-way'!U34^3/27</f>
        <v>-7.0140458070712952E-2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0.16465196419200603</v>
      </c>
      <c r="Y34" s="11">
        <f>IF('OddsRatio_working_3-way'!W34&gt;=0,IF('OddsRatio_working_3-way'!V34+SQRT('OddsRatio_working_3-way'!W34)&gt;0,0,PI()),ACOS('OddsRatio_working_3-way'!V34/(2*'OddsRatio_working_3-way'!X34)))</f>
        <v>0.93440090657542574</v>
      </c>
      <c r="Z34" s="11">
        <f>'OddsRatio_working_3-way'!X34^(1/3)*COS('OddsRatio_working_3-way'!Y34/3)</f>
        <v>0.52172318543494989</v>
      </c>
      <c r="AA34" s="11">
        <f>'OddsRatio_working_3-way'!X34^(1/3)*COS(('OddsRatio_working_3-way'!Y34+2*PI())/3)</f>
        <v>-0.40632490746438399</v>
      </c>
      <c r="AB34" s="11">
        <f>'OddsRatio_working_3-way'!X34^(1/3)*COS(('OddsRatio_working_3-way'!Y34+4*PI())/3)</f>
        <v>-0.115398277970566</v>
      </c>
      <c r="AC34" s="11">
        <f>'OddsRatio_working_3-way'!X34^(1/3)*SIN('OddsRatio_working_3-way'!Y34/3)</f>
        <v>0.16796656785268643</v>
      </c>
      <c r="AD34" s="11">
        <f>'OddsRatio_working_3-way'!X34^(1/3)*SIN(('OddsRatio_working_3-way'!Y34+2*PI())/3)</f>
        <v>0.36784224840366286</v>
      </c>
      <c r="AE34" s="11">
        <f>'OddsRatio_working_3-way'!X34^(1/3)*SIN(('OddsRatio_working_3-way'!Y34+4*PI())/3)</f>
        <v>-0.53580881625634924</v>
      </c>
      <c r="AF34" s="11">
        <f>-'OddsRatio_working_3-way'!U34/(3*'OddsRatio_working_3-way'!X34^(1/3))*COS(('OddsRatio_working_3-way'!Y34)/3)</f>
        <v>0.52172318543494989</v>
      </c>
      <c r="AG34" s="11">
        <f>-'OddsRatio_working_3-way'!U34/(3*'OddsRatio_working_3-way'!X34^(1/3))*COS(('OddsRatio_working_3-way'!Y34+2*PI())/3)</f>
        <v>-0.40632490746438399</v>
      </c>
      <c r="AH34" s="11">
        <f>-'OddsRatio_working_3-way'!U34/(3*'OddsRatio_working_3-way'!X34^(1/3))*COS(('OddsRatio_working_3-way'!Y34+4*PI())/3)</f>
        <v>-0.115398277970566</v>
      </c>
      <c r="AI34" s="11">
        <f>'OddsRatio_working_3-way'!U34/(3*'OddsRatio_working_3-way'!X34^(1/3))*SIN(('OddsRatio_working_3-way'!Y34)/3)</f>
        <v>-0.16796656785268643</v>
      </c>
      <c r="AJ34" s="11">
        <f>'OddsRatio_working_3-way'!U34/(3*'OddsRatio_working_3-way'!X34^(1/3))*SIN(('OddsRatio_working_3-way'!Y34+2*PI())/3)</f>
        <v>-0.36784224840366286</v>
      </c>
      <c r="AK34" s="11">
        <f>'OddsRatio_working_3-way'!U34/(3*'OddsRatio_working_3-way'!X34^(1/3))*SIN(('OddsRatio_working_3-way'!Y34+4*PI())/3)</f>
        <v>0.53580881625634924</v>
      </c>
      <c r="AL34" s="11">
        <f>'OddsRatio_working_3-way'!Z34+'OddsRatio_working_3-way'!AF34</f>
        <v>1.0434463708698998</v>
      </c>
      <c r="AM34" s="11">
        <f>'OddsRatio_working_3-way'!AA34+'OddsRatio_working_3-way'!AG34</f>
        <v>-0.81264981492876798</v>
      </c>
      <c r="AN34" s="11">
        <f>'OddsRatio_working_3-way'!AB34+'OddsRatio_working_3-way'!AH34</f>
        <v>-0.23079655594113199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1.0434463708698998</v>
      </c>
      <c r="AS34" s="11">
        <f>IF(('OddsRatio_working_3-way'!X34=0),IF(Q34&gt;0,-Q34^(1/3),(-Q34)^(1/3)),'OddsRatio_working_3-way'!AM34-'OddsRatio_working_3-way'!R34/3)</f>
        <v>-0.81264981492876798</v>
      </c>
      <c r="AT34" s="11">
        <f>IF(('OddsRatio_working_3-way'!X34=0),IF(Q34&gt;0,-Q34^(1/3),(-Q34)^(1/3)),'OddsRatio_working_3-way'!AN34-'OddsRatio_working_3-way'!R34/3)</f>
        <v>-0.23079655594113199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2.2599999999999998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3.45</v>
      </c>
      <c r="D35" s="9">
        <f t="shared" si="13"/>
        <v>0.43223501493537625</v>
      </c>
      <c r="E35" s="9">
        <f t="shared" si="14"/>
        <v>0.28640273519250636</v>
      </c>
      <c r="F35" s="9">
        <f t="shared" si="15"/>
        <v>0.28136224987211744</v>
      </c>
      <c r="G35" s="9">
        <f t="shared" si="16"/>
        <v>1.042504923093841</v>
      </c>
      <c r="H35" s="9">
        <f t="shared" si="17"/>
        <v>2.3135562030982397</v>
      </c>
      <c r="I35" s="9">
        <f t="shared" si="18"/>
        <v>3.4915867661942799</v>
      </c>
      <c r="J35" s="9">
        <f t="shared" si="19"/>
        <v>3.5541370615799104</v>
      </c>
      <c r="K35" s="11">
        <f t="shared" si="20"/>
        <v>0.44247787610619471</v>
      </c>
      <c r="L35" s="11">
        <f t="shared" si="21"/>
        <v>0.29498525073746312</v>
      </c>
      <c r="M35" s="11">
        <f t="shared" si="22"/>
        <v>0.28985507246376813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-0.27913050288232044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0.23078235597005584</v>
      </c>
      <c r="Q35" s="11">
        <f>2*'OddsRatio_working_3-way'!K35*'OddsRatio_working_3-way'!L35*'OddsRatio_working_3-way'!M35</f>
        <v>7.5666346219690442E-2</v>
      </c>
      <c r="R35" s="11">
        <f t="shared" si="23"/>
        <v>0</v>
      </c>
      <c r="S35" s="11">
        <f t="shared" si="24"/>
        <v>-0.8267901701425735</v>
      </c>
      <c r="T35" s="11">
        <f t="shared" si="25"/>
        <v>-0.2710787443090405</v>
      </c>
      <c r="U35" s="11">
        <f>'OddsRatio_working_3-way'!S35-'OddsRatio_working_3-way'!R35^2/3</f>
        <v>-0.8267901701425735</v>
      </c>
      <c r="V35" s="11">
        <f>'OddsRatio_working_3-way'!S35*'OddsRatio_working_3-way'!R35/3-2*'OddsRatio_working_3-way'!R35^3/27-'OddsRatio_working_3-way'!T35</f>
        <v>0.2710787443090405</v>
      </c>
      <c r="W35" s="11">
        <f>'OddsRatio_working_3-way'!V35^2+4*'OddsRatio_working_3-way'!U35^3/27</f>
        <v>-1.0246516761902261E-2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0.14468085773355474</v>
      </c>
      <c r="Y35" s="11">
        <f>IF('OddsRatio_working_3-way'!W35&gt;=0,IF('OddsRatio_working_3-way'!V35+SQRT('OddsRatio_working_3-way'!W35)&gt;0,0,PI()),ACOS('OddsRatio_working_3-way'!V35/(2*'OddsRatio_working_3-way'!X35)))</f>
        <v>0.35738103882049543</v>
      </c>
      <c r="Z35" s="11">
        <f>'OddsRatio_working_3-way'!X35^(1/3)*COS('OddsRatio_working_3-way'!Y35/3)</f>
        <v>0.52125246154692051</v>
      </c>
      <c r="AA35" s="11">
        <f>'OddsRatio_working_3-way'!X35^(1/3)*COS(('OddsRatio_working_3-way'!Y35+2*PI())/3)</f>
        <v>-0.31465812907530166</v>
      </c>
      <c r="AB35" s="11">
        <f>'OddsRatio_working_3-way'!X35^(1/3)*COS(('OddsRatio_working_3-way'!Y35+4*PI())/3)</f>
        <v>-0.20659433247161893</v>
      </c>
      <c r="AC35" s="11">
        <f>'OddsRatio_working_3-way'!X35^(1/3)*SIN('OddsRatio_working_3-way'!Y35/3)</f>
        <v>6.2390662058789369E-2</v>
      </c>
      <c r="AD35" s="11">
        <f>'OddsRatio_working_3-way'!X35^(1/3)*SIN(('OddsRatio_working_3-way'!Y35+2*PI())/3)</f>
        <v>0.4202225424554098</v>
      </c>
      <c r="AE35" s="11">
        <f>'OddsRatio_working_3-way'!X35^(1/3)*SIN(('OddsRatio_working_3-way'!Y35+4*PI())/3)</f>
        <v>-0.48261320451419898</v>
      </c>
      <c r="AF35" s="11">
        <f>-'OddsRatio_working_3-way'!U35/(3*'OddsRatio_working_3-way'!X35^(1/3))*COS(('OddsRatio_working_3-way'!Y35)/3)</f>
        <v>0.5212524615469204</v>
      </c>
      <c r="AG35" s="11">
        <f>-'OddsRatio_working_3-way'!U35/(3*'OddsRatio_working_3-way'!X35^(1/3))*COS(('OddsRatio_working_3-way'!Y35+2*PI())/3)</f>
        <v>-0.31465812907530161</v>
      </c>
      <c r="AH35" s="11">
        <f>-'OddsRatio_working_3-way'!U35/(3*'OddsRatio_working_3-way'!X35^(1/3))*COS(('OddsRatio_working_3-way'!Y35+4*PI())/3)</f>
        <v>-0.2065943324716189</v>
      </c>
      <c r="AI35" s="11">
        <f>'OddsRatio_working_3-way'!U35/(3*'OddsRatio_working_3-way'!X35^(1/3))*SIN(('OddsRatio_working_3-way'!Y35)/3)</f>
        <v>-6.2390662058789355E-2</v>
      </c>
      <c r="AJ35" s="11">
        <f>'OddsRatio_working_3-way'!U35/(3*'OddsRatio_working_3-way'!X35^(1/3))*SIN(('OddsRatio_working_3-way'!Y35+2*PI())/3)</f>
        <v>-0.42022254245540969</v>
      </c>
      <c r="AK35" s="11">
        <f>'OddsRatio_working_3-way'!U35/(3*'OddsRatio_working_3-way'!X35^(1/3))*SIN(('OddsRatio_working_3-way'!Y35+4*PI())/3)</f>
        <v>0.48261320451419887</v>
      </c>
      <c r="AL35" s="11">
        <f>'OddsRatio_working_3-way'!Z35+'OddsRatio_working_3-way'!AF35</f>
        <v>1.042504923093841</v>
      </c>
      <c r="AM35" s="11">
        <f>'OddsRatio_working_3-way'!AA35+'OddsRatio_working_3-way'!AG35</f>
        <v>-0.62931625815060332</v>
      </c>
      <c r="AN35" s="11">
        <f>'OddsRatio_working_3-way'!AB35+'OddsRatio_working_3-way'!AH35</f>
        <v>-0.4131886649432378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1.042504923093841</v>
      </c>
      <c r="AS35" s="11">
        <f>IF(('OddsRatio_working_3-way'!X35=0),IF(Q35&gt;0,-Q35^(1/3),(-Q35)^(1/3)),'OddsRatio_working_3-way'!AM35-'OddsRatio_working_3-way'!R35/3)</f>
        <v>-0.62931625815060332</v>
      </c>
      <c r="AT35" s="11">
        <f>IF(('OddsRatio_working_3-way'!X35=0),IF(Q35&gt;0,-Q35^(1/3),(-Q35)^(1/3)),'OddsRatio_working_3-way'!AN35-'OddsRatio_working_3-way'!R35/3)</f>
        <v>-0.4131886649432378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2.95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2.48</v>
      </c>
      <c r="D36" s="9">
        <f t="shared" si="13"/>
        <v>0.3296303069917475</v>
      </c>
      <c r="E36" s="9">
        <f t="shared" si="14"/>
        <v>0.27721489420289586</v>
      </c>
      <c r="F36" s="9">
        <f t="shared" si="15"/>
        <v>0.39315479880535681</v>
      </c>
      <c r="G36" s="9">
        <f t="shared" si="16"/>
        <v>1.0429239134143953</v>
      </c>
      <c r="H36" s="9">
        <f t="shared" si="17"/>
        <v>3.0337016311580709</v>
      </c>
      <c r="I36" s="9">
        <f t="shared" si="18"/>
        <v>3.607309783535988</v>
      </c>
      <c r="J36" s="9">
        <f t="shared" si="19"/>
        <v>2.543527391853305</v>
      </c>
      <c r="K36" s="11">
        <f t="shared" si="20"/>
        <v>0.33898305084745761</v>
      </c>
      <c r="L36" s="11">
        <f t="shared" si="21"/>
        <v>0.2857142857142857</v>
      </c>
      <c r="M36" s="11">
        <f t="shared" si="22"/>
        <v>0.40322580645161293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-0.28176989768023131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0.23158634694993357</v>
      </c>
      <c r="Q36" s="11">
        <f>2*'OddsRatio_working_3-way'!K36*'OddsRatio_working_3-way'!L36*'OddsRatio_working_3-way'!M36</f>
        <v>7.8106693743653824E-2</v>
      </c>
      <c r="R36" s="11">
        <f t="shared" si="23"/>
        <v>0</v>
      </c>
      <c r="S36" s="11">
        <f t="shared" si="24"/>
        <v>-0.82189882189882146</v>
      </c>
      <c r="T36" s="11">
        <f t="shared" si="25"/>
        <v>-0.27720027720027707</v>
      </c>
      <c r="U36" s="11">
        <f>'OddsRatio_working_3-way'!S36-'OddsRatio_working_3-way'!R36^2/3</f>
        <v>-0.82189882189882146</v>
      </c>
      <c r="V36" s="11">
        <f>'OddsRatio_working_3-way'!S36*'OddsRatio_working_3-way'!R36/3-2*'OddsRatio_working_3-way'!R36^3/27-'OddsRatio_working_3-way'!T36</f>
        <v>0.27720027720027707</v>
      </c>
      <c r="W36" s="11">
        <f>'OddsRatio_working_3-way'!V36^2+4*'OddsRatio_working_3-way'!U36^3/27</f>
        <v>-5.4129218713600963E-3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0.14339884548983522</v>
      </c>
      <c r="Y36" s="11">
        <f>IF('OddsRatio_working_3-way'!W36&gt;=0,IF('OddsRatio_working_3-way'!V36+SQRT('OddsRatio_working_3-way'!W36)&gt;0,0,PI()),ACOS('OddsRatio_working_3-way'!V36/(2*'OddsRatio_working_3-way'!X36)))</f>
        <v>0.25943160726007441</v>
      </c>
      <c r="Z36" s="11">
        <f>'OddsRatio_working_3-way'!X36^(1/3)*COS('OddsRatio_working_3-way'!Y36/3)</f>
        <v>0.52146195670719764</v>
      </c>
      <c r="AA36" s="11">
        <f>'OddsRatio_working_3-way'!X36^(1/3)*COS(('OddsRatio_working_3-way'!Y36+2*PI())/3)</f>
        <v>-0.29988166487415618</v>
      </c>
      <c r="AB36" s="11">
        <f>'OddsRatio_working_3-way'!X36^(1/3)*COS(('OddsRatio_working_3-way'!Y36+4*PI())/3)</f>
        <v>-0.22158029183304154</v>
      </c>
      <c r="AC36" s="11">
        <f>'OddsRatio_working_3-way'!X36^(1/3)*SIN('OddsRatio_working_3-way'!Y36/3)</f>
        <v>4.5207318803204881E-2</v>
      </c>
      <c r="AD36" s="11">
        <f>'OddsRatio_working_3-way'!X36^(1/3)*SIN(('OddsRatio_working_3-way'!Y36+2*PI())/3)</f>
        <v>0.4289956422139718</v>
      </c>
      <c r="AE36" s="11">
        <f>'OddsRatio_working_3-way'!X36^(1/3)*SIN(('OddsRatio_working_3-way'!Y36+4*PI())/3)</f>
        <v>-0.47420296101717668</v>
      </c>
      <c r="AF36" s="11">
        <f>-'OddsRatio_working_3-way'!U36/(3*'OddsRatio_working_3-way'!X36^(1/3))*COS(('OddsRatio_working_3-way'!Y36)/3)</f>
        <v>0.52146195670719764</v>
      </c>
      <c r="AG36" s="11">
        <f>-'OddsRatio_working_3-way'!U36/(3*'OddsRatio_working_3-way'!X36^(1/3))*COS(('OddsRatio_working_3-way'!Y36+2*PI())/3)</f>
        <v>-0.29988166487415618</v>
      </c>
      <c r="AH36" s="11">
        <f>-'OddsRatio_working_3-way'!U36/(3*'OddsRatio_working_3-way'!X36^(1/3))*COS(('OddsRatio_working_3-way'!Y36+4*PI())/3)</f>
        <v>-0.22158029183304154</v>
      </c>
      <c r="AI36" s="11">
        <f>'OddsRatio_working_3-way'!U36/(3*'OddsRatio_working_3-way'!X36^(1/3))*SIN(('OddsRatio_working_3-way'!Y36)/3)</f>
        <v>-4.5207318803204881E-2</v>
      </c>
      <c r="AJ36" s="11">
        <f>'OddsRatio_working_3-way'!U36/(3*'OddsRatio_working_3-way'!X36^(1/3))*SIN(('OddsRatio_working_3-way'!Y36+2*PI())/3)</f>
        <v>-0.4289956422139718</v>
      </c>
      <c r="AK36" s="11">
        <f>'OddsRatio_working_3-way'!U36/(3*'OddsRatio_working_3-way'!X36^(1/3))*SIN(('OddsRatio_working_3-way'!Y36+4*PI())/3)</f>
        <v>0.47420296101717668</v>
      </c>
      <c r="AL36" s="11">
        <f>'OddsRatio_working_3-way'!Z36+'OddsRatio_working_3-way'!AF36</f>
        <v>1.0429239134143953</v>
      </c>
      <c r="AM36" s="11">
        <f>'OddsRatio_working_3-way'!AA36+'OddsRatio_working_3-way'!AG36</f>
        <v>-0.59976332974831237</v>
      </c>
      <c r="AN36" s="11">
        <f>'OddsRatio_working_3-way'!AB36+'OddsRatio_working_3-way'!AH36</f>
        <v>-0.44316058366608307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1.0429239134143953</v>
      </c>
      <c r="AS36" s="11">
        <f>IF(('OddsRatio_working_3-way'!X36=0),IF(Q36&gt;0,-Q36^(1/3),(-Q36)^(1/3)),'OddsRatio_working_3-way'!AM36-'OddsRatio_working_3-way'!R36/3)</f>
        <v>-0.59976332974831237</v>
      </c>
      <c r="AT36" s="11">
        <f>IF(('OddsRatio_working_3-way'!X36=0),IF(Q36&gt;0,-Q36^(1/3),(-Q36)^(1/3)),'OddsRatio_working_3-way'!AN36-'OddsRatio_working_3-way'!R36/3)</f>
        <v>-0.44316058366608307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1.54</v>
      </c>
      <c r="B37" s="4">
        <f>IF('True_Odds_Calculator_3-way'!B38="","",'True_Odds_Calculator_3-way'!B38)</f>
        <v>4.0999999999999996</v>
      </c>
      <c r="C37" s="4">
        <f>IF('True_Odds_Calculator_3-way'!C38="","",'True_Odds_Calculator_3-way'!C38)</f>
        <v>7.15</v>
      </c>
      <c r="D37" s="9">
        <f t="shared" si="13"/>
        <v>0.63496326572102535</v>
      </c>
      <c r="E37" s="9">
        <f t="shared" si="14"/>
        <v>0.23254089487300889</v>
      </c>
      <c r="F37" s="9">
        <f t="shared" si="15"/>
        <v>0.13249583940596574</v>
      </c>
      <c r="G37" s="9">
        <f t="shared" si="16"/>
        <v>1.0646189927237035</v>
      </c>
      <c r="H37" s="9">
        <f t="shared" si="17"/>
        <v>1.5748942560708001</v>
      </c>
      <c r="I37" s="9">
        <f t="shared" si="18"/>
        <v>4.3003188774434804</v>
      </c>
      <c r="J37" s="9">
        <f t="shared" si="19"/>
        <v>7.5474068052507777</v>
      </c>
      <c r="K37" s="11">
        <f t="shared" si="20"/>
        <v>0.64935064935064934</v>
      </c>
      <c r="L37" s="11">
        <f t="shared" si="21"/>
        <v>0.24390243902439027</v>
      </c>
      <c r="M37" s="11">
        <f t="shared" si="22"/>
        <v>0.13986013986013984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-0.22804468259013722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0.21685631441729003</v>
      </c>
      <c r="Q37" s="11">
        <f>2*'OddsRatio_working_3-way'!K37*'OddsRatio_working_3-way'!L37*'OddsRatio_working_3-way'!M37</f>
        <v>4.4301596408026556E-2</v>
      </c>
      <c r="R37" s="11">
        <f t="shared" si="23"/>
        <v>0</v>
      </c>
      <c r="S37" s="11">
        <f t="shared" si="24"/>
        <v>-0.95093782479043398</v>
      </c>
      <c r="T37" s="11">
        <f t="shared" si="25"/>
        <v>-0.19426717564666676</v>
      </c>
      <c r="U37" s="11">
        <f>'OddsRatio_working_3-way'!S37-'OddsRatio_working_3-way'!R37^2/3</f>
        <v>-0.95093782479043398</v>
      </c>
      <c r="V37" s="11">
        <f>'OddsRatio_working_3-way'!S37*'OddsRatio_working_3-way'!R37/3-2*'OddsRatio_working_3-way'!R37^3/27-'OddsRatio_working_3-way'!T37</f>
        <v>0.19426717564666676</v>
      </c>
      <c r="W37" s="11">
        <f>'OddsRatio_working_3-way'!V37^2+4*'OddsRatio_working_3-way'!U37^3/27</f>
        <v>-8.9655326401621702E-2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0.17846222424882707</v>
      </c>
      <c r="Y37" s="11">
        <f>IF('OddsRatio_working_3-way'!W37&gt;=0,IF('OddsRatio_working_3-way'!V37+SQRT('OddsRatio_working_3-way'!W37)&gt;0,0,PI()),ACOS('OddsRatio_working_3-way'!V37/(2*'OddsRatio_working_3-way'!X37)))</f>
        <v>0.99526458944722707</v>
      </c>
      <c r="Z37" s="11">
        <f>'OddsRatio_working_3-way'!X37^(1/3)*COS('OddsRatio_working_3-way'!Y37/3)</f>
        <v>0.53230949636185176</v>
      </c>
      <c r="AA37" s="11">
        <f>'OddsRatio_working_3-way'!X37^(1/3)*COS(('OddsRatio_working_3-way'!Y37+2*PI())/3)</f>
        <v>-0.42496093905474636</v>
      </c>
      <c r="AB37" s="11">
        <f>'OddsRatio_working_3-way'!X37^(1/3)*COS(('OddsRatio_working_3-way'!Y37+4*PI())/3)</f>
        <v>-0.10734855730710555</v>
      </c>
      <c r="AC37" s="11">
        <f>'OddsRatio_working_3-way'!X37^(1/3)*SIN('OddsRatio_working_3-way'!Y37/3)</f>
        <v>0.18337359409995868</v>
      </c>
      <c r="AD37" s="11">
        <f>'OddsRatio_working_3-way'!X37^(1/3)*SIN(('OddsRatio_working_3-way'!Y37+2*PI())/3)</f>
        <v>0.36930674947508457</v>
      </c>
      <c r="AE37" s="11">
        <f>'OddsRatio_working_3-way'!X37^(1/3)*SIN(('OddsRatio_working_3-way'!Y37+4*PI())/3)</f>
        <v>-0.55268034357504314</v>
      </c>
      <c r="AF37" s="11">
        <f>-'OddsRatio_working_3-way'!U37/(3*'OddsRatio_working_3-way'!X37^(1/3))*COS(('OddsRatio_working_3-way'!Y37)/3)</f>
        <v>0.53230949636185165</v>
      </c>
      <c r="AG37" s="11">
        <f>-'OddsRatio_working_3-way'!U37/(3*'OddsRatio_working_3-way'!X37^(1/3))*COS(('OddsRatio_working_3-way'!Y37+2*PI())/3)</f>
        <v>-0.42496093905474625</v>
      </c>
      <c r="AH37" s="11">
        <f>-'OddsRatio_working_3-way'!U37/(3*'OddsRatio_working_3-way'!X37^(1/3))*COS(('OddsRatio_working_3-way'!Y37+4*PI())/3)</f>
        <v>-0.10734855730710552</v>
      </c>
      <c r="AI37" s="11">
        <f>'OddsRatio_working_3-way'!U37/(3*'OddsRatio_working_3-way'!X37^(1/3))*SIN(('OddsRatio_working_3-way'!Y37)/3)</f>
        <v>-0.18337359409995865</v>
      </c>
      <c r="AJ37" s="11">
        <f>'OddsRatio_working_3-way'!U37/(3*'OddsRatio_working_3-way'!X37^(1/3))*SIN(('OddsRatio_working_3-way'!Y37+2*PI())/3)</f>
        <v>-0.36930674947508446</v>
      </c>
      <c r="AK37" s="11">
        <f>'OddsRatio_working_3-way'!U37/(3*'OddsRatio_working_3-way'!X37^(1/3))*SIN(('OddsRatio_working_3-way'!Y37+4*PI())/3)</f>
        <v>0.55268034357504303</v>
      </c>
      <c r="AL37" s="11">
        <f>'OddsRatio_working_3-way'!Z37+'OddsRatio_working_3-way'!AF37</f>
        <v>1.0646189927237035</v>
      </c>
      <c r="AM37" s="11">
        <f>'OddsRatio_working_3-way'!AA37+'OddsRatio_working_3-way'!AG37</f>
        <v>-0.8499218781094926</v>
      </c>
      <c r="AN37" s="11">
        <f>'OddsRatio_working_3-way'!AB37+'OddsRatio_working_3-way'!AH37</f>
        <v>-0.21469711461421107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1.0646189927237035</v>
      </c>
      <c r="AS37" s="11">
        <f>IF(('OddsRatio_working_3-way'!X37=0),IF(Q37&gt;0,-Q37^(1/3),(-Q37)^(1/3)),'OddsRatio_working_3-way'!AM37-'OddsRatio_working_3-way'!R37/3)</f>
        <v>-0.8499218781094926</v>
      </c>
      <c r="AT37" s="11">
        <f>IF(('OddsRatio_working_3-way'!X37=0),IF(Q37&gt;0,-Q37^(1/3),(-Q37)^(1/3)),'OddsRatio_working_3-way'!AN37-'OddsRatio_working_3-way'!R37/3)</f>
        <v>-0.21469711461421107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3.6</v>
      </c>
      <c r="B38" s="4">
        <f>IF('True_Odds_Calculator_3-way'!B39="","",'True_Odds_Calculator_3-way'!B39)</f>
        <v>3.42</v>
      </c>
      <c r="C38" s="4">
        <f>IF('True_Odds_Calculator_3-way'!C39="","",'True_Odds_Calculator_3-way'!C39)</f>
        <v>2.1800000000000002</v>
      </c>
      <c r="D38" s="9">
        <f t="shared" si="13"/>
        <v>0.26896834323281538</v>
      </c>
      <c r="E38" s="9">
        <f t="shared" si="14"/>
        <v>0.28330644977242841</v>
      </c>
      <c r="F38" s="9">
        <f t="shared" si="15"/>
        <v>0.44772520699475621</v>
      </c>
      <c r="G38" s="9">
        <f t="shared" si="16"/>
        <v>1.0453498670293668</v>
      </c>
      <c r="H38" s="9">
        <f t="shared" si="17"/>
        <v>3.7179096542763528</v>
      </c>
      <c r="I38" s="9">
        <f t="shared" si="18"/>
        <v>3.529746678211068</v>
      </c>
      <c r="J38" s="9">
        <f t="shared" si="19"/>
        <v>2.2335128430946529</v>
      </c>
      <c r="K38" s="11">
        <f t="shared" si="20"/>
        <v>0.27777777777777779</v>
      </c>
      <c r="L38" s="11">
        <f t="shared" si="21"/>
        <v>0.29239766081871343</v>
      </c>
      <c r="M38" s="11">
        <f t="shared" si="22"/>
        <v>0.4587155963302752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-0.27662130181042133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0.23099713265494692</v>
      </c>
      <c r="Q38" s="11">
        <f>2*'OddsRatio_working_3-way'!K38*'OddsRatio_working_3-way'!L38*'OddsRatio_working_3-way'!M38</f>
        <v>7.4515204082240938E-2</v>
      </c>
      <c r="R38" s="11">
        <f t="shared" si="23"/>
        <v>0</v>
      </c>
      <c r="S38" s="11">
        <f t="shared" si="24"/>
        <v>-0.83506632042841622</v>
      </c>
      <c r="T38" s="11">
        <f t="shared" si="25"/>
        <v>-0.26937623239626329</v>
      </c>
      <c r="U38" s="11">
        <f>'OddsRatio_working_3-way'!S38-'OddsRatio_working_3-way'!R38^2/3</f>
        <v>-0.83506632042841622</v>
      </c>
      <c r="V38" s="11">
        <f>'OddsRatio_working_3-way'!S38*'OddsRatio_working_3-way'!R38/3-2*'OddsRatio_working_3-way'!R38^3/27-'OddsRatio_working_3-way'!T38</f>
        <v>0.26937623239626329</v>
      </c>
      <c r="W38" s="11">
        <f>'OddsRatio_working_3-way'!V38^2+4*'OddsRatio_working_3-way'!U38^3/27</f>
        <v>-1.3706313094126094E-2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0.1468586630694047</v>
      </c>
      <c r="Y38" s="11">
        <f>IF('OddsRatio_working_3-way'!W38&gt;=0,IF('OddsRatio_working_3-way'!V38+SQRT('OddsRatio_working_3-way'!W38)&gt;0,0,PI()),ACOS('OddsRatio_working_3-way'!V38/(2*'OddsRatio_working_3-way'!X38)))</f>
        <v>0.40998328804579476</v>
      </c>
      <c r="Z38" s="11">
        <f>'OddsRatio_working_3-way'!X38^(1/3)*COS('OddsRatio_working_3-way'!Y38/3)</f>
        <v>0.52267493351468353</v>
      </c>
      <c r="AA38" s="11">
        <f>'OddsRatio_working_3-way'!X38^(1/3)*COS(('OddsRatio_working_3-way'!Y38+2*PI())/3)</f>
        <v>-0.323585081279265</v>
      </c>
      <c r="AB38" s="11">
        <f>'OddsRatio_working_3-way'!X38^(1/3)*COS(('OddsRatio_working_3-way'!Y38+4*PI())/3)</f>
        <v>-0.19908985223541861</v>
      </c>
      <c r="AC38" s="11">
        <f>'OddsRatio_working_3-way'!X38^(1/3)*SIN('OddsRatio_working_3-way'!Y38/3)</f>
        <v>7.1877354001288876E-2</v>
      </c>
      <c r="AD38" s="11">
        <f>'OddsRatio_working_3-way'!X38^(1/3)*SIN(('OddsRatio_working_3-way'!Y38+2*PI())/3)</f>
        <v>0.41671109334441392</v>
      </c>
      <c r="AE38" s="11">
        <f>'OddsRatio_working_3-way'!X38^(1/3)*SIN(('OddsRatio_working_3-way'!Y38+4*PI())/3)</f>
        <v>-0.48858844734570284</v>
      </c>
      <c r="AF38" s="11">
        <f>-'OddsRatio_working_3-way'!U38/(3*'OddsRatio_working_3-way'!X38^(1/3))*COS(('OddsRatio_working_3-way'!Y38)/3)</f>
        <v>0.52267493351468342</v>
      </c>
      <c r="AG38" s="11">
        <f>-'OddsRatio_working_3-way'!U38/(3*'OddsRatio_working_3-way'!X38^(1/3))*COS(('OddsRatio_working_3-way'!Y38+2*PI())/3)</f>
        <v>-0.32358508127926494</v>
      </c>
      <c r="AH38" s="11">
        <f>-'OddsRatio_working_3-way'!U38/(3*'OddsRatio_working_3-way'!X38^(1/3))*COS(('OddsRatio_working_3-way'!Y38+4*PI())/3)</f>
        <v>-0.19908985223541856</v>
      </c>
      <c r="AI38" s="11">
        <f>'OddsRatio_working_3-way'!U38/(3*'OddsRatio_working_3-way'!X38^(1/3))*SIN(('OddsRatio_working_3-way'!Y38)/3)</f>
        <v>-7.1877354001288862E-2</v>
      </c>
      <c r="AJ38" s="11">
        <f>'OddsRatio_working_3-way'!U38/(3*'OddsRatio_working_3-way'!X38^(1/3))*SIN(('OddsRatio_working_3-way'!Y38+2*PI())/3)</f>
        <v>-0.41671109334441386</v>
      </c>
      <c r="AK38" s="11">
        <f>'OddsRatio_working_3-way'!U38/(3*'OddsRatio_working_3-way'!X38^(1/3))*SIN(('OddsRatio_working_3-way'!Y38+4*PI())/3)</f>
        <v>0.48858844734570273</v>
      </c>
      <c r="AL38" s="11">
        <f>'OddsRatio_working_3-way'!Z38+'OddsRatio_working_3-way'!AF38</f>
        <v>1.0453498670293668</v>
      </c>
      <c r="AM38" s="11">
        <f>'OddsRatio_working_3-way'!AA38+'OddsRatio_working_3-way'!AG38</f>
        <v>-0.64717016255852999</v>
      </c>
      <c r="AN38" s="11">
        <f>'OddsRatio_working_3-way'!AB38+'OddsRatio_working_3-way'!AH38</f>
        <v>-0.39817970447083717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1.0453498670293668</v>
      </c>
      <c r="AS38" s="11">
        <f>IF(('OddsRatio_working_3-way'!X38=0),IF(Q38&gt;0,-Q38^(1/3),(-Q38)^(1/3)),'OddsRatio_working_3-way'!AM38-'OddsRatio_working_3-way'!R38/3)</f>
        <v>-0.64717016255852999</v>
      </c>
      <c r="AT38" s="11">
        <f>IF(('OddsRatio_working_3-way'!X38=0),IF(Q38&gt;0,-Q38^(1/3),(-Q38)^(1/3)),'OddsRatio_working_3-way'!AN38-'OddsRatio_working_3-way'!R38/3)</f>
        <v>-0.39817970447083717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2.27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3.39</v>
      </c>
      <c r="D39" s="9">
        <f t="shared" si="13"/>
        <v>0.43040074944283691</v>
      </c>
      <c r="E39" s="9">
        <f t="shared" si="14"/>
        <v>0.28310923809079236</v>
      </c>
      <c r="F39" s="9">
        <f t="shared" si="15"/>
        <v>0.2864900124663709</v>
      </c>
      <c r="G39" s="9">
        <f t="shared" si="16"/>
        <v>1.0420598650815573</v>
      </c>
      <c r="H39" s="9">
        <f t="shared" si="17"/>
        <v>2.3234160286535785</v>
      </c>
      <c r="I39" s="9">
        <f t="shared" si="18"/>
        <v>3.5322054721481844</v>
      </c>
      <c r="J39" s="9">
        <f t="shared" si="19"/>
        <v>3.4905230775449221</v>
      </c>
      <c r="K39" s="11">
        <f t="shared" si="20"/>
        <v>0.44052863436123346</v>
      </c>
      <c r="L39" s="11">
        <f t="shared" si="21"/>
        <v>0.29154518950437314</v>
      </c>
      <c r="M39" s="11">
        <f t="shared" si="22"/>
        <v>0.29498525073746312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-0.27943977314690494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0.2307265738933677</v>
      </c>
      <c r="Q39" s="11">
        <f>2*'OddsRatio_working_3-way'!K39*'OddsRatio_working_3-way'!L39*'OddsRatio_working_3-way'!M39</f>
        <v>7.5772273856606787E-2</v>
      </c>
      <c r="R39" s="11">
        <f t="shared" si="23"/>
        <v>0</v>
      </c>
      <c r="S39" s="11">
        <f t="shared" si="24"/>
        <v>-0.82567549814060259</v>
      </c>
      <c r="T39" s="11">
        <f t="shared" si="25"/>
        <v>-0.27115779906095316</v>
      </c>
      <c r="U39" s="11">
        <f>'OddsRatio_working_3-way'!S39-'OddsRatio_working_3-way'!R39^2/3</f>
        <v>-0.82567549814060259</v>
      </c>
      <c r="V39" s="11">
        <f>'OddsRatio_working_3-way'!S39*'OddsRatio_working_3-way'!R39/3-2*'OddsRatio_working_3-way'!R39^3/27-'OddsRatio_working_3-way'!T39</f>
        <v>0.27115779906095316</v>
      </c>
      <c r="W39" s="11">
        <f>'OddsRatio_working_3-way'!V39^2+4*'OddsRatio_working_3-way'!U39^3/27</f>
        <v>-9.8654535507860519E-3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0.14438836998038165</v>
      </c>
      <c r="Y39" s="11">
        <f>IF('OddsRatio_working_3-way'!W39&gt;=0,IF('OddsRatio_working_3-way'!V39+SQRT('OddsRatio_working_3-way'!W39)&gt;0,0,PI()),ACOS('OddsRatio_working_3-way'!V39/(2*'OddsRatio_working_3-way'!X39)))</f>
        <v>0.35112117821708022</v>
      </c>
      <c r="Z39" s="11">
        <f>'OddsRatio_working_3-way'!X39^(1/3)*COS('OddsRatio_working_3-way'!Y39/3)</f>
        <v>0.52102993254077867</v>
      </c>
      <c r="AA39" s="11">
        <f>'OddsRatio_working_3-way'!X39^(1/3)*COS(('OddsRatio_working_3-way'!Y39+2*PI())/3)</f>
        <v>-0.3135690102497537</v>
      </c>
      <c r="AB39" s="11">
        <f>'OddsRatio_working_3-way'!X39^(1/3)*COS(('OddsRatio_working_3-way'!Y39+4*PI())/3)</f>
        <v>-0.20746092229102489</v>
      </c>
      <c r="AC39" s="11">
        <f>'OddsRatio_working_3-way'!X39^(1/3)*SIN('OddsRatio_working_3-way'!Y39/3)</f>
        <v>6.1261533146168536E-2</v>
      </c>
      <c r="AD39" s="11">
        <f>'OddsRatio_working_3-way'!X39^(1/3)*SIN(('OddsRatio_working_3-way'!Y39+2*PI())/3)</f>
        <v>0.42059439113932251</v>
      </c>
      <c r="AE39" s="11">
        <f>'OddsRatio_working_3-way'!X39^(1/3)*SIN(('OddsRatio_working_3-way'!Y39+4*PI())/3)</f>
        <v>-0.48185592428549101</v>
      </c>
      <c r="AF39" s="11">
        <f>-'OddsRatio_working_3-way'!U39/(3*'OddsRatio_working_3-way'!X39^(1/3))*COS(('OddsRatio_working_3-way'!Y39)/3)</f>
        <v>0.52102993254077867</v>
      </c>
      <c r="AG39" s="11">
        <f>-'OddsRatio_working_3-way'!U39/(3*'OddsRatio_working_3-way'!X39^(1/3))*COS(('OddsRatio_working_3-way'!Y39+2*PI())/3)</f>
        <v>-0.3135690102497537</v>
      </c>
      <c r="AH39" s="11">
        <f>-'OddsRatio_working_3-way'!U39/(3*'OddsRatio_working_3-way'!X39^(1/3))*COS(('OddsRatio_working_3-way'!Y39+4*PI())/3)</f>
        <v>-0.20746092229102489</v>
      </c>
      <c r="AI39" s="11">
        <f>'OddsRatio_working_3-way'!U39/(3*'OddsRatio_working_3-way'!X39^(1/3))*SIN(('OddsRatio_working_3-way'!Y39)/3)</f>
        <v>-6.1261533146168536E-2</v>
      </c>
      <c r="AJ39" s="11">
        <f>'OddsRatio_working_3-way'!U39/(3*'OddsRatio_working_3-way'!X39^(1/3))*SIN(('OddsRatio_working_3-way'!Y39+2*PI())/3)</f>
        <v>-0.42059439113932251</v>
      </c>
      <c r="AK39" s="11">
        <f>'OddsRatio_working_3-way'!U39/(3*'OddsRatio_working_3-way'!X39^(1/3))*SIN(('OddsRatio_working_3-way'!Y39+4*PI())/3)</f>
        <v>0.48185592428549101</v>
      </c>
      <c r="AL39" s="11">
        <f>'OddsRatio_working_3-way'!Z39+'OddsRatio_working_3-way'!AF39</f>
        <v>1.0420598650815573</v>
      </c>
      <c r="AM39" s="11">
        <f>'OddsRatio_working_3-way'!AA39+'OddsRatio_working_3-way'!AG39</f>
        <v>-0.6271380204995074</v>
      </c>
      <c r="AN39" s="11">
        <f>'OddsRatio_working_3-way'!AB39+'OddsRatio_working_3-way'!AH39</f>
        <v>-0.41492184458204978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1.0420598650815573</v>
      </c>
      <c r="AS39" s="11">
        <f>IF(('OddsRatio_working_3-way'!X39=0),IF(Q39&gt;0,-Q39^(1/3),(-Q39)^(1/3)),'OddsRatio_working_3-way'!AM39-'OddsRatio_working_3-way'!R39/3)</f>
        <v>-0.6271380204995074</v>
      </c>
      <c r="AT39" s="11">
        <f>IF(('OddsRatio_working_3-way'!X39=0),IF(Q39&gt;0,-Q39^(1/3),(-Q39)^(1/3)),'OddsRatio_working_3-way'!AN39-'OddsRatio_working_3-way'!R39/3)</f>
        <v>-0.41492184458204978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2.72</v>
      </c>
      <c r="B40" s="4">
        <f>IF('True_Odds_Calculator_3-way'!B41="","",'True_Odds_Calculator_3-way'!B41)</f>
        <v>3.21</v>
      </c>
      <c r="C40" s="4">
        <f>IF('True_Odds_Calculator_3-way'!C41="","",'True_Odds_Calculator_3-way'!C41)</f>
        <v>2.88</v>
      </c>
      <c r="D40" s="9">
        <f t="shared" si="13"/>
        <v>0.35852839640588763</v>
      </c>
      <c r="E40" s="9">
        <f t="shared" si="14"/>
        <v>0.30313250259971036</v>
      </c>
      <c r="F40" s="9">
        <f t="shared" si="15"/>
        <v>0.33833910099440223</v>
      </c>
      <c r="G40" s="9">
        <f t="shared" si="16"/>
        <v>1.0402205529030126</v>
      </c>
      <c r="H40" s="9">
        <f t="shared" si="17"/>
        <v>2.7891793509931824</v>
      </c>
      <c r="I40" s="9">
        <f t="shared" si="18"/>
        <v>3.2988874219156581</v>
      </c>
      <c r="J40" s="9">
        <f t="shared" si="19"/>
        <v>2.955614639457663</v>
      </c>
      <c r="K40" s="11">
        <f t="shared" si="20"/>
        <v>0.36764705882352938</v>
      </c>
      <c r="L40" s="11">
        <f t="shared" si="21"/>
        <v>0.3115264797507788</v>
      </c>
      <c r="M40" s="11">
        <f t="shared" si="22"/>
        <v>0.34722222222222221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-0.28419219453097966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0.23105198725388387</v>
      </c>
      <c r="Q40" s="11">
        <f>2*'OddsRatio_working_3-way'!K40*'OddsRatio_working_3-way'!L40*'OddsRatio_working_3-way'!M40</f>
        <v>7.9535968073626118E-2</v>
      </c>
      <c r="R40" s="11">
        <f t="shared" si="23"/>
        <v>0</v>
      </c>
      <c r="S40" s="11">
        <f t="shared" si="24"/>
        <v>-0.81301313582944656</v>
      </c>
      <c r="T40" s="11">
        <f t="shared" si="25"/>
        <v>-0.27986682816848418</v>
      </c>
      <c r="U40" s="11">
        <f>'OddsRatio_working_3-way'!S40-'OddsRatio_working_3-way'!R40^2/3</f>
        <v>-0.81301313582944656</v>
      </c>
      <c r="V40" s="11">
        <f>'OddsRatio_working_3-way'!S40*'OddsRatio_working_3-way'!R40/3-2*'OddsRatio_working_3-way'!R40^3/27-'OddsRatio_working_3-way'!T40</f>
        <v>0.27986682816848418</v>
      </c>
      <c r="W40" s="11">
        <f>'OddsRatio_working_3-way'!V40^2+4*'OddsRatio_working_3-way'!U40^3/27</f>
        <v>-1.2884613870620953E-3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0.1410796786360016</v>
      </c>
      <c r="Y40" s="11">
        <f>IF('OddsRatio_working_3-way'!W40&gt;=0,IF('OddsRatio_working_3-way'!V40+SQRT('OddsRatio_working_3-way'!W40)&gt;0,0,PI()),ACOS('OddsRatio_working_3-way'!V40/(2*'OddsRatio_working_3-way'!X40)))</f>
        <v>0.12756152087012884</v>
      </c>
      <c r="Z40" s="11">
        <f>'OddsRatio_working_3-way'!X40^(1/3)*COS('OddsRatio_working_3-way'!Y40/3)</f>
        <v>0.52011027645150631</v>
      </c>
      <c r="AA40" s="11">
        <f>'OddsRatio_working_3-way'!X40^(1/3)*COS(('OddsRatio_working_3-way'!Y40+2*PI())/3)</f>
        <v>-0.27921914627508493</v>
      </c>
      <c r="AB40" s="11">
        <f>'OddsRatio_working_3-way'!X40^(1/3)*COS(('OddsRatio_working_3-way'!Y40+4*PI())/3)</f>
        <v>-0.24089113017642155</v>
      </c>
      <c r="AC40" s="11">
        <f>'OddsRatio_working_3-way'!X40^(1/3)*SIN('OddsRatio_working_3-way'!Y40/3)</f>
        <v>2.2128690412067574E-2</v>
      </c>
      <c r="AD40" s="11">
        <f>'OddsRatio_working_3-way'!X40^(1/3)*SIN(('OddsRatio_working_3-way'!Y40+2*PI())/3)</f>
        <v>0.439364366970318</v>
      </c>
      <c r="AE40" s="11">
        <f>'OddsRatio_working_3-way'!X40^(1/3)*SIN(('OddsRatio_working_3-way'!Y40+4*PI())/3)</f>
        <v>-0.46149305738238561</v>
      </c>
      <c r="AF40" s="11">
        <f>-'OddsRatio_working_3-way'!U40/(3*'OddsRatio_working_3-way'!X40^(1/3))*COS(('OddsRatio_working_3-way'!Y40)/3)</f>
        <v>0.52011027645150631</v>
      </c>
      <c r="AG40" s="11">
        <f>-'OddsRatio_working_3-way'!U40/(3*'OddsRatio_working_3-way'!X40^(1/3))*COS(('OddsRatio_working_3-way'!Y40+2*PI())/3)</f>
        <v>-0.27921914627508493</v>
      </c>
      <c r="AH40" s="11">
        <f>-'OddsRatio_working_3-way'!U40/(3*'OddsRatio_working_3-way'!X40^(1/3))*COS(('OddsRatio_working_3-way'!Y40+4*PI())/3)</f>
        <v>-0.24089113017642155</v>
      </c>
      <c r="AI40" s="11">
        <f>'OddsRatio_working_3-way'!U40/(3*'OddsRatio_working_3-way'!X40^(1/3))*SIN(('OddsRatio_working_3-way'!Y40)/3)</f>
        <v>-2.2128690412067574E-2</v>
      </c>
      <c r="AJ40" s="11">
        <f>'OddsRatio_working_3-way'!U40/(3*'OddsRatio_working_3-way'!X40^(1/3))*SIN(('OddsRatio_working_3-way'!Y40+2*PI())/3)</f>
        <v>-0.439364366970318</v>
      </c>
      <c r="AK40" s="11">
        <f>'OddsRatio_working_3-way'!U40/(3*'OddsRatio_working_3-way'!X40^(1/3))*SIN(('OddsRatio_working_3-way'!Y40+4*PI())/3)</f>
        <v>0.46149305738238561</v>
      </c>
      <c r="AL40" s="11">
        <f>'OddsRatio_working_3-way'!Z40+'OddsRatio_working_3-way'!AF40</f>
        <v>1.0402205529030126</v>
      </c>
      <c r="AM40" s="11">
        <f>'OddsRatio_working_3-way'!AA40+'OddsRatio_working_3-way'!AG40</f>
        <v>-0.55843829255016986</v>
      </c>
      <c r="AN40" s="11">
        <f>'OddsRatio_working_3-way'!AB40+'OddsRatio_working_3-way'!AH40</f>
        <v>-0.48178226035284311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1.0402205529030126</v>
      </c>
      <c r="AS40" s="11">
        <f>IF(('OddsRatio_working_3-way'!X40=0),IF(Q40&gt;0,-Q40^(1/3),(-Q40)^(1/3)),'OddsRatio_working_3-way'!AM40-'OddsRatio_working_3-way'!R40/3)</f>
        <v>-0.55843829255016986</v>
      </c>
      <c r="AT40" s="11">
        <f>IF(('OddsRatio_working_3-way'!X40=0),IF(Q40&gt;0,-Q40^(1/3),(-Q40)^(1/3)),'OddsRatio_working_3-way'!AN40-'OddsRatio_working_3-way'!R40/3)</f>
        <v>-0.48178226035284311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1.87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4.6399999999999997</v>
      </c>
      <c r="D41" s="9">
        <f t="shared" si="13"/>
        <v>0.52245342814309836</v>
      </c>
      <c r="E41" s="9">
        <f t="shared" si="14"/>
        <v>0.27026198023525355</v>
      </c>
      <c r="F41" s="9">
        <f t="shared" si="15"/>
        <v>0.207284591621648</v>
      </c>
      <c r="G41" s="9">
        <f t="shared" si="16"/>
        <v>1.0506278187006213</v>
      </c>
      <c r="H41" s="9">
        <f t="shared" si="17"/>
        <v>1.914046202269541</v>
      </c>
      <c r="I41" s="9">
        <f t="shared" si="18"/>
        <v>3.7001134940605969</v>
      </c>
      <c r="J41" s="9">
        <f t="shared" si="19"/>
        <v>4.824285260070261</v>
      </c>
      <c r="K41" s="11">
        <f t="shared" si="20"/>
        <v>0.53475935828876997</v>
      </c>
      <c r="L41" s="11">
        <f t="shared" si="21"/>
        <v>0.28011204481792717</v>
      </c>
      <c r="M41" s="11">
        <f t="shared" si="22"/>
        <v>0.21551724137931036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-0.26273985530040889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0.22856275093478287</v>
      </c>
      <c r="Q41" s="11">
        <f>2*'OddsRatio_working_3-way'!K41*'OddsRatio_working_3-way'!L41*'OddsRatio_working_3-way'!M41</f>
        <v>6.4565748851633575E-2</v>
      </c>
      <c r="R41" s="11">
        <f t="shared" si="23"/>
        <v>0</v>
      </c>
      <c r="S41" s="11">
        <f t="shared" si="24"/>
        <v>-0.86992036542553108</v>
      </c>
      <c r="T41" s="11">
        <f t="shared" si="25"/>
        <v>-0.24574021622190143</v>
      </c>
      <c r="U41" s="11">
        <f>'OddsRatio_working_3-way'!S41-'OddsRatio_working_3-way'!R41^2/3</f>
        <v>-0.86992036542553108</v>
      </c>
      <c r="V41" s="11">
        <f>'OddsRatio_working_3-way'!S41*'OddsRatio_working_3-way'!R41/3-2*'OddsRatio_working_3-way'!R41^3/27-'OddsRatio_working_3-way'!T41</f>
        <v>0.24574021622190143</v>
      </c>
      <c r="W41" s="11">
        <f>'OddsRatio_working_3-way'!V41^2+4*'OddsRatio_working_3-way'!U41^3/27</f>
        <v>-3.7140959512397612E-2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0.15614833763218908</v>
      </c>
      <c r="Y41" s="11">
        <f>IF('OddsRatio_working_3-way'!W41&gt;=0,IF('OddsRatio_working_3-way'!V41+SQRT('OddsRatio_working_3-way'!W41)&gt;0,0,PI()),ACOS('OddsRatio_working_3-way'!V41/(2*'OddsRatio_working_3-way'!X41)))</f>
        <v>0.66505853004501747</v>
      </c>
      <c r="Z41" s="11">
        <f>'OddsRatio_working_3-way'!X41^(1/3)*COS('OddsRatio_working_3-way'!Y41/3)</f>
        <v>0.52531390935031064</v>
      </c>
      <c r="AA41" s="11">
        <f>'OddsRatio_working_3-way'!X41^(1/3)*COS(('OddsRatio_working_3-way'!Y41+2*PI())/3)</f>
        <v>-0.36519506387706602</v>
      </c>
      <c r="AB41" s="11">
        <f>'OddsRatio_working_3-way'!X41^(1/3)*COS(('OddsRatio_working_3-way'!Y41+4*PI())/3)</f>
        <v>-0.16011884547324481</v>
      </c>
      <c r="AC41" s="11">
        <f>'OddsRatio_working_3-way'!X41^(1/3)*SIN('OddsRatio_working_3-way'!Y41/3)</f>
        <v>0.1184008098998366</v>
      </c>
      <c r="AD41" s="11">
        <f>'OddsRatio_working_3-way'!X41^(1/3)*SIN(('OddsRatio_working_3-way'!Y41+2*PI())/3)</f>
        <v>0.39573478550876645</v>
      </c>
      <c r="AE41" s="11">
        <f>'OddsRatio_working_3-way'!X41^(1/3)*SIN(('OddsRatio_working_3-way'!Y41+4*PI())/3)</f>
        <v>-0.5141355954086031</v>
      </c>
      <c r="AF41" s="11">
        <f>-'OddsRatio_working_3-way'!U41/(3*'OddsRatio_working_3-way'!X41^(1/3))*COS(('OddsRatio_working_3-way'!Y41)/3)</f>
        <v>0.52531390935031064</v>
      </c>
      <c r="AG41" s="11">
        <f>-'OddsRatio_working_3-way'!U41/(3*'OddsRatio_working_3-way'!X41^(1/3))*COS(('OddsRatio_working_3-way'!Y41+2*PI())/3)</f>
        <v>-0.36519506387706602</v>
      </c>
      <c r="AH41" s="11">
        <f>-'OddsRatio_working_3-way'!U41/(3*'OddsRatio_working_3-way'!X41^(1/3))*COS(('OddsRatio_working_3-way'!Y41+4*PI())/3)</f>
        <v>-0.16011884547324481</v>
      </c>
      <c r="AI41" s="11">
        <f>'OddsRatio_working_3-way'!U41/(3*'OddsRatio_working_3-way'!X41^(1/3))*SIN(('OddsRatio_working_3-way'!Y41)/3)</f>
        <v>-0.1184008098998366</v>
      </c>
      <c r="AJ41" s="11">
        <f>'OddsRatio_working_3-way'!U41/(3*'OddsRatio_working_3-way'!X41^(1/3))*SIN(('OddsRatio_working_3-way'!Y41+2*PI())/3)</f>
        <v>-0.39573478550876645</v>
      </c>
      <c r="AK41" s="11">
        <f>'OddsRatio_working_3-way'!U41/(3*'OddsRatio_working_3-way'!X41^(1/3))*SIN(('OddsRatio_working_3-way'!Y41+4*PI())/3)</f>
        <v>0.5141355954086031</v>
      </c>
      <c r="AL41" s="11">
        <f>'OddsRatio_working_3-way'!Z41+'OddsRatio_working_3-way'!AF41</f>
        <v>1.0506278187006213</v>
      </c>
      <c r="AM41" s="11">
        <f>'OddsRatio_working_3-way'!AA41+'OddsRatio_working_3-way'!AG41</f>
        <v>-0.73039012775413203</v>
      </c>
      <c r="AN41" s="11">
        <f>'OddsRatio_working_3-way'!AB41+'OddsRatio_working_3-way'!AH41</f>
        <v>-0.32023769094648963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1.0506278187006213</v>
      </c>
      <c r="AS41" s="11">
        <f>IF(('OddsRatio_working_3-way'!X41=0),IF(Q41&gt;0,-Q41^(1/3),(-Q41)^(1/3)),'OddsRatio_working_3-way'!AM41-'OddsRatio_working_3-way'!R41/3)</f>
        <v>-0.73039012775413203</v>
      </c>
      <c r="AT41" s="11">
        <f>IF(('OddsRatio_working_3-way'!X41=0),IF(Q41&gt;0,-Q41^(1/3),(-Q41)^(1/3)),'OddsRatio_working_3-way'!AN41-'OddsRatio_working_3-way'!R41/3)</f>
        <v>-0.32023769094648963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2.09</v>
      </c>
      <c r="B42" s="4">
        <f>IF('True_Odds_Calculator_3-way'!B43="","",'True_Odds_Calculator_3-way'!B43)</f>
        <v>3.38</v>
      </c>
      <c r="C42" s="4">
        <f>IF('True_Odds_Calculator_3-way'!C43="","",'True_Odds_Calculator_3-way'!C43)</f>
        <v>3.94</v>
      </c>
      <c r="D42" s="9">
        <f t="shared" si="13"/>
        <v>0.46756351834837467</v>
      </c>
      <c r="E42" s="9">
        <f t="shared" si="14"/>
        <v>0.28682568882480769</v>
      </c>
      <c r="F42" s="9">
        <f t="shared" si="15"/>
        <v>0.24561079282681744</v>
      </c>
      <c r="G42" s="9">
        <f t="shared" si="16"/>
        <v>1.0447218767262405</v>
      </c>
      <c r="H42" s="9">
        <f t="shared" si="17"/>
        <v>2.1387468456316019</v>
      </c>
      <c r="I42" s="9">
        <f t="shared" si="18"/>
        <v>3.4864380666084518</v>
      </c>
      <c r="J42" s="9">
        <f t="shared" si="19"/>
        <v>4.0714823175751471</v>
      </c>
      <c r="K42" s="11">
        <f t="shared" si="20"/>
        <v>0.47846889952153115</v>
      </c>
      <c r="L42" s="11">
        <f t="shared" si="21"/>
        <v>0.29585798816568049</v>
      </c>
      <c r="M42" s="11">
        <f t="shared" si="22"/>
        <v>0.25380710659898476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-0.2740258775319091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0.23030258957836591</v>
      </c>
      <c r="Q42" s="11">
        <f>2*'OddsRatio_working_3-way'!K42*'OddsRatio_working_3-way'!L42*'OddsRatio_working_3-way'!M42</f>
        <v>7.185728223973975E-2</v>
      </c>
      <c r="R42" s="11">
        <f t="shared" si="23"/>
        <v>0</v>
      </c>
      <c r="S42" s="11">
        <f t="shared" si="24"/>
        <v>-0.84044102568943768</v>
      </c>
      <c r="T42" s="11">
        <f t="shared" si="25"/>
        <v>-0.26222808913867007</v>
      </c>
      <c r="U42" s="11">
        <f>'OddsRatio_working_3-way'!S42-'OddsRatio_working_3-way'!R42^2/3</f>
        <v>-0.84044102568943768</v>
      </c>
      <c r="V42" s="11">
        <f>'OddsRatio_working_3-way'!S42*'OddsRatio_working_3-way'!R42/3-2*'OddsRatio_working_3-way'!R42^3/27-'OddsRatio_working_3-way'!T42</f>
        <v>0.26222808913867007</v>
      </c>
      <c r="W42" s="11">
        <f>'OddsRatio_working_3-way'!V42^2+4*'OddsRatio_working_3-way'!U42^3/27</f>
        <v>-1.9182807550296957E-2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0.14827877316360497</v>
      </c>
      <c r="Y42" s="11">
        <f>IF('OddsRatio_working_3-way'!W42&gt;=0,IF('OddsRatio_working_3-way'!V42+SQRT('OddsRatio_working_3-way'!W42)&gt;0,0,PI()),ACOS('OddsRatio_working_3-way'!V42/(2*'OddsRatio_working_3-way'!X42)))</f>
        <v>0.48593180541868364</v>
      </c>
      <c r="Z42" s="11">
        <f>'OddsRatio_working_3-way'!X42^(1/3)*COS('OddsRatio_working_3-way'!Y42/3)</f>
        <v>0.52236093836312025</v>
      </c>
      <c r="AA42" s="11">
        <f>'OddsRatio_working_3-way'!X42^(1/3)*COS(('OddsRatio_working_3-way'!Y42+2*PI())/3)</f>
        <v>-0.3351030230921212</v>
      </c>
      <c r="AB42" s="11">
        <f>'OddsRatio_working_3-way'!X42^(1/3)*COS(('OddsRatio_working_3-way'!Y42+4*PI())/3)</f>
        <v>-0.18725791527099916</v>
      </c>
      <c r="AC42" s="11">
        <f>'OddsRatio_working_3-way'!X42^(1/3)*SIN('OddsRatio_working_3-way'!Y42/3)</f>
        <v>8.5358412798894084E-2</v>
      </c>
      <c r="AD42" s="11">
        <f>'OddsRatio_working_3-way'!X42^(1/3)*SIN(('OddsRatio_working_3-way'!Y42+2*PI())/3)</f>
        <v>0.40969863616769242</v>
      </c>
      <c r="AE42" s="11">
        <f>'OddsRatio_working_3-way'!X42^(1/3)*SIN(('OddsRatio_working_3-way'!Y42+4*PI())/3)</f>
        <v>-0.49505704896658648</v>
      </c>
      <c r="AF42" s="11">
        <f>-'OddsRatio_working_3-way'!U42/(3*'OddsRatio_working_3-way'!X42^(1/3))*COS(('OddsRatio_working_3-way'!Y42)/3)</f>
        <v>0.52236093836312025</v>
      </c>
      <c r="AG42" s="11">
        <f>-'OddsRatio_working_3-way'!U42/(3*'OddsRatio_working_3-way'!X42^(1/3))*COS(('OddsRatio_working_3-way'!Y42+2*PI())/3)</f>
        <v>-0.3351030230921212</v>
      </c>
      <c r="AH42" s="11">
        <f>-'OddsRatio_working_3-way'!U42/(3*'OddsRatio_working_3-way'!X42^(1/3))*COS(('OddsRatio_working_3-way'!Y42+4*PI())/3)</f>
        <v>-0.18725791527099916</v>
      </c>
      <c r="AI42" s="11">
        <f>'OddsRatio_working_3-way'!U42/(3*'OddsRatio_working_3-way'!X42^(1/3))*SIN(('OddsRatio_working_3-way'!Y42)/3)</f>
        <v>-8.5358412798894084E-2</v>
      </c>
      <c r="AJ42" s="11">
        <f>'OddsRatio_working_3-way'!U42/(3*'OddsRatio_working_3-way'!X42^(1/3))*SIN(('OddsRatio_working_3-way'!Y42+2*PI())/3)</f>
        <v>-0.40969863616769242</v>
      </c>
      <c r="AK42" s="11">
        <f>'OddsRatio_working_3-way'!U42/(3*'OddsRatio_working_3-way'!X42^(1/3))*SIN(('OddsRatio_working_3-way'!Y42+4*PI())/3)</f>
        <v>0.49505704896658648</v>
      </c>
      <c r="AL42" s="11">
        <f>'OddsRatio_working_3-way'!Z42+'OddsRatio_working_3-way'!AF42</f>
        <v>1.0447218767262405</v>
      </c>
      <c r="AM42" s="11">
        <f>'OddsRatio_working_3-way'!AA42+'OddsRatio_working_3-way'!AG42</f>
        <v>-0.6702060461842424</v>
      </c>
      <c r="AN42" s="11">
        <f>'OddsRatio_working_3-way'!AB42+'OddsRatio_working_3-way'!AH42</f>
        <v>-0.37451583054199833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1.0447218767262405</v>
      </c>
      <c r="AS42" s="11">
        <f>IF(('OddsRatio_working_3-way'!X42=0),IF(Q42&gt;0,-Q42^(1/3),(-Q42)^(1/3)),'OddsRatio_working_3-way'!AM42-'OddsRatio_working_3-way'!R42/3)</f>
        <v>-0.6702060461842424</v>
      </c>
      <c r="AT42" s="11">
        <f>IF(('OddsRatio_working_3-way'!X42=0),IF(Q42&gt;0,-Q42^(1/3),(-Q42)^(1/3)),'OddsRatio_working_3-way'!AN42-'OddsRatio_working_3-way'!R42/3)</f>
        <v>-0.37451583054199833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3.58</v>
      </c>
      <c r="C43" s="4">
        <f>IF('True_Odds_Calculator_3-way'!C44="","",'True_Odds_Calculator_3-way'!C44)</f>
        <v>4.5599999999999996</v>
      </c>
      <c r="D43" s="9">
        <f t="shared" si="13"/>
        <v>0.519577663292624</v>
      </c>
      <c r="E43" s="9">
        <f t="shared" si="14"/>
        <v>0.26947810486740909</v>
      </c>
      <c r="F43" s="9">
        <f t="shared" si="15"/>
        <v>0.21094423183996697</v>
      </c>
      <c r="G43" s="9">
        <f t="shared" si="16"/>
        <v>1.0507273735969687</v>
      </c>
      <c r="H43" s="9">
        <f t="shared" si="17"/>
        <v>1.9246400887653328</v>
      </c>
      <c r="I43" s="9">
        <f t="shared" si="18"/>
        <v>3.7108766238801794</v>
      </c>
      <c r="J43" s="9">
        <f t="shared" si="19"/>
        <v>4.7405894500052073</v>
      </c>
      <c r="K43" s="11">
        <f t="shared" si="20"/>
        <v>0.53191489361702127</v>
      </c>
      <c r="L43" s="11">
        <f t="shared" si="21"/>
        <v>0.27932960893854747</v>
      </c>
      <c r="M43" s="11">
        <f t="shared" si="22"/>
        <v>0.2192982456140351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-0.26335808616989997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0.22873435222431449</v>
      </c>
      <c r="Q43" s="11">
        <f>2*'OddsRatio_working_3-way'!K43*'OddsRatio_working_3-way'!L43*'OddsRatio_working_3-way'!M43</f>
        <v>6.5166482115189314E-2</v>
      </c>
      <c r="R43" s="11">
        <f t="shared" si="23"/>
        <v>0</v>
      </c>
      <c r="S43" s="11">
        <f t="shared" si="24"/>
        <v>-0.86852982397795564</v>
      </c>
      <c r="T43" s="11">
        <f t="shared" si="25"/>
        <v>-0.24744439429571385</v>
      </c>
      <c r="U43" s="11">
        <f>'OddsRatio_working_3-way'!S43-'OddsRatio_working_3-way'!R43^2/3</f>
        <v>-0.86852982397795564</v>
      </c>
      <c r="V43" s="11">
        <f>'OddsRatio_working_3-way'!S43*'OddsRatio_working_3-way'!R43/3-2*'OddsRatio_working_3-way'!R43^3/27-'OddsRatio_working_3-way'!T43</f>
        <v>0.24744439429571385</v>
      </c>
      <c r="W43" s="11">
        <f>'OddsRatio_working_3-way'!V43^2+4*'OddsRatio_working_3-way'!U43^3/27</f>
        <v>-3.5833539795160324E-2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0.15577408968080428</v>
      </c>
      <c r="Y43" s="11">
        <f>IF('OddsRatio_working_3-way'!W43&gt;=0,IF('OddsRatio_working_3-way'!V43+SQRT('OddsRatio_working_3-way'!W43)&gt;0,0,PI()),ACOS('OddsRatio_working_3-way'!V43/(2*'OddsRatio_working_3-way'!X43)))</f>
        <v>0.65303864046914928</v>
      </c>
      <c r="Z43" s="11">
        <f>'OddsRatio_working_3-way'!X43^(1/3)*COS('OddsRatio_working_3-way'!Y43/3)</f>
        <v>0.52536368679848433</v>
      </c>
      <c r="AA43" s="11">
        <f>'OddsRatio_working_3-way'!X43^(1/3)*COS(('OddsRatio_working_3-way'!Y43+2*PI())/3)</f>
        <v>-0.36331585077059192</v>
      </c>
      <c r="AB43" s="11">
        <f>'OddsRatio_working_3-way'!X43^(1/3)*COS(('OddsRatio_working_3-way'!Y43+4*PI())/3)</f>
        <v>-0.16204783602789283</v>
      </c>
      <c r="AC43" s="11">
        <f>'OddsRatio_working_3-way'!X43^(1/3)*SIN('OddsRatio_working_3-way'!Y43/3)</f>
        <v>0.11620214249095913</v>
      </c>
      <c r="AD43" s="11">
        <f>'OddsRatio_working_3-way'!X43^(1/3)*SIN(('OddsRatio_working_3-way'!Y43+2*PI())/3)</f>
        <v>0.39687722774785927</v>
      </c>
      <c r="AE43" s="11">
        <f>'OddsRatio_working_3-way'!X43^(1/3)*SIN(('OddsRatio_working_3-way'!Y43+4*PI())/3)</f>
        <v>-0.51307937023881822</v>
      </c>
      <c r="AF43" s="11">
        <f>-'OddsRatio_working_3-way'!U43/(3*'OddsRatio_working_3-way'!X43^(1/3))*COS(('OddsRatio_working_3-way'!Y43)/3)</f>
        <v>0.52536368679848444</v>
      </c>
      <c r="AG43" s="11">
        <f>-'OddsRatio_working_3-way'!U43/(3*'OddsRatio_working_3-way'!X43^(1/3))*COS(('OddsRatio_working_3-way'!Y43+2*PI())/3)</f>
        <v>-0.36331585077059203</v>
      </c>
      <c r="AH43" s="11">
        <f>-'OddsRatio_working_3-way'!U43/(3*'OddsRatio_working_3-way'!X43^(1/3))*COS(('OddsRatio_working_3-way'!Y43+4*PI())/3)</f>
        <v>-0.16204783602789286</v>
      </c>
      <c r="AI43" s="11">
        <f>'OddsRatio_working_3-way'!U43/(3*'OddsRatio_working_3-way'!X43^(1/3))*SIN(('OddsRatio_working_3-way'!Y43)/3)</f>
        <v>-0.11620214249095916</v>
      </c>
      <c r="AJ43" s="11">
        <f>'OddsRatio_working_3-way'!U43/(3*'OddsRatio_working_3-way'!X43^(1/3))*SIN(('OddsRatio_working_3-way'!Y43+2*PI())/3)</f>
        <v>-0.39687722774785933</v>
      </c>
      <c r="AK43" s="11">
        <f>'OddsRatio_working_3-way'!U43/(3*'OddsRatio_working_3-way'!X43^(1/3))*SIN(('OddsRatio_working_3-way'!Y43+4*PI())/3)</f>
        <v>0.51307937023881833</v>
      </c>
      <c r="AL43" s="11">
        <f>'OddsRatio_working_3-way'!Z43+'OddsRatio_working_3-way'!AF43</f>
        <v>1.0507273735969687</v>
      </c>
      <c r="AM43" s="11">
        <f>'OddsRatio_working_3-way'!AA43+'OddsRatio_working_3-way'!AG43</f>
        <v>-0.72663170154118395</v>
      </c>
      <c r="AN43" s="11">
        <f>'OddsRatio_working_3-way'!AB43+'OddsRatio_working_3-way'!AH43</f>
        <v>-0.32409567205578571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1.0507273735969687</v>
      </c>
      <c r="AS43" s="11">
        <f>IF(('OddsRatio_working_3-way'!X43=0),IF(Q43&gt;0,-Q43^(1/3),(-Q43)^(1/3)),'OddsRatio_working_3-way'!AM43-'OddsRatio_working_3-way'!R43/3)</f>
        <v>-0.72663170154118395</v>
      </c>
      <c r="AT43" s="11">
        <f>IF(('OddsRatio_working_3-way'!X43=0),IF(Q43&gt;0,-Q43^(1/3),(-Q43)^(1/3)),'OddsRatio_working_3-way'!AN43-'OddsRatio_working_3-way'!R43/3)</f>
        <v>-0.32409567205578571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1.91</v>
      </c>
      <c r="B44" s="4">
        <f>IF('True_Odds_Calculator_3-way'!B45="","",'True_Odds_Calculator_3-way'!B45)</f>
        <v>3.6</v>
      </c>
      <c r="C44" s="4">
        <f>IF('True_Odds_Calculator_3-way'!C45="","",'True_Odds_Calculator_3-way'!C45)</f>
        <v>4.37</v>
      </c>
      <c r="D44" s="9">
        <f t="shared" si="13"/>
        <v>0.51145427067606264</v>
      </c>
      <c r="E44" s="9">
        <f t="shared" si="14"/>
        <v>0.2681562848477162</v>
      </c>
      <c r="F44" s="9">
        <f t="shared" si="15"/>
        <v>0.22038944447622152</v>
      </c>
      <c r="G44" s="9">
        <f t="shared" si="16"/>
        <v>1.0496802345747631</v>
      </c>
      <c r="H44" s="9">
        <f t="shared" si="17"/>
        <v>1.955209013463034</v>
      </c>
      <c r="I44" s="9">
        <f t="shared" si="18"/>
        <v>3.729168609894383</v>
      </c>
      <c r="J44" s="9">
        <f t="shared" si="19"/>
        <v>4.5374223905169515</v>
      </c>
      <c r="K44" s="11">
        <f t="shared" si="20"/>
        <v>0.52356020942408377</v>
      </c>
      <c r="L44" s="11">
        <f t="shared" si="21"/>
        <v>0.27777777777777779</v>
      </c>
      <c r="M44" s="11">
        <f t="shared" si="22"/>
        <v>0.22883295194508008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-0.26535503718701881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0.2289660717542395</v>
      </c>
      <c r="Q44" s="11">
        <f>2*'OddsRatio_working_3-way'!K44*'OddsRatio_working_3-way'!L44*'OddsRatio_working_3-way'!M44</f>
        <v>6.6559904579720788E-2</v>
      </c>
      <c r="R44" s="11">
        <f t="shared" si="23"/>
        <v>0</v>
      </c>
      <c r="S44" s="11">
        <f t="shared" si="24"/>
        <v>-0.86286687519282768</v>
      </c>
      <c r="T44" s="11">
        <f t="shared" si="25"/>
        <v>-0.25083339395140342</v>
      </c>
      <c r="U44" s="11">
        <f>'OddsRatio_working_3-way'!S44-'OddsRatio_working_3-way'!R44^2/3</f>
        <v>-0.86286687519282768</v>
      </c>
      <c r="V44" s="11">
        <f>'OddsRatio_working_3-way'!S44*'OddsRatio_working_3-way'!R44/3-2*'OddsRatio_working_3-way'!R44^3/27-'OddsRatio_working_3-way'!T44</f>
        <v>0.25083339395140342</v>
      </c>
      <c r="W44" s="11">
        <f>'OddsRatio_working_3-way'!V44^2+4*'OddsRatio_working_3-way'!U44^3/27</f>
        <v>-3.2258645692437041E-2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0.15425306902426367</v>
      </c>
      <c r="Y44" s="11">
        <f>IF('OddsRatio_working_3-way'!W44&gt;=0,IF('OddsRatio_working_3-way'!V44+SQRT('OddsRatio_working_3-way'!W44)&gt;0,0,PI()),ACOS('OddsRatio_working_3-way'!V44/(2*'OddsRatio_working_3-way'!X44)))</f>
        <v>0.62141060931833803</v>
      </c>
      <c r="Z44" s="11">
        <f>'OddsRatio_working_3-way'!X44^(1/3)*COS('OddsRatio_working_3-way'!Y44/3)</f>
        <v>0.52484011728738156</v>
      </c>
      <c r="AA44" s="11">
        <f>'OddsRatio_working_3-way'!X44^(1/3)*COS(('OddsRatio_working_3-way'!Y44+2*PI())/3)</f>
        <v>-0.3579389429678525</v>
      </c>
      <c r="AB44" s="11">
        <f>'OddsRatio_working_3-way'!X44^(1/3)*COS(('OddsRatio_working_3-way'!Y44+4*PI())/3)</f>
        <v>-0.16690117431952878</v>
      </c>
      <c r="AC44" s="11">
        <f>'OddsRatio_working_3-way'!X44^(1/3)*SIN('OddsRatio_working_3-way'!Y44/3)</f>
        <v>0.11029570715449506</v>
      </c>
      <c r="AD44" s="11">
        <f>'OddsRatio_working_3-way'!X44^(1/3)*SIN(('OddsRatio_working_3-way'!Y44+2*PI())/3)</f>
        <v>0.39937702091882932</v>
      </c>
      <c r="AE44" s="11">
        <f>'OddsRatio_working_3-way'!X44^(1/3)*SIN(('OddsRatio_working_3-way'!Y44+4*PI())/3)</f>
        <v>-0.50967272807332431</v>
      </c>
      <c r="AF44" s="11">
        <f>-'OddsRatio_working_3-way'!U44/(3*'OddsRatio_working_3-way'!X44^(1/3))*COS(('OddsRatio_working_3-way'!Y44)/3)</f>
        <v>0.52484011728738156</v>
      </c>
      <c r="AG44" s="11">
        <f>-'OddsRatio_working_3-way'!U44/(3*'OddsRatio_working_3-way'!X44^(1/3))*COS(('OddsRatio_working_3-way'!Y44+2*PI())/3)</f>
        <v>-0.3579389429678525</v>
      </c>
      <c r="AH44" s="11">
        <f>-'OddsRatio_working_3-way'!U44/(3*'OddsRatio_working_3-way'!X44^(1/3))*COS(('OddsRatio_working_3-way'!Y44+4*PI())/3)</f>
        <v>-0.16690117431952878</v>
      </c>
      <c r="AI44" s="11">
        <f>'OddsRatio_working_3-way'!U44/(3*'OddsRatio_working_3-way'!X44^(1/3))*SIN(('OddsRatio_working_3-way'!Y44)/3)</f>
        <v>-0.11029570715449506</v>
      </c>
      <c r="AJ44" s="11">
        <f>'OddsRatio_working_3-way'!U44/(3*'OddsRatio_working_3-way'!X44^(1/3))*SIN(('OddsRatio_working_3-way'!Y44+2*PI())/3)</f>
        <v>-0.39937702091882932</v>
      </c>
      <c r="AK44" s="11">
        <f>'OddsRatio_working_3-way'!U44/(3*'OddsRatio_working_3-way'!X44^(1/3))*SIN(('OddsRatio_working_3-way'!Y44+4*PI())/3)</f>
        <v>0.50967272807332431</v>
      </c>
      <c r="AL44" s="11">
        <f>'OddsRatio_working_3-way'!Z44+'OddsRatio_working_3-way'!AF44</f>
        <v>1.0496802345747631</v>
      </c>
      <c r="AM44" s="11">
        <f>'OddsRatio_working_3-way'!AA44+'OddsRatio_working_3-way'!AG44</f>
        <v>-0.71587788593570501</v>
      </c>
      <c r="AN44" s="11">
        <f>'OddsRatio_working_3-way'!AB44+'OddsRatio_working_3-way'!AH44</f>
        <v>-0.33380234863905756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1.0496802345747631</v>
      </c>
      <c r="AS44" s="11">
        <f>IF(('OddsRatio_working_3-way'!X44=0),IF(Q44&gt;0,-Q44^(1/3),(-Q44)^(1/3)),'OddsRatio_working_3-way'!AM44-'OddsRatio_working_3-way'!R44/3)</f>
        <v>-0.71587788593570501</v>
      </c>
      <c r="AT44" s="11">
        <f>IF(('OddsRatio_working_3-way'!X44=0),IF(Q44&gt;0,-Q44^(1/3),(-Q44)^(1/3)),'OddsRatio_working_3-way'!AN44-'OddsRatio_working_3-way'!R44/3)</f>
        <v>-0.33380234863905756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2.2999999999999998</v>
      </c>
      <c r="B45" s="4">
        <f>IF('True_Odds_Calculator_3-way'!B46="","",'True_Odds_Calculator_3-way'!B46)</f>
        <v>3.23</v>
      </c>
      <c r="C45" s="4">
        <f>IF('True_Odds_Calculator_3-way'!C46="","",'True_Odds_Calculator_3-way'!C46)</f>
        <v>3.51</v>
      </c>
      <c r="D45" s="9">
        <f t="shared" si="13"/>
        <v>0.42389182175052464</v>
      </c>
      <c r="E45" s="9">
        <f t="shared" si="14"/>
        <v>0.30017713802131685</v>
      </c>
      <c r="F45" s="9">
        <f t="shared" si="15"/>
        <v>0.27593104022815851</v>
      </c>
      <c r="G45" s="9">
        <f t="shared" si="16"/>
        <v>1.0454557374683124</v>
      </c>
      <c r="H45" s="9">
        <f t="shared" si="17"/>
        <v>2.3590924587088056</v>
      </c>
      <c r="I45" s="9">
        <f t="shared" si="18"/>
        <v>3.3313662945543365</v>
      </c>
      <c r="J45" s="9">
        <f t="shared" si="19"/>
        <v>3.6240939010454647</v>
      </c>
      <c r="K45" s="11">
        <f t="shared" si="20"/>
        <v>0.43478260869565222</v>
      </c>
      <c r="L45" s="11">
        <f t="shared" si="21"/>
        <v>0.30959752321981426</v>
      </c>
      <c r="M45" s="11">
        <f t="shared" si="22"/>
        <v>0.28490028490028491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-0.27905156468893177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0.23163248361794603</v>
      </c>
      <c r="Q45" s="11">
        <f>2*'OddsRatio_working_3-way'!K45*'OddsRatio_working_3-way'!L45*'OddsRatio_working_3-way'!M45</f>
        <v>7.6699497886737092E-2</v>
      </c>
      <c r="R45" s="11">
        <f t="shared" si="23"/>
        <v>0</v>
      </c>
      <c r="S45" s="11">
        <f t="shared" si="24"/>
        <v>-0.83007054225320187</v>
      </c>
      <c r="T45" s="11">
        <f t="shared" si="25"/>
        <v>-0.27485779544808009</v>
      </c>
      <c r="U45" s="11">
        <f>'OddsRatio_working_3-way'!S45-'OddsRatio_working_3-way'!R45^2/3</f>
        <v>-0.83007054225320187</v>
      </c>
      <c r="V45" s="11">
        <f>'OddsRatio_working_3-way'!S45*'OddsRatio_working_3-way'!R45/3-2*'OddsRatio_working_3-way'!R45^3/27-'OddsRatio_working_3-way'!T45</f>
        <v>0.27485779544808009</v>
      </c>
      <c r="W45" s="11">
        <f>'OddsRatio_working_3-way'!V45^2+4*'OddsRatio_working_3-way'!U45^3/27</f>
        <v>-9.1839777726517302E-3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0.14554276475595615</v>
      </c>
      <c r="Y45" s="11">
        <f>IF('OddsRatio_working_3-way'!W45&gt;=0,IF('OddsRatio_working_3-way'!V45+SQRT('OddsRatio_working_3-way'!W45)&gt;0,0,PI()),ACOS('OddsRatio_working_3-way'!V45/(2*'OddsRatio_working_3-way'!X45)))</f>
        <v>0.33548429881029196</v>
      </c>
      <c r="Z45" s="11">
        <f>'OddsRatio_working_3-way'!X45^(1/3)*COS('OddsRatio_working_3-way'!Y45/3)</f>
        <v>0.52272786873415633</v>
      </c>
      <c r="AA45" s="11">
        <f>'OddsRatio_working_3-way'!X45^(1/3)*COS(('OddsRatio_working_3-way'!Y45+2*PI())/3)</f>
        <v>-0.31220011242744705</v>
      </c>
      <c r="AB45" s="11">
        <f>'OddsRatio_working_3-way'!X45^(1/3)*COS(('OddsRatio_working_3-way'!Y45+4*PI())/3)</f>
        <v>-0.21052775630670958</v>
      </c>
      <c r="AC45" s="11">
        <f>'OddsRatio_working_3-way'!X45^(1/3)*SIN('OddsRatio_working_3-way'!Y45/3)</f>
        <v>5.8700562175451443E-2</v>
      </c>
      <c r="AD45" s="11">
        <f>'OddsRatio_working_3-way'!X45^(1/3)*SIN(('OddsRatio_working_3-way'!Y45+2*PI())/3)</f>
        <v>0.42334533250215101</v>
      </c>
      <c r="AE45" s="11">
        <f>'OddsRatio_working_3-way'!X45^(1/3)*SIN(('OddsRatio_working_3-way'!Y45+4*PI())/3)</f>
        <v>-0.48204589467760234</v>
      </c>
      <c r="AF45" s="11">
        <f>-'OddsRatio_working_3-way'!U45/(3*'OddsRatio_working_3-way'!X45^(1/3))*COS(('OddsRatio_working_3-way'!Y45)/3)</f>
        <v>0.52272786873415611</v>
      </c>
      <c r="AG45" s="11">
        <f>-'OddsRatio_working_3-way'!U45/(3*'OddsRatio_working_3-way'!X45^(1/3))*COS(('OddsRatio_working_3-way'!Y45+2*PI())/3)</f>
        <v>-0.31220011242744694</v>
      </c>
      <c r="AH45" s="11">
        <f>-'OddsRatio_working_3-way'!U45/(3*'OddsRatio_working_3-way'!X45^(1/3))*COS(('OddsRatio_working_3-way'!Y45+4*PI())/3)</f>
        <v>-0.2105277563067095</v>
      </c>
      <c r="AI45" s="11">
        <f>'OddsRatio_working_3-way'!U45/(3*'OddsRatio_working_3-way'!X45^(1/3))*SIN(('OddsRatio_working_3-way'!Y45)/3)</f>
        <v>-5.8700562175451415E-2</v>
      </c>
      <c r="AJ45" s="11">
        <f>'OddsRatio_working_3-way'!U45/(3*'OddsRatio_working_3-way'!X45^(1/3))*SIN(('OddsRatio_working_3-way'!Y45+2*PI())/3)</f>
        <v>-0.42334533250215084</v>
      </c>
      <c r="AK45" s="11">
        <f>'OddsRatio_working_3-way'!U45/(3*'OddsRatio_working_3-way'!X45^(1/3))*SIN(('OddsRatio_working_3-way'!Y45+4*PI())/3)</f>
        <v>0.48204589467760212</v>
      </c>
      <c r="AL45" s="11">
        <f>'OddsRatio_working_3-way'!Z45+'OddsRatio_working_3-way'!AF45</f>
        <v>1.0454557374683124</v>
      </c>
      <c r="AM45" s="11">
        <f>'OddsRatio_working_3-way'!AA45+'OddsRatio_working_3-way'!AG45</f>
        <v>-0.62440022485489399</v>
      </c>
      <c r="AN45" s="11">
        <f>'OddsRatio_working_3-way'!AB45+'OddsRatio_working_3-way'!AH45</f>
        <v>-0.42105551261341911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1.0454557374683124</v>
      </c>
      <c r="AS45" s="11">
        <f>IF(('OddsRatio_working_3-way'!X45=0),IF(Q45&gt;0,-Q45^(1/3),(-Q45)^(1/3)),'OddsRatio_working_3-way'!AM45-'OddsRatio_working_3-way'!R45/3)</f>
        <v>-0.62440022485489399</v>
      </c>
      <c r="AT45" s="11">
        <f>IF(('OddsRatio_working_3-way'!X45=0),IF(Q45&gt;0,-Q45^(1/3),(-Q45)^(1/3)),'OddsRatio_working_3-way'!AN45-'OddsRatio_working_3-way'!R45/3)</f>
        <v>-0.42105551261341911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1.51</v>
      </c>
      <c r="B46" s="4">
        <f>IF('True_Odds_Calculator_3-way'!B47="","",'True_Odds_Calculator_3-way'!B47)</f>
        <v>4.3899999999999997</v>
      </c>
      <c r="C46" s="4">
        <f>IF('True_Odds_Calculator_3-way'!C47="","",'True_Odds_Calculator_3-way'!C47)</f>
        <v>6.77</v>
      </c>
      <c r="D46" s="9">
        <f t="shared" si="13"/>
        <v>0.64587000244269344</v>
      </c>
      <c r="E46" s="9">
        <f t="shared" si="14"/>
        <v>0.21530486206135144</v>
      </c>
      <c r="F46" s="9">
        <f t="shared" si="15"/>
        <v>0.13882513549595515</v>
      </c>
      <c r="G46" s="9">
        <f t="shared" si="16"/>
        <v>1.0750964460400425</v>
      </c>
      <c r="H46" s="9">
        <f t="shared" si="17"/>
        <v>1.5482991874804213</v>
      </c>
      <c r="I46" s="9">
        <f t="shared" si="18"/>
        <v>4.6445769520757434</v>
      </c>
      <c r="J46" s="9">
        <f t="shared" si="19"/>
        <v>7.2033064936510458</v>
      </c>
      <c r="K46" s="11">
        <f t="shared" si="20"/>
        <v>0.66225165562913912</v>
      </c>
      <c r="L46" s="11">
        <f t="shared" si="21"/>
        <v>0.22779043280182235</v>
      </c>
      <c r="M46" s="11">
        <f t="shared" si="22"/>
        <v>0.14771048744460857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-0.22228776090407387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0.21547472636325254</v>
      </c>
      <c r="Q46" s="11">
        <f>2*'OddsRatio_working_3-way'!K46*'OddsRatio_working_3-way'!L46*'OddsRatio_working_3-way'!M46</f>
        <v>4.4565610416391434E-2</v>
      </c>
      <c r="R46" s="11">
        <f t="shared" si="23"/>
        <v>0</v>
      </c>
      <c r="S46" s="11">
        <f t="shared" si="24"/>
        <v>-0.96935038387578421</v>
      </c>
      <c r="T46" s="11">
        <f t="shared" si="25"/>
        <v>-0.20048611869199262</v>
      </c>
      <c r="U46" s="11">
        <f>'OddsRatio_working_3-way'!S46-'OddsRatio_working_3-way'!R46^2/3</f>
        <v>-0.96935038387578421</v>
      </c>
      <c r="V46" s="11">
        <f>'OddsRatio_working_3-way'!S46*'OddsRatio_working_3-way'!R46/3-2*'OddsRatio_working_3-way'!R46^3/27-'OddsRatio_working_3-way'!T46</f>
        <v>0.20048611869199262</v>
      </c>
      <c r="W46" s="11">
        <f>'OddsRatio_working_3-way'!V46^2+4*'OddsRatio_working_3-way'!U46^3/27</f>
        <v>-9.474465788815567E-2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0.18367045330995363</v>
      </c>
      <c r="Y46" s="11">
        <f>IF('OddsRatio_working_3-way'!W46&gt;=0,IF('OddsRatio_working_3-way'!V46+SQRT('OddsRatio_working_3-way'!W46)&gt;0,0,PI()),ACOS('OddsRatio_working_3-way'!V46/(2*'OddsRatio_working_3-way'!X46)))</f>
        <v>0.99348052981334534</v>
      </c>
      <c r="Z46" s="11">
        <f>'OddsRatio_working_3-way'!X46^(1/3)*COS('OddsRatio_working_3-way'!Y46/3)</f>
        <v>0.53754822302002125</v>
      </c>
      <c r="AA46" s="11">
        <f>'OddsRatio_working_3-way'!X46^(1/3)*COS(('OddsRatio_working_3-way'!Y46+2*PI())/3)</f>
        <v>-0.42883355957528152</v>
      </c>
      <c r="AB46" s="11">
        <f>'OddsRatio_working_3-way'!X46^(1/3)*COS(('OddsRatio_working_3-way'!Y46+4*PI())/3)</f>
        <v>-0.10871466344473968</v>
      </c>
      <c r="AC46" s="11">
        <f>'OddsRatio_working_3-way'!X46^(1/3)*SIN('OddsRatio_working_3-way'!Y46/3)</f>
        <v>0.18482073085365419</v>
      </c>
      <c r="AD46" s="11">
        <f>'OddsRatio_working_3-way'!X46^(1/3)*SIN(('OddsRatio_working_3-way'!Y46+2*PI())/3)</f>
        <v>0.37312005146769439</v>
      </c>
      <c r="AE46" s="11">
        <f>'OddsRatio_working_3-way'!X46^(1/3)*SIN(('OddsRatio_working_3-way'!Y46+4*PI())/3)</f>
        <v>-0.55794078232134847</v>
      </c>
      <c r="AF46" s="11">
        <f>-'OddsRatio_working_3-way'!U46/(3*'OddsRatio_working_3-way'!X46^(1/3))*COS(('OddsRatio_working_3-way'!Y46)/3)</f>
        <v>0.53754822302002114</v>
      </c>
      <c r="AG46" s="11">
        <f>-'OddsRatio_working_3-way'!U46/(3*'OddsRatio_working_3-way'!X46^(1/3))*COS(('OddsRatio_working_3-way'!Y46+2*PI())/3)</f>
        <v>-0.42883355957528146</v>
      </c>
      <c r="AH46" s="11">
        <f>-'OddsRatio_working_3-way'!U46/(3*'OddsRatio_working_3-way'!X46^(1/3))*COS(('OddsRatio_working_3-way'!Y46+4*PI())/3)</f>
        <v>-0.10871466344473965</v>
      </c>
      <c r="AI46" s="11">
        <f>'OddsRatio_working_3-way'!U46/(3*'OddsRatio_working_3-way'!X46^(1/3))*SIN(('OddsRatio_working_3-way'!Y46)/3)</f>
        <v>-0.18482073085365416</v>
      </c>
      <c r="AJ46" s="11">
        <f>'OddsRatio_working_3-way'!U46/(3*'OddsRatio_working_3-way'!X46^(1/3))*SIN(('OddsRatio_working_3-way'!Y46+2*PI())/3)</f>
        <v>-0.37312005146769434</v>
      </c>
      <c r="AK46" s="11">
        <f>'OddsRatio_working_3-way'!U46/(3*'OddsRatio_working_3-way'!X46^(1/3))*SIN(('OddsRatio_working_3-way'!Y46+4*PI())/3)</f>
        <v>0.55794078232134836</v>
      </c>
      <c r="AL46" s="11">
        <f>'OddsRatio_working_3-way'!Z46+'OddsRatio_working_3-way'!AF46</f>
        <v>1.0750964460400425</v>
      </c>
      <c r="AM46" s="11">
        <f>'OddsRatio_working_3-way'!AA46+'OddsRatio_working_3-way'!AG46</f>
        <v>-0.85766711915056293</v>
      </c>
      <c r="AN46" s="11">
        <f>'OddsRatio_working_3-way'!AB46+'OddsRatio_working_3-way'!AH46</f>
        <v>-0.21742932688947933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1.0750964460400425</v>
      </c>
      <c r="AS46" s="11">
        <f>IF(('OddsRatio_working_3-way'!X46=0),IF(Q46&gt;0,-Q46^(1/3),(-Q46)^(1/3)),'OddsRatio_working_3-way'!AM46-'OddsRatio_working_3-way'!R46/3)</f>
        <v>-0.85766711915056293</v>
      </c>
      <c r="AT46" s="11">
        <f>IF(('OddsRatio_working_3-way'!X46=0),IF(Q46&gt;0,-Q46^(1/3),(-Q46)^(1/3)),'OddsRatio_working_3-way'!AN46-'OddsRatio_working_3-way'!R46/3)</f>
        <v>-0.21742932688947933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2.58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2.69</v>
      </c>
      <c r="D47" s="9">
        <f t="shared" si="13"/>
        <v>0.37254752872889946</v>
      </c>
      <c r="E47" s="9">
        <f t="shared" si="14"/>
        <v>0.27049793049265419</v>
      </c>
      <c r="F47" s="9">
        <f t="shared" si="15"/>
        <v>0.35695454077844607</v>
      </c>
      <c r="G47" s="9">
        <f t="shared" si="16"/>
        <v>1.0659628279246305</v>
      </c>
      <c r="H47" s="9">
        <f t="shared" si="17"/>
        <v>2.6842212681209161</v>
      </c>
      <c r="I47" s="9">
        <f t="shared" si="18"/>
        <v>3.6968859546493151</v>
      </c>
      <c r="J47" s="9">
        <f t="shared" si="19"/>
        <v>2.8014771791926254</v>
      </c>
      <c r="K47" s="11">
        <f t="shared" si="20"/>
        <v>0.38759689922480617</v>
      </c>
      <c r="L47" s="11">
        <f t="shared" si="21"/>
        <v>0.28328611898016998</v>
      </c>
      <c r="M47" s="11">
        <f t="shared" si="22"/>
        <v>0.37174721189591081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-0.27575133354934289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0.23674526527837614</v>
      </c>
      <c r="Q47" s="11">
        <f>2*'OddsRatio_working_3-way'!K47*'OddsRatio_working_3-way'!L47*'OddsRatio_working_3-way'!M47</f>
        <v>8.1636298371853822E-2</v>
      </c>
      <c r="R47" s="11">
        <f t="shared" si="23"/>
        <v>0</v>
      </c>
      <c r="S47" s="11">
        <f t="shared" si="24"/>
        <v>-0.85854622072394438</v>
      </c>
      <c r="T47" s="11">
        <f t="shared" si="25"/>
        <v>-0.29605042093929107</v>
      </c>
      <c r="U47" s="11">
        <f>'OddsRatio_working_3-way'!S47-'OddsRatio_working_3-way'!R47^2/3</f>
        <v>-0.85854622072394438</v>
      </c>
      <c r="V47" s="11">
        <f>'OddsRatio_working_3-way'!S47*'OddsRatio_working_3-way'!R47/3-2*'OddsRatio_working_3-way'!R47^3/27-'OddsRatio_working_3-way'!T47</f>
        <v>0.29605042093929107</v>
      </c>
      <c r="W47" s="11">
        <f>'OddsRatio_working_3-way'!V47^2+4*'OddsRatio_working_3-way'!U47^3/27</f>
        <v>-6.1076007406546673E-3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0.15309592783528414</v>
      </c>
      <c r="Y47" s="11">
        <f>IF('OddsRatio_working_3-way'!W47&gt;=0,IF('OddsRatio_working_3-way'!V47+SQRT('OddsRatio_working_3-way'!W47)&gt;0,0,PI()),ACOS('OddsRatio_working_3-way'!V47/(2*'OddsRatio_working_3-way'!X47)))</f>
        <v>0.25809163073273633</v>
      </c>
      <c r="Z47" s="11">
        <f>'OddsRatio_working_3-way'!X47^(1/3)*COS('OddsRatio_working_3-way'!Y47/3)</f>
        <v>0.53298141396231524</v>
      </c>
      <c r="AA47" s="11">
        <f>'OddsRatio_working_3-way'!X47^(1/3)*COS(('OddsRatio_working_3-way'!Y47+2*PI())/3)</f>
        <v>-0.30629855117089699</v>
      </c>
      <c r="AB47" s="11">
        <f>'OddsRatio_working_3-way'!X47^(1/3)*COS(('OddsRatio_working_3-way'!Y47+4*PI())/3)</f>
        <v>-0.2266828627914185</v>
      </c>
      <c r="AC47" s="11">
        <f>'OddsRatio_working_3-way'!X47^(1/3)*SIN('OddsRatio_working_3-way'!Y47/3)</f>
        <v>4.596613911760946E-2</v>
      </c>
      <c r="AD47" s="11">
        <f>'OddsRatio_working_3-way'!X47^(1/3)*SIN(('OddsRatio_working_3-way'!Y47+2*PI())/3)</f>
        <v>0.43859237467751033</v>
      </c>
      <c r="AE47" s="11">
        <f>'OddsRatio_working_3-way'!X47^(1/3)*SIN(('OddsRatio_working_3-way'!Y47+4*PI())/3)</f>
        <v>-0.48455851379511966</v>
      </c>
      <c r="AF47" s="11">
        <f>-'OddsRatio_working_3-way'!U47/(3*'OddsRatio_working_3-way'!X47^(1/3))*COS(('OddsRatio_working_3-way'!Y47)/3)</f>
        <v>0.53298141396231513</v>
      </c>
      <c r="AG47" s="11">
        <f>-'OddsRatio_working_3-way'!U47/(3*'OddsRatio_working_3-way'!X47^(1/3))*COS(('OddsRatio_working_3-way'!Y47+2*PI())/3)</f>
        <v>-0.30629855117089694</v>
      </c>
      <c r="AH47" s="11">
        <f>-'OddsRatio_working_3-way'!U47/(3*'OddsRatio_working_3-way'!X47^(1/3))*COS(('OddsRatio_working_3-way'!Y47+4*PI())/3)</f>
        <v>-0.22668286279141847</v>
      </c>
      <c r="AI47" s="11">
        <f>'OddsRatio_working_3-way'!U47/(3*'OddsRatio_working_3-way'!X47^(1/3))*SIN(('OddsRatio_working_3-way'!Y47)/3)</f>
        <v>-4.5966139117609453E-2</v>
      </c>
      <c r="AJ47" s="11">
        <f>'OddsRatio_working_3-way'!U47/(3*'OddsRatio_working_3-way'!X47^(1/3))*SIN(('OddsRatio_working_3-way'!Y47+2*PI())/3)</f>
        <v>-0.43859237467751022</v>
      </c>
      <c r="AK47" s="11">
        <f>'OddsRatio_working_3-way'!U47/(3*'OddsRatio_working_3-way'!X47^(1/3))*SIN(('OddsRatio_working_3-way'!Y47+4*PI())/3)</f>
        <v>0.48455851379511955</v>
      </c>
      <c r="AL47" s="11">
        <f>'OddsRatio_working_3-way'!Z47+'OddsRatio_working_3-way'!AF47</f>
        <v>1.0659628279246305</v>
      </c>
      <c r="AM47" s="11">
        <f>'OddsRatio_working_3-way'!AA47+'OddsRatio_working_3-way'!AG47</f>
        <v>-0.61259710234179399</v>
      </c>
      <c r="AN47" s="11">
        <f>'OddsRatio_working_3-way'!AB47+'OddsRatio_working_3-way'!AH47</f>
        <v>-0.45336572558283694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1.0659628279246305</v>
      </c>
      <c r="AS47" s="11">
        <f>IF(('OddsRatio_working_3-way'!X47=0),IF(Q47&gt;0,-Q47^(1/3),(-Q47)^(1/3)),'OddsRatio_working_3-way'!AM47-'OddsRatio_working_3-way'!R47/3)</f>
        <v>-0.61259710234179399</v>
      </c>
      <c r="AT47" s="11">
        <f>IF(('OddsRatio_working_3-way'!X47=0),IF(Q47&gt;0,-Q47^(1/3),(-Q47)^(1/3)),'OddsRatio_working_3-way'!AN47-'OddsRatio_working_3-way'!R47/3)</f>
        <v>-0.45336572558283694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1.89</v>
      </c>
      <c r="B48" s="4">
        <f>IF('True_Odds_Calculator_3-way'!B49="","",'True_Odds_Calculator_3-way'!B49)</f>
        <v>3.78</v>
      </c>
      <c r="C48" s="4">
        <f>IF('True_Odds_Calculator_3-way'!C49="","",'True_Odds_Calculator_3-way'!C49)</f>
        <v>4.13</v>
      </c>
      <c r="D48" s="9">
        <f t="shared" si="13"/>
        <v>0.51475183690549409</v>
      </c>
      <c r="E48" s="9">
        <f t="shared" si="14"/>
        <v>0.25351353601200766</v>
      </c>
      <c r="F48" s="9">
        <f t="shared" si="15"/>
        <v>0.23173462708249812</v>
      </c>
      <c r="G48" s="9">
        <f t="shared" si="16"/>
        <v>1.059195161769702</v>
      </c>
      <c r="H48" s="9">
        <f t="shared" si="17"/>
        <v>1.9426836939750349</v>
      </c>
      <c r="I48" s="9">
        <f t="shared" si="18"/>
        <v>3.9445625497197714</v>
      </c>
      <c r="J48" s="9">
        <f t="shared" si="19"/>
        <v>4.3152808563391671</v>
      </c>
      <c r="K48" s="11">
        <f t="shared" si="20"/>
        <v>0.52910052910052918</v>
      </c>
      <c r="L48" s="11">
        <f t="shared" si="21"/>
        <v>0.26455026455026459</v>
      </c>
      <c r="M48" s="11">
        <f t="shared" si="22"/>
        <v>0.24213075060532688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-0.2624674696750231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0.23046514712861108</v>
      </c>
      <c r="Q48" s="11">
        <f>2*'OddsRatio_working_3-way'!K48*'OddsRatio_working_3-way'!L48*'OddsRatio_working_3-way'!M48</f>
        <v>6.7783866802532677E-2</v>
      </c>
      <c r="R48" s="11">
        <f t="shared" si="23"/>
        <v>0</v>
      </c>
      <c r="S48" s="11">
        <f t="shared" si="24"/>
        <v>-0.87807128027699566</v>
      </c>
      <c r="T48" s="11">
        <f t="shared" si="25"/>
        <v>-0.25825625890499876</v>
      </c>
      <c r="U48" s="11">
        <f>'OddsRatio_working_3-way'!S48-'OddsRatio_working_3-way'!R48^2/3</f>
        <v>-0.87807128027699566</v>
      </c>
      <c r="V48" s="11">
        <f>'OddsRatio_working_3-way'!S48*'OddsRatio_working_3-way'!R48/3-2*'OddsRatio_working_3-way'!R48^3/27-'OddsRatio_working_3-way'!T48</f>
        <v>0.25825625890499876</v>
      </c>
      <c r="W48" s="11">
        <f>'OddsRatio_working_3-way'!V48^2+4*'OddsRatio_working_3-way'!U48^3/27</f>
        <v>-3.3600150937660778E-2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0.15834807087652389</v>
      </c>
      <c r="Y48" s="11">
        <f>IF('OddsRatio_working_3-way'!W48&gt;=0,IF('OddsRatio_working_3-way'!V48+SQRT('OddsRatio_working_3-way'!W48)&gt;0,0,PI()),ACOS('OddsRatio_working_3-way'!V48/(2*'OddsRatio_working_3-way'!X48)))</f>
        <v>0.61725526339961845</v>
      </c>
      <c r="Z48" s="11">
        <f>'OddsRatio_working_3-way'!X48^(1/3)*COS('OddsRatio_working_3-way'!Y48/3)</f>
        <v>0.52959758088485098</v>
      </c>
      <c r="AA48" s="11">
        <f>'OddsRatio_working_3-way'!X48^(1/3)*COS(('OddsRatio_working_3-way'!Y48+2*PI())/3)</f>
        <v>-0.36052037531195308</v>
      </c>
      <c r="AB48" s="11">
        <f>'OddsRatio_working_3-way'!X48^(1/3)*COS(('OddsRatio_working_3-way'!Y48+4*PI())/3)</f>
        <v>-0.16907720557289771</v>
      </c>
      <c r="AC48" s="11">
        <f>'OddsRatio_working_3-way'!X48^(1/3)*SIN('OddsRatio_working_3-way'!Y48/3)</f>
        <v>0.11052976558335879</v>
      </c>
      <c r="AD48" s="11">
        <f>'OddsRatio_working_3-way'!X48^(1/3)*SIN(('OddsRatio_working_3-way'!Y48+2*PI())/3)</f>
        <v>0.40338007603738557</v>
      </c>
      <c r="AE48" s="11">
        <f>'OddsRatio_working_3-way'!X48^(1/3)*SIN(('OddsRatio_working_3-way'!Y48+4*PI())/3)</f>
        <v>-0.51390984162074438</v>
      </c>
      <c r="AF48" s="11">
        <f>-'OddsRatio_working_3-way'!U48/(3*'OddsRatio_working_3-way'!X48^(1/3))*COS(('OddsRatio_working_3-way'!Y48)/3)</f>
        <v>0.52959758088485109</v>
      </c>
      <c r="AG48" s="11">
        <f>-'OddsRatio_working_3-way'!U48/(3*'OddsRatio_working_3-way'!X48^(1/3))*COS(('OddsRatio_working_3-way'!Y48+2*PI())/3)</f>
        <v>-0.36052037531195319</v>
      </c>
      <c r="AH48" s="11">
        <f>-'OddsRatio_working_3-way'!U48/(3*'OddsRatio_working_3-way'!X48^(1/3))*COS(('OddsRatio_working_3-way'!Y48+4*PI())/3)</f>
        <v>-0.16907720557289774</v>
      </c>
      <c r="AI48" s="11">
        <f>'OddsRatio_working_3-way'!U48/(3*'OddsRatio_working_3-way'!X48^(1/3))*SIN(('OddsRatio_working_3-way'!Y48)/3)</f>
        <v>-0.11052976558335881</v>
      </c>
      <c r="AJ48" s="11">
        <f>'OddsRatio_working_3-way'!U48/(3*'OddsRatio_working_3-way'!X48^(1/3))*SIN(('OddsRatio_working_3-way'!Y48+2*PI())/3)</f>
        <v>-0.40338007603738568</v>
      </c>
      <c r="AK48" s="11">
        <f>'OddsRatio_working_3-way'!U48/(3*'OddsRatio_working_3-way'!X48^(1/3))*SIN(('OddsRatio_working_3-way'!Y48+4*PI())/3)</f>
        <v>0.51390984162074449</v>
      </c>
      <c r="AL48" s="11">
        <f>'OddsRatio_working_3-way'!Z48+'OddsRatio_working_3-way'!AF48</f>
        <v>1.059195161769702</v>
      </c>
      <c r="AM48" s="11">
        <f>'OddsRatio_working_3-way'!AA48+'OddsRatio_working_3-way'!AG48</f>
        <v>-0.72104075062390627</v>
      </c>
      <c r="AN48" s="11">
        <f>'OddsRatio_working_3-way'!AB48+'OddsRatio_working_3-way'!AH48</f>
        <v>-0.33815441114579547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1.059195161769702</v>
      </c>
      <c r="AS48" s="11">
        <f>IF(('OddsRatio_working_3-way'!X48=0),IF(Q48&gt;0,-Q48^(1/3),(-Q48)^(1/3)),'OddsRatio_working_3-way'!AM48-'OddsRatio_working_3-way'!R48/3)</f>
        <v>-0.72104075062390627</v>
      </c>
      <c r="AT48" s="11">
        <f>IF(('OddsRatio_working_3-way'!X48=0),IF(Q48&gt;0,-Q48^(1/3),(-Q48)^(1/3)),'OddsRatio_working_3-way'!AN48-'OddsRatio_working_3-way'!R48/3)</f>
        <v>-0.33815441114579547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3.87</v>
      </c>
      <c r="D49" s="9">
        <f t="shared" si="13"/>
        <v>0.4723475424577242</v>
      </c>
      <c r="E49" s="9">
        <f t="shared" si="14"/>
        <v>0.27917814702199462</v>
      </c>
      <c r="F49" s="9">
        <f t="shared" si="15"/>
        <v>0.24847431052028121</v>
      </c>
      <c r="G49" s="9">
        <f t="shared" si="16"/>
        <v>1.0538539794532462</v>
      </c>
      <c r="H49" s="9">
        <f t="shared" si="17"/>
        <v>2.1170852182204407</v>
      </c>
      <c r="I49" s="9">
        <f t="shared" si="18"/>
        <v>3.5819422496604525</v>
      </c>
      <c r="J49" s="9">
        <f t="shared" si="19"/>
        <v>4.0245609210308162</v>
      </c>
      <c r="K49" s="11">
        <f t="shared" si="20"/>
        <v>0.4854368932038835</v>
      </c>
      <c r="L49" s="11">
        <f t="shared" si="21"/>
        <v>0.28985507246376813</v>
      </c>
      <c r="M49" s="11">
        <f t="shared" si="22"/>
        <v>0.25839793281653745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-0.27099205972638973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0.23196550040375816</v>
      </c>
      <c r="Q49" s="11">
        <f>2*'OddsRatio_working_3-way'!K49*'OddsRatio_working_3-way'!L49*'OddsRatio_working_3-way'!M49</f>
        <v>7.2716457806820733E-2</v>
      </c>
      <c r="R49" s="11">
        <f t="shared" si="23"/>
        <v>0</v>
      </c>
      <c r="S49" s="11">
        <f t="shared" si="24"/>
        <v>-0.85598633641873056</v>
      </c>
      <c r="T49" s="11">
        <f t="shared" si="25"/>
        <v>-0.26833427473941396</v>
      </c>
      <c r="U49" s="11">
        <f>'OddsRatio_working_3-way'!S49-'OddsRatio_working_3-way'!R49^2/3</f>
        <v>-0.85598633641873056</v>
      </c>
      <c r="V49" s="11">
        <f>'OddsRatio_working_3-way'!S49*'OddsRatio_working_3-way'!R49/3-2*'OddsRatio_working_3-way'!R49^3/27-'OddsRatio_working_3-way'!T49</f>
        <v>0.26833427473941396</v>
      </c>
      <c r="W49" s="11">
        <f>'OddsRatio_working_3-way'!V49^2+4*'OddsRatio_working_3-way'!U49^3/27</f>
        <v>-2.0914047531298052E-2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0.15241172078552992</v>
      </c>
      <c r="Y49" s="11">
        <f>IF('OddsRatio_working_3-way'!W49&gt;=0,IF('OddsRatio_working_3-way'!V49+SQRT('OddsRatio_working_3-way'!W49)&gt;0,0,PI()),ACOS('OddsRatio_working_3-way'!V49/(2*'OddsRatio_working_3-way'!X49)))</f>
        <v>0.49431459524011445</v>
      </c>
      <c r="Z49" s="11">
        <f>'OddsRatio_working_3-way'!X49^(1/3)*COS('OddsRatio_working_3-way'!Y49/3)</f>
        <v>0.52692698972662311</v>
      </c>
      <c r="AA49" s="11">
        <f>'OddsRatio_working_3-way'!X49^(1/3)*COS(('OddsRatio_working_3-way'!Y49+2*PI())/3)</f>
        <v>-0.3393419814580772</v>
      </c>
      <c r="AB49" s="11">
        <f>'OddsRatio_working_3-way'!X49^(1/3)*COS(('OddsRatio_working_3-way'!Y49+4*PI())/3)</f>
        <v>-0.18758500826854585</v>
      </c>
      <c r="AC49" s="11">
        <f>'OddsRatio_working_3-way'!X49^(1/3)*SIN('OddsRatio_working_3-way'!Y49/3)</f>
        <v>8.7616929322378759E-2</v>
      </c>
      <c r="AD49" s="11">
        <f>'OddsRatio_working_3-way'!X49^(1/3)*SIN(('OddsRatio_working_3-way'!Y49+2*PI())/3)</f>
        <v>0.41252369438172826</v>
      </c>
      <c r="AE49" s="11">
        <f>'OddsRatio_working_3-way'!X49^(1/3)*SIN(('OddsRatio_working_3-way'!Y49+4*PI())/3)</f>
        <v>-0.50014062370410695</v>
      </c>
      <c r="AF49" s="11">
        <f>-'OddsRatio_working_3-way'!U49/(3*'OddsRatio_working_3-way'!X49^(1/3))*COS(('OddsRatio_working_3-way'!Y49)/3)</f>
        <v>0.52692698972662311</v>
      </c>
      <c r="AG49" s="11">
        <f>-'OddsRatio_working_3-way'!U49/(3*'OddsRatio_working_3-way'!X49^(1/3))*COS(('OddsRatio_working_3-way'!Y49+2*PI())/3)</f>
        <v>-0.3393419814580772</v>
      </c>
      <c r="AH49" s="11">
        <f>-'OddsRatio_working_3-way'!U49/(3*'OddsRatio_working_3-way'!X49^(1/3))*COS(('OddsRatio_working_3-way'!Y49+4*PI())/3)</f>
        <v>-0.18758500826854585</v>
      </c>
      <c r="AI49" s="11">
        <f>'OddsRatio_working_3-way'!U49/(3*'OddsRatio_working_3-way'!X49^(1/3))*SIN(('OddsRatio_working_3-way'!Y49)/3)</f>
        <v>-8.7616929322378759E-2</v>
      </c>
      <c r="AJ49" s="11">
        <f>'OddsRatio_working_3-way'!U49/(3*'OddsRatio_working_3-way'!X49^(1/3))*SIN(('OddsRatio_working_3-way'!Y49+2*PI())/3)</f>
        <v>-0.41252369438172826</v>
      </c>
      <c r="AK49" s="11">
        <f>'OddsRatio_working_3-way'!U49/(3*'OddsRatio_working_3-way'!X49^(1/3))*SIN(('OddsRatio_working_3-way'!Y49+4*PI())/3)</f>
        <v>0.50014062370410695</v>
      </c>
      <c r="AL49" s="11">
        <f>'OddsRatio_working_3-way'!Z49+'OddsRatio_working_3-way'!AF49</f>
        <v>1.0538539794532462</v>
      </c>
      <c r="AM49" s="11">
        <f>'OddsRatio_working_3-way'!AA49+'OddsRatio_working_3-way'!AG49</f>
        <v>-0.6786839629161544</v>
      </c>
      <c r="AN49" s="11">
        <f>'OddsRatio_working_3-way'!AB49+'OddsRatio_working_3-way'!AH49</f>
        <v>-0.3751700165370917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1.0538539794532462</v>
      </c>
      <c r="AS49" s="11">
        <f>IF(('OddsRatio_working_3-way'!X49=0),IF(Q49&gt;0,-Q49^(1/3),(-Q49)^(1/3)),'OddsRatio_working_3-way'!AM49-'OddsRatio_working_3-way'!R49/3)</f>
        <v>-0.6786839629161544</v>
      </c>
      <c r="AT49" s="11">
        <f>IF(('OddsRatio_working_3-way'!X49=0),IF(Q49&gt;0,-Q49^(1/3),(-Q49)^(1/3)),'OddsRatio_working_3-way'!AN49-'OddsRatio_working_3-way'!R49/3)</f>
        <v>-0.3751700165370917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2.23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3.42</v>
      </c>
      <c r="D50" s="9">
        <f t="shared" si="13"/>
        <v>0.43593924162075953</v>
      </c>
      <c r="E50" s="9">
        <f t="shared" si="14"/>
        <v>0.2820303791896201</v>
      </c>
      <c r="F50" s="9">
        <f t="shared" si="15"/>
        <v>0.2820303791896201</v>
      </c>
      <c r="G50" s="9">
        <f t="shared" si="16"/>
        <v>1.0519493054059321</v>
      </c>
      <c r="H50" s="9">
        <f t="shared" si="17"/>
        <v>2.2938976456492961</v>
      </c>
      <c r="I50" s="9">
        <f t="shared" si="18"/>
        <v>3.5457173190823559</v>
      </c>
      <c r="J50" s="9">
        <f t="shared" si="19"/>
        <v>3.5457173190823559</v>
      </c>
      <c r="K50" s="11">
        <f t="shared" si="20"/>
        <v>0.44843049327354262</v>
      </c>
      <c r="L50" s="11">
        <f t="shared" si="21"/>
        <v>0.29239766081871343</v>
      </c>
      <c r="M50" s="11">
        <f t="shared" si="22"/>
        <v>0.29239766081871343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-0.27617144242611602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0.23271887881488354</v>
      </c>
      <c r="Q50" s="11">
        <f>2*'OddsRatio_working_3-way'!K50*'OddsRatio_working_3-way'!L50*'OddsRatio_working_3-way'!M50</f>
        <v>7.6678378522202148E-2</v>
      </c>
      <c r="R50" s="11">
        <f t="shared" si="23"/>
        <v>0</v>
      </c>
      <c r="S50" s="11">
        <f t="shared" si="24"/>
        <v>-0.84266090936300442</v>
      </c>
      <c r="T50" s="11">
        <f t="shared" si="25"/>
        <v>-0.27764774608336223</v>
      </c>
      <c r="U50" s="11">
        <f>'OddsRatio_working_3-way'!S50-'OddsRatio_working_3-way'!R50^2/3</f>
        <v>-0.84266090936300442</v>
      </c>
      <c r="V50" s="11">
        <f>'OddsRatio_working_3-way'!S50*'OddsRatio_working_3-way'!R50/3-2*'OddsRatio_working_3-way'!R50^3/27-'OddsRatio_working_3-way'!T50</f>
        <v>0.27764774608336223</v>
      </c>
      <c r="W50" s="11">
        <f>'OddsRatio_working_3-way'!V50^2+4*'OddsRatio_working_3-way'!U50^3/27</f>
        <v>-1.1556836425996406E-2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0.14886664110132899</v>
      </c>
      <c r="Y50" s="11">
        <f>IF('OddsRatio_working_3-way'!W50&gt;=0,IF('OddsRatio_working_3-way'!V50+SQRT('OddsRatio_working_3-way'!W50)&gt;0,0,PI()),ACOS('OddsRatio_working_3-way'!V50/(2*'OddsRatio_working_3-way'!X50)))</f>
        <v>0.36941566142388438</v>
      </c>
      <c r="Z50" s="11">
        <f>'OddsRatio_working_3-way'!X50^(1/3)*COS('OddsRatio_working_3-way'!Y50/3)</f>
        <v>0.52597465270296595</v>
      </c>
      <c r="AA50" s="11">
        <f>'OddsRatio_working_3-way'!X50^(1/3)*COS(('OddsRatio_working_3-way'!Y50+2*PI())/3)</f>
        <v>-0.31936308245503209</v>
      </c>
      <c r="AB50" s="11">
        <f>'OddsRatio_working_3-way'!X50^(1/3)*COS(('OddsRatio_working_3-way'!Y50+4*PI())/3)</f>
        <v>-0.20661157024793375</v>
      </c>
      <c r="AC50" s="11">
        <f>'OddsRatio_working_3-way'!X50^(1/3)*SIN('OddsRatio_working_3-way'!Y50/3)</f>
        <v>6.509711592430556E-2</v>
      </c>
      <c r="AD50" s="11">
        <f>'OddsRatio_working_3-way'!X50^(1/3)*SIN(('OddsRatio_working_3-way'!Y50+2*PI())/3)</f>
        <v>0.42295885302531322</v>
      </c>
      <c r="AE50" s="11">
        <f>'OddsRatio_working_3-way'!X50^(1/3)*SIN(('OddsRatio_working_3-way'!Y50+4*PI())/3)</f>
        <v>-0.48805596894961878</v>
      </c>
      <c r="AF50" s="11">
        <f>-'OddsRatio_working_3-way'!U50/(3*'OddsRatio_working_3-way'!X50^(1/3))*COS(('OddsRatio_working_3-way'!Y50)/3)</f>
        <v>0.52597465270296606</v>
      </c>
      <c r="AG50" s="11">
        <f>-'OddsRatio_working_3-way'!U50/(3*'OddsRatio_working_3-way'!X50^(1/3))*COS(('OddsRatio_working_3-way'!Y50+2*PI())/3)</f>
        <v>-0.3193630824550322</v>
      </c>
      <c r="AH50" s="11">
        <f>-'OddsRatio_working_3-way'!U50/(3*'OddsRatio_working_3-way'!X50^(1/3))*COS(('OddsRatio_working_3-way'!Y50+4*PI())/3)</f>
        <v>-0.20661157024793378</v>
      </c>
      <c r="AI50" s="11">
        <f>'OddsRatio_working_3-way'!U50/(3*'OddsRatio_working_3-way'!X50^(1/3))*SIN(('OddsRatio_working_3-way'!Y50)/3)</f>
        <v>-6.5097115924305574E-2</v>
      </c>
      <c r="AJ50" s="11">
        <f>'OddsRatio_working_3-way'!U50/(3*'OddsRatio_working_3-way'!X50^(1/3))*SIN(('OddsRatio_working_3-way'!Y50+2*PI())/3)</f>
        <v>-0.42295885302531327</v>
      </c>
      <c r="AK50" s="11">
        <f>'OddsRatio_working_3-way'!U50/(3*'OddsRatio_working_3-way'!X50^(1/3))*SIN(('OddsRatio_working_3-way'!Y50+4*PI())/3)</f>
        <v>0.48805596894961889</v>
      </c>
      <c r="AL50" s="11">
        <f>'OddsRatio_working_3-way'!Z50+'OddsRatio_working_3-way'!AF50</f>
        <v>1.0519493054059321</v>
      </c>
      <c r="AM50" s="11">
        <f>'OddsRatio_working_3-way'!AA50+'OddsRatio_working_3-way'!AG50</f>
        <v>-0.63872616491006429</v>
      </c>
      <c r="AN50" s="11">
        <f>'OddsRatio_working_3-way'!AB50+'OddsRatio_working_3-way'!AH50</f>
        <v>-0.4132231404958675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1.0519493054059321</v>
      </c>
      <c r="AS50" s="11">
        <f>IF(('OddsRatio_working_3-way'!X50=0),IF(Q50&gt;0,-Q50^(1/3),(-Q50)^(1/3)),'OddsRatio_working_3-way'!AM50-'OddsRatio_working_3-way'!R50/3)</f>
        <v>-0.63872616491006429</v>
      </c>
      <c r="AT50" s="11">
        <f>IF(('OddsRatio_working_3-way'!X50=0),IF(Q50&gt;0,-Q50^(1/3),(-Q50)^(1/3)),'OddsRatio_working_3-way'!AN50-'OddsRatio_working_3-way'!R50/3)</f>
        <v>-0.4132231404958675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2.35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3.2</v>
      </c>
      <c r="D51" s="9">
        <f t="shared" si="13"/>
        <v>0.41338981153717835</v>
      </c>
      <c r="E51" s="9">
        <f t="shared" si="14"/>
        <v>0.28472194206980622</v>
      </c>
      <c r="F51" s="9">
        <f t="shared" si="15"/>
        <v>0.30188824639301548</v>
      </c>
      <c r="G51" s="9">
        <f t="shared" si="16"/>
        <v>1.0511291120413517</v>
      </c>
      <c r="H51" s="9">
        <f t="shared" si="17"/>
        <v>2.419024301255825</v>
      </c>
      <c r="I51" s="9">
        <f t="shared" si="18"/>
        <v>3.5121985777788307</v>
      </c>
      <c r="J51" s="9">
        <f t="shared" si="19"/>
        <v>3.3124840464909737</v>
      </c>
      <c r="K51" s="11">
        <f t="shared" si="20"/>
        <v>0.42553191489361702</v>
      </c>
      <c r="L51" s="11">
        <f t="shared" si="21"/>
        <v>0.29498525073746312</v>
      </c>
      <c r="M51" s="11">
        <f t="shared" si="22"/>
        <v>0.3125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-0.27844332517416681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0.23300696667294291</v>
      </c>
      <c r="Q51" s="11">
        <f>2*'OddsRatio_working_3-way'!K51*'OddsRatio_working_3-way'!L51*'OddsRatio_working_3-way'!M51</f>
        <v>7.8453524132304026E-2</v>
      </c>
      <c r="R51" s="11">
        <f t="shared" si="23"/>
        <v>0</v>
      </c>
      <c r="S51" s="11">
        <f t="shared" si="24"/>
        <v>-0.83682008368200822</v>
      </c>
      <c r="T51" s="11">
        <f t="shared" si="25"/>
        <v>-0.28175760393333615</v>
      </c>
      <c r="U51" s="11">
        <f>'OddsRatio_working_3-way'!S51-'OddsRatio_working_3-way'!R51^2/3</f>
        <v>-0.83682008368200822</v>
      </c>
      <c r="V51" s="11">
        <f>'OddsRatio_working_3-way'!S51*'OddsRatio_working_3-way'!R51/3-2*'OddsRatio_working_3-way'!R51^3/27-'OddsRatio_working_3-way'!T51</f>
        <v>0.28175760393333615</v>
      </c>
      <c r="W51" s="11">
        <f>'OddsRatio_working_3-way'!V51^2+4*'OddsRatio_working_3-way'!U51^3/27</f>
        <v>-7.4272012020432099E-3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0.14732154338071021</v>
      </c>
      <c r="Y51" s="11">
        <f>IF('OddsRatio_working_3-way'!W51&gt;=0,IF('OddsRatio_working_3-way'!V51+SQRT('OddsRatio_working_3-way'!W51)&gt;0,0,PI()),ACOS('OddsRatio_working_3-way'!V51/(2*'OddsRatio_working_3-way'!X51)))</f>
        <v>0.29683341983525935</v>
      </c>
      <c r="Z51" s="11">
        <f>'OddsRatio_working_3-way'!X51^(1/3)*COS('OddsRatio_working_3-way'!Y51/3)</f>
        <v>0.52556455602067587</v>
      </c>
      <c r="AA51" s="11">
        <f>'OddsRatio_working_3-way'!X51^(1/3)*COS(('OddsRatio_working_3-way'!Y51+2*PI())/3)</f>
        <v>-0.30796461982209494</v>
      </c>
      <c r="AB51" s="11">
        <f>'OddsRatio_working_3-way'!X51^(1/3)*COS(('OddsRatio_working_3-way'!Y51+4*PI())/3)</f>
        <v>-0.21759993619858087</v>
      </c>
      <c r="AC51" s="11">
        <f>'OddsRatio_working_3-way'!X51^(1/3)*SIN('OddsRatio_working_3-way'!Y51/3)</f>
        <v>5.2172074415271198E-2</v>
      </c>
      <c r="AD51" s="11">
        <f>'OddsRatio_working_3-way'!X51^(1/3)*SIN(('OddsRatio_working_3-way'!Y51+2*PI())/3)</f>
        <v>0.4290662196349595</v>
      </c>
      <c r="AE51" s="11">
        <f>'OddsRatio_working_3-way'!X51^(1/3)*SIN(('OddsRatio_working_3-way'!Y51+4*PI())/3)</f>
        <v>-0.48123829405023066</v>
      </c>
      <c r="AF51" s="11">
        <f>-'OddsRatio_working_3-way'!U51/(3*'OddsRatio_working_3-way'!X51^(1/3))*COS(('OddsRatio_working_3-way'!Y51)/3)</f>
        <v>0.52556455602067598</v>
      </c>
      <c r="AG51" s="11">
        <f>-'OddsRatio_working_3-way'!U51/(3*'OddsRatio_working_3-way'!X51^(1/3))*COS(('OddsRatio_working_3-way'!Y51+2*PI())/3)</f>
        <v>-0.307964619822095</v>
      </c>
      <c r="AH51" s="11">
        <f>-'OddsRatio_working_3-way'!U51/(3*'OddsRatio_working_3-way'!X51^(1/3))*COS(('OddsRatio_working_3-way'!Y51+4*PI())/3)</f>
        <v>-0.2175999361985809</v>
      </c>
      <c r="AI51" s="11">
        <f>'OddsRatio_working_3-way'!U51/(3*'OddsRatio_working_3-way'!X51^(1/3))*SIN(('OddsRatio_working_3-way'!Y51)/3)</f>
        <v>-5.2172074415271212E-2</v>
      </c>
      <c r="AJ51" s="11">
        <f>'OddsRatio_working_3-way'!U51/(3*'OddsRatio_working_3-way'!X51^(1/3))*SIN(('OddsRatio_working_3-way'!Y51+2*PI())/3)</f>
        <v>-0.42906621963495956</v>
      </c>
      <c r="AK51" s="11">
        <f>'OddsRatio_working_3-way'!U51/(3*'OddsRatio_working_3-way'!X51^(1/3))*SIN(('OddsRatio_working_3-way'!Y51+4*PI())/3)</f>
        <v>0.48123829405023077</v>
      </c>
      <c r="AL51" s="11">
        <f>'OddsRatio_working_3-way'!Z51+'OddsRatio_working_3-way'!AF51</f>
        <v>1.0511291120413517</v>
      </c>
      <c r="AM51" s="11">
        <f>'OddsRatio_working_3-way'!AA51+'OddsRatio_working_3-way'!AG51</f>
        <v>-0.61592923964419</v>
      </c>
      <c r="AN51" s="11">
        <f>'OddsRatio_working_3-way'!AB51+'OddsRatio_working_3-way'!AH51</f>
        <v>-0.43519987239716174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1.0511291120413517</v>
      </c>
      <c r="AS51" s="11">
        <f>IF(('OddsRatio_working_3-way'!X51=0),IF(Q51&gt;0,-Q51^(1/3),(-Q51)^(1/3)),'OddsRatio_working_3-way'!AM51-'OddsRatio_working_3-way'!R51/3)</f>
        <v>-0.61592923964419</v>
      </c>
      <c r="AT51" s="11">
        <f>IF(('OddsRatio_working_3-way'!X51=0),IF(Q51&gt;0,-Q51^(1/3),(-Q51)^(1/3)),'OddsRatio_working_3-way'!AN51-'OddsRatio_working_3-way'!R51/3)</f>
        <v>-0.43519987239716174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2.66</v>
      </c>
      <c r="B52" s="4">
        <f>IF('True_Odds_Calculator_3-way'!B53="","",'True_Odds_Calculator_3-way'!B53)</f>
        <v>3.38</v>
      </c>
      <c r="C52" s="4">
        <f>IF('True_Odds_Calculator_3-way'!C53="","",'True_Odds_Calculator_3-way'!C53)</f>
        <v>2.77</v>
      </c>
      <c r="D52" s="9">
        <f t="shared" si="13"/>
        <v>0.36449654225390593</v>
      </c>
      <c r="E52" s="9">
        <f t="shared" si="14"/>
        <v>0.28573620052284582</v>
      </c>
      <c r="F52" s="9">
        <f t="shared" si="15"/>
        <v>0.34976725722324831</v>
      </c>
      <c r="G52" s="9">
        <f t="shared" si="16"/>
        <v>1.0503073799095199</v>
      </c>
      <c r="H52" s="9">
        <f t="shared" si="17"/>
        <v>2.7435102506498033</v>
      </c>
      <c r="I52" s="9">
        <f t="shared" si="18"/>
        <v>3.4997315641846569</v>
      </c>
      <c r="J52" s="9">
        <f t="shared" si="19"/>
        <v>2.8590440624398505</v>
      </c>
      <c r="K52" s="11">
        <f t="shared" si="20"/>
        <v>0.37593984962406013</v>
      </c>
      <c r="L52" s="11">
        <f t="shared" si="21"/>
        <v>0.29585798816568049</v>
      </c>
      <c r="M52" s="11">
        <f t="shared" si="22"/>
        <v>0.36101083032490977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-0.28078907455981073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0.23329102239931107</v>
      </c>
      <c r="Q52" s="11">
        <f>2*'OddsRatio_working_3-way'!K52*'OddsRatio_working_3-way'!L52*'OddsRatio_working_3-way'!M52</f>
        <v>8.0306720275150109E-2</v>
      </c>
      <c r="R52" s="11">
        <f t="shared" si="23"/>
        <v>0</v>
      </c>
      <c r="S52" s="11">
        <f t="shared" si="24"/>
        <v>-0.83084081090063167</v>
      </c>
      <c r="T52" s="11">
        <f t="shared" si="25"/>
        <v>-0.28600372148042397</v>
      </c>
      <c r="U52" s="11">
        <f>'OddsRatio_working_3-way'!S52-'OddsRatio_working_3-way'!R52^2/3</f>
        <v>-0.83084081090063167</v>
      </c>
      <c r="V52" s="11">
        <f>'OddsRatio_working_3-way'!S52*'OddsRatio_working_3-way'!R52/3-2*'OddsRatio_working_3-way'!R52^3/27-'OddsRatio_working_3-way'!T52</f>
        <v>0.28600372148042397</v>
      </c>
      <c r="W52" s="11">
        <f>'OddsRatio_working_3-way'!V52^2+4*'OddsRatio_working_3-way'!U52^3/27</f>
        <v>-3.168754976467264E-3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0.14574539759210167</v>
      </c>
      <c r="Y52" s="11">
        <f>IF('OddsRatio_working_3-way'!W52&gt;=0,IF('OddsRatio_working_3-way'!V52+SQRT('OddsRatio_working_3-way'!W52)&gt;0,0,PI()),ACOS('OddsRatio_working_3-way'!V52/(2*'OddsRatio_working_3-way'!X52)))</f>
        <v>0.19433749716908411</v>
      </c>
      <c r="Z52" s="11">
        <f>'OddsRatio_working_3-way'!X52^(1/3)*COS('OddsRatio_working_3-way'!Y52/3)</f>
        <v>0.52515368995476008</v>
      </c>
      <c r="AA52" s="11">
        <f>'OddsRatio_working_3-way'!X52^(1/3)*COS(('OddsRatio_working_3-way'!Y52+2*PI())/3)</f>
        <v>-0.29207945791814693</v>
      </c>
      <c r="AB52" s="11">
        <f>'OddsRatio_working_3-way'!X52^(1/3)*COS(('OddsRatio_working_3-way'!Y52+4*PI())/3)</f>
        <v>-0.23307423203661329</v>
      </c>
      <c r="AC52" s="11">
        <f>'OddsRatio_working_3-way'!X52^(1/3)*SIN('OddsRatio_working_3-way'!Y52/3)</f>
        <v>3.4066683046298389E-2</v>
      </c>
      <c r="AD52" s="11">
        <f>'OddsRatio_working_3-way'!X52^(1/3)*SIN(('OddsRatio_working_3-way'!Y52+2*PI())/3)</f>
        <v>0.43776309486880999</v>
      </c>
      <c r="AE52" s="11">
        <f>'OddsRatio_working_3-way'!X52^(1/3)*SIN(('OddsRatio_working_3-way'!Y52+4*PI())/3)</f>
        <v>-0.47182977791510811</v>
      </c>
      <c r="AF52" s="11">
        <f>-'OddsRatio_working_3-way'!U52/(3*'OddsRatio_working_3-way'!X52^(1/3))*COS(('OddsRatio_working_3-way'!Y52)/3)</f>
        <v>0.52515368995475997</v>
      </c>
      <c r="AG52" s="11">
        <f>-'OddsRatio_working_3-way'!U52/(3*'OddsRatio_working_3-way'!X52^(1/3))*COS(('OddsRatio_working_3-way'!Y52+2*PI())/3)</f>
        <v>-0.29207945791814688</v>
      </c>
      <c r="AH52" s="11">
        <f>-'OddsRatio_working_3-way'!U52/(3*'OddsRatio_working_3-way'!X52^(1/3))*COS(('OddsRatio_working_3-way'!Y52+4*PI())/3)</f>
        <v>-0.23307423203661323</v>
      </c>
      <c r="AI52" s="11">
        <f>'OddsRatio_working_3-way'!U52/(3*'OddsRatio_working_3-way'!X52^(1/3))*SIN(('OddsRatio_working_3-way'!Y52)/3)</f>
        <v>-3.4066683046298382E-2</v>
      </c>
      <c r="AJ52" s="11">
        <f>'OddsRatio_working_3-way'!U52/(3*'OddsRatio_working_3-way'!X52^(1/3))*SIN(('OddsRatio_working_3-way'!Y52+2*PI())/3)</f>
        <v>-0.43776309486880988</v>
      </c>
      <c r="AK52" s="11">
        <f>'OddsRatio_working_3-way'!U52/(3*'OddsRatio_working_3-way'!X52^(1/3))*SIN(('OddsRatio_working_3-way'!Y52+4*PI())/3)</f>
        <v>0.471829777915108</v>
      </c>
      <c r="AL52" s="11">
        <f>'OddsRatio_working_3-way'!Z52+'OddsRatio_working_3-way'!AF52</f>
        <v>1.0503073799095199</v>
      </c>
      <c r="AM52" s="11">
        <f>'OddsRatio_working_3-way'!AA52+'OddsRatio_working_3-way'!AG52</f>
        <v>-0.58415891583629387</v>
      </c>
      <c r="AN52" s="11">
        <f>'OddsRatio_working_3-way'!AB52+'OddsRatio_working_3-way'!AH52</f>
        <v>-0.46614846407322652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1.0503073799095199</v>
      </c>
      <c r="AS52" s="11">
        <f>IF(('OddsRatio_working_3-way'!X52=0),IF(Q52&gt;0,-Q52^(1/3),(-Q52)^(1/3)),'OddsRatio_working_3-way'!AM52-'OddsRatio_working_3-way'!R52/3)</f>
        <v>-0.58415891583629387</v>
      </c>
      <c r="AT52" s="11">
        <f>IF(('OddsRatio_working_3-way'!X52=0),IF(Q52&gt;0,-Q52^(1/3),(-Q52)^(1/3)),'OddsRatio_working_3-way'!AN52-'OddsRatio_working_3-way'!R52/3)</f>
        <v>-0.46614846407322652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3.46</v>
      </c>
      <c r="C53" s="4">
        <f>IF('True_Odds_Calculator_3-way'!C54="","",'True_Odds_Calculator_3-way'!C54)</f>
        <v>2.85</v>
      </c>
      <c r="D53" s="9">
        <f t="shared" si="13"/>
        <v>0.38173875009670727</v>
      </c>
      <c r="E53" s="9">
        <f t="shared" si="14"/>
        <v>0.27877350986485366</v>
      </c>
      <c r="F53" s="9">
        <f t="shared" si="15"/>
        <v>0.33948774003843912</v>
      </c>
      <c r="G53" s="9">
        <f t="shared" si="16"/>
        <v>1.0516834981812608</v>
      </c>
      <c r="H53" s="9">
        <f t="shared" si="17"/>
        <v>2.6195925871991417</v>
      </c>
      <c r="I53" s="9">
        <f t="shared" si="18"/>
        <v>3.5871414055259017</v>
      </c>
      <c r="J53" s="9">
        <f t="shared" si="19"/>
        <v>2.9456144716353325</v>
      </c>
      <c r="K53" s="11">
        <f t="shared" si="20"/>
        <v>0.39370078740157477</v>
      </c>
      <c r="L53" s="11">
        <f t="shared" si="21"/>
        <v>0.28901734104046245</v>
      </c>
      <c r="M53" s="11">
        <f t="shared" si="22"/>
        <v>0.35087719298245612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-0.27981621707082782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0.23356146499332853</v>
      </c>
      <c r="Q53" s="11">
        <f>2*'OddsRatio_working_3-way'!K53*'OddsRatio_working_3-way'!L53*'OddsRatio_working_3-way'!M53</f>
        <v>7.9850073501992649E-2</v>
      </c>
      <c r="R53" s="11">
        <f t="shared" si="23"/>
        <v>0</v>
      </c>
      <c r="S53" s="11">
        <f t="shared" si="24"/>
        <v>-0.83469595664717611</v>
      </c>
      <c r="T53" s="11">
        <f t="shared" si="25"/>
        <v>-0.28536613902467556</v>
      </c>
      <c r="U53" s="11">
        <f>'OddsRatio_working_3-way'!S53-'OddsRatio_working_3-way'!R53^2/3</f>
        <v>-0.83469595664717611</v>
      </c>
      <c r="V53" s="11">
        <f>'OddsRatio_working_3-way'!S53*'OddsRatio_working_3-way'!R53/3-2*'OddsRatio_working_3-way'!R53^3/27-'OddsRatio_working_3-way'!T53</f>
        <v>0.28536613902467556</v>
      </c>
      <c r="W53" s="11">
        <f>'OddsRatio_working_3-way'!V53^2+4*'OddsRatio_working_3-way'!U53^3/27</f>
        <v>-4.7212995366663207E-3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0.14676097304675106</v>
      </c>
      <c r="Y53" s="11">
        <f>IF('OddsRatio_working_3-way'!W53&gt;=0,IF('OddsRatio_working_3-way'!V53+SQRT('OddsRatio_working_3-way'!W53)&gt;0,0,PI()),ACOS('OddsRatio_working_3-way'!V53/(2*'OddsRatio_working_3-way'!X53)))</f>
        <v>0.23628652347815704</v>
      </c>
      <c r="Z53" s="11">
        <f>'OddsRatio_working_3-way'!X53^(1/3)*COS('OddsRatio_working_3-way'!Y53/3)</f>
        <v>0.52584174909063042</v>
      </c>
      <c r="AA53" s="11">
        <f>'OddsRatio_working_3-way'!X53^(1/3)*COS(('OddsRatio_working_3-way'!Y53+2*PI())/3)</f>
        <v>-0.29886291603955778</v>
      </c>
      <c r="AB53" s="11">
        <f>'OddsRatio_working_3-way'!X53^(1/3)*COS(('OddsRatio_working_3-way'!Y53+4*PI())/3)</f>
        <v>-0.2269788330510728</v>
      </c>
      <c r="AC53" s="11">
        <f>'OddsRatio_working_3-way'!X53^(1/3)*SIN('OddsRatio_working_3-way'!Y53/3)</f>
        <v>4.1502294663851302E-2</v>
      </c>
      <c r="AD53" s="11">
        <f>'OddsRatio_working_3-way'!X53^(1/3)*SIN(('OddsRatio_working_3-way'!Y53+2*PI())/3)</f>
        <v>0.43464116575100303</v>
      </c>
      <c r="AE53" s="11">
        <f>'OddsRatio_working_3-way'!X53^(1/3)*SIN(('OddsRatio_working_3-way'!Y53+4*PI())/3)</f>
        <v>-0.47614346041485422</v>
      </c>
      <c r="AF53" s="11">
        <f>-'OddsRatio_working_3-way'!U53/(3*'OddsRatio_working_3-way'!X53^(1/3))*COS(('OddsRatio_working_3-way'!Y53)/3)</f>
        <v>0.52584174909063053</v>
      </c>
      <c r="AG53" s="11">
        <f>-'OddsRatio_working_3-way'!U53/(3*'OddsRatio_working_3-way'!X53^(1/3))*COS(('OddsRatio_working_3-way'!Y53+2*PI())/3)</f>
        <v>-0.29886291603955784</v>
      </c>
      <c r="AH53" s="11">
        <f>-'OddsRatio_working_3-way'!U53/(3*'OddsRatio_working_3-way'!X53^(1/3))*COS(('OddsRatio_working_3-way'!Y53+4*PI())/3)</f>
        <v>-0.22697883305107283</v>
      </c>
      <c r="AI53" s="11">
        <f>'OddsRatio_working_3-way'!U53/(3*'OddsRatio_working_3-way'!X53^(1/3))*SIN(('OddsRatio_working_3-way'!Y53)/3)</f>
        <v>-4.1502294663851309E-2</v>
      </c>
      <c r="AJ53" s="11">
        <f>'OddsRatio_working_3-way'!U53/(3*'OddsRatio_working_3-way'!X53^(1/3))*SIN(('OddsRatio_working_3-way'!Y53+2*PI())/3)</f>
        <v>-0.43464116575100314</v>
      </c>
      <c r="AK53" s="11">
        <f>'OddsRatio_working_3-way'!U53/(3*'OddsRatio_working_3-way'!X53^(1/3))*SIN(('OddsRatio_working_3-way'!Y53+4*PI())/3)</f>
        <v>0.47614346041485434</v>
      </c>
      <c r="AL53" s="11">
        <f>'OddsRatio_working_3-way'!Z53+'OddsRatio_working_3-way'!AF53</f>
        <v>1.0516834981812608</v>
      </c>
      <c r="AM53" s="11">
        <f>'OddsRatio_working_3-way'!AA53+'OddsRatio_working_3-way'!AG53</f>
        <v>-0.59772583207911567</v>
      </c>
      <c r="AN53" s="11">
        <f>'OddsRatio_working_3-way'!AB53+'OddsRatio_working_3-way'!AH53</f>
        <v>-0.45395766610214561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1.0516834981812608</v>
      </c>
      <c r="AS53" s="11">
        <f>IF(('OddsRatio_working_3-way'!X53=0),IF(Q53&gt;0,-Q53^(1/3),(-Q53)^(1/3)),'OddsRatio_working_3-way'!AM53-'OddsRatio_working_3-way'!R53/3)</f>
        <v>-0.59772583207911567</v>
      </c>
      <c r="AT53" s="11">
        <f>IF(('OddsRatio_working_3-way'!X53=0),IF(Q53&gt;0,-Q53^(1/3),(-Q53)^(1/3)),'OddsRatio_working_3-way'!AN53-'OddsRatio_working_3-way'!R53/3)</f>
        <v>-0.45395766610214561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2.2200000000000002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3.35</v>
      </c>
      <c r="D54" s="9">
        <f t="shared" si="13"/>
        <v>0.43430415776181885</v>
      </c>
      <c r="E54" s="9">
        <f t="shared" si="14"/>
        <v>0.28071266286682206</v>
      </c>
      <c r="F54" s="9">
        <f t="shared" si="15"/>
        <v>0.28498317937135897</v>
      </c>
      <c r="G54" s="9">
        <f t="shared" si="16"/>
        <v>1.0676506505907488</v>
      </c>
      <c r="H54" s="9">
        <f t="shared" si="17"/>
        <v>2.3025337937207135</v>
      </c>
      <c r="I54" s="9">
        <f t="shared" si="18"/>
        <v>3.5623615614177973</v>
      </c>
      <c r="J54" s="9">
        <f t="shared" si="19"/>
        <v>3.5089790288882599</v>
      </c>
      <c r="K54" s="11">
        <f t="shared" si="20"/>
        <v>0.4504504504504504</v>
      </c>
      <c r="L54" s="11">
        <f t="shared" si="21"/>
        <v>0.29411764705882354</v>
      </c>
      <c r="M54" s="11">
        <f t="shared" si="22"/>
        <v>0.29850746268656714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-0.27212111145385953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0.23610089457323874</v>
      </c>
      <c r="Q54" s="11">
        <f>2*'OddsRatio_working_3-way'!K54*'OddsRatio_working_3-way'!L54*'OddsRatio_working_3-way'!M54</f>
        <v>7.9095777076461884E-2</v>
      </c>
      <c r="R54" s="11">
        <f t="shared" si="23"/>
        <v>0</v>
      </c>
      <c r="S54" s="11">
        <f t="shared" si="24"/>
        <v>-0.86763167073596081</v>
      </c>
      <c r="T54" s="11">
        <f t="shared" si="25"/>
        <v>-0.29066387629345419</v>
      </c>
      <c r="U54" s="11">
        <f>'OddsRatio_working_3-way'!S54-'OddsRatio_working_3-way'!R54^2/3</f>
        <v>-0.86763167073596081</v>
      </c>
      <c r="V54" s="11">
        <f>'OddsRatio_working_3-way'!S54*'OddsRatio_working_3-way'!R54/3-2*'OddsRatio_working_3-way'!R54^3/27-'OddsRatio_working_3-way'!T54</f>
        <v>0.29066387629345419</v>
      </c>
      <c r="W54" s="11">
        <f>'OddsRatio_working_3-way'!V54^2+4*'OddsRatio_working_3-way'!U54^3/27</f>
        <v>-1.227597189260711E-2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0.15553252141798476</v>
      </c>
      <c r="Y54" s="11">
        <f>IF('OddsRatio_working_3-way'!W54&gt;=0,IF('OddsRatio_working_3-way'!V54+SQRT('OddsRatio_working_3-way'!W54)&gt;0,0,PI()),ACOS('OddsRatio_working_3-way'!V54/(2*'OddsRatio_working_3-way'!X54)))</f>
        <v>0.36418290652898611</v>
      </c>
      <c r="Z54" s="11">
        <f>'OddsRatio_working_3-way'!X54^(1/3)*COS('OddsRatio_working_3-way'!Y54/3)</f>
        <v>0.53382532529537441</v>
      </c>
      <c r="AA54" s="11">
        <f>'OddsRatio_working_3-way'!X54^(1/3)*COS(('OddsRatio_working_3-way'!Y54+2*PI())/3)</f>
        <v>-0.32331132609777313</v>
      </c>
      <c r="AB54" s="11">
        <f>'OddsRatio_working_3-way'!X54^(1/3)*COS(('OddsRatio_working_3-way'!Y54+4*PI())/3)</f>
        <v>-0.21051399919760133</v>
      </c>
      <c r="AC54" s="11">
        <f>'OddsRatio_working_3-way'!X54^(1/3)*SIN('OddsRatio_working_3-way'!Y54/3)</f>
        <v>6.5123567049684528E-2</v>
      </c>
      <c r="AD54" s="11">
        <f>'OddsRatio_working_3-way'!X54^(1/3)*SIN(('OddsRatio_working_3-way'!Y54+2*PI())/3)</f>
        <v>0.42974450936444364</v>
      </c>
      <c r="AE54" s="11">
        <f>'OddsRatio_working_3-way'!X54^(1/3)*SIN(('OddsRatio_working_3-way'!Y54+4*PI())/3)</f>
        <v>-0.49486807641412806</v>
      </c>
      <c r="AF54" s="11">
        <f>-'OddsRatio_working_3-way'!U54/(3*'OddsRatio_working_3-way'!X54^(1/3))*COS(('OddsRatio_working_3-way'!Y54)/3)</f>
        <v>0.5338253252953743</v>
      </c>
      <c r="AG54" s="11">
        <f>-'OddsRatio_working_3-way'!U54/(3*'OddsRatio_working_3-way'!X54^(1/3))*COS(('OddsRatio_working_3-way'!Y54+2*PI())/3)</f>
        <v>-0.32331132609777308</v>
      </c>
      <c r="AH54" s="11">
        <f>-'OddsRatio_working_3-way'!U54/(3*'OddsRatio_working_3-way'!X54^(1/3))*COS(('OddsRatio_working_3-way'!Y54+4*PI())/3)</f>
        <v>-0.21051399919760128</v>
      </c>
      <c r="AI54" s="11">
        <f>'OddsRatio_working_3-way'!U54/(3*'OddsRatio_working_3-way'!X54^(1/3))*SIN(('OddsRatio_working_3-way'!Y54)/3)</f>
        <v>-6.5123567049684514E-2</v>
      </c>
      <c r="AJ54" s="11">
        <f>'OddsRatio_working_3-way'!U54/(3*'OddsRatio_working_3-way'!X54^(1/3))*SIN(('OddsRatio_working_3-way'!Y54+2*PI())/3)</f>
        <v>-0.42974450936444353</v>
      </c>
      <c r="AK54" s="11">
        <f>'OddsRatio_working_3-way'!U54/(3*'OddsRatio_working_3-way'!X54^(1/3))*SIN(('OddsRatio_working_3-way'!Y54+4*PI())/3)</f>
        <v>0.49486807641412794</v>
      </c>
      <c r="AL54" s="11">
        <f>'OddsRatio_working_3-way'!Z54+'OddsRatio_working_3-way'!AF54</f>
        <v>1.0676506505907488</v>
      </c>
      <c r="AM54" s="11">
        <f>'OddsRatio_working_3-way'!AA54+'OddsRatio_working_3-way'!AG54</f>
        <v>-0.64662265219554627</v>
      </c>
      <c r="AN54" s="11">
        <f>'OddsRatio_working_3-way'!AB54+'OddsRatio_working_3-way'!AH54</f>
        <v>-0.42102799839520261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1.0676506505907488</v>
      </c>
      <c r="AS54" s="11">
        <f>IF(('OddsRatio_working_3-way'!X54=0),IF(Q54&gt;0,-Q54^(1/3),(-Q54)^(1/3)),'OddsRatio_working_3-way'!AM54-'OddsRatio_working_3-way'!R54/3)</f>
        <v>-0.64662265219554627</v>
      </c>
      <c r="AT54" s="11">
        <f>IF(('OddsRatio_working_3-way'!X54=0),IF(Q54&gt;0,-Q54^(1/3),(-Q54)^(1/3)),'OddsRatio_working_3-way'!AN54-'OddsRatio_working_3-way'!R54/3)</f>
        <v>-0.42102799839520261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</v>
      </c>
      <c r="B55" s="4">
        <f>IF('True_Odds_Calculator_3-way'!B56="","",'True_Odds_Calculator_3-way'!B56)</f>
        <v>3.65</v>
      </c>
      <c r="C55" s="4">
        <f>IF('True_Odds_Calculator_3-way'!C56="","",'True_Odds_Calculator_3-way'!C56)</f>
        <v>3.51</v>
      </c>
      <c r="D55" s="9">
        <f t="shared" si="13"/>
        <v>0.46269019462923422</v>
      </c>
      <c r="E55" s="9">
        <f t="shared" si="14"/>
        <v>0.26332329375508862</v>
      </c>
      <c r="F55" s="9">
        <f t="shared" si="15"/>
        <v>0.27398651161567728</v>
      </c>
      <c r="G55" s="9">
        <f t="shared" si="16"/>
        <v>1.055703071078451</v>
      </c>
      <c r="H55" s="9">
        <f t="shared" si="17"/>
        <v>2.1612733781862965</v>
      </c>
      <c r="I55" s="9">
        <f t="shared" si="18"/>
        <v>3.797613138357895</v>
      </c>
      <c r="J55" s="9">
        <f t="shared" si="19"/>
        <v>3.6498147084069115</v>
      </c>
      <c r="K55" s="11">
        <f t="shared" si="20"/>
        <v>0.47619047619047616</v>
      </c>
      <c r="L55" s="11">
        <f t="shared" si="21"/>
        <v>0.27397260273972601</v>
      </c>
      <c r="M55" s="11">
        <f t="shared" si="22"/>
        <v>0.28490028490028491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-0.27195246829950037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0.23267785824863449</v>
      </c>
      <c r="Q55" s="11">
        <f>2*'OddsRatio_working_3-way'!K55*'OddsRatio_working_3-way'!L55*'OddsRatio_working_3-way'!M55</f>
        <v>7.4337973881352867E-2</v>
      </c>
      <c r="R55" s="11">
        <f t="shared" si="23"/>
        <v>0</v>
      </c>
      <c r="S55" s="11">
        <f t="shared" si="24"/>
        <v>-0.85558281453944052</v>
      </c>
      <c r="T55" s="11">
        <f t="shared" si="25"/>
        <v>-0.2733491420253803</v>
      </c>
      <c r="U55" s="11">
        <f>'OddsRatio_working_3-way'!S55-'OddsRatio_working_3-way'!R55^2/3</f>
        <v>-0.85558281453944052</v>
      </c>
      <c r="V55" s="11">
        <f>'OddsRatio_working_3-way'!S55*'OddsRatio_working_3-way'!R55/3-2*'OddsRatio_working_3-way'!R55^3/27-'OddsRatio_working_3-way'!T55</f>
        <v>0.2733491420253803</v>
      </c>
      <c r="W55" s="11">
        <f>'OddsRatio_working_3-way'!V55^2+4*'OddsRatio_working_3-way'!U55^3/27</f>
        <v>-1.806623210284021E-2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0.15230396051059517</v>
      </c>
      <c r="Y55" s="11">
        <f>IF('OddsRatio_working_3-way'!W55&gt;=0,IF('OddsRatio_working_3-way'!V55+SQRT('OddsRatio_working_3-way'!W55)&gt;0,0,PI()),ACOS('OddsRatio_working_3-way'!V55/(2*'OddsRatio_working_3-way'!X55)))</f>
        <v>0.45700005834890334</v>
      </c>
      <c r="Z55" s="11">
        <f>'OddsRatio_working_3-way'!X55^(1/3)*COS('OddsRatio_working_3-way'!Y55/3)</f>
        <v>0.52785153553922548</v>
      </c>
      <c r="AA55" s="11">
        <f>'OddsRatio_working_3-way'!X55^(1/3)*COS(('OddsRatio_working_3-way'!Y55+2*PI())/3)</f>
        <v>-0.33410604246643499</v>
      </c>
      <c r="AB55" s="11">
        <f>'OddsRatio_working_3-way'!X55^(1/3)*COS(('OddsRatio_working_3-way'!Y55+4*PI())/3)</f>
        <v>-0.19374549307279063</v>
      </c>
      <c r="AC55" s="11">
        <f>'OddsRatio_working_3-way'!X55^(1/3)*SIN('OddsRatio_working_3-way'!Y55/3)</f>
        <v>8.1037200976024529E-2</v>
      </c>
      <c r="AD55" s="11">
        <f>'OddsRatio_working_3-way'!X55^(1/3)*SIN(('OddsRatio_working_3-way'!Y55+2*PI())/3)</f>
        <v>0.41661423871558151</v>
      </c>
      <c r="AE55" s="11">
        <f>'OddsRatio_working_3-way'!X55^(1/3)*SIN(('OddsRatio_working_3-way'!Y55+4*PI())/3)</f>
        <v>-0.49765143969160591</v>
      </c>
      <c r="AF55" s="11">
        <f>-'OddsRatio_working_3-way'!U55/(3*'OddsRatio_working_3-way'!X55^(1/3))*COS(('OddsRatio_working_3-way'!Y55)/3)</f>
        <v>0.52785153553922548</v>
      </c>
      <c r="AG55" s="11">
        <f>-'OddsRatio_working_3-way'!U55/(3*'OddsRatio_working_3-way'!X55^(1/3))*COS(('OddsRatio_working_3-way'!Y55+2*PI())/3)</f>
        <v>-0.33410604246643499</v>
      </c>
      <c r="AH55" s="11">
        <f>-'OddsRatio_working_3-way'!U55/(3*'OddsRatio_working_3-way'!X55^(1/3))*COS(('OddsRatio_working_3-way'!Y55+4*PI())/3)</f>
        <v>-0.19374549307279063</v>
      </c>
      <c r="AI55" s="11">
        <f>'OddsRatio_working_3-way'!U55/(3*'OddsRatio_working_3-way'!X55^(1/3))*SIN(('OddsRatio_working_3-way'!Y55)/3)</f>
        <v>-8.1037200976024529E-2</v>
      </c>
      <c r="AJ55" s="11">
        <f>'OddsRatio_working_3-way'!U55/(3*'OddsRatio_working_3-way'!X55^(1/3))*SIN(('OddsRatio_working_3-way'!Y55+2*PI())/3)</f>
        <v>-0.41661423871558151</v>
      </c>
      <c r="AK55" s="11">
        <f>'OddsRatio_working_3-way'!U55/(3*'OddsRatio_working_3-way'!X55^(1/3))*SIN(('OddsRatio_working_3-way'!Y55+4*PI())/3)</f>
        <v>0.49765143969160591</v>
      </c>
      <c r="AL55" s="11">
        <f>'OddsRatio_working_3-way'!Z55+'OddsRatio_working_3-way'!AF55</f>
        <v>1.055703071078451</v>
      </c>
      <c r="AM55" s="11">
        <f>'OddsRatio_working_3-way'!AA55+'OddsRatio_working_3-way'!AG55</f>
        <v>-0.66821208493286999</v>
      </c>
      <c r="AN55" s="11">
        <f>'OddsRatio_working_3-way'!AB55+'OddsRatio_working_3-way'!AH55</f>
        <v>-0.38749098614558125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1.055703071078451</v>
      </c>
      <c r="AS55" s="11">
        <f>IF(('OddsRatio_working_3-way'!X55=0),IF(Q55&gt;0,-Q55^(1/3),(-Q55)^(1/3)),'OddsRatio_working_3-way'!AM55-'OddsRatio_working_3-way'!R55/3)</f>
        <v>-0.66821208493286999</v>
      </c>
      <c r="AT55" s="11">
        <f>IF(('OddsRatio_working_3-way'!X55=0),IF(Q55&gt;0,-Q55^(1/3),(-Q55)^(1/3)),'OddsRatio_working_3-way'!AN55-'OddsRatio_working_3-way'!R55/3)</f>
        <v>-0.38749098614558125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2.5299999999999998</v>
      </c>
      <c r="B56" s="4">
        <f>IF('True_Odds_Calculator_3-way'!B57="","",'True_Odds_Calculator_3-way'!B57)</f>
        <v>3.08</v>
      </c>
      <c r="C56" s="4">
        <f>IF('True_Odds_Calculator_3-way'!C57="","",'True_Odds_Calculator_3-way'!C57)</f>
        <v>3.19</v>
      </c>
      <c r="D56" s="9">
        <f t="shared" si="13"/>
        <v>0.38336994524532564</v>
      </c>
      <c r="E56" s="9">
        <f t="shared" si="14"/>
        <v>0.31380954182828974</v>
      </c>
      <c r="F56" s="9">
        <f t="shared" si="15"/>
        <v>0.30282051292638479</v>
      </c>
      <c r="G56" s="9">
        <f t="shared" si="16"/>
        <v>1.051272236065127</v>
      </c>
      <c r="H56" s="9">
        <f t="shared" si="17"/>
        <v>2.6084465211796433</v>
      </c>
      <c r="I56" s="9">
        <f t="shared" si="18"/>
        <v>3.1866462510154641</v>
      </c>
      <c r="J56" s="9">
        <f t="shared" si="19"/>
        <v>3.302286196982628</v>
      </c>
      <c r="K56" s="11">
        <f t="shared" si="20"/>
        <v>0.39525691699604748</v>
      </c>
      <c r="L56" s="11">
        <f t="shared" si="21"/>
        <v>0.32467532467532467</v>
      </c>
      <c r="M56" s="11">
        <f t="shared" si="22"/>
        <v>0.31347962382445144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-0.28037349791348831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0.23332757791974468</v>
      </c>
      <c r="Q56" s="11">
        <f>2*'OddsRatio_working_3-way'!K56*'OddsRatio_working_3-way'!L56*'OddsRatio_working_3-way'!M56</f>
        <v>8.0457785489567141E-2</v>
      </c>
      <c r="R56" s="11">
        <f t="shared" si="23"/>
        <v>0</v>
      </c>
      <c r="S56" s="11">
        <f t="shared" si="24"/>
        <v>-0.8322026855467628</v>
      </c>
      <c r="T56" s="11">
        <f t="shared" si="25"/>
        <v>-0.28696644329198723</v>
      </c>
      <c r="U56" s="11">
        <f>'OddsRatio_working_3-way'!S56-'OddsRatio_working_3-way'!R56^2/3</f>
        <v>-0.8322026855467628</v>
      </c>
      <c r="V56" s="11">
        <f>'OddsRatio_working_3-way'!S56*'OddsRatio_working_3-way'!R56/3-2*'OddsRatio_working_3-way'!R56^3/27-'OddsRatio_working_3-way'!T56</f>
        <v>0.28696644329198723</v>
      </c>
      <c r="W56" s="11">
        <f>'OddsRatio_working_3-way'!V56^2+4*'OddsRatio_working_3-way'!U56^3/27</f>
        <v>-3.0356503424718712E-3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0.14610389275967733</v>
      </c>
      <c r="Y56" s="11">
        <f>IF('OddsRatio_working_3-way'!W56&gt;=0,IF('OddsRatio_working_3-way'!V56+SQRT('OddsRatio_working_3-way'!W56)&gt;0,0,PI()),ACOS('OddsRatio_working_3-way'!V56/(2*'OddsRatio_working_3-way'!X56)))</f>
        <v>0.18968879315025355</v>
      </c>
      <c r="Z56" s="11">
        <f>'OddsRatio_working_3-way'!X56^(1/3)*COS('OddsRatio_working_3-way'!Y56/3)</f>
        <v>0.52563611803256349</v>
      </c>
      <c r="AA56" s="11">
        <f>'OddsRatio_working_3-way'!X56^(1/3)*COS(('OddsRatio_working_3-way'!Y56+2*PI())/3)</f>
        <v>-0.29163949117072935</v>
      </c>
      <c r="AB56" s="11">
        <f>'OddsRatio_working_3-way'!X56^(1/3)*COS(('OddsRatio_working_3-way'!Y56+4*PI())/3)</f>
        <v>-0.23399662686183426</v>
      </c>
      <c r="AC56" s="11">
        <f>'OddsRatio_working_3-way'!X56^(1/3)*SIN('OddsRatio_working_3-way'!Y56/3)</f>
        <v>3.3280123225601727E-2</v>
      </c>
      <c r="AD56" s="11">
        <f>'OddsRatio_working_3-way'!X56^(1/3)*SIN(('OddsRatio_working_3-way'!Y56+2*PI())/3)</f>
        <v>0.43857416975003477</v>
      </c>
      <c r="AE56" s="11">
        <f>'OddsRatio_working_3-way'!X56^(1/3)*SIN(('OddsRatio_working_3-way'!Y56+4*PI())/3)</f>
        <v>-0.47185429297563641</v>
      </c>
      <c r="AF56" s="11">
        <f>-'OddsRatio_working_3-way'!U56/(3*'OddsRatio_working_3-way'!X56^(1/3))*COS(('OddsRatio_working_3-way'!Y56)/3)</f>
        <v>0.52563611803256349</v>
      </c>
      <c r="AG56" s="11">
        <f>-'OddsRatio_working_3-way'!U56/(3*'OddsRatio_working_3-way'!X56^(1/3))*COS(('OddsRatio_working_3-way'!Y56+2*PI())/3)</f>
        <v>-0.29163949117072935</v>
      </c>
      <c r="AH56" s="11">
        <f>-'OddsRatio_working_3-way'!U56/(3*'OddsRatio_working_3-way'!X56^(1/3))*COS(('OddsRatio_working_3-way'!Y56+4*PI())/3)</f>
        <v>-0.23399662686183426</v>
      </c>
      <c r="AI56" s="11">
        <f>'OddsRatio_working_3-way'!U56/(3*'OddsRatio_working_3-way'!X56^(1/3))*SIN(('OddsRatio_working_3-way'!Y56)/3)</f>
        <v>-3.3280123225601727E-2</v>
      </c>
      <c r="AJ56" s="11">
        <f>'OddsRatio_working_3-way'!U56/(3*'OddsRatio_working_3-way'!X56^(1/3))*SIN(('OddsRatio_working_3-way'!Y56+2*PI())/3)</f>
        <v>-0.43857416975003477</v>
      </c>
      <c r="AK56" s="11">
        <f>'OddsRatio_working_3-way'!U56/(3*'OddsRatio_working_3-way'!X56^(1/3))*SIN(('OddsRatio_working_3-way'!Y56+4*PI())/3)</f>
        <v>0.47185429297563641</v>
      </c>
      <c r="AL56" s="11">
        <f>'OddsRatio_working_3-way'!Z56+'OddsRatio_working_3-way'!AF56</f>
        <v>1.051272236065127</v>
      </c>
      <c r="AM56" s="11">
        <f>'OddsRatio_working_3-way'!AA56+'OddsRatio_working_3-way'!AG56</f>
        <v>-0.5832789823414587</v>
      </c>
      <c r="AN56" s="11">
        <f>'OddsRatio_working_3-way'!AB56+'OddsRatio_working_3-way'!AH56</f>
        <v>-0.46799325372366851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1.051272236065127</v>
      </c>
      <c r="AS56" s="11">
        <f>IF(('OddsRatio_working_3-way'!X56=0),IF(Q56&gt;0,-Q56^(1/3),(-Q56)^(1/3)),'OddsRatio_working_3-way'!AM56-'OddsRatio_working_3-way'!R56/3)</f>
        <v>-0.5832789823414587</v>
      </c>
      <c r="AT56" s="11">
        <f>IF(('OddsRatio_working_3-way'!X56=0),IF(Q56&gt;0,-Q56^(1/3),(-Q56)^(1/3)),'OddsRatio_working_3-way'!AN56-'OddsRatio_working_3-way'!R56/3)</f>
        <v>-0.46799325372366851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3.51</v>
      </c>
      <c r="B57" s="4">
        <f>IF('True_Odds_Calculator_3-way'!B58="","",'True_Odds_Calculator_3-way'!B58)</f>
        <v>3.51</v>
      </c>
      <c r="C57" s="4">
        <f>IF('True_Odds_Calculator_3-way'!C58="","",'True_Odds_Calculator_3-way'!C58)</f>
        <v>2.15</v>
      </c>
      <c r="D57" s="9">
        <f t="shared" si="13"/>
        <v>0.27409983744522026</v>
      </c>
      <c r="E57" s="9">
        <f t="shared" si="14"/>
        <v>0.27409983744522026</v>
      </c>
      <c r="F57" s="9">
        <f t="shared" si="15"/>
        <v>0.4518003251095592</v>
      </c>
      <c r="G57" s="9">
        <f t="shared" si="16"/>
        <v>1.0551018734976618</v>
      </c>
      <c r="H57" s="9">
        <f t="shared" si="17"/>
        <v>3.6483057024791314</v>
      </c>
      <c r="I57" s="9">
        <f t="shared" si="18"/>
        <v>3.6483057024791314</v>
      </c>
      <c r="J57" s="9">
        <f t="shared" si="19"/>
        <v>2.2133671545223108</v>
      </c>
      <c r="K57" s="11">
        <f t="shared" si="20"/>
        <v>0.28490028490028491</v>
      </c>
      <c r="L57" s="11">
        <f t="shared" si="21"/>
        <v>0.28490028490028491</v>
      </c>
      <c r="M57" s="11">
        <f t="shared" si="22"/>
        <v>0.46511627906976744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-0.27352220600746391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0.23293377828592832</v>
      </c>
      <c r="Q57" s="11">
        <f>2*'OddsRatio_working_3-way'!K57*'OddsRatio_working_3-way'!L57*'OddsRatio_working_3-way'!M57</f>
        <v>7.5505276591873033E-2</v>
      </c>
      <c r="R57" s="11">
        <f t="shared" si="23"/>
        <v>0</v>
      </c>
      <c r="S57" s="11">
        <f t="shared" si="24"/>
        <v>-0.85160829055163434</v>
      </c>
      <c r="T57" s="11">
        <f t="shared" si="25"/>
        <v>-0.27604806825012457</v>
      </c>
      <c r="U57" s="11">
        <f>'OddsRatio_working_3-way'!S57-'OddsRatio_working_3-way'!R57^2/3</f>
        <v>-0.85160829055163434</v>
      </c>
      <c r="V57" s="11">
        <f>'OddsRatio_working_3-way'!S57*'OddsRatio_working_3-way'!R57/3-2*'OddsRatio_working_3-way'!R57^3/27-'OddsRatio_working_3-way'!T57</f>
        <v>0.27604806825012457</v>
      </c>
      <c r="W57" s="11">
        <f>'OddsRatio_working_3-way'!V57^2+4*'OddsRatio_working_3-way'!U57^3/27</f>
        <v>-1.5296363238610194E-2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0.15124392485587282</v>
      </c>
      <c r="Y57" s="11">
        <f>IF('OddsRatio_working_3-way'!W57&gt;=0,IF('OddsRatio_working_3-way'!V57+SQRT('OddsRatio_working_3-way'!W57)&gt;0,0,PI()),ACOS('OddsRatio_working_3-way'!V57/(2*'OddsRatio_working_3-way'!X57)))</f>
        <v>0.42121642979103613</v>
      </c>
      <c r="Z57" s="11">
        <f>'OddsRatio_working_3-way'!X57^(1/3)*COS('OddsRatio_working_3-way'!Y57/3)</f>
        <v>0.52755093674883091</v>
      </c>
      <c r="AA57" s="11">
        <f>'OddsRatio_working_3-way'!X57^(1/3)*COS(('OddsRatio_working_3-way'!Y57+2*PI())/3)</f>
        <v>-0.32834774949783474</v>
      </c>
      <c r="AB57" s="11">
        <f>'OddsRatio_working_3-way'!X57^(1/3)*COS(('OddsRatio_working_3-way'!Y57+4*PI())/3)</f>
        <v>-0.19920318725099626</v>
      </c>
      <c r="AC57" s="11">
        <f>'OddsRatio_working_3-way'!X57^(1/3)*SIN('OddsRatio_working_3-way'!Y57/3)</f>
        <v>7.4561647777588808E-2</v>
      </c>
      <c r="AD57" s="11">
        <f>'OddsRatio_working_3-way'!X57^(1/3)*SIN(('OddsRatio_working_3-way'!Y57+2*PI())/3)</f>
        <v>0.41959168912597072</v>
      </c>
      <c r="AE57" s="11">
        <f>'OddsRatio_working_3-way'!X57^(1/3)*SIN(('OddsRatio_working_3-way'!Y57+4*PI())/3)</f>
        <v>-0.49415333690355939</v>
      </c>
      <c r="AF57" s="11">
        <f>-'OddsRatio_working_3-way'!U57/(3*'OddsRatio_working_3-way'!X57^(1/3))*COS(('OddsRatio_working_3-way'!Y57)/3)</f>
        <v>0.52755093674883091</v>
      </c>
      <c r="AG57" s="11">
        <f>-'OddsRatio_working_3-way'!U57/(3*'OddsRatio_working_3-way'!X57^(1/3))*COS(('OddsRatio_working_3-way'!Y57+2*PI())/3)</f>
        <v>-0.32834774949783474</v>
      </c>
      <c r="AH57" s="11">
        <f>-'OddsRatio_working_3-way'!U57/(3*'OddsRatio_working_3-way'!X57^(1/3))*COS(('OddsRatio_working_3-way'!Y57+4*PI())/3)</f>
        <v>-0.19920318725099626</v>
      </c>
      <c r="AI57" s="11">
        <f>'OddsRatio_working_3-way'!U57/(3*'OddsRatio_working_3-way'!X57^(1/3))*SIN(('OddsRatio_working_3-way'!Y57)/3)</f>
        <v>-7.4561647777588808E-2</v>
      </c>
      <c r="AJ57" s="11">
        <f>'OddsRatio_working_3-way'!U57/(3*'OddsRatio_working_3-way'!X57^(1/3))*SIN(('OddsRatio_working_3-way'!Y57+2*PI())/3)</f>
        <v>-0.41959168912597072</v>
      </c>
      <c r="AK57" s="11">
        <f>'OddsRatio_working_3-way'!U57/(3*'OddsRatio_working_3-way'!X57^(1/3))*SIN(('OddsRatio_working_3-way'!Y57+4*PI())/3)</f>
        <v>0.49415333690355939</v>
      </c>
      <c r="AL57" s="11">
        <f>'OddsRatio_working_3-way'!Z57+'OddsRatio_working_3-way'!AF57</f>
        <v>1.0551018734976618</v>
      </c>
      <c r="AM57" s="11">
        <f>'OddsRatio_working_3-way'!AA57+'OddsRatio_working_3-way'!AG57</f>
        <v>-0.65669549899566948</v>
      </c>
      <c r="AN57" s="11">
        <f>'OddsRatio_working_3-way'!AB57+'OddsRatio_working_3-way'!AH57</f>
        <v>-0.39840637450199251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1.0551018734976618</v>
      </c>
      <c r="AS57" s="11">
        <f>IF(('OddsRatio_working_3-way'!X57=0),IF(Q57&gt;0,-Q57^(1/3),(-Q57)^(1/3)),'OddsRatio_working_3-way'!AM57-'OddsRatio_working_3-way'!R57/3)</f>
        <v>-0.65669549899566948</v>
      </c>
      <c r="AT57" s="11">
        <f>IF(('OddsRatio_working_3-way'!X57=0),IF(Q57&gt;0,-Q57^(1/3),(-Q57)^(1/3)),'OddsRatio_working_3-way'!AN57-'OddsRatio_working_3-way'!R57/3)</f>
        <v>-0.39840637450199251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3.03</v>
      </c>
      <c r="B58" s="4">
        <f>IF('True_Odds_Calculator_3-way'!B59="","",'True_Odds_Calculator_3-way'!B59)</f>
        <v>3.3</v>
      </c>
      <c r="C58" s="4">
        <f>IF('True_Odds_Calculator_3-way'!C59="","",'True_Odds_Calculator_3-way'!C59)</f>
        <v>2.5</v>
      </c>
      <c r="D58" s="9">
        <f t="shared" si="13"/>
        <v>0.31916797445337569</v>
      </c>
      <c r="E58" s="9">
        <f t="shared" si="14"/>
        <v>0.29266590244549079</v>
      </c>
      <c r="F58" s="9">
        <f t="shared" si="15"/>
        <v>0.38816612310113358</v>
      </c>
      <c r="G58" s="9">
        <f t="shared" si="16"/>
        <v>1.0508110496794663</v>
      </c>
      <c r="H58" s="9">
        <f t="shared" si="17"/>
        <v>3.1331464308493171</v>
      </c>
      <c r="I58" s="9">
        <f t="shared" si="18"/>
        <v>3.4168654142627721</v>
      </c>
      <c r="J58" s="9">
        <f t="shared" si="19"/>
        <v>2.5762165745191989</v>
      </c>
      <c r="K58" s="11">
        <f t="shared" si="20"/>
        <v>0.33003300330033003</v>
      </c>
      <c r="L58" s="11">
        <f t="shared" si="21"/>
        <v>0.30303030303030304</v>
      </c>
      <c r="M58" s="11">
        <f t="shared" si="22"/>
        <v>0.4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-0.28016801680168013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0.23322332233223325</v>
      </c>
      <c r="Q58" s="11">
        <f>2*'OddsRatio_working_3-way'!K58*'OddsRatio_working_3-way'!L58*'OddsRatio_working_3-way'!M58</f>
        <v>8.0008000800080026E-2</v>
      </c>
      <c r="R58" s="11">
        <f t="shared" si="23"/>
        <v>0</v>
      </c>
      <c r="S58" s="11">
        <f t="shared" si="24"/>
        <v>-0.83244092239594514</v>
      </c>
      <c r="T58" s="11">
        <f t="shared" si="25"/>
        <v>-0.28557149996430364</v>
      </c>
      <c r="U58" s="11">
        <f>'OddsRatio_working_3-way'!S58-'OddsRatio_working_3-way'!R58^2/3</f>
        <v>-0.83244092239594514</v>
      </c>
      <c r="V58" s="11">
        <f>'OddsRatio_working_3-way'!S58*'OddsRatio_working_3-way'!R58/3-2*'OddsRatio_working_3-way'!R58^3/27-'OddsRatio_working_3-way'!T58</f>
        <v>0.28557149996430364</v>
      </c>
      <c r="W58" s="11">
        <f>'OddsRatio_working_3-way'!V58^2+4*'OddsRatio_working_3-way'!U58^3/27</f>
        <v>-3.9076598204785956E-3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0.14616663556737297</v>
      </c>
      <c r="Y58" s="11">
        <f>IF('OddsRatio_working_3-way'!W58&gt;=0,IF('OddsRatio_working_3-way'!V58+SQRT('OddsRatio_working_3-way'!W58)&gt;0,0,PI()),ACOS('OddsRatio_working_3-way'!V58/(2*'OddsRatio_working_3-way'!X58)))</f>
        <v>0.21549976325529085</v>
      </c>
      <c r="Z58" s="11">
        <f>'OddsRatio_working_3-way'!X58^(1/3)*COS('OddsRatio_working_3-way'!Y58/3)</f>
        <v>0.52540552483973313</v>
      </c>
      <c r="AA58" s="11">
        <f>'OddsRatio_working_3-way'!X58^(1/3)*COS(('OddsRatio_working_3-way'!Y58+2*PI())/3)</f>
        <v>-0.29544427200479045</v>
      </c>
      <c r="AB58" s="11">
        <f>'OddsRatio_working_3-way'!X58^(1/3)*COS(('OddsRatio_working_3-way'!Y58+4*PI())/3)</f>
        <v>-0.22996125283494262</v>
      </c>
      <c r="AC58" s="11">
        <f>'OddsRatio_working_3-way'!X58^(1/3)*SIN('OddsRatio_working_3-way'!Y58/3)</f>
        <v>3.7806638745060968E-2</v>
      </c>
      <c r="AD58" s="11">
        <f>'OddsRatio_working_3-way'!X58^(1/3)*SIN(('OddsRatio_working_3-way'!Y58+2*PI())/3)</f>
        <v>0.43611121242737433</v>
      </c>
      <c r="AE58" s="11">
        <f>'OddsRatio_working_3-way'!X58^(1/3)*SIN(('OddsRatio_working_3-way'!Y58+4*PI())/3)</f>
        <v>-0.47391785117243534</v>
      </c>
      <c r="AF58" s="11">
        <f>-'OddsRatio_working_3-way'!U58/(3*'OddsRatio_working_3-way'!X58^(1/3))*COS(('OddsRatio_working_3-way'!Y58)/3)</f>
        <v>0.52540552483973324</v>
      </c>
      <c r="AG58" s="11">
        <f>-'OddsRatio_working_3-way'!U58/(3*'OddsRatio_working_3-way'!X58^(1/3))*COS(('OddsRatio_working_3-way'!Y58+2*PI())/3)</f>
        <v>-0.29544427200479051</v>
      </c>
      <c r="AH58" s="11">
        <f>-'OddsRatio_working_3-way'!U58/(3*'OddsRatio_working_3-way'!X58^(1/3))*COS(('OddsRatio_working_3-way'!Y58+4*PI())/3)</f>
        <v>-0.22996125283494268</v>
      </c>
      <c r="AI58" s="11">
        <f>'OddsRatio_working_3-way'!U58/(3*'OddsRatio_working_3-way'!X58^(1/3))*SIN(('OddsRatio_working_3-way'!Y58)/3)</f>
        <v>-3.7806638745060975E-2</v>
      </c>
      <c r="AJ58" s="11">
        <f>'OddsRatio_working_3-way'!U58/(3*'OddsRatio_working_3-way'!X58^(1/3))*SIN(('OddsRatio_working_3-way'!Y58+2*PI())/3)</f>
        <v>-0.43611121242737444</v>
      </c>
      <c r="AK58" s="11">
        <f>'OddsRatio_working_3-way'!U58/(3*'OddsRatio_working_3-way'!X58^(1/3))*SIN(('OddsRatio_working_3-way'!Y58+4*PI())/3)</f>
        <v>0.47391785117243546</v>
      </c>
      <c r="AL58" s="11">
        <f>'OddsRatio_working_3-way'!Z58+'OddsRatio_working_3-way'!AF58</f>
        <v>1.0508110496794663</v>
      </c>
      <c r="AM58" s="11">
        <f>'OddsRatio_working_3-way'!AA58+'OddsRatio_working_3-way'!AG58</f>
        <v>-0.59088854400958102</v>
      </c>
      <c r="AN58" s="11">
        <f>'OddsRatio_working_3-way'!AB58+'OddsRatio_working_3-way'!AH58</f>
        <v>-0.4599225056698853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1.0508110496794663</v>
      </c>
      <c r="AS58" s="11">
        <f>IF(('OddsRatio_working_3-way'!X58=0),IF(Q58&gt;0,-Q58^(1/3),(-Q58)^(1/3)),'OddsRatio_working_3-way'!AM58-'OddsRatio_working_3-way'!R58/3)</f>
        <v>-0.59088854400958102</v>
      </c>
      <c r="AT58" s="11">
        <f>IF(('OddsRatio_working_3-way'!X58=0),IF(Q58&gt;0,-Q58^(1/3),(-Q58)^(1/3)),'OddsRatio_working_3-way'!AN58-'OddsRatio_working_3-way'!R58/3)</f>
        <v>-0.4599225056698853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2.4700000000000002</v>
      </c>
      <c r="B59" s="4">
        <f>IF('True_Odds_Calculator_3-way'!B60="","",'True_Odds_Calculator_3-way'!B60)</f>
        <v>3.14</v>
      </c>
      <c r="C59" s="4">
        <f>IF('True_Odds_Calculator_3-way'!C60="","",'True_Odds_Calculator_3-way'!C60)</f>
        <v>3.24</v>
      </c>
      <c r="D59" s="9">
        <f t="shared" si="13"/>
        <v>0.39335212416226978</v>
      </c>
      <c r="E59" s="9">
        <f t="shared" si="14"/>
        <v>0.30814909336930757</v>
      </c>
      <c r="F59" s="9">
        <f t="shared" si="15"/>
        <v>0.29849878246842265</v>
      </c>
      <c r="G59" s="9">
        <f t="shared" si="16"/>
        <v>1.0491506324021773</v>
      </c>
      <c r="H59" s="9">
        <f t="shared" si="17"/>
        <v>2.5422514296312011</v>
      </c>
      <c r="I59" s="9">
        <f t="shared" si="18"/>
        <v>3.2451823533406592</v>
      </c>
      <c r="J59" s="9">
        <f t="shared" si="19"/>
        <v>3.3500974165808772</v>
      </c>
      <c r="K59" s="11">
        <f t="shared" si="20"/>
        <v>0.40485829959514169</v>
      </c>
      <c r="L59" s="11">
        <f t="shared" si="21"/>
        <v>0.31847133757961782</v>
      </c>
      <c r="M59" s="11">
        <f t="shared" si="22"/>
        <v>0.30864197530864196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-0.28041905078445473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0.23280068536521775</v>
      </c>
      <c r="Q59" s="11">
        <f>2*'OddsRatio_working_3-way'!K59*'OddsRatio_working_3-way'!L59*'OddsRatio_working_3-way'!M59</f>
        <v>7.9589977902638526E-2</v>
      </c>
      <c r="R59" s="11">
        <f t="shared" si="23"/>
        <v>0</v>
      </c>
      <c r="S59" s="11">
        <f t="shared" si="24"/>
        <v>-0.83018855072068898</v>
      </c>
      <c r="T59" s="11">
        <f t="shared" si="25"/>
        <v>-0.28382514554553462</v>
      </c>
      <c r="U59" s="11">
        <f>'OddsRatio_working_3-way'!S59-'OddsRatio_working_3-way'!R59^2/3</f>
        <v>-0.83018855072068898</v>
      </c>
      <c r="V59" s="11">
        <f>'OddsRatio_working_3-way'!S59*'OddsRatio_working_3-way'!R59/3-2*'OddsRatio_working_3-way'!R59^3/27-'OddsRatio_working_3-way'!T59</f>
        <v>0.28382514554553462</v>
      </c>
      <c r="W59" s="11">
        <f>'OddsRatio_working_3-way'!V59^2+4*'OddsRatio_working_3-way'!U59^3/27</f>
        <v>-4.2102150974002578E-3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0.14557380288134278</v>
      </c>
      <c r="Y59" s="11">
        <f>IF('OddsRatio_working_3-way'!W59&gt;=0,IF('OddsRatio_working_3-way'!V59+SQRT('OddsRatio_working_3-way'!W59)&gt;0,0,PI()),ACOS('OddsRatio_working_3-way'!V59/(2*'OddsRatio_working_3-way'!X59)))</f>
        <v>0.22475085057967514</v>
      </c>
      <c r="Z59" s="11">
        <f>'OddsRatio_working_3-way'!X59^(1/3)*COS('OddsRatio_working_3-way'!Y59/3)</f>
        <v>0.52457531620108877</v>
      </c>
      <c r="AA59" s="11">
        <f>'OddsRatio_working_3-way'!X59^(1/3)*COS(('OddsRatio_working_3-way'!Y59+2*PI())/3)</f>
        <v>-0.29638591178849893</v>
      </c>
      <c r="AB59" s="11">
        <f>'OddsRatio_working_3-way'!X59^(1/3)*COS(('OddsRatio_working_3-way'!Y59+4*PI())/3)</f>
        <v>-0.22818940441258995</v>
      </c>
      <c r="AC59" s="11">
        <f>'OddsRatio_working_3-way'!X59^(1/3)*SIN('OddsRatio_working_3-way'!Y59/3)</f>
        <v>3.9373271891273327E-2</v>
      </c>
      <c r="AD59" s="11">
        <f>'OddsRatio_working_3-way'!X59^(1/3)*SIN(('OddsRatio_working_3-way'!Y59+2*PI())/3)</f>
        <v>0.43460891408276081</v>
      </c>
      <c r="AE59" s="11">
        <f>'OddsRatio_working_3-way'!X59^(1/3)*SIN(('OddsRatio_working_3-way'!Y59+4*PI())/3)</f>
        <v>-0.47398218597403413</v>
      </c>
      <c r="AF59" s="11">
        <f>-'OddsRatio_working_3-way'!U59/(3*'OddsRatio_working_3-way'!X59^(1/3))*COS(('OddsRatio_working_3-way'!Y59)/3)</f>
        <v>0.52457531620108866</v>
      </c>
      <c r="AG59" s="11">
        <f>-'OddsRatio_working_3-way'!U59/(3*'OddsRatio_working_3-way'!X59^(1/3))*COS(('OddsRatio_working_3-way'!Y59+2*PI())/3)</f>
        <v>-0.29638591178849888</v>
      </c>
      <c r="AH59" s="11">
        <f>-'OddsRatio_working_3-way'!U59/(3*'OddsRatio_working_3-way'!X59^(1/3))*COS(('OddsRatio_working_3-way'!Y59+4*PI())/3)</f>
        <v>-0.22818940441258989</v>
      </c>
      <c r="AI59" s="11">
        <f>'OddsRatio_working_3-way'!U59/(3*'OddsRatio_working_3-way'!X59^(1/3))*SIN(('OddsRatio_working_3-way'!Y59)/3)</f>
        <v>-3.937327189127332E-2</v>
      </c>
      <c r="AJ59" s="11">
        <f>'OddsRatio_working_3-way'!U59/(3*'OddsRatio_working_3-way'!X59^(1/3))*SIN(('OddsRatio_working_3-way'!Y59+2*PI())/3)</f>
        <v>-0.4346089140827607</v>
      </c>
      <c r="AK59" s="11">
        <f>'OddsRatio_working_3-way'!U59/(3*'OddsRatio_working_3-way'!X59^(1/3))*SIN(('OddsRatio_working_3-way'!Y59+4*PI())/3)</f>
        <v>0.47398218597403408</v>
      </c>
      <c r="AL59" s="11">
        <f>'OddsRatio_working_3-way'!Z59+'OddsRatio_working_3-way'!AF59</f>
        <v>1.0491506324021773</v>
      </c>
      <c r="AM59" s="11">
        <f>'OddsRatio_working_3-way'!AA59+'OddsRatio_working_3-way'!AG59</f>
        <v>-0.59277182357699787</v>
      </c>
      <c r="AN59" s="11">
        <f>'OddsRatio_working_3-way'!AB59+'OddsRatio_working_3-way'!AH59</f>
        <v>-0.45637880882517984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1.0491506324021773</v>
      </c>
      <c r="AS59" s="11">
        <f>IF(('OddsRatio_working_3-way'!X59=0),IF(Q59&gt;0,-Q59^(1/3),(-Q59)^(1/3)),'OddsRatio_working_3-way'!AM59-'OddsRatio_working_3-way'!R59/3)</f>
        <v>-0.59277182357699787</v>
      </c>
      <c r="AT59" s="11">
        <f>IF(('OddsRatio_working_3-way'!X59=0),IF(Q59&gt;0,-Q59^(1/3),(-Q59)^(1/3)),'OddsRatio_working_3-way'!AN59-'OddsRatio_working_3-way'!R59/3)</f>
        <v>-0.45637880882517984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3.41</v>
      </c>
      <c r="D60" s="9">
        <f t="shared" si="13"/>
        <v>0.43001019739630025</v>
      </c>
      <c r="E60" s="9">
        <f t="shared" si="14"/>
        <v>0.28713093243563181</v>
      </c>
      <c r="F60" s="9">
        <f t="shared" si="15"/>
        <v>0.28285887016806782</v>
      </c>
      <c r="G60" s="9">
        <f t="shared" si="16"/>
        <v>1.0520049569716963</v>
      </c>
      <c r="H60" s="9">
        <f t="shared" si="17"/>
        <v>2.3255262457843373</v>
      </c>
      <c r="I60" s="9">
        <f t="shared" si="18"/>
        <v>3.4827316984532035</v>
      </c>
      <c r="J60" s="9">
        <f t="shared" si="19"/>
        <v>3.5353319463017883</v>
      </c>
      <c r="K60" s="11">
        <f t="shared" si="20"/>
        <v>0.44247787610619471</v>
      </c>
      <c r="L60" s="11">
        <f t="shared" si="21"/>
        <v>0.29761904761904762</v>
      </c>
      <c r="M60" s="11">
        <f t="shared" si="22"/>
        <v>0.29325513196480935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-0.27675628681909015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0.23287089730138549</v>
      </c>
      <c r="Q60" s="11">
        <f>2*'OddsRatio_working_3-way'!K60*'OddsRatio_working_3-way'!L60*'OddsRatio_working_3-way'!M60</f>
        <v>7.7237445207756369E-2</v>
      </c>
      <c r="R60" s="11">
        <f t="shared" si="23"/>
        <v>0</v>
      </c>
      <c r="S60" s="11">
        <f t="shared" si="24"/>
        <v>-0.84142947565129167</v>
      </c>
      <c r="T60" s="11">
        <f t="shared" si="25"/>
        <v>-0.27908108645150631</v>
      </c>
      <c r="U60" s="11">
        <f>'OddsRatio_working_3-way'!S60-'OddsRatio_working_3-way'!R60^2/3</f>
        <v>-0.84142947565129167</v>
      </c>
      <c r="V60" s="11">
        <f>'OddsRatio_working_3-way'!S60*'OddsRatio_working_3-way'!R60/3-2*'OddsRatio_working_3-way'!R60^3/27-'OddsRatio_working_3-way'!T60</f>
        <v>0.27908108645150631</v>
      </c>
      <c r="W60" s="11">
        <f>'OddsRatio_working_3-way'!V60^2+4*'OddsRatio_working_3-way'!U60^3/27</f>
        <v>-1.0370794051602794E-2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0.14854043798454003</v>
      </c>
      <c r="Y60" s="11">
        <f>IF('OddsRatio_working_3-way'!W60&gt;=0,IF('OddsRatio_working_3-way'!V60+SQRT('OddsRatio_working_3-way'!W60)&gt;0,0,PI()),ACOS('OddsRatio_working_3-way'!V60/(2*'OddsRatio_working_3-way'!X60)))</f>
        <v>0.34988789641269347</v>
      </c>
      <c r="Z60" s="11">
        <f>'OddsRatio_working_3-way'!X60^(1/3)*COS('OddsRatio_working_3-way'!Y60/3)</f>
        <v>0.52600247848584814</v>
      </c>
      <c r="AA60" s="11">
        <f>'OddsRatio_working_3-way'!X60^(1/3)*COS(('OddsRatio_working_3-way'!Y60+2*PI())/3)</f>
        <v>-0.31637176840351589</v>
      </c>
      <c r="AB60" s="11">
        <f>'OddsRatio_working_3-way'!X60^(1/3)*COS(('OddsRatio_working_3-way'!Y60+4*PI())/3)</f>
        <v>-0.20963071008233222</v>
      </c>
      <c r="AC60" s="11">
        <f>'OddsRatio_working_3-way'!X60^(1/3)*SIN('OddsRatio_working_3-way'!Y60/3)</f>
        <v>6.1626978755320923E-2</v>
      </c>
      <c r="AD60" s="11">
        <f>'OddsRatio_working_3-way'!X60^(1/3)*SIN(('OddsRatio_working_3-way'!Y60+2*PI())/3)</f>
        <v>0.42471801944466175</v>
      </c>
      <c r="AE60" s="11">
        <f>'OddsRatio_working_3-way'!X60^(1/3)*SIN(('OddsRatio_working_3-way'!Y60+4*PI())/3)</f>
        <v>-0.48634499819998261</v>
      </c>
      <c r="AF60" s="11">
        <f>-'OddsRatio_working_3-way'!U60/(3*'OddsRatio_working_3-way'!X60^(1/3))*COS(('OddsRatio_working_3-way'!Y60)/3)</f>
        <v>0.52600247848584802</v>
      </c>
      <c r="AG60" s="11">
        <f>-'OddsRatio_working_3-way'!U60/(3*'OddsRatio_working_3-way'!X60^(1/3))*COS(('OddsRatio_working_3-way'!Y60+2*PI())/3)</f>
        <v>-0.31637176840351577</v>
      </c>
      <c r="AH60" s="11">
        <f>-'OddsRatio_working_3-way'!U60/(3*'OddsRatio_working_3-way'!X60^(1/3))*COS(('OddsRatio_working_3-way'!Y60+4*PI())/3)</f>
        <v>-0.20963071008233219</v>
      </c>
      <c r="AI60" s="11">
        <f>'OddsRatio_working_3-way'!U60/(3*'OddsRatio_working_3-way'!X60^(1/3))*SIN(('OddsRatio_working_3-way'!Y60)/3)</f>
        <v>-6.1626978755320916E-2</v>
      </c>
      <c r="AJ60" s="11">
        <f>'OddsRatio_working_3-way'!U60/(3*'OddsRatio_working_3-way'!X60^(1/3))*SIN(('OddsRatio_working_3-way'!Y60+2*PI())/3)</f>
        <v>-0.4247180194446617</v>
      </c>
      <c r="AK60" s="11">
        <f>'OddsRatio_working_3-way'!U60/(3*'OddsRatio_working_3-way'!X60^(1/3))*SIN(('OddsRatio_working_3-way'!Y60+4*PI())/3)</f>
        <v>0.4863449981999825</v>
      </c>
      <c r="AL60" s="11">
        <f>'OddsRatio_working_3-way'!Z60+'OddsRatio_working_3-way'!AF60</f>
        <v>1.0520049569716963</v>
      </c>
      <c r="AM60" s="11">
        <f>'OddsRatio_working_3-way'!AA60+'OddsRatio_working_3-way'!AG60</f>
        <v>-0.63274353680703166</v>
      </c>
      <c r="AN60" s="11">
        <f>'OddsRatio_working_3-way'!AB60+'OddsRatio_working_3-way'!AH60</f>
        <v>-0.41926142016466439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1.0520049569716963</v>
      </c>
      <c r="AS60" s="11">
        <f>IF(('OddsRatio_working_3-way'!X60=0),IF(Q60&gt;0,-Q60^(1/3),(-Q60)^(1/3)),'OddsRatio_working_3-way'!AM60-'OddsRatio_working_3-way'!R60/3)</f>
        <v>-0.63274353680703166</v>
      </c>
      <c r="AT60" s="11">
        <f>IF(('OddsRatio_working_3-way'!X60=0),IF(Q60&gt;0,-Q60^(1/3),(-Q60)^(1/3)),'OddsRatio_working_3-way'!AN60-'OddsRatio_working_3-way'!R60/3)</f>
        <v>-0.41926142016466439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2.12</v>
      </c>
      <c r="B61" s="4">
        <f>IF('True_Odds_Calculator_3-way'!B62="","",'True_Odds_Calculator_3-way'!B62)</f>
        <v>3.41</v>
      </c>
      <c r="C61" s="4">
        <f>IF('True_Odds_Calculator_3-way'!C62="","",'True_Odds_Calculator_3-way'!C62)</f>
        <v>3.71</v>
      </c>
      <c r="D61" s="9">
        <f t="shared" si="13"/>
        <v>0.45845917284668819</v>
      </c>
      <c r="E61" s="9">
        <f t="shared" si="14"/>
        <v>0.28234782567699518</v>
      </c>
      <c r="F61" s="9">
        <f t="shared" si="15"/>
        <v>0.25919300147631663</v>
      </c>
      <c r="G61" s="9">
        <f t="shared" si="16"/>
        <v>1.054660096929267</v>
      </c>
      <c r="H61" s="9">
        <f t="shared" si="17"/>
        <v>2.1812193085607792</v>
      </c>
      <c r="I61" s="9">
        <f t="shared" si="18"/>
        <v>3.5417308335995337</v>
      </c>
      <c r="J61" s="9">
        <f t="shared" si="19"/>
        <v>3.8581288626783139</v>
      </c>
      <c r="K61" s="11">
        <f t="shared" si="20"/>
        <v>0.47169811320754712</v>
      </c>
      <c r="L61" s="11">
        <f t="shared" si="21"/>
        <v>0.29325513196480935</v>
      </c>
      <c r="M61" s="11">
        <f t="shared" si="22"/>
        <v>0.26954177897574122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-0.27273458061592981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0.23265931234557424</v>
      </c>
      <c r="Q61" s="11">
        <f>2*'OddsRatio_working_3-way'!K61*'OddsRatio_working_3-way'!L61*'OddsRatio_working_3-way'!M61</f>
        <v>7.4570292418453255E-2</v>
      </c>
      <c r="R61" s="11">
        <f t="shared" si="23"/>
        <v>0</v>
      </c>
      <c r="S61" s="11">
        <f t="shared" si="24"/>
        <v>-0.85306128698512806</v>
      </c>
      <c r="T61" s="11">
        <f t="shared" si="25"/>
        <v>-0.27341707916189989</v>
      </c>
      <c r="U61" s="11">
        <f>'OddsRatio_working_3-way'!S61-'OddsRatio_working_3-way'!R61^2/3</f>
        <v>-0.85306128698512806</v>
      </c>
      <c r="V61" s="11">
        <f>'OddsRatio_working_3-way'!S61*'OddsRatio_working_3-way'!R61/3-2*'OddsRatio_working_3-way'!R61^3/27-'OddsRatio_working_3-way'!T61</f>
        <v>0.27341707916189989</v>
      </c>
      <c r="W61" s="11">
        <f>'OddsRatio_working_3-way'!V61^2+4*'OddsRatio_working_3-way'!U61^3/27</f>
        <v>-1.7211140155606819E-2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0.15163116379312619</v>
      </c>
      <c r="Y61" s="11">
        <f>IF('OddsRatio_working_3-way'!W61&gt;=0,IF('OddsRatio_working_3-way'!V61+SQRT('OddsRatio_working_3-way'!W61)&gt;0,0,PI()),ACOS('OddsRatio_working_3-way'!V61/(2*'OddsRatio_working_3-way'!X61)))</f>
        <v>0.44737442057701782</v>
      </c>
      <c r="Z61" s="11">
        <f>'OddsRatio_working_3-way'!X61^(1/3)*COS('OddsRatio_working_3-way'!Y61/3)</f>
        <v>0.52733004846463349</v>
      </c>
      <c r="AA61" s="11">
        <f>'OddsRatio_working_3-way'!X61^(1/3)*COS(('OddsRatio_working_3-way'!Y61+2*PI())/3)</f>
        <v>-0.332276879884219</v>
      </c>
      <c r="AB61" s="11">
        <f>'OddsRatio_working_3-way'!X61^(1/3)*COS(('OddsRatio_working_3-way'!Y61+4*PI())/3)</f>
        <v>-0.19505316858041419</v>
      </c>
      <c r="AC61" s="11">
        <f>'OddsRatio_working_3-way'!X61^(1/3)*SIN('OddsRatio_working_3-way'!Y61/3)</f>
        <v>7.9226146660451163E-2</v>
      </c>
      <c r="AD61" s="11">
        <f>'OddsRatio_working_3-way'!X61^(1/3)*SIN(('OddsRatio_working_3-way'!Y61+2*PI())/3)</f>
        <v>0.41706814481902638</v>
      </c>
      <c r="AE61" s="11">
        <f>'OddsRatio_working_3-way'!X61^(1/3)*SIN(('OddsRatio_working_3-way'!Y61+4*PI())/3)</f>
        <v>-0.49629429147947746</v>
      </c>
      <c r="AF61" s="11">
        <f>-'OddsRatio_working_3-way'!U61/(3*'OddsRatio_working_3-way'!X61^(1/3))*COS(('OddsRatio_working_3-way'!Y61)/3)</f>
        <v>0.52733004846463349</v>
      </c>
      <c r="AG61" s="11">
        <f>-'OddsRatio_working_3-way'!U61/(3*'OddsRatio_working_3-way'!X61^(1/3))*COS(('OddsRatio_working_3-way'!Y61+2*PI())/3)</f>
        <v>-0.332276879884219</v>
      </c>
      <c r="AH61" s="11">
        <f>-'OddsRatio_working_3-way'!U61/(3*'OddsRatio_working_3-way'!X61^(1/3))*COS(('OddsRatio_working_3-way'!Y61+4*PI())/3)</f>
        <v>-0.19505316858041419</v>
      </c>
      <c r="AI61" s="11">
        <f>'OddsRatio_working_3-way'!U61/(3*'OddsRatio_working_3-way'!X61^(1/3))*SIN(('OddsRatio_working_3-way'!Y61)/3)</f>
        <v>-7.9226146660451163E-2</v>
      </c>
      <c r="AJ61" s="11">
        <f>'OddsRatio_working_3-way'!U61/(3*'OddsRatio_working_3-way'!X61^(1/3))*SIN(('OddsRatio_working_3-way'!Y61+2*PI())/3)</f>
        <v>-0.41706814481902638</v>
      </c>
      <c r="AK61" s="11">
        <f>'OddsRatio_working_3-way'!U61/(3*'OddsRatio_working_3-way'!X61^(1/3))*SIN(('OddsRatio_working_3-way'!Y61+4*PI())/3)</f>
        <v>0.49629429147947746</v>
      </c>
      <c r="AL61" s="11">
        <f>'OddsRatio_working_3-way'!Z61+'OddsRatio_working_3-way'!AF61</f>
        <v>1.054660096929267</v>
      </c>
      <c r="AM61" s="11">
        <f>'OddsRatio_working_3-way'!AA61+'OddsRatio_working_3-way'!AG61</f>
        <v>-0.664553759768438</v>
      </c>
      <c r="AN61" s="11">
        <f>'OddsRatio_working_3-way'!AB61+'OddsRatio_working_3-way'!AH61</f>
        <v>-0.39010633716082838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1.054660096929267</v>
      </c>
      <c r="AS61" s="11">
        <f>IF(('OddsRatio_working_3-way'!X61=0),IF(Q61&gt;0,-Q61^(1/3),(-Q61)^(1/3)),'OddsRatio_working_3-way'!AM61-'OddsRatio_working_3-way'!R61/3)</f>
        <v>-0.664553759768438</v>
      </c>
      <c r="AT61" s="11">
        <f>IF(('OddsRatio_working_3-way'!X61=0),IF(Q61&gt;0,-Q61^(1/3),(-Q61)^(1/3)),'OddsRatio_working_3-way'!AN61-'OddsRatio_working_3-way'!R61/3)</f>
        <v>-0.39010633716082838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4.7300000000000004</v>
      </c>
      <c r="B62" s="4">
        <f>IF('True_Odds_Calculator_3-way'!B63="","",'True_Odds_Calculator_3-way'!B63)</f>
        <v>3.88</v>
      </c>
      <c r="C62" s="4">
        <f>IF('True_Odds_Calculator_3-way'!C63="","",'True_Odds_Calculator_3-way'!C63)</f>
        <v>1.76</v>
      </c>
      <c r="D62" s="9">
        <f t="shared" si="13"/>
        <v>0.20120373381364601</v>
      </c>
      <c r="E62" s="9">
        <f t="shared" si="14"/>
        <v>0.24597975314770953</v>
      </c>
      <c r="F62" s="9">
        <f t="shared" si="15"/>
        <v>0.55281651303864443</v>
      </c>
      <c r="G62" s="9">
        <f t="shared" si="16"/>
        <v>1.0643664056178799</v>
      </c>
      <c r="H62" s="9">
        <f t="shared" si="17"/>
        <v>4.9700866929546921</v>
      </c>
      <c r="I62" s="9">
        <f t="shared" si="18"/>
        <v>4.0653752481794925</v>
      </c>
      <c r="J62" s="9">
        <f t="shared" si="19"/>
        <v>1.8089184682695891</v>
      </c>
      <c r="K62" s="11">
        <f t="shared" si="20"/>
        <v>0.21141649048625791</v>
      </c>
      <c r="L62" s="11">
        <f t="shared" si="21"/>
        <v>0.25773195876288663</v>
      </c>
      <c r="M62" s="11">
        <f t="shared" si="22"/>
        <v>0.56818181818181823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-0.25276060005032785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0.22817179224515599</v>
      </c>
      <c r="Q62" s="11">
        <f>2*'OddsRatio_working_3-way'!K62*'OddsRatio_working_3-way'!L62*'OddsRatio_working_3-way'!M62</f>
        <v>6.1919075236134588E-2</v>
      </c>
      <c r="R62" s="11">
        <f t="shared" si="23"/>
        <v>0</v>
      </c>
      <c r="S62" s="11">
        <f t="shared" si="24"/>
        <v>-0.90271898468243894</v>
      </c>
      <c r="T62" s="11">
        <f t="shared" si="25"/>
        <v>-0.24497123057868081</v>
      </c>
      <c r="U62" s="11">
        <f>'OddsRatio_working_3-way'!S62-'OddsRatio_working_3-way'!R62^2/3</f>
        <v>-0.90271898468243894</v>
      </c>
      <c r="V62" s="11">
        <f>'OddsRatio_working_3-way'!S62*'OddsRatio_working_3-way'!R62/3-2*'OddsRatio_working_3-way'!R62^3/27-'OddsRatio_working_3-way'!T62</f>
        <v>0.24497123057868081</v>
      </c>
      <c r="W62" s="11">
        <f>'OddsRatio_working_3-way'!V62^2+4*'OddsRatio_working_3-way'!U62^3/27</f>
        <v>-4.897089080347005E-2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0.16506195398599827</v>
      </c>
      <c r="Y62" s="11">
        <f>IF('OddsRatio_working_3-way'!W62&gt;=0,IF('OddsRatio_working_3-way'!V62+SQRT('OddsRatio_working_3-way'!W62)&gt;0,0,PI()),ACOS('OddsRatio_working_3-way'!V62/(2*'OddsRatio_working_3-way'!X62)))</f>
        <v>0.73466041014149475</v>
      </c>
      <c r="Z62" s="11">
        <f>'OddsRatio_working_3-way'!X62^(1/3)*COS('OddsRatio_working_3-way'!Y62/3)</f>
        <v>0.53218320280894005</v>
      </c>
      <c r="AA62" s="11">
        <f>'OddsRatio_working_3-way'!X62^(1/3)*COS(('OddsRatio_working_3-way'!Y62+2*PI())/3)</f>
        <v>-0.38126766296512488</v>
      </c>
      <c r="AB62" s="11">
        <f>'OddsRatio_working_3-way'!X62^(1/3)*COS(('OddsRatio_working_3-way'!Y62+4*PI())/3)</f>
        <v>-0.15091553984381534</v>
      </c>
      <c r="AC62" s="11">
        <f>'OddsRatio_working_3-way'!X62^(1/3)*SIN('OddsRatio_working_3-way'!Y62/3)</f>
        <v>0.13299386029249002</v>
      </c>
      <c r="AD62" s="11">
        <f>'OddsRatio_working_3-way'!X62^(1/3)*SIN(('OddsRatio_working_3-way'!Y62+2*PI())/3)</f>
        <v>0.39438724295366318</v>
      </c>
      <c r="AE62" s="11">
        <f>'OddsRatio_working_3-way'!X62^(1/3)*SIN(('OddsRatio_working_3-way'!Y62+4*PI())/3)</f>
        <v>-0.52738110324615306</v>
      </c>
      <c r="AF62" s="11">
        <f>-'OddsRatio_working_3-way'!U62/(3*'OddsRatio_working_3-way'!X62^(1/3))*COS(('OddsRatio_working_3-way'!Y62)/3)</f>
        <v>0.53218320280893983</v>
      </c>
      <c r="AG62" s="11">
        <f>-'OddsRatio_working_3-way'!U62/(3*'OddsRatio_working_3-way'!X62^(1/3))*COS(('OddsRatio_working_3-way'!Y62+2*PI())/3)</f>
        <v>-0.38126766296512471</v>
      </c>
      <c r="AH62" s="11">
        <f>-'OddsRatio_working_3-way'!U62/(3*'OddsRatio_working_3-way'!X62^(1/3))*COS(('OddsRatio_working_3-way'!Y62+4*PI())/3)</f>
        <v>-0.15091553984381528</v>
      </c>
      <c r="AI62" s="11">
        <f>'OddsRatio_working_3-way'!U62/(3*'OddsRatio_working_3-way'!X62^(1/3))*SIN(('OddsRatio_working_3-way'!Y62)/3)</f>
        <v>-0.13299386029248997</v>
      </c>
      <c r="AJ62" s="11">
        <f>'OddsRatio_working_3-way'!U62/(3*'OddsRatio_working_3-way'!X62^(1/3))*SIN(('OddsRatio_working_3-way'!Y62+2*PI())/3)</f>
        <v>-0.39438724295366301</v>
      </c>
      <c r="AK62" s="11">
        <f>'OddsRatio_working_3-way'!U62/(3*'OddsRatio_working_3-way'!X62^(1/3))*SIN(('OddsRatio_working_3-way'!Y62+4*PI())/3)</f>
        <v>0.52738110324615284</v>
      </c>
      <c r="AL62" s="11">
        <f>'OddsRatio_working_3-way'!Z62+'OddsRatio_working_3-way'!AF62</f>
        <v>1.0643664056178799</v>
      </c>
      <c r="AM62" s="11">
        <f>'OddsRatio_working_3-way'!AA62+'OddsRatio_working_3-way'!AG62</f>
        <v>-0.76253532593024964</v>
      </c>
      <c r="AN62" s="11">
        <f>'OddsRatio_working_3-way'!AB62+'OddsRatio_working_3-way'!AH62</f>
        <v>-0.30183107968763062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1.0643664056178799</v>
      </c>
      <c r="AS62" s="11">
        <f>IF(('OddsRatio_working_3-way'!X62=0),IF(Q62&gt;0,-Q62^(1/3),(-Q62)^(1/3)),'OddsRatio_working_3-way'!AM62-'OddsRatio_working_3-way'!R62/3)</f>
        <v>-0.76253532593024964</v>
      </c>
      <c r="AT62" s="11">
        <f>IF(('OddsRatio_working_3-way'!X62=0),IF(Q62&gt;0,-Q62^(1/3),(-Q62)^(1/3)),'OddsRatio_working_3-way'!AN62-'OddsRatio_working_3-way'!R62/3)</f>
        <v>-0.30183107968763062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3.62</v>
      </c>
      <c r="B63" s="4">
        <f>IF('True_Odds_Calculator_3-way'!B64="","",'True_Odds_Calculator_3-way'!B64)</f>
        <v>3.38</v>
      </c>
      <c r="C63" s="4">
        <f>IF('True_Odds_Calculator_3-way'!C64="","",'True_Odds_Calculator_3-way'!C64)</f>
        <v>2.17</v>
      </c>
      <c r="D63" s="9">
        <f t="shared" si="13"/>
        <v>0.26625599984800508</v>
      </c>
      <c r="E63" s="9">
        <f t="shared" si="14"/>
        <v>0.28544142909960629</v>
      </c>
      <c r="F63" s="9">
        <f t="shared" si="15"/>
        <v>0.4483025710523888</v>
      </c>
      <c r="G63" s="9">
        <f t="shared" si="16"/>
        <v>1.0518259196034894</v>
      </c>
      <c r="H63" s="9">
        <f t="shared" si="17"/>
        <v>3.7557839093611416</v>
      </c>
      <c r="I63" s="9">
        <f t="shared" si="18"/>
        <v>3.5033456886563048</v>
      </c>
      <c r="J63" s="9">
        <f t="shared" si="19"/>
        <v>2.2306363259360822</v>
      </c>
      <c r="K63" s="11">
        <f t="shared" si="20"/>
        <v>0.27624309392265195</v>
      </c>
      <c r="L63" s="11">
        <f t="shared" si="21"/>
        <v>0.29585798816568049</v>
      </c>
      <c r="M63" s="11">
        <f t="shared" si="22"/>
        <v>0.46082949308755761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-0.2747761951112514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0.23238075552896714</v>
      </c>
      <c r="Q63" s="11">
        <f>2*'OddsRatio_working_3-way'!K63*'OddsRatio_working_3-way'!L63*'OddsRatio_working_3-way'!M63</f>
        <v>7.5326014758174117E-2</v>
      </c>
      <c r="R63" s="11">
        <f t="shared" si="23"/>
        <v>0</v>
      </c>
      <c r="S63" s="11">
        <f t="shared" si="24"/>
        <v>-0.84570919775230458</v>
      </c>
      <c r="T63" s="11">
        <f t="shared" si="25"/>
        <v>-0.27413588257773247</v>
      </c>
      <c r="U63" s="11">
        <f>'OddsRatio_working_3-way'!S63-'OddsRatio_working_3-way'!R63^2/3</f>
        <v>-0.84570919775230458</v>
      </c>
      <c r="V63" s="11">
        <f>'OddsRatio_working_3-way'!S63*'OddsRatio_working_3-way'!R63/3-2*'OddsRatio_working_3-way'!R63^3/27-'OddsRatio_working_3-way'!T63</f>
        <v>0.27413588257773247</v>
      </c>
      <c r="W63" s="11">
        <f>'OddsRatio_working_3-way'!V63^2+4*'OddsRatio_working_3-way'!U63^3/27</f>
        <v>-1.446011864469765E-2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0.14967514887362729</v>
      </c>
      <c r="Y63" s="11">
        <f>IF('OddsRatio_working_3-way'!W63&gt;=0,IF('OddsRatio_working_3-way'!V63+SQRT('OddsRatio_working_3-way'!W63)&gt;0,0,PI()),ACOS('OddsRatio_working_3-way'!V63/(2*'OddsRatio_working_3-way'!X63)))</f>
        <v>0.41337689671051248</v>
      </c>
      <c r="Z63" s="11">
        <f>'OddsRatio_working_3-way'!X63^(1/3)*COS('OddsRatio_working_3-way'!Y63/3)</f>
        <v>0.52591295980174468</v>
      </c>
      <c r="AA63" s="11">
        <f>'OddsRatio_working_3-way'!X63^(1/3)*COS(('OddsRatio_working_3-way'!Y63+2*PI())/3)</f>
        <v>-0.3261147610087568</v>
      </c>
      <c r="AB63" s="11">
        <f>'OddsRatio_working_3-way'!X63^(1/3)*COS(('OddsRatio_working_3-way'!Y63+4*PI())/3)</f>
        <v>-0.19979819879298774</v>
      </c>
      <c r="AC63" s="11">
        <f>'OddsRatio_working_3-way'!X63^(1/3)*SIN('OddsRatio_working_3-way'!Y63/3)</f>
        <v>7.2928901198382343E-2</v>
      </c>
      <c r="AD63" s="11">
        <f>'OddsRatio_working_3-way'!X63^(1/3)*SIN(('OddsRatio_working_3-way'!Y63+2*PI())/3)</f>
        <v>0.41898953276858397</v>
      </c>
      <c r="AE63" s="11">
        <f>'OddsRatio_working_3-way'!X63^(1/3)*SIN(('OddsRatio_working_3-way'!Y63+4*PI())/3)</f>
        <v>-0.49191843396696633</v>
      </c>
      <c r="AF63" s="11">
        <f>-'OddsRatio_working_3-way'!U63/(3*'OddsRatio_working_3-way'!X63^(1/3))*COS(('OddsRatio_working_3-way'!Y63)/3)</f>
        <v>0.52591295980174468</v>
      </c>
      <c r="AG63" s="11">
        <f>-'OddsRatio_working_3-way'!U63/(3*'OddsRatio_working_3-way'!X63^(1/3))*COS(('OddsRatio_working_3-way'!Y63+2*PI())/3)</f>
        <v>-0.3261147610087568</v>
      </c>
      <c r="AH63" s="11">
        <f>-'OddsRatio_working_3-way'!U63/(3*'OddsRatio_working_3-way'!X63^(1/3))*COS(('OddsRatio_working_3-way'!Y63+4*PI())/3)</f>
        <v>-0.19979819879298774</v>
      </c>
      <c r="AI63" s="11">
        <f>'OddsRatio_working_3-way'!U63/(3*'OddsRatio_working_3-way'!X63^(1/3))*SIN(('OddsRatio_working_3-way'!Y63)/3)</f>
        <v>-7.2928901198382343E-2</v>
      </c>
      <c r="AJ63" s="11">
        <f>'OddsRatio_working_3-way'!U63/(3*'OddsRatio_working_3-way'!X63^(1/3))*SIN(('OddsRatio_working_3-way'!Y63+2*PI())/3)</f>
        <v>-0.41898953276858397</v>
      </c>
      <c r="AK63" s="11">
        <f>'OddsRatio_working_3-way'!U63/(3*'OddsRatio_working_3-way'!X63^(1/3))*SIN(('OddsRatio_working_3-way'!Y63+4*PI())/3)</f>
        <v>0.49191843396696633</v>
      </c>
      <c r="AL63" s="11">
        <f>'OddsRatio_working_3-way'!Z63+'OddsRatio_working_3-way'!AF63</f>
        <v>1.0518259196034894</v>
      </c>
      <c r="AM63" s="11">
        <f>'OddsRatio_working_3-way'!AA63+'OddsRatio_working_3-way'!AG63</f>
        <v>-0.65222952201751361</v>
      </c>
      <c r="AN63" s="11">
        <f>'OddsRatio_working_3-way'!AB63+'OddsRatio_working_3-way'!AH63</f>
        <v>-0.39959639758597548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1.0518259196034894</v>
      </c>
      <c r="AS63" s="11">
        <f>IF(('OddsRatio_working_3-way'!X63=0),IF(Q63&gt;0,-Q63^(1/3),(-Q63)^(1/3)),'OddsRatio_working_3-way'!AM63-'OddsRatio_working_3-way'!R63/3)</f>
        <v>-0.65222952201751361</v>
      </c>
      <c r="AT63" s="11">
        <f>IF(('OddsRatio_working_3-way'!X63=0),IF(Q63&gt;0,-Q63^(1/3),(-Q63)^(1/3)),'OddsRatio_working_3-way'!AN63-'OddsRatio_working_3-way'!R63/3)</f>
        <v>-0.39959639758597548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1.85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4.68</v>
      </c>
      <c r="D64" s="9">
        <f t="shared" si="13"/>
        <v>0.52534593029600329</v>
      </c>
      <c r="E64" s="9">
        <f t="shared" si="14"/>
        <v>0.27105677724125804</v>
      </c>
      <c r="F64" s="9">
        <f t="shared" si="15"/>
        <v>0.20359729246273861</v>
      </c>
      <c r="G64" s="9">
        <f t="shared" si="16"/>
        <v>1.0629501827078025</v>
      </c>
      <c r="H64" s="9">
        <f t="shared" si="17"/>
        <v>1.9035076553016324</v>
      </c>
      <c r="I64" s="9">
        <f t="shared" si="18"/>
        <v>3.6892639622507404</v>
      </c>
      <c r="J64" s="9">
        <f t="shared" si="19"/>
        <v>4.911656672364713</v>
      </c>
      <c r="K64" s="11">
        <f t="shared" si="20"/>
        <v>0.54054054054054046</v>
      </c>
      <c r="L64" s="11">
        <f t="shared" si="21"/>
        <v>0.28328611898016998</v>
      </c>
      <c r="M64" s="11">
        <f t="shared" si="22"/>
        <v>0.21367521367521369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-0.25893751672788501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0.23100023100023095</v>
      </c>
      <c r="Q64" s="11">
        <f>2*'OddsRatio_working_3-way'!K64*'OddsRatio_working_3-way'!L64*'OddsRatio_working_3-way'!M64</f>
        <v>6.5439158923578183E-2</v>
      </c>
      <c r="R64" s="11">
        <f t="shared" si="23"/>
        <v>0</v>
      </c>
      <c r="S64" s="11">
        <f t="shared" si="24"/>
        <v>-0.89210800319440353</v>
      </c>
      <c r="T64" s="11">
        <f t="shared" si="25"/>
        <v>-0.25272181393609167</v>
      </c>
      <c r="U64" s="11">
        <f>'OddsRatio_working_3-way'!S64-'OddsRatio_working_3-way'!R64^2/3</f>
        <v>-0.89210800319440353</v>
      </c>
      <c r="V64" s="11">
        <f>'OddsRatio_working_3-way'!S64*'OddsRatio_working_3-way'!R64/3-2*'OddsRatio_working_3-way'!R64^3/27-'OddsRatio_working_3-way'!T64</f>
        <v>0.25272181393609167</v>
      </c>
      <c r="W64" s="11">
        <f>'OddsRatio_working_3-way'!V64^2+4*'OddsRatio_working_3-way'!U64^3/27</f>
        <v>-4.1315406535219756E-2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0.16216019993695147</v>
      </c>
      <c r="Y64" s="11">
        <f>IF('OddsRatio_working_3-way'!W64&gt;=0,IF('OddsRatio_working_3-way'!V64+SQRT('OddsRatio_working_3-way'!W64)&gt;0,0,PI()),ACOS('OddsRatio_working_3-way'!V64/(2*'OddsRatio_working_3-way'!X64)))</f>
        <v>0.67735202008082318</v>
      </c>
      <c r="Z64" s="11">
        <f>'OddsRatio_working_3-way'!X64^(1/3)*COS('OddsRatio_working_3-way'!Y64/3)</f>
        <v>0.53147509135390125</v>
      </c>
      <c r="AA64" s="11">
        <f>'OddsRatio_working_3-way'!X64^(1/3)*COS(('OddsRatio_working_3-way'!Y64+2*PI())/3)</f>
        <v>-0.3714620520667779</v>
      </c>
      <c r="AB64" s="11">
        <f>'OddsRatio_working_3-way'!X64^(1/3)*COS(('OddsRatio_working_3-way'!Y64+4*PI())/3)</f>
        <v>-0.16001303928712315</v>
      </c>
      <c r="AC64" s="11">
        <f>'OddsRatio_working_3-way'!X64^(1/3)*SIN('OddsRatio_working_3-way'!Y64/3)</f>
        <v>0.12208014444821429</v>
      </c>
      <c r="AD64" s="11">
        <f>'OddsRatio_working_3-way'!X64^(1/3)*SIN(('OddsRatio_working_3-way'!Y64+2*PI())/3)</f>
        <v>0.3992308583670266</v>
      </c>
      <c r="AE64" s="11">
        <f>'OddsRatio_working_3-way'!X64^(1/3)*SIN(('OddsRatio_working_3-way'!Y64+4*PI())/3)</f>
        <v>-0.5213110028152409</v>
      </c>
      <c r="AF64" s="11">
        <f>-'OddsRatio_working_3-way'!U64/(3*'OddsRatio_working_3-way'!X64^(1/3))*COS(('OddsRatio_working_3-way'!Y64)/3)</f>
        <v>0.53147509135390125</v>
      </c>
      <c r="AG64" s="11">
        <f>-'OddsRatio_working_3-way'!U64/(3*'OddsRatio_working_3-way'!X64^(1/3))*COS(('OddsRatio_working_3-way'!Y64+2*PI())/3)</f>
        <v>-0.3714620520667779</v>
      </c>
      <c r="AH64" s="11">
        <f>-'OddsRatio_working_3-way'!U64/(3*'OddsRatio_working_3-way'!X64^(1/3))*COS(('OddsRatio_working_3-way'!Y64+4*PI())/3)</f>
        <v>-0.16001303928712315</v>
      </c>
      <c r="AI64" s="11">
        <f>'OddsRatio_working_3-way'!U64/(3*'OddsRatio_working_3-way'!X64^(1/3))*SIN(('OddsRatio_working_3-way'!Y64)/3)</f>
        <v>-0.12208014444821429</v>
      </c>
      <c r="AJ64" s="11">
        <f>'OddsRatio_working_3-way'!U64/(3*'OddsRatio_working_3-way'!X64^(1/3))*SIN(('OddsRatio_working_3-way'!Y64+2*PI())/3)</f>
        <v>-0.3992308583670266</v>
      </c>
      <c r="AK64" s="11">
        <f>'OddsRatio_working_3-way'!U64/(3*'OddsRatio_working_3-way'!X64^(1/3))*SIN(('OddsRatio_working_3-way'!Y64+4*PI())/3)</f>
        <v>0.5213110028152409</v>
      </c>
      <c r="AL64" s="11">
        <f>'OddsRatio_working_3-way'!Z64+'OddsRatio_working_3-way'!AF64</f>
        <v>1.0629501827078025</v>
      </c>
      <c r="AM64" s="11">
        <f>'OddsRatio_working_3-way'!AA64+'OddsRatio_working_3-way'!AG64</f>
        <v>-0.74292410413355581</v>
      </c>
      <c r="AN64" s="11">
        <f>'OddsRatio_working_3-way'!AB64+'OddsRatio_working_3-way'!AH64</f>
        <v>-0.32002607857424631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1.0629501827078025</v>
      </c>
      <c r="AS64" s="11">
        <f>IF(('OddsRatio_working_3-way'!X64=0),IF(Q64&gt;0,-Q64^(1/3),(-Q64)^(1/3)),'OddsRatio_working_3-way'!AM64-'OddsRatio_working_3-way'!R64/3)</f>
        <v>-0.74292410413355581</v>
      </c>
      <c r="AT64" s="11">
        <f>IF(('OddsRatio_working_3-way'!X64=0),IF(Q64&gt;0,-Q64^(1/3),(-Q64)^(1/3)),'OddsRatio_working_3-way'!AN64-'OddsRatio_working_3-way'!R64/3)</f>
        <v>-0.32002607857424631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3.84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2.08</v>
      </c>
      <c r="D65" s="9">
        <f t="shared" si="13"/>
        <v>0.25050125607694579</v>
      </c>
      <c r="E65" s="9">
        <f t="shared" si="14"/>
        <v>0.28172841808485088</v>
      </c>
      <c r="F65" s="9">
        <f t="shared" si="15"/>
        <v>0.46777032583820338</v>
      </c>
      <c r="G65" s="9">
        <f t="shared" si="16"/>
        <v>1.0535197010850386</v>
      </c>
      <c r="H65" s="9">
        <f t="shared" si="17"/>
        <v>3.9919959510815097</v>
      </c>
      <c r="I65" s="9">
        <f t="shared" si="18"/>
        <v>3.549517676625793</v>
      </c>
      <c r="J65" s="9">
        <f t="shared" si="19"/>
        <v>2.1378012771718424</v>
      </c>
      <c r="K65" s="11">
        <f t="shared" si="20"/>
        <v>0.26041666666666669</v>
      </c>
      <c r="L65" s="11">
        <f t="shared" si="21"/>
        <v>0.29239766081871343</v>
      </c>
      <c r="M65" s="11">
        <f t="shared" si="22"/>
        <v>0.48076923076923073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-0.27172950404858309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0.23209650059979003</v>
      </c>
      <c r="Q65" s="11">
        <f>2*'OddsRatio_working_3-way'!K65*'OddsRatio_working_3-way'!L65*'OddsRatio_working_3-way'!M65</f>
        <v>7.3216561703403807E-2</v>
      </c>
      <c r="R65" s="11">
        <f t="shared" si="23"/>
        <v>0</v>
      </c>
      <c r="S65" s="11">
        <f t="shared" si="24"/>
        <v>-0.85414538039377941</v>
      </c>
      <c r="T65" s="11">
        <f t="shared" si="25"/>
        <v>-0.26944649223778533</v>
      </c>
      <c r="U65" s="11">
        <f>'OddsRatio_working_3-way'!S65-'OddsRatio_working_3-way'!R65^2/3</f>
        <v>-0.85414538039377941</v>
      </c>
      <c r="V65" s="11">
        <f>'OddsRatio_working_3-way'!S65*'OddsRatio_working_3-way'!R65/3-2*'OddsRatio_working_3-way'!R65^3/27-'OddsRatio_working_3-way'!T65</f>
        <v>0.26944649223778533</v>
      </c>
      <c r="W65" s="11">
        <f>'OddsRatio_working_3-way'!V65^2+4*'OddsRatio_working_3-way'!U65^3/27</f>
        <v>-1.9717699360594157E-2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0.15192030109554241</v>
      </c>
      <c r="Y65" s="11">
        <f>IF('OddsRatio_working_3-way'!W65&gt;=0,IF('OddsRatio_working_3-way'!V65+SQRT('OddsRatio_working_3-way'!W65)&gt;0,0,PI()),ACOS('OddsRatio_working_3-way'!V65/(2*'OddsRatio_working_3-way'!X65)))</f>
        <v>0.48041733956096455</v>
      </c>
      <c r="Z65" s="11">
        <f>'OddsRatio_working_3-way'!X65^(1/3)*COS('OddsRatio_working_3-way'!Y65/3)</f>
        <v>0.52675985054251939</v>
      </c>
      <c r="AA65" s="11">
        <f>'OddsRatio_working_3-way'!X65^(1/3)*COS(('OddsRatio_working_3-way'!Y65+2*PI())/3)</f>
        <v>-0.33706431975721501</v>
      </c>
      <c r="AB65" s="11">
        <f>'OddsRatio_working_3-way'!X65^(1/3)*COS(('OddsRatio_working_3-way'!Y65+4*PI())/3)</f>
        <v>-0.18969553078530429</v>
      </c>
      <c r="AC65" s="11">
        <f>'OddsRatio_working_3-way'!X65^(1/3)*SIN('OddsRatio_working_3-way'!Y65/3)</f>
        <v>8.5083409983081823E-2</v>
      </c>
      <c r="AD65" s="11">
        <f>'OddsRatio_working_3-way'!X65^(1/3)*SIN(('OddsRatio_working_3-way'!Y65+2*PI())/3)</f>
        <v>0.41364570727197503</v>
      </c>
      <c r="AE65" s="11">
        <f>'OddsRatio_working_3-way'!X65^(1/3)*SIN(('OddsRatio_working_3-way'!Y65+4*PI())/3)</f>
        <v>-0.49872911725505681</v>
      </c>
      <c r="AF65" s="11">
        <f>-'OddsRatio_working_3-way'!U65/(3*'OddsRatio_working_3-way'!X65^(1/3))*COS(('OddsRatio_working_3-way'!Y65)/3)</f>
        <v>0.52675985054251928</v>
      </c>
      <c r="AG65" s="11">
        <f>-'OddsRatio_working_3-way'!U65/(3*'OddsRatio_working_3-way'!X65^(1/3))*COS(('OddsRatio_working_3-way'!Y65+2*PI())/3)</f>
        <v>-0.33706431975721496</v>
      </c>
      <c r="AH65" s="11">
        <f>-'OddsRatio_working_3-way'!U65/(3*'OddsRatio_working_3-way'!X65^(1/3))*COS(('OddsRatio_working_3-way'!Y65+4*PI())/3)</f>
        <v>-0.18969553078530424</v>
      </c>
      <c r="AI65" s="11">
        <f>'OddsRatio_working_3-way'!U65/(3*'OddsRatio_working_3-way'!X65^(1/3))*SIN(('OddsRatio_working_3-way'!Y65)/3)</f>
        <v>-8.5083409983081809E-2</v>
      </c>
      <c r="AJ65" s="11">
        <f>'OddsRatio_working_3-way'!U65/(3*'OddsRatio_working_3-way'!X65^(1/3))*SIN(('OddsRatio_working_3-way'!Y65+2*PI())/3)</f>
        <v>-0.41364570727197497</v>
      </c>
      <c r="AK65" s="11">
        <f>'OddsRatio_working_3-way'!U65/(3*'OddsRatio_working_3-way'!X65^(1/3))*SIN(('OddsRatio_working_3-way'!Y65+4*PI())/3)</f>
        <v>0.4987291172550567</v>
      </c>
      <c r="AL65" s="11">
        <f>'OddsRatio_working_3-way'!Z65+'OddsRatio_working_3-way'!AF65</f>
        <v>1.0535197010850386</v>
      </c>
      <c r="AM65" s="11">
        <f>'OddsRatio_working_3-way'!AA65+'OddsRatio_working_3-way'!AG65</f>
        <v>-0.67412863951442992</v>
      </c>
      <c r="AN65" s="11">
        <f>'OddsRatio_working_3-way'!AB65+'OddsRatio_working_3-way'!AH65</f>
        <v>-0.37939106157060853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1.0535197010850386</v>
      </c>
      <c r="AS65" s="11">
        <f>IF(('OddsRatio_working_3-way'!X65=0),IF(Q65&gt;0,-Q65^(1/3),(-Q65)^(1/3)),'OddsRatio_working_3-way'!AM65-'OddsRatio_working_3-way'!R65/3)</f>
        <v>-0.67412863951442992</v>
      </c>
      <c r="AT65" s="11">
        <f>IF(('OddsRatio_working_3-way'!X65=0),IF(Q65&gt;0,-Q65^(1/3),(-Q65)^(1/3)),'OddsRatio_working_3-way'!AN65-'OddsRatio_working_3-way'!R65/3)</f>
        <v>-0.37939106157060853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1.77</v>
      </c>
      <c r="B66" s="4">
        <f>IF('True_Odds_Calculator_3-way'!B67="","",'True_Odds_Calculator_3-way'!B67)</f>
        <v>3.7</v>
      </c>
      <c r="C66" s="4">
        <f>IF('True_Odds_Calculator_3-way'!C67="","",'True_Odds_Calculator_3-way'!C67)</f>
        <v>4.9800000000000004</v>
      </c>
      <c r="D66" s="9">
        <f t="shared" si="13"/>
        <v>0.55012182853346159</v>
      </c>
      <c r="E66" s="9">
        <f t="shared" si="14"/>
        <v>0.25856246782011133</v>
      </c>
      <c r="F66" s="9">
        <f t="shared" si="15"/>
        <v>0.19131570364642686</v>
      </c>
      <c r="G66" s="9">
        <f t="shared" si="16"/>
        <v>1.0620508680749814</v>
      </c>
      <c r="H66" s="9">
        <f t="shared" si="17"/>
        <v>1.8177791684177358</v>
      </c>
      <c r="I66" s="9">
        <f t="shared" si="18"/>
        <v>3.8675373438024505</v>
      </c>
      <c r="J66" s="9">
        <f t="shared" si="19"/>
        <v>5.2269624549384277</v>
      </c>
      <c r="K66" s="11">
        <f t="shared" si="20"/>
        <v>0.56497175141242939</v>
      </c>
      <c r="L66" s="11">
        <f t="shared" si="21"/>
        <v>0.27027027027027023</v>
      </c>
      <c r="M66" s="11">
        <f t="shared" si="22"/>
        <v>0.20080321285140559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-0.25370745464680511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0.22842936871934216</v>
      </c>
      <c r="Q66" s="11">
        <f>2*'OddsRatio_working_3-way'!K66*'OddsRatio_working_3-way'!L66*'OddsRatio_working_3-way'!M66</f>
        <v>6.1323320461568347E-2</v>
      </c>
      <c r="R66" s="11">
        <f t="shared" si="23"/>
        <v>0</v>
      </c>
      <c r="S66" s="11">
        <f t="shared" si="24"/>
        <v>-0.90036522197326274</v>
      </c>
      <c r="T66" s="11">
        <f t="shared" si="25"/>
        <v>-0.24170878442235233</v>
      </c>
      <c r="U66" s="11">
        <f>'OddsRatio_working_3-way'!S66-'OddsRatio_working_3-way'!R66^2/3</f>
        <v>-0.90036522197326274</v>
      </c>
      <c r="V66" s="11">
        <f>'OddsRatio_working_3-way'!S66*'OddsRatio_working_3-way'!R66/3-2*'OddsRatio_working_3-way'!R66^3/27-'OddsRatio_working_3-way'!T66</f>
        <v>0.24170878442235233</v>
      </c>
      <c r="W66" s="11">
        <f>'OddsRatio_working_3-way'!V66^2+4*'OddsRatio_working_3-way'!U66^3/27</f>
        <v>-4.970839680549647E-2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0.16441679755458966</v>
      </c>
      <c r="Y66" s="11">
        <f>IF('OddsRatio_working_3-way'!W66&gt;=0,IF('OddsRatio_working_3-way'!V66+SQRT('OddsRatio_working_3-way'!W66)&gt;0,0,PI()),ACOS('OddsRatio_working_3-way'!V66/(2*'OddsRatio_working_3-way'!X66)))</f>
        <v>0.74505747216769269</v>
      </c>
      <c r="Z66" s="11">
        <f>'OddsRatio_working_3-way'!X66^(1/3)*COS('OddsRatio_working_3-way'!Y66/3)</f>
        <v>0.5310254340374907</v>
      </c>
      <c r="AA66" s="11">
        <f>'OddsRatio_working_3-way'!X66^(1/3)*COS(('OddsRatio_working_3-way'!Y66+2*PI())/3)</f>
        <v>-0.38213302741657706</v>
      </c>
      <c r="AB66" s="11">
        <f>'OddsRatio_working_3-way'!X66^(1/3)*COS(('OddsRatio_working_3-way'!Y66+4*PI())/3)</f>
        <v>-0.1488924066209138</v>
      </c>
      <c r="AC66" s="11">
        <f>'OddsRatio_working_3-way'!X66^(1/3)*SIN('OddsRatio_working_3-way'!Y66/3)</f>
        <v>0.13466153520233165</v>
      </c>
      <c r="AD66" s="11">
        <f>'OddsRatio_working_3-way'!X66^(1/3)*SIN(('OddsRatio_working_3-way'!Y66+2*PI())/3)</f>
        <v>0.39255074833095888</v>
      </c>
      <c r="AE66" s="11">
        <f>'OddsRatio_working_3-way'!X66^(1/3)*SIN(('OddsRatio_working_3-way'!Y66+4*PI())/3)</f>
        <v>-0.52721228353329053</v>
      </c>
      <c r="AF66" s="11">
        <f>-'OddsRatio_working_3-way'!U66/(3*'OddsRatio_working_3-way'!X66^(1/3))*COS(('OddsRatio_working_3-way'!Y66)/3)</f>
        <v>0.5310254340374907</v>
      </c>
      <c r="AG66" s="11">
        <f>-'OddsRatio_working_3-way'!U66/(3*'OddsRatio_working_3-way'!X66^(1/3))*COS(('OddsRatio_working_3-way'!Y66+2*PI())/3)</f>
        <v>-0.38213302741657706</v>
      </c>
      <c r="AH66" s="11">
        <f>-'OddsRatio_working_3-way'!U66/(3*'OddsRatio_working_3-way'!X66^(1/3))*COS(('OddsRatio_working_3-way'!Y66+4*PI())/3)</f>
        <v>-0.1488924066209138</v>
      </c>
      <c r="AI66" s="11">
        <f>'OddsRatio_working_3-way'!U66/(3*'OddsRatio_working_3-way'!X66^(1/3))*SIN(('OddsRatio_working_3-way'!Y66)/3)</f>
        <v>-0.13466153520233165</v>
      </c>
      <c r="AJ66" s="11">
        <f>'OddsRatio_working_3-way'!U66/(3*'OddsRatio_working_3-way'!X66^(1/3))*SIN(('OddsRatio_working_3-way'!Y66+2*PI())/3)</f>
        <v>-0.39255074833095888</v>
      </c>
      <c r="AK66" s="11">
        <f>'OddsRatio_working_3-way'!U66/(3*'OddsRatio_working_3-way'!X66^(1/3))*SIN(('OddsRatio_working_3-way'!Y66+4*PI())/3)</f>
        <v>0.52721228353329053</v>
      </c>
      <c r="AL66" s="11">
        <f>'OddsRatio_working_3-way'!Z66+'OddsRatio_working_3-way'!AF66</f>
        <v>1.0620508680749814</v>
      </c>
      <c r="AM66" s="11">
        <f>'OddsRatio_working_3-way'!AA66+'OddsRatio_working_3-way'!AG66</f>
        <v>-0.76426605483315413</v>
      </c>
      <c r="AN66" s="11">
        <f>'OddsRatio_working_3-way'!AB66+'OddsRatio_working_3-way'!AH66</f>
        <v>-0.2977848132418276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1.0620508680749814</v>
      </c>
      <c r="AS66" s="11">
        <f>IF(('OddsRatio_working_3-way'!X66=0),IF(Q66&gt;0,-Q66^(1/3),(-Q66)^(1/3)),'OddsRatio_working_3-way'!AM66-'OddsRatio_working_3-way'!R66/3)</f>
        <v>-0.76426605483315413</v>
      </c>
      <c r="AT66" s="11">
        <f>IF(('OddsRatio_working_3-way'!X66=0),IF(Q66&gt;0,-Q66^(1/3),(-Q66)^(1/3)),'OddsRatio_working_3-way'!AN66-'OddsRatio_working_3-way'!R66/3)</f>
        <v>-0.2977848132418276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</v>
      </c>
      <c r="B67" s="4">
        <f>IF('True_Odds_Calculator_3-way'!B68="","",'True_Odds_Calculator_3-way'!B68)</f>
        <v>3.63</v>
      </c>
      <c r="C67" s="4">
        <f>IF('True_Odds_Calculator_3-way'!C68="","",'True_Odds_Calculator_3-way'!C68)</f>
        <v>3.86</v>
      </c>
      <c r="D67" s="9">
        <f t="shared" si="13"/>
        <v>0.48643339132944102</v>
      </c>
      <c r="E67" s="9">
        <f t="shared" si="14"/>
        <v>0.26478133889384936</v>
      </c>
      <c r="F67" s="9">
        <f t="shared" si="15"/>
        <v>0.24878526977670953</v>
      </c>
      <c r="G67" s="9">
        <f t="shared" si="16"/>
        <v>1.0557799234689909</v>
      </c>
      <c r="H67" s="9">
        <f t="shared" si="17"/>
        <v>2.0557799234689909</v>
      </c>
      <c r="I67" s="9">
        <f t="shared" si="18"/>
        <v>3.7767011987234467</v>
      </c>
      <c r="J67" s="9">
        <f t="shared" si="19"/>
        <v>4.0195305811213133</v>
      </c>
      <c r="K67" s="11">
        <f t="shared" si="20"/>
        <v>0.5</v>
      </c>
      <c r="L67" s="11">
        <f t="shared" si="21"/>
        <v>0.27548209366391185</v>
      </c>
      <c r="M67" s="11">
        <f t="shared" si="22"/>
        <v>0.2590673575129534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-0.26840948343539017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0.23159051656460983</v>
      </c>
      <c r="Q67" s="11">
        <f>2*'OddsRatio_working_3-way'!K67*'OddsRatio_working_3-way'!L67*'OddsRatio_working_3-way'!M67</f>
        <v>7.1368418047645571E-2</v>
      </c>
      <c r="R67" s="11">
        <f t="shared" si="23"/>
        <v>0</v>
      </c>
      <c r="S67" s="11">
        <f t="shared" si="24"/>
        <v>-0.86282538754021643</v>
      </c>
      <c r="T67" s="11">
        <f t="shared" si="25"/>
        <v>-0.26589380201547508</v>
      </c>
      <c r="U67" s="11">
        <f>'OddsRatio_working_3-way'!S67-'OddsRatio_working_3-way'!R67^2/3</f>
        <v>-0.86282538754021643</v>
      </c>
      <c r="V67" s="11">
        <f>'OddsRatio_working_3-way'!S67*'OddsRatio_working_3-way'!R67/3-2*'OddsRatio_working_3-way'!R67^3/27-'OddsRatio_working_3-way'!T67</f>
        <v>0.26589380201547508</v>
      </c>
      <c r="W67" s="11">
        <f>'OddsRatio_working_3-way'!V67^2+4*'OddsRatio_working_3-way'!U67^3/27</f>
        <v>-2.4462795396546277E-2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0.15424194415494683</v>
      </c>
      <c r="Y67" s="11">
        <f>IF('OddsRatio_working_3-way'!W67&gt;=0,IF('OddsRatio_working_3-way'!V67+SQRT('OddsRatio_working_3-way'!W67)&gt;0,0,PI()),ACOS('OddsRatio_working_3-way'!V67/(2*'OddsRatio_working_3-way'!X67)))</f>
        <v>0.53171777688731958</v>
      </c>
      <c r="Z67" s="11">
        <f>'OddsRatio_working_3-way'!X67^(1/3)*COS('OddsRatio_working_3-way'!Y67/3)</f>
        <v>0.52788996173449543</v>
      </c>
      <c r="AA67" s="11">
        <f>'OddsRatio_working_3-way'!X67^(1/3)*COS(('OddsRatio_working_3-way'!Y67+2*PI())/3)</f>
        <v>-0.34583202569131527</v>
      </c>
      <c r="AB67" s="11">
        <f>'OddsRatio_working_3-way'!X67^(1/3)*COS(('OddsRatio_working_3-way'!Y67+4*PI())/3)</f>
        <v>-0.18205793604318027</v>
      </c>
      <c r="AC67" s="11">
        <f>'OddsRatio_working_3-way'!X67^(1/3)*SIN('OddsRatio_working_3-way'!Y67/3)</f>
        <v>9.4555014744636706E-2</v>
      </c>
      <c r="AD67" s="11">
        <f>'OddsRatio_working_3-way'!X67^(1/3)*SIN(('OddsRatio_working_3-way'!Y67+2*PI())/3)</f>
        <v>0.40988860989254988</v>
      </c>
      <c r="AE67" s="11">
        <f>'OddsRatio_working_3-way'!X67^(1/3)*SIN(('OddsRatio_working_3-way'!Y67+4*PI())/3)</f>
        <v>-0.50444362463718662</v>
      </c>
      <c r="AF67" s="11">
        <f>-'OddsRatio_working_3-way'!U67/(3*'OddsRatio_working_3-way'!X67^(1/3))*COS(('OddsRatio_working_3-way'!Y67)/3)</f>
        <v>0.52788996173449543</v>
      </c>
      <c r="AG67" s="11">
        <f>-'OddsRatio_working_3-way'!U67/(3*'OddsRatio_working_3-way'!X67^(1/3))*COS(('OddsRatio_working_3-way'!Y67+2*PI())/3)</f>
        <v>-0.34583202569131527</v>
      </c>
      <c r="AH67" s="11">
        <f>-'OddsRatio_working_3-way'!U67/(3*'OddsRatio_working_3-way'!X67^(1/3))*COS(('OddsRatio_working_3-way'!Y67+4*PI())/3)</f>
        <v>-0.18205793604318027</v>
      </c>
      <c r="AI67" s="11">
        <f>'OddsRatio_working_3-way'!U67/(3*'OddsRatio_working_3-way'!X67^(1/3))*SIN(('OddsRatio_working_3-way'!Y67)/3)</f>
        <v>-9.4555014744636706E-2</v>
      </c>
      <c r="AJ67" s="11">
        <f>'OddsRatio_working_3-way'!U67/(3*'OddsRatio_working_3-way'!X67^(1/3))*SIN(('OddsRatio_working_3-way'!Y67+2*PI())/3)</f>
        <v>-0.40988860989254988</v>
      </c>
      <c r="AK67" s="11">
        <f>'OddsRatio_working_3-way'!U67/(3*'OddsRatio_working_3-way'!X67^(1/3))*SIN(('OddsRatio_working_3-way'!Y67+4*PI())/3)</f>
        <v>0.50444362463718662</v>
      </c>
      <c r="AL67" s="11">
        <f>'OddsRatio_working_3-way'!Z67+'OddsRatio_working_3-way'!AF67</f>
        <v>1.0557799234689909</v>
      </c>
      <c r="AM67" s="11">
        <f>'OddsRatio_working_3-way'!AA67+'OddsRatio_working_3-way'!AG67</f>
        <v>-0.69166405138263054</v>
      </c>
      <c r="AN67" s="11">
        <f>'OddsRatio_working_3-way'!AB67+'OddsRatio_working_3-way'!AH67</f>
        <v>-0.36411587208636054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1.0557799234689909</v>
      </c>
      <c r="AS67" s="11">
        <f>IF(('OddsRatio_working_3-way'!X67=0),IF(Q67&gt;0,-Q67^(1/3),(-Q67)^(1/3)),'OddsRatio_working_3-way'!AM67-'OddsRatio_working_3-way'!R67/3)</f>
        <v>-0.69166405138263054</v>
      </c>
      <c r="AT67" s="11">
        <f>IF(('OddsRatio_working_3-way'!X67=0),IF(Q67&gt;0,-Q67^(1/3),(-Q67)^(1/3)),'OddsRatio_working_3-way'!AN67-'OddsRatio_working_3-way'!R67/3)</f>
        <v>-0.36411587208636054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2.08</v>
      </c>
      <c r="B68" s="4">
        <f>IF('True_Odds_Calculator_3-way'!B69="","",'True_Odds_Calculator_3-way'!B69)</f>
        <v>3.29</v>
      </c>
      <c r="C68" s="4">
        <f>IF('True_Odds_Calculator_3-way'!C69="","",'True_Odds_Calculator_3-way'!C69)</f>
        <v>4.01</v>
      </c>
      <c r="D68" s="9">
        <f t="shared" ref="D68:D131" si="26">(K68/(AR68+K68-(AR68*K68)))</f>
        <v>0.46755554273299532</v>
      </c>
      <c r="E68" s="9">
        <f t="shared" ref="E68:E131" si="27">(L68/(AR68+L68-(AR68*L68)))</f>
        <v>0.29285643255654753</v>
      </c>
      <c r="F68" s="9">
        <f t="shared" ref="F68:F131" si="28">(M68/(AR68+M68-(AR68*M68)))</f>
        <v>0.23958802471045701</v>
      </c>
      <c r="G68" s="9">
        <f t="shared" ref="G68:G131" si="29">AR68</f>
        <v>1.0544290079790919</v>
      </c>
      <c r="H68" s="9">
        <f t="shared" ref="H68:H131" si="30">IF(A68="","",1/D68)</f>
        <v>2.1387833286174196</v>
      </c>
      <c r="I68" s="9">
        <f t="shared" ref="I68:I131" si="31">IF(B68="","",1/E68)</f>
        <v>3.4146424282721206</v>
      </c>
      <c r="J68" s="9">
        <f t="shared" ref="J68:J131" si="32">IF(C68="","",1/F68)</f>
        <v>4.1738313140170655</v>
      </c>
      <c r="K68" s="11">
        <f t="shared" ref="K68:K131" si="33">1/A68</f>
        <v>0.48076923076923073</v>
      </c>
      <c r="L68" s="11">
        <f t="shared" ref="L68:L131" si="34">1/B68</f>
        <v>0.303951367781155</v>
      </c>
      <c r="M68" s="11">
        <f t="shared" ref="M68:M131" si="35">1/C68</f>
        <v>0.24937655860349128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-0.27128271791878722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0.23249684999565615</v>
      </c>
      <c r="Q68" s="11">
        <f>2*'OddsRatio_working_3-way'!K68*'OddsRatio_working_3-way'!L68*'OddsRatio_working_3-way'!M68</f>
        <v>7.2883025077008196E-2</v>
      </c>
      <c r="R68" s="11">
        <f t="shared" ref="R68:R131" si="36">O68/N68</f>
        <v>0</v>
      </c>
      <c r="S68" s="11">
        <f t="shared" ref="S68:S131" si="37">P68/N68</f>
        <v>-0.85702787033141481</v>
      </c>
      <c r="T68" s="11">
        <f t="shared" ref="T68:T131" si="38">Q68/N68</f>
        <v>-0.26866077439856262</v>
      </c>
      <c r="U68" s="11">
        <f>'OddsRatio_working_3-way'!S68-'OddsRatio_working_3-way'!R68^2/3</f>
        <v>-0.85702787033141481</v>
      </c>
      <c r="V68" s="11">
        <f>'OddsRatio_working_3-way'!S68*'OddsRatio_working_3-way'!R68/3-2*'OddsRatio_working_3-way'!R68^3/27-'OddsRatio_working_3-way'!T68</f>
        <v>0.26866077439856262</v>
      </c>
      <c r="W68" s="11">
        <f>'OddsRatio_working_3-way'!V68^2+4*'OddsRatio_working_3-way'!U68^3/27</f>
        <v>-2.1078307263738189E-2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0.15268997917690405</v>
      </c>
      <c r="Y68" s="11">
        <f>IF('OddsRatio_working_3-way'!W68&gt;=0,IF('OddsRatio_working_3-way'!V68+SQRT('OddsRatio_working_3-way'!W68)&gt;0,0,PI()),ACOS('OddsRatio_working_3-way'!V68/(2*'OddsRatio_working_3-way'!X68)))</f>
        <v>0.49544123215887148</v>
      </c>
      <c r="Z68" s="11">
        <f>'OddsRatio_working_3-way'!X68^(1/3)*COS('OddsRatio_working_3-way'!Y68/3)</f>
        <v>0.52721450398954595</v>
      </c>
      <c r="AA68" s="11">
        <f>'OddsRatio_working_3-way'!X68^(1/3)*COS(('OddsRatio_working_3-way'!Y68+2*PI())/3)</f>
        <v>-0.33970336010909408</v>
      </c>
      <c r="AB68" s="11">
        <f>'OddsRatio_working_3-way'!X68^(1/3)*COS(('OddsRatio_working_3-way'!Y68+4*PI())/3)</f>
        <v>-0.18751114388045206</v>
      </c>
      <c r="AC68" s="11">
        <f>'OddsRatio_working_3-way'!X68^(1/3)*SIN('OddsRatio_working_3-way'!Y68/3)</f>
        <v>8.7868217008172447E-2</v>
      </c>
      <c r="AD68" s="11">
        <f>'OddsRatio_working_3-way'!X68^(1/3)*SIN(('OddsRatio_working_3-way'!Y68+2*PI())/3)</f>
        <v>0.41264704519447298</v>
      </c>
      <c r="AE68" s="11">
        <f>'OddsRatio_working_3-way'!X68^(1/3)*SIN(('OddsRatio_working_3-way'!Y68+4*PI())/3)</f>
        <v>-0.50051526220264519</v>
      </c>
      <c r="AF68" s="11">
        <f>-'OddsRatio_working_3-way'!U68/(3*'OddsRatio_working_3-way'!X68^(1/3))*COS(('OddsRatio_working_3-way'!Y68)/3)</f>
        <v>0.52721450398954584</v>
      </c>
      <c r="AG68" s="11">
        <f>-'OddsRatio_working_3-way'!U68/(3*'OddsRatio_working_3-way'!X68^(1/3))*COS(('OddsRatio_working_3-way'!Y68+2*PI())/3)</f>
        <v>-0.33970336010909402</v>
      </c>
      <c r="AH68" s="11">
        <f>-'OddsRatio_working_3-way'!U68/(3*'OddsRatio_working_3-way'!X68^(1/3))*COS(('OddsRatio_working_3-way'!Y68+4*PI())/3)</f>
        <v>-0.18751114388045201</v>
      </c>
      <c r="AI68" s="11">
        <f>'OddsRatio_working_3-way'!U68/(3*'OddsRatio_working_3-way'!X68^(1/3))*SIN(('OddsRatio_working_3-way'!Y68)/3)</f>
        <v>-8.786821700817242E-2</v>
      </c>
      <c r="AJ68" s="11">
        <f>'OddsRatio_working_3-way'!U68/(3*'OddsRatio_working_3-way'!X68^(1/3))*SIN(('OddsRatio_working_3-way'!Y68+2*PI())/3)</f>
        <v>-0.41264704519447293</v>
      </c>
      <c r="AK68" s="11">
        <f>'OddsRatio_working_3-way'!U68/(3*'OddsRatio_working_3-way'!X68^(1/3))*SIN(('OddsRatio_working_3-way'!Y68+4*PI())/3)</f>
        <v>0.50051526220264508</v>
      </c>
      <c r="AL68" s="11">
        <f>'OddsRatio_working_3-way'!Z68+'OddsRatio_working_3-way'!AF68</f>
        <v>1.0544290079790919</v>
      </c>
      <c r="AM68" s="11">
        <f>'OddsRatio_working_3-way'!AA68+'OddsRatio_working_3-way'!AG68</f>
        <v>-0.67940672021818815</v>
      </c>
      <c r="AN68" s="11">
        <f>'OddsRatio_working_3-way'!AB68+'OddsRatio_working_3-way'!AH68</f>
        <v>-0.37502228776090407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1.0544290079790919</v>
      </c>
      <c r="AS68" s="11">
        <f>IF(('OddsRatio_working_3-way'!X68=0),IF(Q68&gt;0,-Q68^(1/3),(-Q68)^(1/3)),'OddsRatio_working_3-way'!AM68-'OddsRatio_working_3-way'!R68/3)</f>
        <v>-0.67940672021818815</v>
      </c>
      <c r="AT68" s="11">
        <f>IF(('OddsRatio_working_3-way'!X68=0),IF(Q68&gt;0,-Q68^(1/3),(-Q68)^(1/3)),'OddsRatio_working_3-way'!AN68-'OddsRatio_working_3-way'!R68/3)</f>
        <v>-0.37502228776090407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2.64</v>
      </c>
      <c r="B69" s="4">
        <f>IF('True_Odds_Calculator_3-way'!B70="","",'True_Odds_Calculator_3-way'!B70)</f>
        <v>3.01</v>
      </c>
      <c r="C69" s="4">
        <f>IF('True_Odds_Calculator_3-way'!C70="","",'True_Odds_Calculator_3-way'!C70)</f>
        <v>3.11</v>
      </c>
      <c r="D69" s="9">
        <f t="shared" si="26"/>
        <v>0.36742507483280384</v>
      </c>
      <c r="E69" s="9">
        <f t="shared" si="27"/>
        <v>0.32153691064915679</v>
      </c>
      <c r="F69" s="9">
        <f t="shared" si="28"/>
        <v>0.31103801451803936</v>
      </c>
      <c r="G69" s="9">
        <f t="shared" si="29"/>
        <v>1.049782511333488</v>
      </c>
      <c r="H69" s="9">
        <f t="shared" si="30"/>
        <v>2.7216433185869211</v>
      </c>
      <c r="I69" s="9">
        <f t="shared" si="31"/>
        <v>3.1100628477803109</v>
      </c>
      <c r="J69" s="9">
        <f t="shared" si="32"/>
        <v>3.2150410989136593</v>
      </c>
      <c r="K69" s="11">
        <f t="shared" si="33"/>
        <v>0.37878787878787878</v>
      </c>
      <c r="L69" s="11">
        <f t="shared" si="34"/>
        <v>0.33222591362126247</v>
      </c>
      <c r="M69" s="11">
        <f t="shared" si="35"/>
        <v>0.32154340836012862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-0.28144371145193703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0.23307284206110199</v>
      </c>
      <c r="Q69" s="11">
        <f>2*'OddsRatio_working_3-way'!K69*'OddsRatio_working_3-way'!L69*'OddsRatio_working_3-way'!M69</f>
        <v>8.0928070160104851E-2</v>
      </c>
      <c r="R69" s="11">
        <f t="shared" si="36"/>
        <v>0</v>
      </c>
      <c r="S69" s="11">
        <f t="shared" si="37"/>
        <v>-0.82813306027946021</v>
      </c>
      <c r="T69" s="11">
        <f t="shared" si="38"/>
        <v>-0.28754620148592369</v>
      </c>
      <c r="U69" s="11">
        <f>'OddsRatio_working_3-way'!S69-'OddsRatio_working_3-way'!R69^2/3</f>
        <v>-0.82813306027946021</v>
      </c>
      <c r="V69" s="11">
        <f>'OddsRatio_working_3-way'!S69*'OddsRatio_working_3-way'!R69/3-2*'OddsRatio_working_3-way'!R69^3/27-'OddsRatio_working_3-way'!T69</f>
        <v>0.28754620148592369</v>
      </c>
      <c r="W69" s="11">
        <f>'OddsRatio_working_3-way'!V69^2+4*'OddsRatio_working_3-way'!U69^3/27</f>
        <v>-1.4560365262122066E-3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0.14503349140387853</v>
      </c>
      <c r="Y69" s="11">
        <f>IF('OddsRatio_working_3-way'!W69&gt;=0,IF('OddsRatio_working_3-way'!V69+SQRT('OddsRatio_working_3-way'!W69)&gt;0,0,PI()),ACOS('OddsRatio_working_3-way'!V69/(2*'OddsRatio_working_3-way'!X69)))</f>
        <v>0.13193148518098052</v>
      </c>
      <c r="Z69" s="11">
        <f>'OddsRatio_working_3-way'!X69^(1/3)*COS('OddsRatio_working_3-way'!Y69/3)</f>
        <v>0.52489125566674399</v>
      </c>
      <c r="AA69" s="11">
        <f>'OddsRatio_working_3-way'!X69^(1/3)*COS(('OddsRatio_working_3-way'!Y69+2*PI())/3)</f>
        <v>-0.28244918659941753</v>
      </c>
      <c r="AB69" s="11">
        <f>'OddsRatio_working_3-way'!X69^(1/3)*COS(('OddsRatio_working_3-way'!Y69+4*PI())/3)</f>
        <v>-0.24244206906732615</v>
      </c>
      <c r="AC69" s="11">
        <f>'OddsRatio_working_3-way'!X69^(1/3)*SIN('OddsRatio_working_3-way'!Y69/3)</f>
        <v>2.3098120076653891E-2</v>
      </c>
      <c r="AD69" s="11">
        <f>'OddsRatio_working_3-way'!X69^(1/3)*SIN(('OddsRatio_working_3-way'!Y69+2*PI())/3)</f>
        <v>0.44302010159338612</v>
      </c>
      <c r="AE69" s="11">
        <f>'OddsRatio_working_3-way'!X69^(1/3)*SIN(('OddsRatio_working_3-way'!Y69+4*PI())/3)</f>
        <v>-0.46611822167004008</v>
      </c>
      <c r="AF69" s="11">
        <f>-'OddsRatio_working_3-way'!U69/(3*'OddsRatio_working_3-way'!X69^(1/3))*COS(('OddsRatio_working_3-way'!Y69)/3)</f>
        <v>0.52489125566674399</v>
      </c>
      <c r="AG69" s="11">
        <f>-'OddsRatio_working_3-way'!U69/(3*'OddsRatio_working_3-way'!X69^(1/3))*COS(('OddsRatio_working_3-way'!Y69+2*PI())/3)</f>
        <v>-0.28244918659941753</v>
      </c>
      <c r="AH69" s="11">
        <f>-'OddsRatio_working_3-way'!U69/(3*'OddsRatio_working_3-way'!X69^(1/3))*COS(('OddsRatio_working_3-way'!Y69+4*PI())/3)</f>
        <v>-0.24244206906732615</v>
      </c>
      <c r="AI69" s="11">
        <f>'OddsRatio_working_3-way'!U69/(3*'OddsRatio_working_3-way'!X69^(1/3))*SIN(('OddsRatio_working_3-way'!Y69)/3)</f>
        <v>-2.3098120076653891E-2</v>
      </c>
      <c r="AJ69" s="11">
        <f>'OddsRatio_working_3-way'!U69/(3*'OddsRatio_working_3-way'!X69^(1/3))*SIN(('OddsRatio_working_3-way'!Y69+2*PI())/3)</f>
        <v>-0.44302010159338612</v>
      </c>
      <c r="AK69" s="11">
        <f>'OddsRatio_working_3-way'!U69/(3*'OddsRatio_working_3-way'!X69^(1/3))*SIN(('OddsRatio_working_3-way'!Y69+4*PI())/3)</f>
        <v>0.46611822167004008</v>
      </c>
      <c r="AL69" s="11">
        <f>'OddsRatio_working_3-way'!Z69+'OddsRatio_working_3-way'!AF69</f>
        <v>1.049782511333488</v>
      </c>
      <c r="AM69" s="11">
        <f>'OddsRatio_working_3-way'!AA69+'OddsRatio_working_3-way'!AG69</f>
        <v>-0.56489837319883507</v>
      </c>
      <c r="AN69" s="11">
        <f>'OddsRatio_working_3-way'!AB69+'OddsRatio_working_3-way'!AH69</f>
        <v>-0.48488413813465231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1.049782511333488</v>
      </c>
      <c r="AS69" s="11">
        <f>IF(('OddsRatio_working_3-way'!X69=0),IF(Q69&gt;0,-Q69^(1/3),(-Q69)^(1/3)),'OddsRatio_working_3-way'!AM69-'OddsRatio_working_3-way'!R69/3)</f>
        <v>-0.56489837319883507</v>
      </c>
      <c r="AT69" s="11">
        <f>IF(('OddsRatio_working_3-way'!X69=0),IF(Q69&gt;0,-Q69^(1/3),(-Q69)^(1/3)),'OddsRatio_working_3-way'!AN69-'OddsRatio_working_3-way'!R69/3)</f>
        <v>-0.48488413813465231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2.74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2.56</v>
      </c>
      <c r="D70" s="9">
        <f t="shared" si="26"/>
        <v>0.34991857209486454</v>
      </c>
      <c r="E70" s="9">
        <f t="shared" si="27"/>
        <v>0.27493428435285722</v>
      </c>
      <c r="F70" s="9">
        <f t="shared" si="28"/>
        <v>0.37514714355227818</v>
      </c>
      <c r="G70" s="9">
        <f t="shared" si="29"/>
        <v>1.0677055916201748</v>
      </c>
      <c r="H70" s="9">
        <f t="shared" si="30"/>
        <v>2.8578077294191044</v>
      </c>
      <c r="I70" s="9">
        <f t="shared" si="31"/>
        <v>3.6372328113018315</v>
      </c>
      <c r="J70" s="9">
        <f t="shared" si="32"/>
        <v>2.6656207229274722</v>
      </c>
      <c r="K70" s="11">
        <f t="shared" si="33"/>
        <v>0.36496350364963503</v>
      </c>
      <c r="L70" s="11">
        <f t="shared" si="34"/>
        <v>0.28818443804034583</v>
      </c>
      <c r="M70" s="11">
        <f t="shared" si="35"/>
        <v>0.390625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-0.27545508687603859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0.23705865184374936</v>
      </c>
      <c r="Q70" s="11">
        <f>2*'OddsRatio_working_3-way'!K70*'OddsRatio_working_3-way'!L70*'OddsRatio_working_3-way'!M70</f>
        <v>8.2169376722270135E-2</v>
      </c>
      <c r="R70" s="11">
        <f t="shared" si="36"/>
        <v>0</v>
      </c>
      <c r="S70" s="11">
        <f t="shared" si="37"/>
        <v>-0.8606072755172296</v>
      </c>
      <c r="T70" s="11">
        <f t="shared" si="38"/>
        <v>-0.2983040816350882</v>
      </c>
      <c r="U70" s="11">
        <f>'OddsRatio_working_3-way'!S70-'OddsRatio_working_3-way'!R70^2/3</f>
        <v>-0.8606072755172296</v>
      </c>
      <c r="V70" s="11">
        <f>'OddsRatio_working_3-way'!S70*'OddsRatio_working_3-way'!R70/3-2*'OddsRatio_working_3-way'!R70^3/27-'OddsRatio_working_3-way'!T70</f>
        <v>0.2983040816350882</v>
      </c>
      <c r="W70" s="11">
        <f>'OddsRatio_working_3-way'!V70^2+4*'OddsRatio_working_3-way'!U70^3/27</f>
        <v>-5.4449525988319869E-3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0.15364754937761402</v>
      </c>
      <c r="Y70" s="11">
        <f>IF('OddsRatio_working_3-way'!W70&gt;=0,IF('OddsRatio_working_3-way'!V70+SQRT('OddsRatio_working_3-way'!W70)&gt;0,0,PI()),ACOS('OddsRatio_working_3-way'!V70/(2*'OddsRatio_working_3-way'!X70)))</f>
        <v>0.24249691774462123</v>
      </c>
      <c r="Z70" s="11">
        <f>'OddsRatio_working_3-way'!X70^(1/3)*COS('OddsRatio_working_3-way'!Y70/3)</f>
        <v>0.53385279581008738</v>
      </c>
      <c r="AA70" s="11">
        <f>'OddsRatio_working_3-way'!X70^(1/3)*COS(('OddsRatio_working_3-way'!Y70+2*PI())/3)</f>
        <v>-0.30437921066486567</v>
      </c>
      <c r="AB70" s="11">
        <f>'OddsRatio_working_3-way'!X70^(1/3)*COS(('OddsRatio_working_3-way'!Y70+4*PI())/3)</f>
        <v>-0.22947358514522179</v>
      </c>
      <c r="AC70" s="11">
        <f>'OddsRatio_working_3-way'!X70^(1/3)*SIN('OddsRatio_working_3-way'!Y70/3)</f>
        <v>4.324678305758381E-2</v>
      </c>
      <c r="AD70" s="11">
        <f>'OddsRatio_working_3-way'!X70^(1/3)*SIN(('OddsRatio_working_3-way'!Y70+2*PI())/3)</f>
        <v>0.44070669152409048</v>
      </c>
      <c r="AE70" s="11">
        <f>'OddsRatio_working_3-way'!X70^(1/3)*SIN(('OddsRatio_working_3-way'!Y70+4*PI())/3)</f>
        <v>-0.4839534745816742</v>
      </c>
      <c r="AF70" s="11">
        <f>-'OddsRatio_working_3-way'!U70/(3*'OddsRatio_working_3-way'!X70^(1/3))*COS(('OddsRatio_working_3-way'!Y70)/3)</f>
        <v>0.53385279581008738</v>
      </c>
      <c r="AG70" s="11">
        <f>-'OddsRatio_working_3-way'!U70/(3*'OddsRatio_working_3-way'!X70^(1/3))*COS(('OddsRatio_working_3-way'!Y70+2*PI())/3)</f>
        <v>-0.30437921066486567</v>
      </c>
      <c r="AH70" s="11">
        <f>-'OddsRatio_working_3-way'!U70/(3*'OddsRatio_working_3-way'!X70^(1/3))*COS(('OddsRatio_working_3-way'!Y70+4*PI())/3)</f>
        <v>-0.22947358514522179</v>
      </c>
      <c r="AI70" s="11">
        <f>'OddsRatio_working_3-way'!U70/(3*'OddsRatio_working_3-way'!X70^(1/3))*SIN(('OddsRatio_working_3-way'!Y70)/3)</f>
        <v>-4.324678305758381E-2</v>
      </c>
      <c r="AJ70" s="11">
        <f>'OddsRatio_working_3-way'!U70/(3*'OddsRatio_working_3-way'!X70^(1/3))*SIN(('OddsRatio_working_3-way'!Y70+2*PI())/3)</f>
        <v>-0.44070669152409048</v>
      </c>
      <c r="AK70" s="11">
        <f>'OddsRatio_working_3-way'!U70/(3*'OddsRatio_working_3-way'!X70^(1/3))*SIN(('OddsRatio_working_3-way'!Y70+4*PI())/3)</f>
        <v>0.4839534745816742</v>
      </c>
      <c r="AL70" s="11">
        <f>'OddsRatio_working_3-way'!Z70+'OddsRatio_working_3-way'!AF70</f>
        <v>1.0677055916201748</v>
      </c>
      <c r="AM70" s="11">
        <f>'OddsRatio_working_3-way'!AA70+'OddsRatio_working_3-way'!AG70</f>
        <v>-0.60875842132973135</v>
      </c>
      <c r="AN70" s="11">
        <f>'OddsRatio_working_3-way'!AB70+'OddsRatio_working_3-way'!AH70</f>
        <v>-0.45894717029044357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1.0677055916201748</v>
      </c>
      <c r="AS70" s="11">
        <f>IF(('OddsRatio_working_3-way'!X70=0),IF(Q70&gt;0,-Q70^(1/3),(-Q70)^(1/3)),'OddsRatio_working_3-way'!AM70-'OddsRatio_working_3-way'!R70/3)</f>
        <v>-0.60875842132973135</v>
      </c>
      <c r="AT70" s="11">
        <f>IF(('OddsRatio_working_3-way'!X70=0),IF(Q70&gt;0,-Q70^(1/3),(-Q70)^(1/3)),'OddsRatio_working_3-way'!AN70-'OddsRatio_working_3-way'!R70/3)</f>
        <v>-0.45894717029044357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2.0699999999999998</v>
      </c>
      <c r="B71" s="4">
        <f>IF('True_Odds_Calculator_3-way'!B72="","",'True_Odds_Calculator_3-way'!B72)</f>
        <v>3.26</v>
      </c>
      <c r="C71" s="4">
        <f>IF('True_Odds_Calculator_3-way'!C72="","",'True_Odds_Calculator_3-way'!C72)</f>
        <v>3.92</v>
      </c>
      <c r="D71" s="9">
        <f t="shared" si="26"/>
        <v>0.46574213573850687</v>
      </c>
      <c r="E71" s="9">
        <f t="shared" si="27"/>
        <v>0.29215251941689846</v>
      </c>
      <c r="F71" s="9">
        <f t="shared" si="28"/>
        <v>0.24210534484459464</v>
      </c>
      <c r="G71" s="9">
        <f t="shared" si="29"/>
        <v>1.0720662291075058</v>
      </c>
      <c r="H71" s="9">
        <f t="shared" si="30"/>
        <v>2.1471108651450312</v>
      </c>
      <c r="I71" s="9">
        <f t="shared" si="31"/>
        <v>3.4228696777829626</v>
      </c>
      <c r="J71" s="9">
        <f t="shared" si="32"/>
        <v>4.1304333889939171</v>
      </c>
      <c r="K71" s="11">
        <f t="shared" si="33"/>
        <v>0.48309178743961356</v>
      </c>
      <c r="L71" s="11">
        <f t="shared" si="34"/>
        <v>0.30674846625766872</v>
      </c>
      <c r="M71" s="11">
        <f t="shared" si="35"/>
        <v>0.25510204081632654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-0.26693225525295028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0.23626859830799929</v>
      </c>
      <c r="Q71" s="11">
        <f>2*'OddsRatio_working_3-way'!K71*'OddsRatio_working_3-way'!L71*'OddsRatio_working_3-way'!M71</f>
        <v>7.5605951458559778E-2</v>
      </c>
      <c r="R71" s="11">
        <f t="shared" si="36"/>
        <v>0</v>
      </c>
      <c r="S71" s="11">
        <f t="shared" si="37"/>
        <v>-0.88512569634608784</v>
      </c>
      <c r="T71" s="11">
        <f t="shared" si="38"/>
        <v>-0.28324022283074812</v>
      </c>
      <c r="U71" s="11">
        <f>'OddsRatio_working_3-way'!S71-'OddsRatio_working_3-way'!R71^2/3</f>
        <v>-0.88512569634608784</v>
      </c>
      <c r="V71" s="11">
        <f>'OddsRatio_working_3-way'!S71*'OddsRatio_working_3-way'!R71/3-2*'OddsRatio_working_3-way'!R71^3/27-'OddsRatio_working_3-way'!T71</f>
        <v>0.28324022283074812</v>
      </c>
      <c r="W71" s="11">
        <f>'OddsRatio_working_3-way'!V71^2+4*'OddsRatio_working_3-way'!U71^3/27</f>
        <v>-2.2508237283653643E-2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0.16026014875263397</v>
      </c>
      <c r="Y71" s="11">
        <f>IF('OddsRatio_working_3-way'!W71&gt;=0,IF('OddsRatio_working_3-way'!V71+SQRT('OddsRatio_working_3-way'!W71)&gt;0,0,PI()),ACOS('OddsRatio_working_3-way'!V71/(2*'OddsRatio_working_3-way'!X71)))</f>
        <v>0.48711085568369872</v>
      </c>
      <c r="Z71" s="11">
        <f>'OddsRatio_working_3-way'!X71^(1/3)*COS('OddsRatio_working_3-way'!Y71/3)</f>
        <v>0.53603311455375291</v>
      </c>
      <c r="AA71" s="11">
        <f>'OddsRatio_working_3-way'!X71^(1/3)*COS(('OddsRatio_working_3-way'!Y71+2*PI())/3)</f>
        <v>-0.34406127545555343</v>
      </c>
      <c r="AB71" s="11">
        <f>'OddsRatio_working_3-way'!X71^(1/3)*COS(('OddsRatio_working_3-way'!Y71+4*PI())/3)</f>
        <v>-0.19197183909819937</v>
      </c>
      <c r="AC71" s="11">
        <f>'OddsRatio_working_3-way'!X71^(1/3)*SIN('OddsRatio_working_3-way'!Y71/3)</f>
        <v>8.7808877021816861E-2</v>
      </c>
      <c r="AD71" s="11">
        <f>'OddsRatio_working_3-way'!X71^(1/3)*SIN(('OddsRatio_working_3-way'!Y71+2*PI())/3)</f>
        <v>0.42031385596233573</v>
      </c>
      <c r="AE71" s="11">
        <f>'OddsRatio_working_3-way'!X71^(1/3)*SIN(('OddsRatio_working_3-way'!Y71+4*PI())/3)</f>
        <v>-0.50812273298415256</v>
      </c>
      <c r="AF71" s="11">
        <f>-'OddsRatio_working_3-way'!U71/(3*'OddsRatio_working_3-way'!X71^(1/3))*COS(('OddsRatio_working_3-way'!Y71)/3)</f>
        <v>0.5360331145537528</v>
      </c>
      <c r="AG71" s="11">
        <f>-'OddsRatio_working_3-way'!U71/(3*'OddsRatio_working_3-way'!X71^(1/3))*COS(('OddsRatio_working_3-way'!Y71+2*PI())/3)</f>
        <v>-0.34406127545555337</v>
      </c>
      <c r="AH71" s="11">
        <f>-'OddsRatio_working_3-way'!U71/(3*'OddsRatio_working_3-way'!X71^(1/3))*COS(('OddsRatio_working_3-way'!Y71+4*PI())/3)</f>
        <v>-0.19197183909819934</v>
      </c>
      <c r="AI71" s="11">
        <f>'OddsRatio_working_3-way'!U71/(3*'OddsRatio_working_3-way'!X71^(1/3))*SIN(('OddsRatio_working_3-way'!Y71)/3)</f>
        <v>-8.7808877021816847E-2</v>
      </c>
      <c r="AJ71" s="11">
        <f>'OddsRatio_working_3-way'!U71/(3*'OddsRatio_working_3-way'!X71^(1/3))*SIN(('OddsRatio_working_3-way'!Y71+2*PI())/3)</f>
        <v>-0.42031385596233561</v>
      </c>
      <c r="AK71" s="11">
        <f>'OddsRatio_working_3-way'!U71/(3*'OddsRatio_working_3-way'!X71^(1/3))*SIN(('OddsRatio_working_3-way'!Y71+4*PI())/3)</f>
        <v>0.50812273298415245</v>
      </c>
      <c r="AL71" s="11">
        <f>'OddsRatio_working_3-way'!Z71+'OddsRatio_working_3-way'!AF71</f>
        <v>1.0720662291075058</v>
      </c>
      <c r="AM71" s="11">
        <f>'OddsRatio_working_3-way'!AA71+'OddsRatio_working_3-way'!AG71</f>
        <v>-0.68812255091110686</v>
      </c>
      <c r="AN71" s="11">
        <f>'OddsRatio_working_3-way'!AB71+'OddsRatio_working_3-way'!AH71</f>
        <v>-0.38394367819639874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1.0720662291075058</v>
      </c>
      <c r="AS71" s="11">
        <f>IF(('OddsRatio_working_3-way'!X71=0),IF(Q71&gt;0,-Q71^(1/3),(-Q71)^(1/3)),'OddsRatio_working_3-way'!AM71-'OddsRatio_working_3-way'!R71/3)</f>
        <v>-0.68812255091110686</v>
      </c>
      <c r="AT71" s="11">
        <f>IF(('OddsRatio_working_3-way'!X71=0),IF(Q71&gt;0,-Q71^(1/3),(-Q71)^(1/3)),'OddsRatio_working_3-way'!AN71-'OddsRatio_working_3-way'!R71/3)</f>
        <v>-0.38394367819639874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1.23</v>
      </c>
      <c r="B72" s="4">
        <f>IF('True_Odds_Calculator_3-way'!B73="","",'True_Odds_Calculator_3-way'!B73)</f>
        <v>6.39</v>
      </c>
      <c r="C72" s="4">
        <f>IF('True_Odds_Calculator_3-way'!C73="","",'True_Odds_Calculator_3-way'!C73)</f>
        <v>11.53</v>
      </c>
      <c r="D72" s="9">
        <f t="shared" si="26"/>
        <v>0.78800582210518433</v>
      </c>
      <c r="E72" s="9">
        <f t="shared" si="27"/>
        <v>0.13690060718232538</v>
      </c>
      <c r="F72" s="9">
        <f t="shared" si="28"/>
        <v>7.5093570712490204E-2</v>
      </c>
      <c r="G72" s="9">
        <f t="shared" si="29"/>
        <v>1.1696789428174406</v>
      </c>
      <c r="H72" s="9">
        <f t="shared" si="30"/>
        <v>1.2690261568480117</v>
      </c>
      <c r="I72" s="9">
        <f t="shared" si="31"/>
        <v>7.3045695017860046</v>
      </c>
      <c r="J72" s="9">
        <f t="shared" si="32"/>
        <v>13.316719267867647</v>
      </c>
      <c r="K72" s="11">
        <f t="shared" si="33"/>
        <v>0.81300813008130079</v>
      </c>
      <c r="L72" s="11">
        <f t="shared" si="34"/>
        <v>0.1564945226917058</v>
      </c>
      <c r="M72" s="11">
        <f t="shared" si="35"/>
        <v>8.6730268863833476E-2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-0.14404881683645765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0.17821212541838882</v>
      </c>
      <c r="Q72" s="11">
        <f>2*'OddsRatio_working_3-way'!K72*'OddsRatio_working_3-way'!L72*'OddsRatio_working_3-way'!M72</f>
        <v>2.2069613054908833E-2</v>
      </c>
      <c r="R72" s="11">
        <f t="shared" si="36"/>
        <v>0</v>
      </c>
      <c r="S72" s="11">
        <f t="shared" si="37"/>
        <v>-1.2371647982414022</v>
      </c>
      <c r="T72" s="11">
        <f t="shared" si="38"/>
        <v>-0.15320926294011172</v>
      </c>
      <c r="U72" s="11">
        <f>'OddsRatio_working_3-way'!S72-'OddsRatio_working_3-way'!R72^2/3</f>
        <v>-1.2371647982414022</v>
      </c>
      <c r="V72" s="11">
        <f>'OddsRatio_working_3-way'!S72*'OddsRatio_working_3-way'!R72/3-2*'OddsRatio_working_3-way'!R72^3/27-'OddsRatio_working_3-way'!T72</f>
        <v>0.15320926294011172</v>
      </c>
      <c r="W72" s="11">
        <f>'OddsRatio_working_3-way'!V72^2+4*'OddsRatio_working_3-way'!U72^3/27</f>
        <v>-0.25705664934494277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0.26482528561090757</v>
      </c>
      <c r="Y72" s="11">
        <f>IF('OddsRatio_working_3-way'!W72&gt;=0,IF('OddsRatio_working_3-way'!V72+SQRT('OddsRatio_working_3-way'!W72)&gt;0,0,PI()),ACOS('OddsRatio_working_3-way'!V72/(2*'OddsRatio_working_3-way'!X72)))</f>
        <v>1.2773376195322788</v>
      </c>
      <c r="Z72" s="11">
        <f>'OddsRatio_working_3-way'!X72^(1/3)*COS('OddsRatio_working_3-way'!Y72/3)</f>
        <v>0.58483947140872028</v>
      </c>
      <c r="AA72" s="11">
        <f>'OddsRatio_working_3-way'!X72^(1/3)*COS(('OddsRatio_working_3-way'!Y72+2*PI())/3)</f>
        <v>-0.5221223566561618</v>
      </c>
      <c r="AB72" s="11">
        <f>'OddsRatio_working_3-way'!X72^(1/3)*COS(('OddsRatio_working_3-way'!Y72+4*PI())/3)</f>
        <v>-6.2717114752558659E-2</v>
      </c>
      <c r="AC72" s="11">
        <f>'OddsRatio_working_3-way'!X72^(1/3)*SIN('OddsRatio_working_3-way'!Y72/3)</f>
        <v>0.26523774008017037</v>
      </c>
      <c r="AD72" s="11">
        <f>'OddsRatio_working_3-way'!X72^(1/3)*SIN(('OddsRatio_working_3-way'!Y72+2*PI())/3)</f>
        <v>0.37386696933572938</v>
      </c>
      <c r="AE72" s="11">
        <f>'OddsRatio_working_3-way'!X72^(1/3)*SIN(('OddsRatio_working_3-way'!Y72+4*PI())/3)</f>
        <v>-0.63910470941589992</v>
      </c>
      <c r="AF72" s="11">
        <f>-'OddsRatio_working_3-way'!U72/(3*'OddsRatio_working_3-way'!X72^(1/3))*COS(('OddsRatio_working_3-way'!Y72)/3)</f>
        <v>0.58483947140872028</v>
      </c>
      <c r="AG72" s="11">
        <f>-'OddsRatio_working_3-way'!U72/(3*'OddsRatio_working_3-way'!X72^(1/3))*COS(('OddsRatio_working_3-way'!Y72+2*PI())/3)</f>
        <v>-0.5221223566561618</v>
      </c>
      <c r="AH72" s="11">
        <f>-'OddsRatio_working_3-way'!U72/(3*'OddsRatio_working_3-way'!X72^(1/3))*COS(('OddsRatio_working_3-way'!Y72+4*PI())/3)</f>
        <v>-6.2717114752558659E-2</v>
      </c>
      <c r="AI72" s="11">
        <f>'OddsRatio_working_3-way'!U72/(3*'OddsRatio_working_3-way'!X72^(1/3))*SIN(('OddsRatio_working_3-way'!Y72)/3)</f>
        <v>-0.26523774008017037</v>
      </c>
      <c r="AJ72" s="11">
        <f>'OddsRatio_working_3-way'!U72/(3*'OddsRatio_working_3-way'!X72^(1/3))*SIN(('OddsRatio_working_3-way'!Y72+2*PI())/3)</f>
        <v>-0.37386696933572938</v>
      </c>
      <c r="AK72" s="11">
        <f>'OddsRatio_working_3-way'!U72/(3*'OddsRatio_working_3-way'!X72^(1/3))*SIN(('OddsRatio_working_3-way'!Y72+4*PI())/3)</f>
        <v>0.63910470941589992</v>
      </c>
      <c r="AL72" s="11">
        <f>'OddsRatio_working_3-way'!Z72+'OddsRatio_working_3-way'!AF72</f>
        <v>1.1696789428174406</v>
      </c>
      <c r="AM72" s="11">
        <f>'OddsRatio_working_3-way'!AA72+'OddsRatio_working_3-way'!AG72</f>
        <v>-1.0442447133123236</v>
      </c>
      <c r="AN72" s="11">
        <f>'OddsRatio_working_3-way'!AB72+'OddsRatio_working_3-way'!AH72</f>
        <v>-0.12543422950511732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1.1696789428174406</v>
      </c>
      <c r="AS72" s="11">
        <f>IF(('OddsRatio_working_3-way'!X72=0),IF(Q72&gt;0,-Q72^(1/3),(-Q72)^(1/3)),'OddsRatio_working_3-way'!AM72-'OddsRatio_working_3-way'!R72/3)</f>
        <v>-1.0442447133123236</v>
      </c>
      <c r="AT72" s="11">
        <f>IF(('OddsRatio_working_3-way'!X72=0),IF(Q72&gt;0,-Q72^(1/3),(-Q72)^(1/3)),'OddsRatio_working_3-way'!AN72-'OddsRatio_working_3-way'!R72/3)</f>
        <v>-0.12543422950511732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3.52</v>
      </c>
      <c r="B73" s="4">
        <f>IF('True_Odds_Calculator_3-way'!B74="","",'True_Odds_Calculator_3-way'!B74)</f>
        <v>3.68</v>
      </c>
      <c r="C73" s="4">
        <f>IF('True_Odds_Calculator_3-way'!C74="","",'True_Odds_Calculator_3-way'!C74)</f>
        <v>2.04</v>
      </c>
      <c r="D73" s="9">
        <f t="shared" si="26"/>
        <v>0.26979255520991785</v>
      </c>
      <c r="E73" s="9">
        <f t="shared" si="27"/>
        <v>0.2578385471658321</v>
      </c>
      <c r="F73" s="9">
        <f t="shared" si="28"/>
        <v>0.47236889762424988</v>
      </c>
      <c r="G73" s="9">
        <f t="shared" si="29"/>
        <v>1.0740283727185345</v>
      </c>
      <c r="H73" s="9">
        <f t="shared" si="30"/>
        <v>3.7065514992507063</v>
      </c>
      <c r="I73" s="9">
        <f t="shared" si="31"/>
        <v>3.8783960388856729</v>
      </c>
      <c r="J73" s="9">
        <f t="shared" si="32"/>
        <v>2.116989507627276</v>
      </c>
      <c r="K73" s="11">
        <f t="shared" si="33"/>
        <v>0.28409090909090912</v>
      </c>
      <c r="L73" s="11">
        <f t="shared" si="34"/>
        <v>0.27173913043478259</v>
      </c>
      <c r="M73" s="11">
        <f t="shared" si="35"/>
        <v>0.49019607843137253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-0.26579574517554061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0.23613694489653569</v>
      </c>
      <c r="Q73" s="11">
        <f>2*'OddsRatio_working_3-way'!K73*'OddsRatio_working_3-way'!L73*'OddsRatio_working_3-way'!M73</f>
        <v>7.5684918236069126E-2</v>
      </c>
      <c r="R73" s="11">
        <f t="shared" si="36"/>
        <v>0</v>
      </c>
      <c r="S73" s="11">
        <f t="shared" si="37"/>
        <v>-0.88841506751954502</v>
      </c>
      <c r="T73" s="11">
        <f t="shared" si="38"/>
        <v>-0.28474841907677723</v>
      </c>
      <c r="U73" s="11">
        <f>'OddsRatio_working_3-way'!S73-'OddsRatio_working_3-way'!R73^2/3</f>
        <v>-0.88841506751954502</v>
      </c>
      <c r="V73" s="11">
        <f>'OddsRatio_working_3-way'!S73*'OddsRatio_working_3-way'!R73/3-2*'OddsRatio_working_3-way'!R73^3/27-'OddsRatio_working_3-way'!T73</f>
        <v>0.28474841907677723</v>
      </c>
      <c r="W73" s="11">
        <f>'OddsRatio_working_3-way'!V73^2+4*'OddsRatio_working_3-way'!U73^3/27</f>
        <v>-2.2801216060625754E-2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0.16115433458904363</v>
      </c>
      <c r="Y73" s="11">
        <f>IF('OddsRatio_working_3-way'!W73&gt;=0,IF('OddsRatio_working_3-way'!V73+SQRT('OddsRatio_working_3-way'!W73)&gt;0,0,PI()),ACOS('OddsRatio_working_3-way'!V73/(2*'OddsRatio_working_3-way'!X73)))</f>
        <v>0.48758900221359136</v>
      </c>
      <c r="Z73" s="11">
        <f>'OddsRatio_working_3-way'!X73^(1/3)*COS('OddsRatio_working_3-way'!Y73/3)</f>
        <v>0.53701418635926712</v>
      </c>
      <c r="AA73" s="11">
        <f>'OddsRatio_working_3-way'!X73^(1/3)*COS(('OddsRatio_working_3-way'!Y73+2*PI())/3)</f>
        <v>-0.34476710640122277</v>
      </c>
      <c r="AB73" s="11">
        <f>'OddsRatio_working_3-way'!X73^(1/3)*COS(('OddsRatio_working_3-way'!Y73+4*PI())/3)</f>
        <v>-0.19224707995804421</v>
      </c>
      <c r="AC73" s="11">
        <f>'OddsRatio_working_3-way'!X73^(1/3)*SIN('OddsRatio_working_3-way'!Y73/3)</f>
        <v>8.8057478323778041E-2</v>
      </c>
      <c r="AD73" s="11">
        <f>'OddsRatio_working_3-way'!X73^(1/3)*SIN(('OddsRatio_working_3-way'!Y73+2*PI())/3)</f>
        <v>0.42103918841786714</v>
      </c>
      <c r="AE73" s="11">
        <f>'OddsRatio_working_3-way'!X73^(1/3)*SIN(('OddsRatio_working_3-way'!Y73+4*PI())/3)</f>
        <v>-0.50909666674164511</v>
      </c>
      <c r="AF73" s="11">
        <f>-'OddsRatio_working_3-way'!U73/(3*'OddsRatio_working_3-way'!X73^(1/3))*COS(('OddsRatio_working_3-way'!Y73)/3)</f>
        <v>0.53701418635926723</v>
      </c>
      <c r="AG73" s="11">
        <f>-'OddsRatio_working_3-way'!U73/(3*'OddsRatio_working_3-way'!X73^(1/3))*COS(('OddsRatio_working_3-way'!Y73+2*PI())/3)</f>
        <v>-0.34476710640122282</v>
      </c>
      <c r="AH73" s="11">
        <f>-'OddsRatio_working_3-way'!U73/(3*'OddsRatio_working_3-way'!X73^(1/3))*COS(('OddsRatio_working_3-way'!Y73+4*PI())/3)</f>
        <v>-0.19224707995804427</v>
      </c>
      <c r="AI73" s="11">
        <f>'OddsRatio_working_3-way'!U73/(3*'OddsRatio_working_3-way'!X73^(1/3))*SIN(('OddsRatio_working_3-way'!Y73)/3)</f>
        <v>-8.8057478323778055E-2</v>
      </c>
      <c r="AJ73" s="11">
        <f>'OddsRatio_working_3-way'!U73/(3*'OddsRatio_working_3-way'!X73^(1/3))*SIN(('OddsRatio_working_3-way'!Y73+2*PI())/3)</f>
        <v>-0.42103918841786725</v>
      </c>
      <c r="AK73" s="11">
        <f>'OddsRatio_working_3-way'!U73/(3*'OddsRatio_working_3-way'!X73^(1/3))*SIN(('OddsRatio_working_3-way'!Y73+4*PI())/3)</f>
        <v>0.50909666674164522</v>
      </c>
      <c r="AL73" s="11">
        <f>'OddsRatio_working_3-way'!Z73+'OddsRatio_working_3-way'!AF73</f>
        <v>1.0740283727185345</v>
      </c>
      <c r="AM73" s="11">
        <f>'OddsRatio_working_3-way'!AA73+'OddsRatio_working_3-way'!AG73</f>
        <v>-0.68953421280244553</v>
      </c>
      <c r="AN73" s="11">
        <f>'OddsRatio_working_3-way'!AB73+'OddsRatio_working_3-way'!AH73</f>
        <v>-0.38449415991608848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1.0740283727185345</v>
      </c>
      <c r="AS73" s="11">
        <f>IF(('OddsRatio_working_3-way'!X73=0),IF(Q73&gt;0,-Q73^(1/3),(-Q73)^(1/3)),'OddsRatio_working_3-way'!AM73-'OddsRatio_working_3-way'!R73/3)</f>
        <v>-0.68953421280244553</v>
      </c>
      <c r="AT73" s="11">
        <f>IF(('OddsRatio_working_3-way'!X73=0),IF(Q73&gt;0,-Q73^(1/3),(-Q73)^(1/3)),'OddsRatio_working_3-way'!AN73-'OddsRatio_working_3-way'!R73/3)</f>
        <v>-0.38449415991608848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2.68</v>
      </c>
      <c r="B74" s="4">
        <f>IF('True_Odds_Calculator_3-way'!B75="","",'True_Odds_Calculator_3-way'!B75)</f>
        <v>3.64</v>
      </c>
      <c r="C74" s="4">
        <f>IF('True_Odds_Calculator_3-way'!C75="","",'True_Odds_Calculator_3-way'!C75)</f>
        <v>2.67</v>
      </c>
      <c r="D74" s="9">
        <f t="shared" si="26"/>
        <v>0.36527932454092371</v>
      </c>
      <c r="E74" s="9">
        <f t="shared" si="27"/>
        <v>0.26805605558963769</v>
      </c>
      <c r="F74" s="9">
        <f t="shared" si="28"/>
        <v>0.36666461986943849</v>
      </c>
      <c r="G74" s="9">
        <f t="shared" si="29"/>
        <v>1.0343041625564826</v>
      </c>
      <c r="H74" s="9">
        <f t="shared" si="30"/>
        <v>2.737630993094891</v>
      </c>
      <c r="I74" s="9">
        <f t="shared" si="31"/>
        <v>3.7305629891491146</v>
      </c>
      <c r="J74" s="9">
        <f t="shared" si="32"/>
        <v>2.727287951469326</v>
      </c>
      <c r="K74" s="11">
        <f t="shared" si="33"/>
        <v>0.37313432835820892</v>
      </c>
      <c r="L74" s="11">
        <f t="shared" si="34"/>
        <v>0.27472527472527469</v>
      </c>
      <c r="M74" s="11">
        <f t="shared" si="35"/>
        <v>0.37453183520599254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-0.28436899340806765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0.22997434115998594</v>
      </c>
      <c r="Q74" s="11">
        <f>2*'OddsRatio_working_3-way'!K74*'OddsRatio_working_3-way'!L74*'OddsRatio_working_3-way'!M74</f>
        <v>7.6786090537557916E-2</v>
      </c>
      <c r="R74" s="11">
        <f t="shared" si="36"/>
        <v>0</v>
      </c>
      <c r="S74" s="11">
        <f t="shared" si="37"/>
        <v>-0.80871806171207372</v>
      </c>
      <c r="T74" s="11">
        <f t="shared" si="38"/>
        <v>-0.27002272511254549</v>
      </c>
      <c r="U74" s="11">
        <f>'OddsRatio_working_3-way'!S74-'OddsRatio_working_3-way'!R74^2/3</f>
        <v>-0.80871806171207372</v>
      </c>
      <c r="V74" s="11">
        <f>'OddsRatio_working_3-way'!S74*'OddsRatio_working_3-way'!R74/3-2*'OddsRatio_working_3-way'!R74^3/27-'OddsRatio_working_3-way'!T74</f>
        <v>0.27002272511254549</v>
      </c>
      <c r="W74" s="11">
        <f>'OddsRatio_working_3-way'!V74^2+4*'OddsRatio_working_3-way'!U74^3/27</f>
        <v>-5.446506017611305E-3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0.1399631898882851</v>
      </c>
      <c r="Y74" s="11">
        <f>IF('OddsRatio_working_3-way'!W74&gt;=0,IF('OddsRatio_working_3-way'!V74+SQRT('OddsRatio_working_3-way'!W74)&gt;0,0,PI()),ACOS('OddsRatio_working_3-way'!V74/(2*'OddsRatio_working_3-way'!X74)))</f>
        <v>0.26679620147668071</v>
      </c>
      <c r="Z74" s="11">
        <f>'OddsRatio_working_3-way'!X74^(1/3)*COS('OddsRatio_working_3-way'!Y74/3)</f>
        <v>0.5171520812782413</v>
      </c>
      <c r="AA74" s="11">
        <f>'OddsRatio_working_3-way'!X74^(1/3)*COS(('OddsRatio_working_3-way'!Y74+2*PI())/3)</f>
        <v>-0.29851110105232048</v>
      </c>
      <c r="AB74" s="11">
        <f>'OddsRatio_working_3-way'!X74^(1/3)*COS(('OddsRatio_working_3-way'!Y74+4*PI())/3)</f>
        <v>-0.2186409802259211</v>
      </c>
      <c r="AC74" s="11">
        <f>'OddsRatio_working_3-way'!X74^(1/3)*SIN('OddsRatio_working_3-way'!Y74/3)</f>
        <v>4.6113035759329783E-2</v>
      </c>
      <c r="AD74" s="11">
        <f>'OddsRatio_working_3-way'!X74^(1/3)*SIN(('OddsRatio_working_3-way'!Y74+2*PI())/3)</f>
        <v>0.42481032212728687</v>
      </c>
      <c r="AE74" s="11">
        <f>'OddsRatio_working_3-way'!X74^(1/3)*SIN(('OddsRatio_working_3-way'!Y74+4*PI())/3)</f>
        <v>-0.47092335788661649</v>
      </c>
      <c r="AF74" s="11">
        <f>-'OddsRatio_working_3-way'!U74/(3*'OddsRatio_working_3-way'!X74^(1/3))*COS(('OddsRatio_working_3-way'!Y74)/3)</f>
        <v>0.5171520812782413</v>
      </c>
      <c r="AG74" s="11">
        <f>-'OddsRatio_working_3-way'!U74/(3*'OddsRatio_working_3-way'!X74^(1/3))*COS(('OddsRatio_working_3-way'!Y74+2*PI())/3)</f>
        <v>-0.29851110105232048</v>
      </c>
      <c r="AH74" s="11">
        <f>-'OddsRatio_working_3-way'!U74/(3*'OddsRatio_working_3-way'!X74^(1/3))*COS(('OddsRatio_working_3-way'!Y74+4*PI())/3)</f>
        <v>-0.2186409802259211</v>
      </c>
      <c r="AI74" s="11">
        <f>'OddsRatio_working_3-way'!U74/(3*'OddsRatio_working_3-way'!X74^(1/3))*SIN(('OddsRatio_working_3-way'!Y74)/3)</f>
        <v>-4.6113035759329783E-2</v>
      </c>
      <c r="AJ74" s="11">
        <f>'OddsRatio_working_3-way'!U74/(3*'OddsRatio_working_3-way'!X74^(1/3))*SIN(('OddsRatio_working_3-way'!Y74+2*PI())/3)</f>
        <v>-0.42481032212728687</v>
      </c>
      <c r="AK74" s="11">
        <f>'OddsRatio_working_3-way'!U74/(3*'OddsRatio_working_3-way'!X74^(1/3))*SIN(('OddsRatio_working_3-way'!Y74+4*PI())/3)</f>
        <v>0.47092335788661649</v>
      </c>
      <c r="AL74" s="11">
        <f>'OddsRatio_working_3-way'!Z74+'OddsRatio_working_3-way'!AF74</f>
        <v>1.0343041625564826</v>
      </c>
      <c r="AM74" s="11">
        <f>'OddsRatio_working_3-way'!AA74+'OddsRatio_working_3-way'!AG74</f>
        <v>-0.59702220210464096</v>
      </c>
      <c r="AN74" s="11">
        <f>'OddsRatio_working_3-way'!AB74+'OddsRatio_working_3-way'!AH74</f>
        <v>-0.4372819604518422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1.0343041625564826</v>
      </c>
      <c r="AS74" s="11">
        <f>IF(('OddsRatio_working_3-way'!X74=0),IF(Q74&gt;0,-Q74^(1/3),(-Q74)^(1/3)),'OddsRatio_working_3-way'!AM74-'OddsRatio_working_3-way'!R74/3)</f>
        <v>-0.59702220210464096</v>
      </c>
      <c r="AT74" s="11">
        <f>IF(('OddsRatio_working_3-way'!X74=0),IF(Q74&gt;0,-Q74^(1/3),(-Q74)^(1/3)),'OddsRatio_working_3-way'!AN74-'OddsRatio_working_3-way'!R74/3)</f>
        <v>-0.4372819604518422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5.58</v>
      </c>
      <c r="B75" s="4">
        <f>IF('True_Odds_Calculator_3-way'!B76="","",'True_Odds_Calculator_3-way'!B76)</f>
        <v>3.87</v>
      </c>
      <c r="C75" s="4">
        <f>IF('True_Odds_Calculator_3-way'!C76="","",'True_Odds_Calculator_3-way'!C76)</f>
        <v>1.7</v>
      </c>
      <c r="D75" s="9">
        <f t="shared" si="26"/>
        <v>0.17272471311271054</v>
      </c>
      <c r="E75" s="9">
        <f t="shared" si="27"/>
        <v>0.24991766217414535</v>
      </c>
      <c r="F75" s="9">
        <f t="shared" si="28"/>
        <v>0.577357624713144</v>
      </c>
      <c r="G75" s="9">
        <f t="shared" si="29"/>
        <v>1.045755344684929</v>
      </c>
      <c r="H75" s="9">
        <f t="shared" si="30"/>
        <v>5.7895594786569751</v>
      </c>
      <c r="I75" s="9">
        <f t="shared" si="31"/>
        <v>4.0013178392457478</v>
      </c>
      <c r="J75" s="9">
        <f t="shared" si="32"/>
        <v>1.7320287412794502</v>
      </c>
      <c r="K75" s="11">
        <f t="shared" si="33"/>
        <v>0.17921146953405018</v>
      </c>
      <c r="L75" s="11">
        <f t="shared" si="34"/>
        <v>0.25839793281653745</v>
      </c>
      <c r="M75" s="11">
        <f t="shared" si="35"/>
        <v>0.58823529411764708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-0.25064054684695125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0.22200539241564204</v>
      </c>
      <c r="Q75" s="11">
        <f>2*'OddsRatio_working_3-way'!K75*'OddsRatio_working_3-way'!L75*'OddsRatio_working_3-way'!M75</f>
        <v>5.4479850899544054E-2</v>
      </c>
      <c r="R75" s="11">
        <f t="shared" si="36"/>
        <v>0</v>
      </c>
      <c r="S75" s="11">
        <f t="shared" si="37"/>
        <v>-0.88575210678583982</v>
      </c>
      <c r="T75" s="11">
        <f t="shared" si="38"/>
        <v>-0.2173624801928441</v>
      </c>
      <c r="U75" s="11">
        <f>'OddsRatio_working_3-way'!S75-'OddsRatio_working_3-way'!R75^2/3</f>
        <v>-0.88575210678583982</v>
      </c>
      <c r="V75" s="11">
        <f>'OddsRatio_working_3-way'!S75*'OddsRatio_working_3-way'!R75/3-2*'OddsRatio_working_3-way'!R75^3/27-'OddsRatio_working_3-way'!T75</f>
        <v>0.2173624801928441</v>
      </c>
      <c r="W75" s="11">
        <f>'OddsRatio_working_3-way'!V75^2+4*'OddsRatio_working_3-way'!U75^3/27</f>
        <v>-5.5705083134343955E-2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0.16043030490677915</v>
      </c>
      <c r="Y75" s="11">
        <f>IF('OddsRatio_working_3-way'!W75&gt;=0,IF('OddsRatio_working_3-way'!V75+SQRT('OddsRatio_working_3-way'!W75)&gt;0,0,PI()),ACOS('OddsRatio_working_3-way'!V75/(2*'OddsRatio_working_3-way'!X75)))</f>
        <v>0.82652519150756754</v>
      </c>
      <c r="Z75" s="11">
        <f>'OddsRatio_working_3-way'!X75^(1/3)*COS('OddsRatio_working_3-way'!Y75/3)</f>
        <v>0.52287767234246452</v>
      </c>
      <c r="AA75" s="11">
        <f>'OddsRatio_working_3-way'!X75^(1/3)*COS(('OddsRatio_working_3-way'!Y75+2*PI())/3)</f>
        <v>-0.38945145867680642</v>
      </c>
      <c r="AB75" s="11">
        <f>'OddsRatio_working_3-way'!X75^(1/3)*COS(('OddsRatio_working_3-way'!Y75+4*PI())/3)</f>
        <v>-0.13342621366565829</v>
      </c>
      <c r="AC75" s="11">
        <f>'OddsRatio_working_3-way'!X75^(1/3)*SIN('OddsRatio_working_3-way'!Y75/3)</f>
        <v>0.14781624412652633</v>
      </c>
      <c r="AD75" s="11">
        <f>'OddsRatio_working_3-way'!X75^(1/3)*SIN(('OddsRatio_working_3-way'!Y75+2*PI())/3)</f>
        <v>0.37891722525698712</v>
      </c>
      <c r="AE75" s="11">
        <f>'OddsRatio_working_3-way'!X75^(1/3)*SIN(('OddsRatio_working_3-way'!Y75+4*PI())/3)</f>
        <v>-0.5267334693835134</v>
      </c>
      <c r="AF75" s="11">
        <f>-'OddsRatio_working_3-way'!U75/(3*'OddsRatio_working_3-way'!X75^(1/3))*COS(('OddsRatio_working_3-way'!Y75)/3)</f>
        <v>0.52287767234246452</v>
      </c>
      <c r="AG75" s="11">
        <f>-'OddsRatio_working_3-way'!U75/(3*'OddsRatio_working_3-way'!X75^(1/3))*COS(('OddsRatio_working_3-way'!Y75+2*PI())/3)</f>
        <v>-0.38945145867680642</v>
      </c>
      <c r="AH75" s="11">
        <f>-'OddsRatio_working_3-way'!U75/(3*'OddsRatio_working_3-way'!X75^(1/3))*COS(('OddsRatio_working_3-way'!Y75+4*PI())/3)</f>
        <v>-0.13342621366565829</v>
      </c>
      <c r="AI75" s="11">
        <f>'OddsRatio_working_3-way'!U75/(3*'OddsRatio_working_3-way'!X75^(1/3))*SIN(('OddsRatio_working_3-way'!Y75)/3)</f>
        <v>-0.14781624412652633</v>
      </c>
      <c r="AJ75" s="11">
        <f>'OddsRatio_working_3-way'!U75/(3*'OddsRatio_working_3-way'!X75^(1/3))*SIN(('OddsRatio_working_3-way'!Y75+2*PI())/3)</f>
        <v>-0.37891722525698712</v>
      </c>
      <c r="AK75" s="11">
        <f>'OddsRatio_working_3-way'!U75/(3*'OddsRatio_working_3-way'!X75^(1/3))*SIN(('OddsRatio_working_3-way'!Y75+4*PI())/3)</f>
        <v>0.5267334693835134</v>
      </c>
      <c r="AL75" s="11">
        <f>'OddsRatio_working_3-way'!Z75+'OddsRatio_working_3-way'!AF75</f>
        <v>1.045755344684929</v>
      </c>
      <c r="AM75" s="11">
        <f>'OddsRatio_working_3-way'!AA75+'OddsRatio_working_3-way'!AG75</f>
        <v>-0.77890291735361283</v>
      </c>
      <c r="AN75" s="11">
        <f>'OddsRatio_working_3-way'!AB75+'OddsRatio_working_3-way'!AH75</f>
        <v>-0.26685242733131659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1.045755344684929</v>
      </c>
      <c r="AS75" s="11">
        <f>IF(('OddsRatio_working_3-way'!X75=0),IF(Q75&gt;0,-Q75^(1/3),(-Q75)^(1/3)),'OddsRatio_working_3-way'!AM75-'OddsRatio_working_3-way'!R75/3)</f>
        <v>-0.77890291735361283</v>
      </c>
      <c r="AT75" s="11">
        <f>IF(('OddsRatio_working_3-way'!X75=0),IF(Q75&gt;0,-Q75^(1/3),(-Q75)^(1/3)),'OddsRatio_working_3-way'!AN75-'OddsRatio_working_3-way'!R75/3)</f>
        <v>-0.26685242733131659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1.87</v>
      </c>
      <c r="B76" s="4">
        <f>IF('True_Odds_Calculator_3-way'!B77="","",'True_Odds_Calculator_3-way'!B77)</f>
        <v>3.67</v>
      </c>
      <c r="C76" s="4">
        <f>IF('True_Odds_Calculator_3-way'!C77="","",'True_Odds_Calculator_3-way'!C77)</f>
        <v>4.4000000000000004</v>
      </c>
      <c r="D76" s="9">
        <f t="shared" si="26"/>
        <v>0.52083897261806777</v>
      </c>
      <c r="E76" s="9">
        <f t="shared" si="27"/>
        <v>0.26154837580380519</v>
      </c>
      <c r="F76" s="9">
        <f t="shared" si="28"/>
        <v>0.21761265157812681</v>
      </c>
      <c r="G76" s="9">
        <f t="shared" si="29"/>
        <v>1.0574473696159079</v>
      </c>
      <c r="H76" s="9">
        <f t="shared" si="30"/>
        <v>1.9199792115658403</v>
      </c>
      <c r="I76" s="9">
        <f t="shared" si="31"/>
        <v>3.823384476874474</v>
      </c>
      <c r="J76" s="9">
        <f t="shared" si="32"/>
        <v>4.5953210566940879</v>
      </c>
      <c r="K76" s="11">
        <f t="shared" si="33"/>
        <v>0.53475935828876997</v>
      </c>
      <c r="L76" s="11">
        <f t="shared" si="34"/>
        <v>0.27247956403269757</v>
      </c>
      <c r="M76" s="11">
        <f t="shared" si="35"/>
        <v>0.22727272727272727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-0.26154660301303845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0.22982598133044735</v>
      </c>
      <c r="Q76" s="11">
        <f>2*'OddsRatio_working_3-way'!K76*'OddsRatio_working_3-way'!L76*'OddsRatio_working_3-way'!M76</f>
        <v>6.6232271276785978E-2</v>
      </c>
      <c r="R76" s="11">
        <f t="shared" si="36"/>
        <v>0</v>
      </c>
      <c r="S76" s="11">
        <f t="shared" si="37"/>
        <v>-0.87871904541230161</v>
      </c>
      <c r="T76" s="11">
        <f t="shared" si="38"/>
        <v>-0.25323315429749327</v>
      </c>
      <c r="U76" s="11">
        <f>'OddsRatio_working_3-way'!S76-'OddsRatio_working_3-way'!R76^2/3</f>
        <v>-0.87871904541230161</v>
      </c>
      <c r="V76" s="11">
        <f>'OddsRatio_working_3-way'!S76*'OddsRatio_working_3-way'!R76/3-2*'OddsRatio_working_3-way'!R76^3/27-'OddsRatio_working_3-way'!T76</f>
        <v>0.25323315429749327</v>
      </c>
      <c r="W76" s="11">
        <f>'OddsRatio_working_3-way'!V76^2+4*'OddsRatio_working_3-way'!U76^3/27</f>
        <v>-3.639154971712015E-2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0.15852332647955802</v>
      </c>
      <c r="Y76" s="11">
        <f>IF('OddsRatio_working_3-way'!W76&gt;=0,IF('OddsRatio_working_3-way'!V76+SQRT('OddsRatio_working_3-way'!W76)&gt;0,0,PI()),ACOS('OddsRatio_working_3-way'!V76/(2*'OddsRatio_working_3-way'!X76)))</f>
        <v>0.64562276032760513</v>
      </c>
      <c r="Z76" s="11">
        <f>'OddsRatio_working_3-way'!X76^(1/3)*COS('OddsRatio_working_3-way'!Y76/3)</f>
        <v>0.52872368480795384</v>
      </c>
      <c r="AA76" s="11">
        <f>'OddsRatio_working_3-way'!X76^(1/3)*COS(('OddsRatio_working_3-way'!Y76+2*PI())/3)</f>
        <v>-0.36445285196727367</v>
      </c>
      <c r="AB76" s="11">
        <f>'OddsRatio_working_3-way'!X76^(1/3)*COS(('OddsRatio_working_3-way'!Y76+4*PI())/3)</f>
        <v>-0.16427083284068031</v>
      </c>
      <c r="AC76" s="11">
        <f>'OddsRatio_working_3-way'!X76^(1/3)*SIN('OddsRatio_working_3-way'!Y76/3)</f>
        <v>0.11557514262966172</v>
      </c>
      <c r="AD76" s="11">
        <f>'OddsRatio_working_3-way'!X76^(1/3)*SIN(('OddsRatio_working_3-way'!Y76+2*PI())/3)</f>
        <v>0.40010057131137378</v>
      </c>
      <c r="AE76" s="11">
        <f>'OddsRatio_working_3-way'!X76^(1/3)*SIN(('OddsRatio_working_3-way'!Y76+4*PI())/3)</f>
        <v>-0.51567571394103529</v>
      </c>
      <c r="AF76" s="11">
        <f>-'OddsRatio_working_3-way'!U76/(3*'OddsRatio_working_3-way'!X76^(1/3))*COS(('OddsRatio_working_3-way'!Y76)/3)</f>
        <v>0.52872368480795395</v>
      </c>
      <c r="AG76" s="11">
        <f>-'OddsRatio_working_3-way'!U76/(3*'OddsRatio_working_3-way'!X76^(1/3))*COS(('OddsRatio_working_3-way'!Y76+2*PI())/3)</f>
        <v>-0.36445285196727373</v>
      </c>
      <c r="AH76" s="11">
        <f>-'OddsRatio_working_3-way'!U76/(3*'OddsRatio_working_3-way'!X76^(1/3))*COS(('OddsRatio_working_3-way'!Y76+4*PI())/3)</f>
        <v>-0.16427083284068036</v>
      </c>
      <c r="AI76" s="11">
        <f>'OddsRatio_working_3-way'!U76/(3*'OddsRatio_working_3-way'!X76^(1/3))*SIN(('OddsRatio_working_3-way'!Y76)/3)</f>
        <v>-0.11557514262966175</v>
      </c>
      <c r="AJ76" s="11">
        <f>'OddsRatio_working_3-way'!U76/(3*'OddsRatio_working_3-way'!X76^(1/3))*SIN(('OddsRatio_working_3-way'!Y76+2*PI())/3)</f>
        <v>-0.40010057131137383</v>
      </c>
      <c r="AK76" s="11">
        <f>'OddsRatio_working_3-way'!U76/(3*'OddsRatio_working_3-way'!X76^(1/3))*SIN(('OddsRatio_working_3-way'!Y76+4*PI())/3)</f>
        <v>0.5156757139410354</v>
      </c>
      <c r="AL76" s="11">
        <f>'OddsRatio_working_3-way'!Z76+'OddsRatio_working_3-way'!AF76</f>
        <v>1.0574473696159079</v>
      </c>
      <c r="AM76" s="11">
        <f>'OddsRatio_working_3-way'!AA76+'OddsRatio_working_3-way'!AG76</f>
        <v>-0.72890570393454746</v>
      </c>
      <c r="AN76" s="11">
        <f>'OddsRatio_working_3-way'!AB76+'OddsRatio_working_3-way'!AH76</f>
        <v>-0.32854166568136067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1.0574473696159079</v>
      </c>
      <c r="AS76" s="11">
        <f>IF(('OddsRatio_working_3-way'!X76=0),IF(Q76&gt;0,-Q76^(1/3),(-Q76)^(1/3)),'OddsRatio_working_3-way'!AM76-'OddsRatio_working_3-way'!R76/3)</f>
        <v>-0.72890570393454746</v>
      </c>
      <c r="AT76" s="11">
        <f>IF(('OddsRatio_working_3-way'!X76=0),IF(Q76&gt;0,-Q76^(1/3),(-Q76)^(1/3)),'OddsRatio_working_3-way'!AN76-'OddsRatio_working_3-way'!R76/3)</f>
        <v>-0.32854166568136067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2.29</v>
      </c>
      <c r="B77" s="4">
        <f>IF('True_Odds_Calculator_3-way'!B78="","",'True_Odds_Calculator_3-way'!B78)</f>
        <v>3.01</v>
      </c>
      <c r="C77" s="4">
        <f>IF('True_Odds_Calculator_3-way'!C78="","",'True_Odds_Calculator_3-way'!C78)</f>
        <v>3.77</v>
      </c>
      <c r="D77" s="9">
        <f t="shared" si="26"/>
        <v>0.42394635137857872</v>
      </c>
      <c r="E77" s="9">
        <f t="shared" si="27"/>
        <v>0.32080247878750584</v>
      </c>
      <c r="F77" s="9">
        <f t="shared" si="28"/>
        <v>0.25525116983391555</v>
      </c>
      <c r="G77" s="9">
        <f t="shared" si="29"/>
        <v>1.0533248240809405</v>
      </c>
      <c r="H77" s="9">
        <f t="shared" si="30"/>
        <v>2.3587890230644128</v>
      </c>
      <c r="I77" s="9">
        <f t="shared" si="31"/>
        <v>3.11718289640269</v>
      </c>
      <c r="J77" s="9">
        <f t="shared" si="32"/>
        <v>3.917709762704205</v>
      </c>
      <c r="K77" s="11">
        <f t="shared" si="33"/>
        <v>0.4366812227074236</v>
      </c>
      <c r="L77" s="11">
        <f t="shared" si="34"/>
        <v>0.33222591362126247</v>
      </c>
      <c r="M77" s="11">
        <f t="shared" si="35"/>
        <v>0.26525198938992045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-0.27638992538857021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0.23358522183650093</v>
      </c>
      <c r="Q77" s="11">
        <f>2*'OddsRatio_working_3-way'!K77*'OddsRatio_working_3-way'!L77*'OddsRatio_working_3-way'!M77</f>
        <v>7.6963829270675771E-2</v>
      </c>
      <c r="R77" s="11">
        <f t="shared" si="36"/>
        <v>0</v>
      </c>
      <c r="S77" s="11">
        <f t="shared" si="37"/>
        <v>-0.84512929155470795</v>
      </c>
      <c r="T77" s="11">
        <f t="shared" si="38"/>
        <v>-0.27846105158309986</v>
      </c>
      <c r="U77" s="11">
        <f>'OddsRatio_working_3-way'!S77-'OddsRatio_working_3-way'!R77^2/3</f>
        <v>-0.84512929155470795</v>
      </c>
      <c r="V77" s="11">
        <f>'OddsRatio_working_3-way'!S77*'OddsRatio_working_3-way'!R77/3-2*'OddsRatio_working_3-way'!R77^3/27-'OddsRatio_working_3-way'!T77</f>
        <v>0.27846105158309986</v>
      </c>
      <c r="W77" s="11">
        <f>'OddsRatio_working_3-way'!V77^2+4*'OddsRatio_working_3-way'!U77^3/27</f>
        <v>-1.1885830837908021E-2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0.14952122599038725</v>
      </c>
      <c r="Y77" s="11">
        <f>IF('OddsRatio_working_3-way'!W77&gt;=0,IF('OddsRatio_working_3-way'!V77+SQRT('OddsRatio_working_3-way'!W77)&gt;0,0,PI()),ACOS('OddsRatio_working_3-way'!V77/(2*'OddsRatio_working_3-way'!X77)))</f>
        <v>0.37317188043335814</v>
      </c>
      <c r="Z77" s="11">
        <f>'OddsRatio_working_3-way'!X77^(1/3)*COS('OddsRatio_working_3-way'!Y77/3)</f>
        <v>0.52666241204047026</v>
      </c>
      <c r="AA77" s="11">
        <f>'OddsRatio_working_3-way'!X77^(1/3)*COS(('OddsRatio_working_3-way'!Y77+2*PI())/3)</f>
        <v>-0.32036059052035426</v>
      </c>
      <c r="AB77" s="11">
        <f>'OddsRatio_working_3-way'!X77^(1/3)*COS(('OddsRatio_working_3-way'!Y77+4*PI())/3)</f>
        <v>-0.20630182152011614</v>
      </c>
      <c r="AC77" s="11">
        <f>'OddsRatio_working_3-way'!X77^(1/3)*SIN('OddsRatio_working_3-way'!Y77/3)</f>
        <v>6.5851860985724958E-2</v>
      </c>
      <c r="AD77" s="11">
        <f>'OddsRatio_working_3-way'!X77^(1/3)*SIN(('OddsRatio_working_3-way'!Y77+2*PI())/3)</f>
        <v>0.42317709755257227</v>
      </c>
      <c r="AE77" s="11">
        <f>'OddsRatio_working_3-way'!X77^(1/3)*SIN(('OddsRatio_working_3-way'!Y77+4*PI())/3)</f>
        <v>-0.48902895853829703</v>
      </c>
      <c r="AF77" s="11">
        <f>-'OddsRatio_working_3-way'!U77/(3*'OddsRatio_working_3-way'!X77^(1/3))*COS(('OddsRatio_working_3-way'!Y77)/3)</f>
        <v>0.52666241204047026</v>
      </c>
      <c r="AG77" s="11">
        <f>-'OddsRatio_working_3-way'!U77/(3*'OddsRatio_working_3-way'!X77^(1/3))*COS(('OddsRatio_working_3-way'!Y77+2*PI())/3)</f>
        <v>-0.32036059052035426</v>
      </c>
      <c r="AH77" s="11">
        <f>-'OddsRatio_working_3-way'!U77/(3*'OddsRatio_working_3-way'!X77^(1/3))*COS(('OddsRatio_working_3-way'!Y77+4*PI())/3)</f>
        <v>-0.20630182152011614</v>
      </c>
      <c r="AI77" s="11">
        <f>'OddsRatio_working_3-way'!U77/(3*'OddsRatio_working_3-way'!X77^(1/3))*SIN(('OddsRatio_working_3-way'!Y77)/3)</f>
        <v>-6.5851860985724958E-2</v>
      </c>
      <c r="AJ77" s="11">
        <f>'OddsRatio_working_3-way'!U77/(3*'OddsRatio_working_3-way'!X77^(1/3))*SIN(('OddsRatio_working_3-way'!Y77+2*PI())/3)</f>
        <v>-0.42317709755257227</v>
      </c>
      <c r="AK77" s="11">
        <f>'OddsRatio_working_3-way'!U77/(3*'OddsRatio_working_3-way'!X77^(1/3))*SIN(('OddsRatio_working_3-way'!Y77+4*PI())/3)</f>
        <v>0.48902895853829703</v>
      </c>
      <c r="AL77" s="11">
        <f>'OddsRatio_working_3-way'!Z77+'OddsRatio_working_3-way'!AF77</f>
        <v>1.0533248240809405</v>
      </c>
      <c r="AM77" s="11">
        <f>'OddsRatio_working_3-way'!AA77+'OddsRatio_working_3-way'!AG77</f>
        <v>-0.64072118104070852</v>
      </c>
      <c r="AN77" s="11">
        <f>'OddsRatio_working_3-way'!AB77+'OddsRatio_working_3-way'!AH77</f>
        <v>-0.41260364304023228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1.0533248240809405</v>
      </c>
      <c r="AS77" s="11">
        <f>IF(('OddsRatio_working_3-way'!X77=0),IF(Q77&gt;0,-Q77^(1/3),(-Q77)^(1/3)),'OddsRatio_working_3-way'!AM77-'OddsRatio_working_3-way'!R77/3)</f>
        <v>-0.64072118104070852</v>
      </c>
      <c r="AT77" s="11">
        <f>IF(('OddsRatio_working_3-way'!X77=0),IF(Q77&gt;0,-Q77^(1/3),(-Q77)^(1/3)),'OddsRatio_working_3-way'!AN77-'OddsRatio_working_3-way'!R77/3)</f>
        <v>-0.41260364304023228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2.23</v>
      </c>
      <c r="B78" s="4">
        <f>IF('True_Odds_Calculator_3-way'!B79="","",'True_Odds_Calculator_3-way'!B79)</f>
        <v>3.03</v>
      </c>
      <c r="C78" s="4">
        <f>IF('True_Odds_Calculator_3-way'!C79="","",'True_Odds_Calculator_3-way'!C79)</f>
        <v>3.91</v>
      </c>
      <c r="D78" s="9">
        <f t="shared" si="26"/>
        <v>0.43551982355935859</v>
      </c>
      <c r="E78" s="9">
        <f t="shared" si="27"/>
        <v>0.31856234241770609</v>
      </c>
      <c r="F78" s="9">
        <f t="shared" si="28"/>
        <v>0.24591783402293543</v>
      </c>
      <c r="G78" s="9">
        <f t="shared" si="29"/>
        <v>1.0537453128202321</v>
      </c>
      <c r="H78" s="9">
        <f t="shared" si="30"/>
        <v>2.2961067347688857</v>
      </c>
      <c r="I78" s="9">
        <f t="shared" si="31"/>
        <v>3.1391029850250711</v>
      </c>
      <c r="J78" s="9">
        <f t="shared" si="32"/>
        <v>4.066398860306875</v>
      </c>
      <c r="K78" s="11">
        <f t="shared" si="33"/>
        <v>0.44843049327354262</v>
      </c>
      <c r="L78" s="11">
        <f t="shared" si="34"/>
        <v>0.33003300330033003</v>
      </c>
      <c r="M78" s="11">
        <f t="shared" si="35"/>
        <v>0.25575447570332482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-0.27502355364388542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0.23353980598936114</v>
      </c>
      <c r="Q78" s="11">
        <f>2*'OddsRatio_working_3-way'!K78*'OddsRatio_working_3-way'!L78*'OddsRatio_working_3-way'!M78</f>
        <v>7.5701719931721603E-2</v>
      </c>
      <c r="R78" s="11">
        <f t="shared" si="36"/>
        <v>0</v>
      </c>
      <c r="S78" s="11">
        <f t="shared" si="37"/>
        <v>-0.84916292766604429</v>
      </c>
      <c r="T78" s="11">
        <f t="shared" si="38"/>
        <v>-0.27525540605058163</v>
      </c>
      <c r="U78" s="11">
        <f>'OddsRatio_working_3-way'!S78-'OddsRatio_working_3-way'!R78^2/3</f>
        <v>-0.84916292766604429</v>
      </c>
      <c r="V78" s="11">
        <f>'OddsRatio_working_3-way'!S78*'OddsRatio_working_3-way'!R78/3-2*'OddsRatio_working_3-way'!R78^3/27-'OddsRatio_working_3-way'!T78</f>
        <v>0.27525540605058163</v>
      </c>
      <c r="W78" s="11">
        <f>'OddsRatio_working_3-way'!V78^2+4*'OddsRatio_working_3-way'!U78^3/27</f>
        <v>-1.4947414312426924E-2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0.15059295540670012</v>
      </c>
      <c r="Y78" s="11">
        <f>IF('OddsRatio_working_3-way'!W78&gt;=0,IF('OddsRatio_working_3-way'!V78+SQRT('OddsRatio_working_3-way'!W78)&gt;0,0,PI()),ACOS('OddsRatio_working_3-way'!V78/(2*'OddsRatio_working_3-way'!X78)))</f>
        <v>0.41799338556195154</v>
      </c>
      <c r="Z78" s="11">
        <f>'OddsRatio_working_3-way'!X78^(1/3)*COS('OddsRatio_working_3-way'!Y78/3)</f>
        <v>0.52687265641011605</v>
      </c>
      <c r="AA78" s="11">
        <f>'OddsRatio_working_3-way'!X78^(1/3)*COS(('OddsRatio_working_3-way'!Y78+2*PI())/3)</f>
        <v>-0.32742566217582164</v>
      </c>
      <c r="AB78" s="11">
        <f>'OddsRatio_working_3-way'!X78^(1/3)*COS(('OddsRatio_working_3-way'!Y78+4*PI())/3)</f>
        <v>-0.19944699423429457</v>
      </c>
      <c r="AC78" s="11">
        <f>'OddsRatio_working_3-way'!X78^(1/3)*SIN('OddsRatio_working_3-way'!Y78/3)</f>
        <v>7.3888518386570651E-2</v>
      </c>
      <c r="AD78" s="11">
        <f>'OddsRatio_working_3-way'!X78^(1/3)*SIN(('OddsRatio_working_3-way'!Y78+2*PI())/3)</f>
        <v>0.41934084581726538</v>
      </c>
      <c r="AE78" s="11">
        <f>'OddsRatio_working_3-way'!X78^(1/3)*SIN(('OddsRatio_working_3-way'!Y78+4*PI())/3)</f>
        <v>-0.49322936420383579</v>
      </c>
      <c r="AF78" s="11">
        <f>-'OddsRatio_working_3-way'!U78/(3*'OddsRatio_working_3-way'!X78^(1/3))*COS(('OddsRatio_working_3-way'!Y78)/3)</f>
        <v>0.52687265641011594</v>
      </c>
      <c r="AG78" s="11">
        <f>-'OddsRatio_working_3-way'!U78/(3*'OddsRatio_working_3-way'!X78^(1/3))*COS(('OddsRatio_working_3-way'!Y78+2*PI())/3)</f>
        <v>-0.32742566217582159</v>
      </c>
      <c r="AH78" s="11">
        <f>-'OddsRatio_working_3-way'!U78/(3*'OddsRatio_working_3-way'!X78^(1/3))*COS(('OddsRatio_working_3-way'!Y78+4*PI())/3)</f>
        <v>-0.19944699423429452</v>
      </c>
      <c r="AI78" s="11">
        <f>'OddsRatio_working_3-way'!U78/(3*'OddsRatio_working_3-way'!X78^(1/3))*SIN(('OddsRatio_working_3-way'!Y78)/3)</f>
        <v>-7.3888518386570637E-2</v>
      </c>
      <c r="AJ78" s="11">
        <f>'OddsRatio_working_3-way'!U78/(3*'OddsRatio_working_3-way'!X78^(1/3))*SIN(('OddsRatio_working_3-way'!Y78+2*PI())/3)</f>
        <v>-0.41934084581726527</v>
      </c>
      <c r="AK78" s="11">
        <f>'OddsRatio_working_3-way'!U78/(3*'OddsRatio_working_3-way'!X78^(1/3))*SIN(('OddsRatio_working_3-way'!Y78+4*PI())/3)</f>
        <v>0.49322936420383567</v>
      </c>
      <c r="AL78" s="11">
        <f>'OddsRatio_working_3-way'!Z78+'OddsRatio_working_3-way'!AF78</f>
        <v>1.0537453128202321</v>
      </c>
      <c r="AM78" s="11">
        <f>'OddsRatio_working_3-way'!AA78+'OddsRatio_working_3-way'!AG78</f>
        <v>-0.65485132435164317</v>
      </c>
      <c r="AN78" s="11">
        <f>'OddsRatio_working_3-way'!AB78+'OddsRatio_working_3-way'!AH78</f>
        <v>-0.39889398846858909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1.0537453128202321</v>
      </c>
      <c r="AS78" s="11">
        <f>IF(('OddsRatio_working_3-way'!X78=0),IF(Q78&gt;0,-Q78^(1/3),(-Q78)^(1/3)),'OddsRatio_working_3-way'!AM78-'OddsRatio_working_3-way'!R78/3)</f>
        <v>-0.65485132435164317</v>
      </c>
      <c r="AT78" s="11">
        <f>IF(('OddsRatio_working_3-way'!X78=0),IF(Q78&gt;0,-Q78^(1/3),(-Q78)^(1/3)),'OddsRatio_working_3-way'!AN78-'OddsRatio_working_3-way'!R78/3)</f>
        <v>-0.39889398846858909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1.93</v>
      </c>
      <c r="B79" s="4">
        <f>IF('True_Odds_Calculator_3-way'!B80="","",'True_Odds_Calculator_3-way'!B80)</f>
        <v>3.4</v>
      </c>
      <c r="C79" s="4">
        <f>IF('True_Odds_Calculator_3-way'!C80="","",'True_Odds_Calculator_3-way'!C80)</f>
        <v>4.47</v>
      </c>
      <c r="D79" s="9">
        <f t="shared" si="26"/>
        <v>0.50377682597799645</v>
      </c>
      <c r="E79" s="9">
        <f t="shared" si="27"/>
        <v>0.28233028668492077</v>
      </c>
      <c r="F79" s="9">
        <f t="shared" si="28"/>
        <v>0.21389288733708242</v>
      </c>
      <c r="G79" s="9">
        <f t="shared" si="29"/>
        <v>1.0591461891169023</v>
      </c>
      <c r="H79" s="9">
        <f t="shared" si="30"/>
        <v>1.9850059558787192</v>
      </c>
      <c r="I79" s="9">
        <f t="shared" si="31"/>
        <v>3.5419508538805657</v>
      </c>
      <c r="J79" s="9">
        <f t="shared" si="32"/>
        <v>4.6752372762356504</v>
      </c>
      <c r="K79" s="11">
        <f t="shared" si="33"/>
        <v>0.5181347150259068</v>
      </c>
      <c r="L79" s="11">
        <f t="shared" si="34"/>
        <v>0.29411764705882354</v>
      </c>
      <c r="M79" s="11">
        <f t="shared" si="35"/>
        <v>0.2237136465324385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-0.26404619642480887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0.23182761298698296</v>
      </c>
      <c r="Q79" s="11">
        <f>2*'OddsRatio_working_3-way'!K79*'OddsRatio_working_3-way'!L79*'OddsRatio_working_3-way'!M79</f>
        <v>6.8184592054994983E-2</v>
      </c>
      <c r="R79" s="11">
        <f t="shared" si="36"/>
        <v>0</v>
      </c>
      <c r="S79" s="11">
        <f t="shared" si="37"/>
        <v>-0.87798126284693279</v>
      </c>
      <c r="T79" s="11">
        <f t="shared" si="38"/>
        <v>-0.25822978319027434</v>
      </c>
      <c r="U79" s="11">
        <f>'OddsRatio_working_3-way'!S79-'OddsRatio_working_3-way'!R79^2/3</f>
        <v>-0.87798126284693279</v>
      </c>
      <c r="V79" s="11">
        <f>'OddsRatio_working_3-way'!S79*'OddsRatio_working_3-way'!R79/3-2*'OddsRatio_working_3-way'!R79^3/27-'OddsRatio_working_3-way'!T79</f>
        <v>0.25822978319027434</v>
      </c>
      <c r="W79" s="11">
        <f>'OddsRatio_working_3-way'!V79^2+4*'OddsRatio_working_3-way'!U79^3/27</f>
        <v>-3.3582982097240976E-2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0.1583237213936505</v>
      </c>
      <c r="Y79" s="11">
        <f>IF('OddsRatio_working_3-way'!W79&gt;=0,IF('OddsRatio_working_3-way'!V79+SQRT('OddsRatio_working_3-way'!W79)&gt;0,0,PI()),ACOS('OddsRatio_working_3-way'!V79/(2*'OddsRatio_working_3-way'!X79)))</f>
        <v>0.61718303590097379</v>
      </c>
      <c r="Z79" s="11">
        <f>'OddsRatio_working_3-way'!X79^(1/3)*COS('OddsRatio_working_3-way'!Y79/3)</f>
        <v>0.52957309455845103</v>
      </c>
      <c r="AA79" s="11">
        <f>'OddsRatio_working_3-way'!X79^(1/3)*COS(('OddsRatio_working_3-way'!Y79+2*PI())/3)</f>
        <v>-0.36049218374632469</v>
      </c>
      <c r="AB79" s="11">
        <f>'OddsRatio_working_3-way'!X79^(1/3)*COS(('OddsRatio_working_3-way'!Y79+4*PI())/3)</f>
        <v>-0.16908091081212651</v>
      </c>
      <c r="AC79" s="11">
        <f>'OddsRatio_working_3-way'!X79^(1/3)*SIN('OddsRatio_working_3-way'!Y79/3)</f>
        <v>0.1105113499544883</v>
      </c>
      <c r="AD79" s="11">
        <f>'OddsRatio_working_3-way'!X79^(1/3)*SIN(('OddsRatio_working_3-way'!Y79+2*PI())/3)</f>
        <v>0.40336807807111313</v>
      </c>
      <c r="AE79" s="11">
        <f>'OddsRatio_working_3-way'!X79^(1/3)*SIN(('OddsRatio_working_3-way'!Y79+4*PI())/3)</f>
        <v>-0.51387942802560138</v>
      </c>
      <c r="AF79" s="11">
        <f>-'OddsRatio_working_3-way'!U79/(3*'OddsRatio_working_3-way'!X79^(1/3))*COS(('OddsRatio_working_3-way'!Y79)/3)</f>
        <v>0.52957309455845114</v>
      </c>
      <c r="AG79" s="11">
        <f>-'OddsRatio_working_3-way'!U79/(3*'OddsRatio_working_3-way'!X79^(1/3))*COS(('OddsRatio_working_3-way'!Y79+2*PI())/3)</f>
        <v>-0.36049218374632475</v>
      </c>
      <c r="AH79" s="11">
        <f>-'OddsRatio_working_3-way'!U79/(3*'OddsRatio_working_3-way'!X79^(1/3))*COS(('OddsRatio_working_3-way'!Y79+4*PI())/3)</f>
        <v>-0.16908091081212653</v>
      </c>
      <c r="AI79" s="11">
        <f>'OddsRatio_working_3-way'!U79/(3*'OddsRatio_working_3-way'!X79^(1/3))*SIN(('OddsRatio_working_3-way'!Y79)/3)</f>
        <v>-0.11051134995448833</v>
      </c>
      <c r="AJ79" s="11">
        <f>'OddsRatio_working_3-way'!U79/(3*'OddsRatio_working_3-way'!X79^(1/3))*SIN(('OddsRatio_working_3-way'!Y79+2*PI())/3)</f>
        <v>-0.40336807807111319</v>
      </c>
      <c r="AK79" s="11">
        <f>'OddsRatio_working_3-way'!U79/(3*'OddsRatio_working_3-way'!X79^(1/3))*SIN(('OddsRatio_working_3-way'!Y79+4*PI())/3)</f>
        <v>0.51387942802560149</v>
      </c>
      <c r="AL79" s="11">
        <f>'OddsRatio_working_3-way'!Z79+'OddsRatio_working_3-way'!AF79</f>
        <v>1.0591461891169023</v>
      </c>
      <c r="AM79" s="11">
        <f>'OddsRatio_working_3-way'!AA79+'OddsRatio_working_3-way'!AG79</f>
        <v>-0.72098436749264949</v>
      </c>
      <c r="AN79" s="11">
        <f>'OddsRatio_working_3-way'!AB79+'OddsRatio_working_3-way'!AH79</f>
        <v>-0.33816182162425301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1.0591461891169023</v>
      </c>
      <c r="AS79" s="11">
        <f>IF(('OddsRatio_working_3-way'!X79=0),IF(Q79&gt;0,-Q79^(1/3),(-Q79)^(1/3)),'OddsRatio_working_3-way'!AM79-'OddsRatio_working_3-way'!R79/3)</f>
        <v>-0.72098436749264949</v>
      </c>
      <c r="AT79" s="11">
        <f>IF(('OddsRatio_working_3-way'!X79=0),IF(Q79&gt;0,-Q79^(1/3),(-Q79)^(1/3)),'OddsRatio_working_3-way'!AN79-'OddsRatio_working_3-way'!R79/3)</f>
        <v>-0.33816182162425301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2.2200000000000002</v>
      </c>
      <c r="B80" s="4">
        <f>IF('True_Odds_Calculator_3-way'!B81="","",'True_Odds_Calculator_3-way'!B81)</f>
        <v>3.12</v>
      </c>
      <c r="C80" s="4">
        <f>IF('True_Odds_Calculator_3-way'!C81="","",'True_Odds_Calculator_3-way'!C81)</f>
        <v>3.81</v>
      </c>
      <c r="D80" s="9">
        <f t="shared" si="26"/>
        <v>0.43782829798986106</v>
      </c>
      <c r="E80" s="9">
        <f t="shared" si="27"/>
        <v>0.30948122543398648</v>
      </c>
      <c r="F80" s="9">
        <f t="shared" si="28"/>
        <v>0.25269047657615246</v>
      </c>
      <c r="G80" s="9">
        <f t="shared" si="29"/>
        <v>1.0524593297716947</v>
      </c>
      <c r="H80" s="9">
        <f t="shared" si="30"/>
        <v>2.2840003823214672</v>
      </c>
      <c r="I80" s="9">
        <f t="shared" si="31"/>
        <v>3.2312137791159929</v>
      </c>
      <c r="J80" s="9">
        <f t="shared" si="32"/>
        <v>3.9574107166584627</v>
      </c>
      <c r="K80" s="11">
        <f t="shared" si="33"/>
        <v>0.4504504504504504</v>
      </c>
      <c r="L80" s="11">
        <f t="shared" si="34"/>
        <v>0.32051282051282048</v>
      </c>
      <c r="M80" s="11">
        <f t="shared" si="35"/>
        <v>0.26246719160104987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-0.2754035076869723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0.23304649288901258</v>
      </c>
      <c r="Q80" s="11">
        <f>2*'OddsRatio_working_3-way'!K80*'OddsRatio_working_3-way'!L80*'OddsRatio_working_3-way'!M80</f>
        <v>7.5787477362280489E-2</v>
      </c>
      <c r="R80" s="11">
        <f t="shared" si="36"/>
        <v>0</v>
      </c>
      <c r="S80" s="11">
        <f t="shared" si="37"/>
        <v>-0.84620016225028138</v>
      </c>
      <c r="T80" s="11">
        <f t="shared" si="38"/>
        <v>-0.27518704463423777</v>
      </c>
      <c r="U80" s="11">
        <f>'OddsRatio_working_3-way'!S80-'OddsRatio_working_3-way'!R80^2/3</f>
        <v>-0.84620016225028138</v>
      </c>
      <c r="V80" s="11">
        <f>'OddsRatio_working_3-way'!S80*'OddsRatio_working_3-way'!R80/3-2*'OddsRatio_working_3-way'!R80^3/27-'OddsRatio_working_3-way'!T80</f>
        <v>0.27518704463423777</v>
      </c>
      <c r="W80" s="11">
        <f>'OddsRatio_working_3-way'!V80^2+4*'OddsRatio_working_3-way'!U80^3/27</f>
        <v>-1.4038848342239951E-2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0.14980550547023122</v>
      </c>
      <c r="Y80" s="11">
        <f>IF('OddsRatio_working_3-way'!W80&gt;=0,IF('OddsRatio_working_3-way'!V80+SQRT('OddsRatio_working_3-way'!W80)&gt;0,0,PI()),ACOS('OddsRatio_working_3-way'!V80/(2*'OddsRatio_working_3-way'!X80)))</f>
        <v>0.40657398553994883</v>
      </c>
      <c r="Z80" s="11">
        <f>'OddsRatio_working_3-way'!X80^(1/3)*COS('OddsRatio_working_3-way'!Y80/3)</f>
        <v>0.52622966488584733</v>
      </c>
      <c r="AA80" s="11">
        <f>'OddsRatio_working_3-way'!X80^(1/3)*COS(('OddsRatio_working_3-way'!Y80+2*PI())/3)</f>
        <v>-0.32525817808963753</v>
      </c>
      <c r="AB80" s="11">
        <f>'OddsRatio_working_3-way'!X80^(1/3)*COS(('OddsRatio_working_3-way'!Y80+4*PI())/3)</f>
        <v>-0.20097148679620985</v>
      </c>
      <c r="AC80" s="11">
        <f>'OddsRatio_working_3-way'!X80^(1/3)*SIN('OddsRatio_working_3-way'!Y80/3)</f>
        <v>7.1756954674948567E-2</v>
      </c>
      <c r="AD80" s="11">
        <f>'OddsRatio_working_3-way'!X80^(1/3)*SIN(('OddsRatio_working_3-way'!Y80+2*PI())/3)</f>
        <v>0.41984978067864148</v>
      </c>
      <c r="AE80" s="11">
        <f>'OddsRatio_working_3-way'!X80^(1/3)*SIN(('OddsRatio_working_3-way'!Y80+4*PI())/3)</f>
        <v>-0.49160673535358995</v>
      </c>
      <c r="AF80" s="11">
        <f>-'OddsRatio_working_3-way'!U80/(3*'OddsRatio_working_3-way'!X80^(1/3))*COS(('OddsRatio_working_3-way'!Y80)/3)</f>
        <v>0.52622966488584733</v>
      </c>
      <c r="AG80" s="11">
        <f>-'OddsRatio_working_3-way'!U80/(3*'OddsRatio_working_3-way'!X80^(1/3))*COS(('OddsRatio_working_3-way'!Y80+2*PI())/3)</f>
        <v>-0.32525817808963753</v>
      </c>
      <c r="AH80" s="11">
        <f>-'OddsRatio_working_3-way'!U80/(3*'OddsRatio_working_3-way'!X80^(1/3))*COS(('OddsRatio_working_3-way'!Y80+4*PI())/3)</f>
        <v>-0.20097148679620985</v>
      </c>
      <c r="AI80" s="11">
        <f>'OddsRatio_working_3-way'!U80/(3*'OddsRatio_working_3-way'!X80^(1/3))*SIN(('OddsRatio_working_3-way'!Y80)/3)</f>
        <v>-7.1756954674948567E-2</v>
      </c>
      <c r="AJ80" s="11">
        <f>'OddsRatio_working_3-way'!U80/(3*'OddsRatio_working_3-way'!X80^(1/3))*SIN(('OddsRatio_working_3-way'!Y80+2*PI())/3)</f>
        <v>-0.41984978067864148</v>
      </c>
      <c r="AK80" s="11">
        <f>'OddsRatio_working_3-way'!U80/(3*'OddsRatio_working_3-way'!X80^(1/3))*SIN(('OddsRatio_working_3-way'!Y80+4*PI())/3)</f>
        <v>0.49160673535358995</v>
      </c>
      <c r="AL80" s="11">
        <f>'OddsRatio_working_3-way'!Z80+'OddsRatio_working_3-way'!AF80</f>
        <v>1.0524593297716947</v>
      </c>
      <c r="AM80" s="11">
        <f>'OddsRatio_working_3-way'!AA80+'OddsRatio_working_3-way'!AG80</f>
        <v>-0.65051635617927506</v>
      </c>
      <c r="AN80" s="11">
        <f>'OddsRatio_working_3-way'!AB80+'OddsRatio_working_3-way'!AH80</f>
        <v>-0.40194297359241971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1.0524593297716947</v>
      </c>
      <c r="AS80" s="11">
        <f>IF(('OddsRatio_working_3-way'!X80=0),IF(Q80&gt;0,-Q80^(1/3),(-Q80)^(1/3)),'OddsRatio_working_3-way'!AM80-'OddsRatio_working_3-way'!R80/3)</f>
        <v>-0.65051635617927506</v>
      </c>
      <c r="AT80" s="11">
        <f>IF(('OddsRatio_working_3-way'!X80=0),IF(Q80&gt;0,-Q80^(1/3),(-Q80)^(1/3)),'OddsRatio_working_3-way'!AN80-'OddsRatio_working_3-way'!R80/3)</f>
        <v>-0.40194297359241971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4.6100000000000003</v>
      </c>
      <c r="B81" s="4">
        <f>IF('True_Odds_Calculator_3-way'!B82="","",'True_Odds_Calculator_3-way'!B82)</f>
        <v>3.52</v>
      </c>
      <c r="C81" s="4">
        <f>IF('True_Odds_Calculator_3-way'!C82="","",'True_Odds_Calculator_3-way'!C82)</f>
        <v>1.87</v>
      </c>
      <c r="D81" s="9">
        <f t="shared" si="26"/>
        <v>0.20723539553958029</v>
      </c>
      <c r="E81" s="9">
        <f t="shared" si="27"/>
        <v>0.27245108484699204</v>
      </c>
      <c r="F81" s="9">
        <f t="shared" si="28"/>
        <v>0.52031351961342764</v>
      </c>
      <c r="G81" s="9">
        <f t="shared" si="29"/>
        <v>1.0596760410317994</v>
      </c>
      <c r="H81" s="9">
        <f t="shared" si="30"/>
        <v>4.8254305081247963</v>
      </c>
      <c r="I81" s="9">
        <f t="shared" si="31"/>
        <v>3.6703836234001339</v>
      </c>
      <c r="J81" s="9">
        <f t="shared" si="32"/>
        <v>1.9219181556976657</v>
      </c>
      <c r="K81" s="11">
        <f t="shared" si="33"/>
        <v>0.21691973969631234</v>
      </c>
      <c r="L81" s="11">
        <f t="shared" si="34"/>
        <v>0.28409090909090912</v>
      </c>
      <c r="M81" s="11">
        <f t="shared" si="35"/>
        <v>0.53475935828876997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-0.26082054610625371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0.23068154136396851</v>
      </c>
      <c r="Q81" s="11">
        <f>2*'OddsRatio_working_3-way'!K81*'OddsRatio_working_3-way'!L81*'OddsRatio_working_3-way'!M81</f>
        <v>6.5909011818276714E-2</v>
      </c>
      <c r="R81" s="11">
        <f t="shared" si="36"/>
        <v>0</v>
      </c>
      <c r="S81" s="11">
        <f t="shared" si="37"/>
        <v>-0.88444543502333173</v>
      </c>
      <c r="T81" s="11">
        <f t="shared" si="38"/>
        <v>-0.25269869572095188</v>
      </c>
      <c r="U81" s="11">
        <f>'OddsRatio_working_3-way'!S81-'OddsRatio_working_3-way'!R81^2/3</f>
        <v>-0.88444543502333173</v>
      </c>
      <c r="V81" s="11">
        <f>'OddsRatio_working_3-way'!S81*'OddsRatio_working_3-way'!R81/3-2*'OddsRatio_working_3-way'!R81^3/27-'OddsRatio_working_3-way'!T81</f>
        <v>0.25269869572095188</v>
      </c>
      <c r="W81" s="11">
        <f>'OddsRatio_working_3-way'!V81^2+4*'OddsRatio_working_3-way'!U81^3/27</f>
        <v>-3.8639946053927801E-2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0.16007543290039702</v>
      </c>
      <c r="Y81" s="11">
        <f>IF('OddsRatio_working_3-way'!W81&gt;=0,IF('OddsRatio_working_3-way'!V81+SQRT('OddsRatio_working_3-way'!W81)&gt;0,0,PI()),ACOS('OddsRatio_working_3-way'!V81/(2*'OddsRatio_working_3-way'!X81)))</f>
        <v>0.66110981495315346</v>
      </c>
      <c r="Z81" s="11">
        <f>'OddsRatio_working_3-way'!X81^(1/3)*COS('OddsRatio_working_3-way'!Y81/3)</f>
        <v>0.52983802051589968</v>
      </c>
      <c r="AA81" s="11">
        <f>'OddsRatio_working_3-way'!X81^(1/3)*COS(('OddsRatio_working_3-way'!Y81+2*PI())/3)</f>
        <v>-0.36770574465338496</v>
      </c>
      <c r="AB81" s="11">
        <f>'OddsRatio_working_3-way'!X81^(1/3)*COS(('OddsRatio_working_3-way'!Y81+4*PI())/3)</f>
        <v>-0.16213227586251464</v>
      </c>
      <c r="AC81" s="11">
        <f>'OddsRatio_working_3-way'!X81^(1/3)*SIN('OddsRatio_working_3-way'!Y81/3)</f>
        <v>0.11868789754465406</v>
      </c>
      <c r="AD81" s="11">
        <f>'OddsRatio_working_3-way'!X81^(1/3)*SIN(('OddsRatio_working_3-way'!Y81+2*PI())/3)</f>
        <v>0.39950923688530271</v>
      </c>
      <c r="AE81" s="11">
        <f>'OddsRatio_working_3-way'!X81^(1/3)*SIN(('OddsRatio_working_3-way'!Y81+4*PI())/3)</f>
        <v>-0.51819713442995674</v>
      </c>
      <c r="AF81" s="11">
        <f>-'OddsRatio_working_3-way'!U81/(3*'OddsRatio_working_3-way'!X81^(1/3))*COS(('OddsRatio_working_3-way'!Y81)/3)</f>
        <v>0.52983802051589957</v>
      </c>
      <c r="AG81" s="11">
        <f>-'OddsRatio_working_3-way'!U81/(3*'OddsRatio_working_3-way'!X81^(1/3))*COS(('OddsRatio_working_3-way'!Y81+2*PI())/3)</f>
        <v>-0.36770574465338485</v>
      </c>
      <c r="AH81" s="11">
        <f>-'OddsRatio_working_3-way'!U81/(3*'OddsRatio_working_3-way'!X81^(1/3))*COS(('OddsRatio_working_3-way'!Y81+4*PI())/3)</f>
        <v>-0.16213227586251458</v>
      </c>
      <c r="AI81" s="11">
        <f>'OddsRatio_working_3-way'!U81/(3*'OddsRatio_working_3-way'!X81^(1/3))*SIN(('OddsRatio_working_3-way'!Y81)/3)</f>
        <v>-0.11868789754465404</v>
      </c>
      <c r="AJ81" s="11">
        <f>'OddsRatio_working_3-way'!U81/(3*'OddsRatio_working_3-way'!X81^(1/3))*SIN(('OddsRatio_working_3-way'!Y81+2*PI())/3)</f>
        <v>-0.39950923688530265</v>
      </c>
      <c r="AK81" s="11">
        <f>'OddsRatio_working_3-way'!U81/(3*'OddsRatio_working_3-way'!X81^(1/3))*SIN(('OddsRatio_working_3-way'!Y81+4*PI())/3)</f>
        <v>0.51819713442995663</v>
      </c>
      <c r="AL81" s="11">
        <f>'OddsRatio_working_3-way'!Z81+'OddsRatio_working_3-way'!AF81</f>
        <v>1.0596760410317994</v>
      </c>
      <c r="AM81" s="11">
        <f>'OddsRatio_working_3-way'!AA81+'OddsRatio_working_3-way'!AG81</f>
        <v>-0.73541148930676981</v>
      </c>
      <c r="AN81" s="11">
        <f>'OddsRatio_working_3-way'!AB81+'OddsRatio_working_3-way'!AH81</f>
        <v>-0.32426455172502922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1.0596760410317994</v>
      </c>
      <c r="AS81" s="11">
        <f>IF(('OddsRatio_working_3-way'!X81=0),IF(Q81&gt;0,-Q81^(1/3),(-Q81)^(1/3)),'OddsRatio_working_3-way'!AM81-'OddsRatio_working_3-way'!R81/3)</f>
        <v>-0.73541148930676981</v>
      </c>
      <c r="AT81" s="11">
        <f>IF(('OddsRatio_working_3-way'!X81=0),IF(Q81&gt;0,-Q81^(1/3),(-Q81)^(1/3)),'OddsRatio_working_3-way'!AN81-'OddsRatio_working_3-way'!R81/3)</f>
        <v>-0.32426455172502922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2.3199999999999998</v>
      </c>
      <c r="B82" s="4">
        <f>IF('True_Odds_Calculator_3-way'!B83="","",'True_Odds_Calculator_3-way'!B83)</f>
        <v>3.3</v>
      </c>
      <c r="C82" s="4">
        <f>IF('True_Odds_Calculator_3-way'!C83="","",'True_Odds_Calculator_3-way'!C83)</f>
        <v>3.34</v>
      </c>
      <c r="D82" s="9">
        <f t="shared" si="26"/>
        <v>0.41866415095090487</v>
      </c>
      <c r="E82" s="9">
        <f t="shared" si="27"/>
        <v>0.29244536626141204</v>
      </c>
      <c r="F82" s="9">
        <f t="shared" si="28"/>
        <v>0.28889048278768331</v>
      </c>
      <c r="G82" s="9">
        <f t="shared" si="29"/>
        <v>1.0519313517745141</v>
      </c>
      <c r="H82" s="9">
        <f t="shared" si="30"/>
        <v>2.3885493843423582</v>
      </c>
      <c r="I82" s="9">
        <f t="shared" si="31"/>
        <v>3.4194421090813818</v>
      </c>
      <c r="J82" s="9">
        <f t="shared" si="32"/>
        <v>3.4615193631523624</v>
      </c>
      <c r="K82" s="11">
        <f t="shared" si="33"/>
        <v>0.43103448275862072</v>
      </c>
      <c r="L82" s="11">
        <f t="shared" si="34"/>
        <v>0.30303030303030304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-0.27782366301879013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0.23307616741438758</v>
      </c>
      <c r="Q82" s="11">
        <f>2*'OddsRatio_working_3-way'!K82*'OddsRatio_working_3-way'!L82*'OddsRatio_working_3-way'!M82</f>
        <v>7.8213478998116648E-2</v>
      </c>
      <c r="R82" s="11">
        <f t="shared" si="36"/>
        <v>0</v>
      </c>
      <c r="S82" s="11">
        <f t="shared" si="37"/>
        <v>-0.838935621544317</v>
      </c>
      <c r="T82" s="11">
        <f t="shared" si="38"/>
        <v>-0.28152202065245541</v>
      </c>
      <c r="U82" s="11">
        <f>'OddsRatio_working_3-way'!S82-'OddsRatio_working_3-way'!R82^2/3</f>
        <v>-0.838935621544317</v>
      </c>
      <c r="V82" s="11">
        <f>'OddsRatio_working_3-way'!S82*'OddsRatio_working_3-way'!R82/3-2*'OddsRatio_working_3-way'!R82^3/27-'OddsRatio_working_3-way'!T82</f>
        <v>0.28152202065245541</v>
      </c>
      <c r="W82" s="11">
        <f>'OddsRatio_working_3-way'!V82^2+4*'OddsRatio_working_3-way'!U82^3/27</f>
        <v>-8.2199855753060935E-3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0.14788055457661398</v>
      </c>
      <c r="Y82" s="11">
        <f>IF('OddsRatio_working_3-way'!W82&gt;=0,IF('OddsRatio_working_3-way'!V82+SQRT('OddsRatio_working_3-way'!W82)&gt;0,0,PI()),ACOS('OddsRatio_working_3-way'!V82/(2*'OddsRatio_working_3-way'!X82)))</f>
        <v>0.31156131695435851</v>
      </c>
      <c r="Z82" s="11">
        <f>'OddsRatio_working_3-way'!X82^(1/3)*COS('OddsRatio_working_3-way'!Y82/3)</f>
        <v>0.52596567588725696</v>
      </c>
      <c r="AA82" s="11">
        <f>'OddsRatio_working_3-way'!X82^(1/3)*COS(('OddsRatio_working_3-way'!Y82+2*PI())/3)</f>
        <v>-0.31045900277846838</v>
      </c>
      <c r="AB82" s="11">
        <f>'OddsRatio_working_3-way'!X82^(1/3)*COS(('OddsRatio_working_3-way'!Y82+4*PI())/3)</f>
        <v>-0.21550667310878871</v>
      </c>
      <c r="AC82" s="11">
        <f>'OddsRatio_working_3-way'!X82^(1/3)*SIN('OddsRatio_working_3-way'!Y82/3)</f>
        <v>5.4820753094971753E-2</v>
      </c>
      <c r="AD82" s="11">
        <f>'OddsRatio_working_3-way'!X82^(1/3)*SIN(('OddsRatio_working_3-way'!Y82+2*PI())/3)</f>
        <v>0.42808926028953109</v>
      </c>
      <c r="AE82" s="11">
        <f>'OddsRatio_working_3-way'!X82^(1/3)*SIN(('OddsRatio_working_3-way'!Y82+4*PI())/3)</f>
        <v>-0.48291001338450273</v>
      </c>
      <c r="AF82" s="11">
        <f>-'OddsRatio_working_3-way'!U82/(3*'OddsRatio_working_3-way'!X82^(1/3))*COS(('OddsRatio_working_3-way'!Y82)/3)</f>
        <v>0.52596567588725707</v>
      </c>
      <c r="AG82" s="11">
        <f>-'OddsRatio_working_3-way'!U82/(3*'OddsRatio_working_3-way'!X82^(1/3))*COS(('OddsRatio_working_3-way'!Y82+2*PI())/3)</f>
        <v>-0.3104590027784685</v>
      </c>
      <c r="AH82" s="11">
        <f>-'OddsRatio_working_3-way'!U82/(3*'OddsRatio_working_3-way'!X82^(1/3))*COS(('OddsRatio_working_3-way'!Y82+4*PI())/3)</f>
        <v>-0.21550667310878877</v>
      </c>
      <c r="AI82" s="11">
        <f>'OddsRatio_working_3-way'!U82/(3*'OddsRatio_working_3-way'!X82^(1/3))*SIN(('OddsRatio_working_3-way'!Y82)/3)</f>
        <v>-5.4820753094971766E-2</v>
      </c>
      <c r="AJ82" s="11">
        <f>'OddsRatio_working_3-way'!U82/(3*'OddsRatio_working_3-way'!X82^(1/3))*SIN(('OddsRatio_working_3-way'!Y82+2*PI())/3)</f>
        <v>-0.42808926028953115</v>
      </c>
      <c r="AK82" s="11">
        <f>'OddsRatio_working_3-way'!U82/(3*'OddsRatio_working_3-way'!X82^(1/3))*SIN(('OddsRatio_working_3-way'!Y82+4*PI())/3)</f>
        <v>0.48291001338450285</v>
      </c>
      <c r="AL82" s="11">
        <f>'OddsRatio_working_3-way'!Z82+'OddsRatio_working_3-way'!AF82</f>
        <v>1.0519313517745141</v>
      </c>
      <c r="AM82" s="11">
        <f>'OddsRatio_working_3-way'!AA82+'OddsRatio_working_3-way'!AG82</f>
        <v>-0.62091800555693688</v>
      </c>
      <c r="AN82" s="11">
        <f>'OddsRatio_working_3-way'!AB82+'OddsRatio_working_3-way'!AH82</f>
        <v>-0.43101334621757748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1.0519313517745141</v>
      </c>
      <c r="AS82" s="11">
        <f>IF(('OddsRatio_working_3-way'!X82=0),IF(Q82&gt;0,-Q82^(1/3),(-Q82)^(1/3)),'OddsRatio_working_3-way'!AM82-'OddsRatio_working_3-way'!R82/3)</f>
        <v>-0.62091800555693688</v>
      </c>
      <c r="AT82" s="11">
        <f>IF(('OddsRatio_working_3-way'!X82=0),IF(Q82&gt;0,-Q82^(1/3),(-Q82)^(1/3)),'OddsRatio_working_3-way'!AN82-'OddsRatio_working_3-way'!R82/3)</f>
        <v>-0.43101334621757748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2.67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3.16</v>
      </c>
      <c r="D83" s="9">
        <f t="shared" si="26"/>
        <v>0.36291802999662759</v>
      </c>
      <c r="E83" s="9">
        <f t="shared" si="27"/>
        <v>0.33131956841756616</v>
      </c>
      <c r="F83" s="9">
        <f t="shared" si="28"/>
        <v>0.30576240158580631</v>
      </c>
      <c r="G83" s="9">
        <f t="shared" si="29"/>
        <v>1.0511635632608354</v>
      </c>
      <c r="H83" s="9">
        <f t="shared" si="30"/>
        <v>2.7554431506455948</v>
      </c>
      <c r="I83" s="9">
        <f t="shared" si="31"/>
        <v>3.0182340414608038</v>
      </c>
      <c r="J83" s="9">
        <f t="shared" si="32"/>
        <v>3.2705132966434047</v>
      </c>
      <c r="K83" s="11">
        <f t="shared" si="33"/>
        <v>0.37453183520599254</v>
      </c>
      <c r="L83" s="11">
        <f t="shared" si="34"/>
        <v>0.34246575342465752</v>
      </c>
      <c r="M83" s="11">
        <f t="shared" si="35"/>
        <v>0.31645569620253161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-0.28111903643940828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0.23339236739579255</v>
      </c>
      <c r="Q83" s="11">
        <f>2*'OddsRatio_working_3-way'!K83*'OddsRatio_working_3-way'!L83*'OddsRatio_working_3-way'!M83</f>
        <v>8.1179953876797384E-2</v>
      </c>
      <c r="R83" s="11">
        <f t="shared" si="36"/>
        <v>0</v>
      </c>
      <c r="S83" s="11">
        <f t="shared" si="37"/>
        <v>-0.83022612183041322</v>
      </c>
      <c r="T83" s="11">
        <f t="shared" si="38"/>
        <v>-0.28877430324536102</v>
      </c>
      <c r="U83" s="11">
        <f>'OddsRatio_working_3-way'!S83-'OddsRatio_working_3-way'!R83^2/3</f>
        <v>-0.83022612183041322</v>
      </c>
      <c r="V83" s="11">
        <f>'OddsRatio_working_3-way'!S83*'OddsRatio_working_3-way'!R83/3-2*'OddsRatio_working_3-way'!R83^3/27-'OddsRatio_working_3-way'!T83</f>
        <v>0.28877430324536102</v>
      </c>
      <c r="W83" s="11">
        <f>'OddsRatio_working_3-way'!V83^2+4*'OddsRatio_working_3-way'!U83^3/27</f>
        <v>-1.3878393132853856E-3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0.14558368515061115</v>
      </c>
      <c r="Y83" s="11">
        <f>IF('OddsRatio_working_3-way'!W83&gt;=0,IF('OddsRatio_working_3-way'!V83+SQRT('OddsRatio_working_3-way'!W83)&gt;0,0,PI()),ACOS('OddsRatio_working_3-way'!V83/(2*'OddsRatio_working_3-way'!X83)))</f>
        <v>0.1282977322228489</v>
      </c>
      <c r="Z83" s="11">
        <f>'OddsRatio_working_3-way'!X83^(1/3)*COS('OddsRatio_working_3-way'!Y83/3)</f>
        <v>0.52558178163041769</v>
      </c>
      <c r="AA83" s="11">
        <f>'OddsRatio_working_3-way'!X83^(1/3)*COS(('OddsRatio_working_3-way'!Y83+2*PI())/3)</f>
        <v>-0.28226840531912478</v>
      </c>
      <c r="AB83" s="11">
        <f>'OddsRatio_working_3-way'!X83^(1/3)*COS(('OddsRatio_working_3-way'!Y83+4*PI())/3)</f>
        <v>-0.24331337631129279</v>
      </c>
      <c r="AC83" s="11">
        <f>'OddsRatio_working_3-way'!X83^(1/3)*SIN('OddsRatio_working_3-way'!Y83/3)</f>
        <v>2.2490696483961386E-2</v>
      </c>
      <c r="AD83" s="11">
        <f>'OddsRatio_working_3-way'!X83^(1/3)*SIN(('OddsRatio_working_3-way'!Y83+2*PI())/3)</f>
        <v>0.44392182641624639</v>
      </c>
      <c r="AE83" s="11">
        <f>'OddsRatio_working_3-way'!X83^(1/3)*SIN(('OddsRatio_working_3-way'!Y83+4*PI())/3)</f>
        <v>-0.46641252290020785</v>
      </c>
      <c r="AF83" s="11">
        <f>-'OddsRatio_working_3-way'!U83/(3*'OddsRatio_working_3-way'!X83^(1/3))*COS(('OddsRatio_working_3-way'!Y83)/3)</f>
        <v>0.52558178163041769</v>
      </c>
      <c r="AG83" s="11">
        <f>-'OddsRatio_working_3-way'!U83/(3*'OddsRatio_working_3-way'!X83^(1/3))*COS(('OddsRatio_working_3-way'!Y83+2*PI())/3)</f>
        <v>-0.28226840531912478</v>
      </c>
      <c r="AH83" s="11">
        <f>-'OddsRatio_working_3-way'!U83/(3*'OddsRatio_working_3-way'!X83^(1/3))*COS(('OddsRatio_working_3-way'!Y83+4*PI())/3)</f>
        <v>-0.24331337631129279</v>
      </c>
      <c r="AI83" s="11">
        <f>'OddsRatio_working_3-way'!U83/(3*'OddsRatio_working_3-way'!X83^(1/3))*SIN(('OddsRatio_working_3-way'!Y83)/3)</f>
        <v>-2.2490696483961386E-2</v>
      </c>
      <c r="AJ83" s="11">
        <f>'OddsRatio_working_3-way'!U83/(3*'OddsRatio_working_3-way'!X83^(1/3))*SIN(('OddsRatio_working_3-way'!Y83+2*PI())/3)</f>
        <v>-0.44392182641624639</v>
      </c>
      <c r="AK83" s="11">
        <f>'OddsRatio_working_3-way'!U83/(3*'OddsRatio_working_3-way'!X83^(1/3))*SIN(('OddsRatio_working_3-way'!Y83+4*PI())/3)</f>
        <v>0.46641252290020785</v>
      </c>
      <c r="AL83" s="11">
        <f>'OddsRatio_working_3-way'!Z83+'OddsRatio_working_3-way'!AF83</f>
        <v>1.0511635632608354</v>
      </c>
      <c r="AM83" s="11">
        <f>'OddsRatio_working_3-way'!AA83+'OddsRatio_working_3-way'!AG83</f>
        <v>-0.56453681063824956</v>
      </c>
      <c r="AN83" s="11">
        <f>'OddsRatio_working_3-way'!AB83+'OddsRatio_working_3-way'!AH83</f>
        <v>-0.48662675262258559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1.0511635632608354</v>
      </c>
      <c r="AS83" s="11">
        <f>IF(('OddsRatio_working_3-way'!X83=0),IF(Q83&gt;0,-Q83^(1/3),(-Q83)^(1/3)),'OddsRatio_working_3-way'!AM83-'OddsRatio_working_3-way'!R83/3)</f>
        <v>-0.56453681063824956</v>
      </c>
      <c r="AT83" s="11">
        <f>IF(('OddsRatio_working_3-way'!X83=0),IF(Q83&gt;0,-Q83^(1/3),(-Q83)^(1/3)),'OddsRatio_working_3-way'!AN83-'OddsRatio_working_3-way'!R83/3)</f>
        <v>-0.48662675262258559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2.65</v>
      </c>
      <c r="B84" s="4">
        <f>IF('True_Odds_Calculator_3-way'!B85="","",'True_Odds_Calculator_3-way'!B85)</f>
        <v>2.9</v>
      </c>
      <c r="C84" s="4">
        <f>IF('True_Odds_Calculator_3-way'!C85="","",'True_Odds_Calculator_3-way'!C85)</f>
        <v>3.22</v>
      </c>
      <c r="D84" s="9">
        <f t="shared" si="26"/>
        <v>0.36594246827127835</v>
      </c>
      <c r="E84" s="9">
        <f t="shared" si="27"/>
        <v>0.33386799593412581</v>
      </c>
      <c r="F84" s="9">
        <f t="shared" si="28"/>
        <v>0.3001895357945959</v>
      </c>
      <c r="G84" s="9">
        <f t="shared" si="29"/>
        <v>1.0501030224016823</v>
      </c>
      <c r="H84" s="9">
        <f t="shared" si="30"/>
        <v>2.7326699869627751</v>
      </c>
      <c r="I84" s="9">
        <f t="shared" si="31"/>
        <v>2.9951957425631957</v>
      </c>
      <c r="J84" s="9">
        <f t="shared" si="32"/>
        <v>3.3312287097317346</v>
      </c>
      <c r="K84" s="11">
        <f t="shared" si="33"/>
        <v>0.37735849056603776</v>
      </c>
      <c r="L84" s="11">
        <f t="shared" si="34"/>
        <v>0.34482758620689657</v>
      </c>
      <c r="M84" s="11">
        <f t="shared" si="35"/>
        <v>0.3105590062111801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-0.28124886343890032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0.23317182379160822</v>
      </c>
      <c r="Q84" s="11">
        <f>2*'OddsRatio_working_3-way'!K84*'OddsRatio_working_3-way'!L84*'OddsRatio_working_3-way'!M84</f>
        <v>8.0822122631406673E-2</v>
      </c>
      <c r="R84" s="11">
        <f t="shared" si="36"/>
        <v>0</v>
      </c>
      <c r="S84" s="11">
        <f t="shared" si="37"/>
        <v>-0.82905872379556633</v>
      </c>
      <c r="T84" s="11">
        <f t="shared" si="38"/>
        <v>-0.28736870842134021</v>
      </c>
      <c r="U84" s="11">
        <f>'OddsRatio_working_3-way'!S84-'OddsRatio_working_3-way'!R84^2/3</f>
        <v>-0.82905872379556633</v>
      </c>
      <c r="V84" s="11">
        <f>'OddsRatio_working_3-way'!S84*'OddsRatio_working_3-way'!R84/3-2*'OddsRatio_working_3-way'!R84^3/27-'OddsRatio_working_3-way'!T84</f>
        <v>0.28736870842134021</v>
      </c>
      <c r="W84" s="11">
        <f>'OddsRatio_working_3-way'!V84^2+4*'OddsRatio_working_3-way'!U84^3/27</f>
        <v>-1.8405394612209802E-3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0.1452767307941728</v>
      </c>
      <c r="Y84" s="11">
        <f>IF('OddsRatio_working_3-way'!W84&gt;=0,IF('OddsRatio_working_3-way'!V84+SQRT('OddsRatio_working_3-way'!W84)&gt;0,0,PI()),ACOS('OddsRatio_working_3-way'!V84/(2*'OddsRatio_working_3-way'!X84)))</f>
        <v>0.14819629663717637</v>
      </c>
      <c r="Z84" s="11">
        <f>'OddsRatio_working_3-way'!X84^(1/3)*COS('OddsRatio_working_3-way'!Y84/3)</f>
        <v>0.52505151120084115</v>
      </c>
      <c r="AA84" s="11">
        <f>'OddsRatio_working_3-way'!X84^(1/3)*COS(('OddsRatio_working_3-way'!Y84+2*PI())/3)</f>
        <v>-0.28500605560233949</v>
      </c>
      <c r="AB84" s="11">
        <f>'OddsRatio_working_3-way'!X84^(1/3)*COS(('OddsRatio_working_3-way'!Y84+4*PI())/3)</f>
        <v>-0.24004545559850182</v>
      </c>
      <c r="AC84" s="11">
        <f>'OddsRatio_working_3-way'!X84^(1/3)*SIN('OddsRatio_working_3-way'!Y84/3)</f>
        <v>2.5958014515142909E-2</v>
      </c>
      <c r="AD84" s="11">
        <f>'OddsRatio_working_3-way'!X84^(1/3)*SIN(('OddsRatio_working_3-way'!Y84+2*PI())/3)</f>
        <v>0.44172893973776678</v>
      </c>
      <c r="AE84" s="11">
        <f>'OddsRatio_working_3-way'!X84^(1/3)*SIN(('OddsRatio_working_3-way'!Y84+4*PI())/3)</f>
        <v>-0.46768695425290957</v>
      </c>
      <c r="AF84" s="11">
        <f>-'OddsRatio_working_3-way'!U84/(3*'OddsRatio_working_3-way'!X84^(1/3))*COS(('OddsRatio_working_3-way'!Y84)/3)</f>
        <v>0.52505151120084126</v>
      </c>
      <c r="AG84" s="11">
        <f>-'OddsRatio_working_3-way'!U84/(3*'OddsRatio_working_3-way'!X84^(1/3))*COS(('OddsRatio_working_3-way'!Y84+2*PI())/3)</f>
        <v>-0.28500605560233955</v>
      </c>
      <c r="AH84" s="11">
        <f>-'OddsRatio_working_3-way'!U84/(3*'OddsRatio_working_3-way'!X84^(1/3))*COS(('OddsRatio_working_3-way'!Y84+4*PI())/3)</f>
        <v>-0.24004545559850188</v>
      </c>
      <c r="AI84" s="11">
        <f>'OddsRatio_working_3-way'!U84/(3*'OddsRatio_working_3-way'!X84^(1/3))*SIN(('OddsRatio_working_3-way'!Y84)/3)</f>
        <v>-2.5958014515142916E-2</v>
      </c>
      <c r="AJ84" s="11">
        <f>'OddsRatio_working_3-way'!U84/(3*'OddsRatio_working_3-way'!X84^(1/3))*SIN(('OddsRatio_working_3-way'!Y84+2*PI())/3)</f>
        <v>-0.44172893973776689</v>
      </c>
      <c r="AK84" s="11">
        <f>'OddsRatio_working_3-way'!U84/(3*'OddsRatio_working_3-way'!X84^(1/3))*SIN(('OddsRatio_working_3-way'!Y84+4*PI())/3)</f>
        <v>0.46768695425290968</v>
      </c>
      <c r="AL84" s="11">
        <f>'OddsRatio_working_3-way'!Z84+'OddsRatio_working_3-way'!AF84</f>
        <v>1.0501030224016823</v>
      </c>
      <c r="AM84" s="11">
        <f>'OddsRatio_working_3-way'!AA84+'OddsRatio_working_3-way'!AG84</f>
        <v>-0.57001211120467898</v>
      </c>
      <c r="AN84" s="11">
        <f>'OddsRatio_working_3-way'!AB84+'OddsRatio_working_3-way'!AH84</f>
        <v>-0.4800909111970037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1.0501030224016823</v>
      </c>
      <c r="AS84" s="11">
        <f>IF(('OddsRatio_working_3-way'!X84=0),IF(Q84&gt;0,-Q84^(1/3),(-Q84)^(1/3)),'OddsRatio_working_3-way'!AM84-'OddsRatio_working_3-way'!R84/3)</f>
        <v>-0.57001211120467898</v>
      </c>
      <c r="AT84" s="11">
        <f>IF(('OddsRatio_working_3-way'!X84=0),IF(Q84&gt;0,-Q84^(1/3),(-Q84)^(1/3)),'OddsRatio_working_3-way'!AN84-'OddsRatio_working_3-way'!R84/3)</f>
        <v>-0.4800909111970037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3.19</v>
      </c>
      <c r="C85" s="4">
        <f>IF('True_Odds_Calculator_3-way'!C86="","",'True_Odds_Calculator_3-way'!C86)</f>
        <v>4.4400000000000004</v>
      </c>
      <c r="D85" s="9">
        <f t="shared" si="26"/>
        <v>0.48932801861260677</v>
      </c>
      <c r="E85" s="9">
        <f t="shared" si="27"/>
        <v>0.29795497388155906</v>
      </c>
      <c r="F85" s="9">
        <f t="shared" si="28"/>
        <v>0.21271700750583419</v>
      </c>
      <c r="G85" s="9">
        <f t="shared" si="29"/>
        <v>1.0758958002974763</v>
      </c>
      <c r="H85" s="9">
        <f t="shared" si="30"/>
        <v>2.043618926288552</v>
      </c>
      <c r="I85" s="9">
        <f t="shared" si="31"/>
        <v>3.3562118026514733</v>
      </c>
      <c r="J85" s="9">
        <f t="shared" si="32"/>
        <v>4.701081553023319</v>
      </c>
      <c r="K85" s="11">
        <f t="shared" si="33"/>
        <v>0.50761421319796951</v>
      </c>
      <c r="L85" s="11">
        <f t="shared" si="34"/>
        <v>0.31347962382445144</v>
      </c>
      <c r="M85" s="11">
        <f t="shared" si="35"/>
        <v>0.2252252252252252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-0.26189934504305246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0.23653970792076867</v>
      </c>
      <c r="Q85" s="11">
        <f>2*'OddsRatio_working_3-way'!K85*'OddsRatio_working_3-way'!L85*'OddsRatio_working_3-way'!M85</f>
        <v>7.1678699369929891E-2</v>
      </c>
      <c r="R85" s="11">
        <f t="shared" si="36"/>
        <v>0</v>
      </c>
      <c r="S85" s="11">
        <f t="shared" si="37"/>
        <v>-0.90317029193748066</v>
      </c>
      <c r="T85" s="11">
        <f t="shared" si="38"/>
        <v>-0.27368796725378197</v>
      </c>
      <c r="U85" s="11">
        <f>'OddsRatio_working_3-way'!S85-'OddsRatio_working_3-way'!R85^2/3</f>
        <v>-0.90317029193748066</v>
      </c>
      <c r="V85" s="11">
        <f>'OddsRatio_working_3-way'!S85*'OddsRatio_working_3-way'!R85/3-2*'OddsRatio_working_3-way'!R85^3/27-'OddsRatio_working_3-way'!T85</f>
        <v>0.27368796725378197</v>
      </c>
      <c r="W85" s="11">
        <f>'OddsRatio_working_3-way'!V85^2+4*'OddsRatio_working_3-way'!U85^3/27</f>
        <v>-3.4240226698938503E-2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0.16518575159380858</v>
      </c>
      <c r="Y85" s="11">
        <f>IF('OddsRatio_working_3-way'!W85&gt;=0,IF('OddsRatio_working_3-way'!V85+SQRT('OddsRatio_working_3-way'!W85)&gt;0,0,PI()),ACOS('OddsRatio_working_3-way'!V85/(2*'OddsRatio_working_3-way'!X85)))</f>
        <v>0.59450676083742793</v>
      </c>
      <c r="Z85" s="11">
        <f>'OddsRatio_working_3-way'!X85^(1/3)*COS('OddsRatio_working_3-way'!Y85/3)</f>
        <v>0.53794790014873817</v>
      </c>
      <c r="AA85" s="11">
        <f>'OddsRatio_working_3-way'!X85^(1/3)*COS(('OddsRatio_working_3-way'!Y85+2*PI())/3)</f>
        <v>-0.36252401970845649</v>
      </c>
      <c r="AB85" s="11">
        <f>'OddsRatio_working_3-way'!X85^(1/3)*COS(('OddsRatio_working_3-way'!Y85+4*PI())/3)</f>
        <v>-0.17542388044028182</v>
      </c>
      <c r="AC85" s="11">
        <f>'OddsRatio_working_3-way'!X85^(1/3)*SIN('OddsRatio_working_3-way'!Y85/3)</f>
        <v>0.10802231577189736</v>
      </c>
      <c r="AD85" s="11">
        <f>'OddsRatio_working_3-way'!X85^(1/3)*SIN(('OddsRatio_working_3-way'!Y85+2*PI())/3)</f>
        <v>0.41186538955535329</v>
      </c>
      <c r="AE85" s="11">
        <f>'OddsRatio_working_3-way'!X85^(1/3)*SIN(('OddsRatio_working_3-way'!Y85+4*PI())/3)</f>
        <v>-0.51988770532725048</v>
      </c>
      <c r="AF85" s="11">
        <f>-'OddsRatio_working_3-way'!U85/(3*'OddsRatio_working_3-way'!X85^(1/3))*COS(('OddsRatio_working_3-way'!Y85)/3)</f>
        <v>0.53794790014873806</v>
      </c>
      <c r="AG85" s="11">
        <f>-'OddsRatio_working_3-way'!U85/(3*'OddsRatio_working_3-way'!X85^(1/3))*COS(('OddsRatio_working_3-way'!Y85+2*PI())/3)</f>
        <v>-0.36252401970845644</v>
      </c>
      <c r="AH85" s="11">
        <f>-'OddsRatio_working_3-way'!U85/(3*'OddsRatio_working_3-way'!X85^(1/3))*COS(('OddsRatio_working_3-way'!Y85+4*PI())/3)</f>
        <v>-0.17542388044028179</v>
      </c>
      <c r="AI85" s="11">
        <f>'OddsRatio_working_3-way'!U85/(3*'OddsRatio_working_3-way'!X85^(1/3))*SIN(('OddsRatio_working_3-way'!Y85)/3)</f>
        <v>-0.10802231577189733</v>
      </c>
      <c r="AJ85" s="11">
        <f>'OddsRatio_working_3-way'!U85/(3*'OddsRatio_working_3-way'!X85^(1/3))*SIN(('OddsRatio_working_3-way'!Y85+2*PI())/3)</f>
        <v>-0.41186538955535318</v>
      </c>
      <c r="AK85" s="11">
        <f>'OddsRatio_working_3-way'!U85/(3*'OddsRatio_working_3-way'!X85^(1/3))*SIN(('OddsRatio_working_3-way'!Y85+4*PI())/3)</f>
        <v>0.51988770532725037</v>
      </c>
      <c r="AL85" s="11">
        <f>'OddsRatio_working_3-way'!Z85+'OddsRatio_working_3-way'!AF85</f>
        <v>1.0758958002974763</v>
      </c>
      <c r="AM85" s="11">
        <f>'OddsRatio_working_3-way'!AA85+'OddsRatio_working_3-way'!AG85</f>
        <v>-0.72504803941691298</v>
      </c>
      <c r="AN85" s="11">
        <f>'OddsRatio_working_3-way'!AB85+'OddsRatio_working_3-way'!AH85</f>
        <v>-0.35084776088056358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1.0758958002974763</v>
      </c>
      <c r="AS85" s="11">
        <f>IF(('OddsRatio_working_3-way'!X85=0),IF(Q85&gt;0,-Q85^(1/3),(-Q85)^(1/3)),'OddsRatio_working_3-way'!AM85-'OddsRatio_working_3-way'!R85/3)</f>
        <v>-0.72504803941691298</v>
      </c>
      <c r="AT85" s="11">
        <f>IF(('OddsRatio_working_3-way'!X85=0),IF(Q85&gt;0,-Q85^(1/3),(-Q85)^(1/3)),'OddsRatio_working_3-way'!AN85-'OddsRatio_working_3-way'!R85/3)</f>
        <v>-0.35084776088056358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2.0699999999999998</v>
      </c>
      <c r="B86" s="4">
        <f>IF('True_Odds_Calculator_3-way'!B87="","",'True_Odds_Calculator_3-way'!B87)</f>
        <v>3.47</v>
      </c>
      <c r="C86" s="4">
        <f>IF('True_Odds_Calculator_3-way'!C87="","",'True_Odds_Calculator_3-way'!C87)</f>
        <v>3.99</v>
      </c>
      <c r="D86" s="9">
        <f t="shared" si="26"/>
        <v>0.4745433722196572</v>
      </c>
      <c r="E86" s="9">
        <f t="shared" si="27"/>
        <v>0.28120866344161355</v>
      </c>
      <c r="F86" s="9">
        <f t="shared" si="28"/>
        <v>0.24424796433872917</v>
      </c>
      <c r="G86" s="9">
        <f t="shared" si="29"/>
        <v>1.0348494769727066</v>
      </c>
      <c r="H86" s="9">
        <f t="shared" si="30"/>
        <v>2.1072889403607955</v>
      </c>
      <c r="I86" s="9">
        <f t="shared" si="31"/>
        <v>3.5560782081225843</v>
      </c>
      <c r="J86" s="9">
        <f t="shared" si="32"/>
        <v>4.0941999361483932</v>
      </c>
      <c r="K86" s="11">
        <f t="shared" si="33"/>
        <v>0.48309178743961356</v>
      </c>
      <c r="L86" s="11">
        <f t="shared" si="34"/>
        <v>0.28818443804034583</v>
      </c>
      <c r="M86" s="11">
        <f t="shared" si="35"/>
        <v>0.25062656641604009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-0.27572694143299314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0.22784550511586429</v>
      </c>
      <c r="Q86" s="11">
        <f>2*'OddsRatio_working_3-way'!K86*'OddsRatio_working_3-way'!L86*'OddsRatio_working_3-way'!M86</f>
        <v>6.9784228213128435E-2</v>
      </c>
      <c r="R86" s="11">
        <f t="shared" si="36"/>
        <v>0</v>
      </c>
      <c r="S86" s="11">
        <f t="shared" si="37"/>
        <v>-0.82634473052113788</v>
      </c>
      <c r="T86" s="11">
        <f t="shared" si="38"/>
        <v>-0.25309180107844964</v>
      </c>
      <c r="U86" s="11">
        <f>'OddsRatio_working_3-way'!S86-'OddsRatio_working_3-way'!R86^2/3</f>
        <v>-0.82634473052113788</v>
      </c>
      <c r="V86" s="11">
        <f>'OddsRatio_working_3-way'!S86*'OddsRatio_working_3-way'!R86/3-2*'OddsRatio_working_3-way'!R86^3/27-'OddsRatio_working_3-way'!T86</f>
        <v>0.25309180107844964</v>
      </c>
      <c r="W86" s="11">
        <f>'OddsRatio_working_3-way'!V86^2+4*'OddsRatio_working_3-way'!U86^3/27</f>
        <v>-1.9539484613156355E-2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0.1445639515805115</v>
      </c>
      <c r="Y86" s="11">
        <f>IF('OddsRatio_working_3-way'!W86&gt;=0,IF('OddsRatio_working_3-way'!V86+SQRT('OddsRatio_working_3-way'!W86)&gt;0,0,PI()),ACOS('OddsRatio_working_3-way'!V86/(2*'OddsRatio_working_3-way'!X86)))</f>
        <v>0.50461067559824158</v>
      </c>
      <c r="Z86" s="11">
        <f>'OddsRatio_working_3-way'!X86^(1/3)*COS('OddsRatio_working_3-way'!Y86/3)</f>
        <v>0.51742473848635329</v>
      </c>
      <c r="AA86" s="11">
        <f>'OddsRatio_working_3-way'!X86^(1/3)*COS(('OddsRatio_working_3-way'!Y86+2*PI())/3)</f>
        <v>-0.33480384466605956</v>
      </c>
      <c r="AB86" s="11">
        <f>'OddsRatio_working_3-way'!X86^(1/3)*COS(('OddsRatio_working_3-way'!Y86+4*PI())/3)</f>
        <v>-0.18262089382029378</v>
      </c>
      <c r="AC86" s="11">
        <f>'OddsRatio_working_3-way'!X86^(1/3)*SIN('OddsRatio_working_3-way'!Y86/3)</f>
        <v>8.786286763687462E-2</v>
      </c>
      <c r="AD86" s="11">
        <f>'OddsRatio_working_3-way'!X86^(1/3)*SIN(('OddsRatio_working_3-way'!Y86+2*PI())/3)</f>
        <v>0.40417153425726438</v>
      </c>
      <c r="AE86" s="11">
        <f>'OddsRatio_working_3-way'!X86^(1/3)*SIN(('OddsRatio_working_3-way'!Y86+4*PI())/3)</f>
        <v>-0.49203440189413888</v>
      </c>
      <c r="AF86" s="11">
        <f>-'OddsRatio_working_3-way'!U86/(3*'OddsRatio_working_3-way'!X86^(1/3))*COS(('OddsRatio_working_3-way'!Y86)/3)</f>
        <v>0.51742473848635329</v>
      </c>
      <c r="AG86" s="11">
        <f>-'OddsRatio_working_3-way'!U86/(3*'OddsRatio_working_3-way'!X86^(1/3))*COS(('OddsRatio_working_3-way'!Y86+2*PI())/3)</f>
        <v>-0.33480384466605956</v>
      </c>
      <c r="AH86" s="11">
        <f>-'OddsRatio_working_3-way'!U86/(3*'OddsRatio_working_3-way'!X86^(1/3))*COS(('OddsRatio_working_3-way'!Y86+4*PI())/3)</f>
        <v>-0.18262089382029378</v>
      </c>
      <c r="AI86" s="11">
        <f>'OddsRatio_working_3-way'!U86/(3*'OddsRatio_working_3-way'!X86^(1/3))*SIN(('OddsRatio_working_3-way'!Y86)/3)</f>
        <v>-8.786286763687462E-2</v>
      </c>
      <c r="AJ86" s="11">
        <f>'OddsRatio_working_3-way'!U86/(3*'OddsRatio_working_3-way'!X86^(1/3))*SIN(('OddsRatio_working_3-way'!Y86+2*PI())/3)</f>
        <v>-0.40417153425726438</v>
      </c>
      <c r="AK86" s="11">
        <f>'OddsRatio_working_3-way'!U86/(3*'OddsRatio_working_3-way'!X86^(1/3))*SIN(('OddsRatio_working_3-way'!Y86+4*PI())/3)</f>
        <v>0.49203440189413888</v>
      </c>
      <c r="AL86" s="11">
        <f>'OddsRatio_working_3-way'!Z86+'OddsRatio_working_3-way'!AF86</f>
        <v>1.0348494769727066</v>
      </c>
      <c r="AM86" s="11">
        <f>'OddsRatio_working_3-way'!AA86+'OddsRatio_working_3-way'!AG86</f>
        <v>-0.66960768933211912</v>
      </c>
      <c r="AN86" s="11">
        <f>'OddsRatio_working_3-way'!AB86+'OddsRatio_working_3-way'!AH86</f>
        <v>-0.36524178764058757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1.0348494769727066</v>
      </c>
      <c r="AS86" s="11">
        <f>IF(('OddsRatio_working_3-way'!X86=0),IF(Q86&gt;0,-Q86^(1/3),(-Q86)^(1/3)),'OddsRatio_working_3-way'!AM86-'OddsRatio_working_3-way'!R86/3)</f>
        <v>-0.66960768933211912</v>
      </c>
      <c r="AT86" s="11">
        <f>IF(('OddsRatio_working_3-way'!X86=0),IF(Q86&gt;0,-Q86^(1/3),(-Q86)^(1/3)),'OddsRatio_working_3-way'!AN86-'OddsRatio_working_3-way'!R86/3)</f>
        <v>-0.36524178764058757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4.46</v>
      </c>
      <c r="B87" s="4">
        <f>IF('True_Odds_Calculator_3-way'!B88="","",'True_Odds_Calculator_3-way'!B88)</f>
        <v>3.34</v>
      </c>
      <c r="C87" s="4">
        <f>IF('True_Odds_Calculator_3-way'!C88="","",'True_Odds_Calculator_3-way'!C88)</f>
        <v>2</v>
      </c>
      <c r="D87" s="9">
        <f t="shared" si="26"/>
        <v>0.21776511688523578</v>
      </c>
      <c r="E87" s="9">
        <f t="shared" si="27"/>
        <v>0.2916011453123758</v>
      </c>
      <c r="F87" s="9">
        <f t="shared" si="28"/>
        <v>0.49063373780238795</v>
      </c>
      <c r="G87" s="9">
        <f t="shared" si="29"/>
        <v>1.0381802614698479</v>
      </c>
      <c r="H87" s="9">
        <f t="shared" si="30"/>
        <v>4.5921037046856741</v>
      </c>
      <c r="I87" s="9">
        <f t="shared" si="31"/>
        <v>3.4293418118394445</v>
      </c>
      <c r="J87" s="9">
        <f t="shared" si="32"/>
        <v>2.0381802614698481</v>
      </c>
      <c r="K87" s="11">
        <f t="shared" si="33"/>
        <v>0.22421524663677131</v>
      </c>
      <c r="L87" s="11">
        <f t="shared" si="34"/>
        <v>0.29940119760479045</v>
      </c>
      <c r="M87" s="11">
        <f t="shared" si="35"/>
        <v>0.5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-0.27175693456137029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0.22824306543862949</v>
      </c>
      <c r="Q87" s="11">
        <f>2*'OddsRatio_working_3-way'!K87*'OddsRatio_working_3-way'!L87*'OddsRatio_working_3-way'!M87</f>
        <v>6.7130313364302793E-2</v>
      </c>
      <c r="R87" s="11">
        <f t="shared" si="36"/>
        <v>0</v>
      </c>
      <c r="S87" s="11">
        <f t="shared" si="37"/>
        <v>-0.83987945259621644</v>
      </c>
      <c r="T87" s="11">
        <f t="shared" si="38"/>
        <v>-0.24702336841065189</v>
      </c>
      <c r="U87" s="11">
        <f>'OddsRatio_working_3-way'!S87-'OddsRatio_working_3-way'!R87^2/3</f>
        <v>-0.83987945259621644</v>
      </c>
      <c r="V87" s="11">
        <f>'OddsRatio_working_3-way'!S87*'OddsRatio_working_3-way'!R87/3-2*'OddsRatio_working_3-way'!R87^3/27-'OddsRatio_working_3-way'!T87</f>
        <v>0.24702336841065189</v>
      </c>
      <c r="W87" s="11">
        <f>'OddsRatio_working_3-way'!V87^2+4*'OddsRatio_working_3-way'!U87^3/27</f>
        <v>-2.6749657218128546E-2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0.14813018071874584</v>
      </c>
      <c r="Y87" s="11">
        <f>IF('OddsRatio_working_3-way'!W87&gt;=0,IF('OddsRatio_working_3-way'!V87+SQRT('OddsRatio_working_3-way'!W87)&gt;0,0,PI()),ACOS('OddsRatio_working_3-way'!V87/(2*'OddsRatio_working_3-way'!X87)))</f>
        <v>0.58483173053301185</v>
      </c>
      <c r="Z87" s="11">
        <f>'OddsRatio_working_3-way'!X87^(1/3)*COS('OddsRatio_working_3-way'!Y87/3)</f>
        <v>0.51909013073492394</v>
      </c>
      <c r="AA87" s="11">
        <f>'OddsRatio_working_3-way'!X87^(1/3)*COS(('OddsRatio_working_3-way'!Y87+2*PI())/3)</f>
        <v>-0.34830846029608015</v>
      </c>
      <c r="AB87" s="11">
        <f>'OddsRatio_working_3-way'!X87^(1/3)*COS(('OddsRatio_working_3-way'!Y87+4*PI())/3)</f>
        <v>-0.17078167043884415</v>
      </c>
      <c r="AC87" s="11">
        <f>'OddsRatio_working_3-way'!X87^(1/3)*SIN('OddsRatio_working_3-way'!Y87/3)</f>
        <v>0.10249513991244549</v>
      </c>
      <c r="AD87" s="11">
        <f>'OddsRatio_working_3-way'!X87^(1/3)*SIN(('OddsRatio_working_3-way'!Y87+2*PI())/3)</f>
        <v>0.3982976701140068</v>
      </c>
      <c r="AE87" s="11">
        <f>'OddsRatio_working_3-way'!X87^(1/3)*SIN(('OddsRatio_working_3-way'!Y87+4*PI())/3)</f>
        <v>-0.50079281002645215</v>
      </c>
      <c r="AF87" s="11">
        <f>-'OddsRatio_working_3-way'!U87/(3*'OddsRatio_working_3-way'!X87^(1/3))*COS(('OddsRatio_working_3-way'!Y87)/3)</f>
        <v>0.51909013073492394</v>
      </c>
      <c r="AG87" s="11">
        <f>-'OddsRatio_working_3-way'!U87/(3*'OddsRatio_working_3-way'!X87^(1/3))*COS(('OddsRatio_working_3-way'!Y87+2*PI())/3)</f>
        <v>-0.34830846029608015</v>
      </c>
      <c r="AH87" s="11">
        <f>-'OddsRatio_working_3-way'!U87/(3*'OddsRatio_working_3-way'!X87^(1/3))*COS(('OddsRatio_working_3-way'!Y87+4*PI())/3)</f>
        <v>-0.17078167043884415</v>
      </c>
      <c r="AI87" s="11">
        <f>'OddsRatio_working_3-way'!U87/(3*'OddsRatio_working_3-way'!X87^(1/3))*SIN(('OddsRatio_working_3-way'!Y87)/3)</f>
        <v>-0.10249513991244549</v>
      </c>
      <c r="AJ87" s="11">
        <f>'OddsRatio_working_3-way'!U87/(3*'OddsRatio_working_3-way'!X87^(1/3))*SIN(('OddsRatio_working_3-way'!Y87+2*PI())/3)</f>
        <v>-0.3982976701140068</v>
      </c>
      <c r="AK87" s="11">
        <f>'OddsRatio_working_3-way'!U87/(3*'OddsRatio_working_3-way'!X87^(1/3))*SIN(('OddsRatio_working_3-way'!Y87+4*PI())/3)</f>
        <v>0.50079281002645215</v>
      </c>
      <c r="AL87" s="11">
        <f>'OddsRatio_working_3-way'!Z87+'OddsRatio_working_3-way'!AF87</f>
        <v>1.0381802614698479</v>
      </c>
      <c r="AM87" s="11">
        <f>'OddsRatio_working_3-way'!AA87+'OddsRatio_working_3-way'!AG87</f>
        <v>-0.69661692059216029</v>
      </c>
      <c r="AN87" s="11">
        <f>'OddsRatio_working_3-way'!AB87+'OddsRatio_working_3-way'!AH87</f>
        <v>-0.3415633408776883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1.0381802614698479</v>
      </c>
      <c r="AS87" s="11">
        <f>IF(('OddsRatio_working_3-way'!X87=0),IF(Q87&gt;0,-Q87^(1/3),(-Q87)^(1/3)),'OddsRatio_working_3-way'!AM87-'OddsRatio_working_3-way'!R87/3)</f>
        <v>-0.69661692059216029</v>
      </c>
      <c r="AT87" s="11">
        <f>IF(('OddsRatio_working_3-way'!X87=0),IF(Q87&gt;0,-Q87^(1/3),(-Q87)^(1/3)),'OddsRatio_working_3-way'!AN87-'OddsRatio_working_3-way'!R87/3)</f>
        <v>-0.3415633408776883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3.49</v>
      </c>
      <c r="C88" s="4">
        <f>IF('True_Odds_Calculator_3-way'!C89="","",'True_Odds_Calculator_3-way'!C89)</f>
        <v>3.06</v>
      </c>
      <c r="D88" s="9">
        <f t="shared" si="26"/>
        <v>0.40035110009904662</v>
      </c>
      <c r="E88" s="9">
        <f t="shared" si="27"/>
        <v>0.27994759708671424</v>
      </c>
      <c r="F88" s="9">
        <f t="shared" si="28"/>
        <v>0.31970130281423936</v>
      </c>
      <c r="G88" s="9">
        <f t="shared" si="29"/>
        <v>1.0329707233141634</v>
      </c>
      <c r="H88" s="9">
        <f t="shared" si="30"/>
        <v>2.4978075488055373</v>
      </c>
      <c r="I88" s="9">
        <f t="shared" si="31"/>
        <v>3.5720971010522669</v>
      </c>
      <c r="J88" s="9">
        <f t="shared" si="32"/>
        <v>3.1279196900271762</v>
      </c>
      <c r="K88" s="11">
        <f t="shared" si="33"/>
        <v>0.4081632653061224</v>
      </c>
      <c r="L88" s="11">
        <f t="shared" si="34"/>
        <v>0.28653295128939826</v>
      </c>
      <c r="M88" s="11">
        <f t="shared" si="35"/>
        <v>0.32679738562091504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-0.2842638488059982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0.22931808826682532</v>
      </c>
      <c r="Q88" s="11">
        <f>2*'OddsRatio_working_3-way'!K88*'OddsRatio_working_3-way'!L88*'OddsRatio_working_3-way'!M88</f>
        <v>7.6439362755608434E-2</v>
      </c>
      <c r="R88" s="11">
        <f t="shared" si="36"/>
        <v>0</v>
      </c>
      <c r="S88" s="11">
        <f t="shared" si="37"/>
        <v>-0.80670858862298822</v>
      </c>
      <c r="T88" s="11">
        <f t="shared" si="38"/>
        <v>-0.26890286287432941</v>
      </c>
      <c r="U88" s="11">
        <f>'OddsRatio_working_3-way'!S88-'OddsRatio_working_3-way'!R88^2/3</f>
        <v>-0.80670858862298822</v>
      </c>
      <c r="V88" s="11">
        <f>'OddsRatio_working_3-way'!S88*'OddsRatio_working_3-way'!R88/3-2*'OddsRatio_working_3-way'!R88^3/27-'OddsRatio_working_3-way'!T88</f>
        <v>0.26890286287432941</v>
      </c>
      <c r="W88" s="11">
        <f>'OddsRatio_working_3-way'!V88^2+4*'OddsRatio_working_3-way'!U88^3/27</f>
        <v>-5.4673695179007775E-3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0.13944185094503658</v>
      </c>
      <c r="Y88" s="11">
        <f>IF('OddsRatio_working_3-way'!W88&gt;=0,IF('OddsRatio_working_3-way'!V88+SQRT('OddsRatio_working_3-way'!W88)&gt;0,0,PI()),ACOS('OddsRatio_working_3-way'!V88/(2*'OddsRatio_working_3-way'!X88)))</f>
        <v>0.2683433080356743</v>
      </c>
      <c r="Z88" s="11">
        <f>'OddsRatio_working_3-way'!X88^(1/3)*COS('OddsRatio_working_3-way'!Y88/3)</f>
        <v>0.51648536165708181</v>
      </c>
      <c r="AA88" s="11">
        <f>'OddsRatio_working_3-way'!X88^(1/3)*COS(('OddsRatio_working_3-way'!Y88+2*PI())/3)</f>
        <v>-0.2983587692621375</v>
      </c>
      <c r="AB88" s="11">
        <f>'OddsRatio_working_3-way'!X88^(1/3)*COS(('OddsRatio_working_3-way'!Y88+4*PI())/3)</f>
        <v>-0.21812659239494403</v>
      </c>
      <c r="AC88" s="11">
        <f>'OddsRatio_working_3-way'!X88^(1/3)*SIN('OddsRatio_working_3-way'!Y88/3)</f>
        <v>4.6322068911943792E-2</v>
      </c>
      <c r="AD88" s="11">
        <f>'OddsRatio_working_3-way'!X88^(1/3)*SIN(('OddsRatio_working_3-way'!Y88+2*PI())/3)</f>
        <v>0.42412840942185426</v>
      </c>
      <c r="AE88" s="11">
        <f>'OddsRatio_working_3-way'!X88^(1/3)*SIN(('OddsRatio_working_3-way'!Y88+4*PI())/3)</f>
        <v>-0.47045047833379805</v>
      </c>
      <c r="AF88" s="11">
        <f>-'OddsRatio_working_3-way'!U88/(3*'OddsRatio_working_3-way'!X88^(1/3))*COS(('OddsRatio_working_3-way'!Y88)/3)</f>
        <v>0.5164853616570817</v>
      </c>
      <c r="AG88" s="11">
        <f>-'OddsRatio_working_3-way'!U88/(3*'OddsRatio_working_3-way'!X88^(1/3))*COS(('OddsRatio_working_3-way'!Y88+2*PI())/3)</f>
        <v>-0.29835876926213745</v>
      </c>
      <c r="AH88" s="11">
        <f>-'OddsRatio_working_3-way'!U88/(3*'OddsRatio_working_3-way'!X88^(1/3))*COS(('OddsRatio_working_3-way'!Y88+4*PI())/3)</f>
        <v>-0.21812659239494397</v>
      </c>
      <c r="AI88" s="11">
        <f>'OddsRatio_working_3-way'!U88/(3*'OddsRatio_working_3-way'!X88^(1/3))*SIN(('OddsRatio_working_3-way'!Y88)/3)</f>
        <v>-4.6322068911943778E-2</v>
      </c>
      <c r="AJ88" s="11">
        <f>'OddsRatio_working_3-way'!U88/(3*'OddsRatio_working_3-way'!X88^(1/3))*SIN(('OddsRatio_working_3-way'!Y88+2*PI())/3)</f>
        <v>-0.42412840942185415</v>
      </c>
      <c r="AK88" s="11">
        <f>'OddsRatio_working_3-way'!U88/(3*'OddsRatio_working_3-way'!X88^(1/3))*SIN(('OddsRatio_working_3-way'!Y88+4*PI())/3)</f>
        <v>0.47045047833379794</v>
      </c>
      <c r="AL88" s="11">
        <f>'OddsRatio_working_3-way'!Z88+'OddsRatio_working_3-way'!AF88</f>
        <v>1.0329707233141634</v>
      </c>
      <c r="AM88" s="11">
        <f>'OddsRatio_working_3-way'!AA88+'OddsRatio_working_3-way'!AG88</f>
        <v>-0.59671753852427489</v>
      </c>
      <c r="AN88" s="11">
        <f>'OddsRatio_working_3-way'!AB88+'OddsRatio_working_3-way'!AH88</f>
        <v>-0.436253184789888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1.0329707233141634</v>
      </c>
      <c r="AS88" s="11">
        <f>IF(('OddsRatio_working_3-way'!X88=0),IF(Q88&gt;0,-Q88^(1/3),(-Q88)^(1/3)),'OddsRatio_working_3-way'!AM88-'OddsRatio_working_3-way'!R88/3)</f>
        <v>-0.59671753852427489</v>
      </c>
      <c r="AT88" s="11">
        <f>IF(('OddsRatio_working_3-way'!X88=0),IF(Q88&gt;0,-Q88^(1/3),(-Q88)^(1/3)),'OddsRatio_working_3-way'!AN88-'OddsRatio_working_3-way'!R88/3)</f>
        <v>-0.436253184789888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2.67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2.91</v>
      </c>
      <c r="D89" s="9">
        <f t="shared" si="26"/>
        <v>0.36518862980767319</v>
      </c>
      <c r="E89" s="9">
        <f t="shared" si="27"/>
        <v>0.30015368685262012</v>
      </c>
      <c r="F89" s="9">
        <f t="shared" si="28"/>
        <v>0.33465768333970636</v>
      </c>
      <c r="G89" s="9">
        <f t="shared" si="29"/>
        <v>1.0409047214247473</v>
      </c>
      <c r="H89" s="9">
        <f t="shared" si="30"/>
        <v>2.7383108847793278</v>
      </c>
      <c r="I89" s="9">
        <f t="shared" si="31"/>
        <v>3.3316265759914345</v>
      </c>
      <c r="J89" s="9">
        <f t="shared" si="32"/>
        <v>2.9881280179212677</v>
      </c>
      <c r="K89" s="11">
        <f t="shared" si="33"/>
        <v>0.37453183520599254</v>
      </c>
      <c r="L89" s="11">
        <f t="shared" si="34"/>
        <v>0.30864197530864196</v>
      </c>
      <c r="M89" s="11">
        <f t="shared" si="35"/>
        <v>0.3436426116838488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-0.28382366003295145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0.23119249086789662</v>
      </c>
      <c r="Q89" s="11">
        <f>2*'OddsRatio_working_3-way'!K89*'OddsRatio_working_3-way'!L89*'OddsRatio_working_3-way'!M89</f>
        <v>7.944759136353835E-2</v>
      </c>
      <c r="R89" s="11">
        <f t="shared" si="36"/>
        <v>0</v>
      </c>
      <c r="S89" s="11">
        <f t="shared" si="37"/>
        <v>-0.81456384165102924</v>
      </c>
      <c r="T89" s="11">
        <f t="shared" si="38"/>
        <v>-0.27991884592818872</v>
      </c>
      <c r="U89" s="11">
        <f>'OddsRatio_working_3-way'!S89-'OddsRatio_working_3-way'!R89^2/3</f>
        <v>-0.81456384165102924</v>
      </c>
      <c r="V89" s="11">
        <f>'OddsRatio_working_3-way'!S89*'OddsRatio_working_3-way'!R89/3-2*'OddsRatio_working_3-way'!R89^3/27-'OddsRatio_working_3-way'!T89</f>
        <v>0.27991884592818872</v>
      </c>
      <c r="W89" s="11">
        <f>'OddsRatio_working_3-way'!V89^2+4*'OddsRatio_working_3-way'!U89^3/27</f>
        <v>-1.7157683166576371E-3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0.14148350488875611</v>
      </c>
      <c r="Y89" s="11">
        <f>IF('OddsRatio_working_3-way'!W89&gt;=0,IF('OddsRatio_working_3-way'!V89+SQRT('OddsRatio_working_3-way'!W89)&gt;0,0,PI()),ACOS('OddsRatio_working_3-way'!V89/(2*'OddsRatio_working_3-way'!X89)))</f>
        <v>0.14691186722720206</v>
      </c>
      <c r="Z89" s="11">
        <f>'OddsRatio_working_3-way'!X89^(1/3)*COS('OddsRatio_working_3-way'!Y89/3)</f>
        <v>0.52045236071237366</v>
      </c>
      <c r="AA89" s="11">
        <f>'OddsRatio_working_3-way'!X89^(1/3)*COS(('OddsRatio_working_3-way'!Y89+2*PI())/3)</f>
        <v>-0.28231612341734702</v>
      </c>
      <c r="AB89" s="11">
        <f>'OddsRatio_working_3-way'!X89^(1/3)*COS(('OddsRatio_working_3-way'!Y89+4*PI())/3)</f>
        <v>-0.23813623729502692</v>
      </c>
      <c r="AC89" s="11">
        <f>'OddsRatio_working_3-way'!X89^(1/3)*SIN('OddsRatio_working_3-way'!Y89/3)</f>
        <v>2.55072691454887E-2</v>
      </c>
      <c r="AD89" s="11">
        <f>'OddsRatio_working_3-way'!X89^(1/3)*SIN(('OddsRatio_working_3-way'!Y89+2*PI())/3)</f>
        <v>0.43797133126375337</v>
      </c>
      <c r="AE89" s="11">
        <f>'OddsRatio_working_3-way'!X89^(1/3)*SIN(('OddsRatio_working_3-way'!Y89+4*PI())/3)</f>
        <v>-0.46347860040924188</v>
      </c>
      <c r="AF89" s="11">
        <f>-'OddsRatio_working_3-way'!U89/(3*'OddsRatio_working_3-way'!X89^(1/3))*COS(('OddsRatio_working_3-way'!Y89)/3)</f>
        <v>0.52045236071237366</v>
      </c>
      <c r="AG89" s="11">
        <f>-'OddsRatio_working_3-way'!U89/(3*'OddsRatio_working_3-way'!X89^(1/3))*COS(('OddsRatio_working_3-way'!Y89+2*PI())/3)</f>
        <v>-0.28231612341734702</v>
      </c>
      <c r="AH89" s="11">
        <f>-'OddsRatio_working_3-way'!U89/(3*'OddsRatio_working_3-way'!X89^(1/3))*COS(('OddsRatio_working_3-way'!Y89+4*PI())/3)</f>
        <v>-0.23813623729502692</v>
      </c>
      <c r="AI89" s="11">
        <f>'OddsRatio_working_3-way'!U89/(3*'OddsRatio_working_3-way'!X89^(1/3))*SIN(('OddsRatio_working_3-way'!Y89)/3)</f>
        <v>-2.55072691454887E-2</v>
      </c>
      <c r="AJ89" s="11">
        <f>'OddsRatio_working_3-way'!U89/(3*'OddsRatio_working_3-way'!X89^(1/3))*SIN(('OddsRatio_working_3-way'!Y89+2*PI())/3)</f>
        <v>-0.43797133126375337</v>
      </c>
      <c r="AK89" s="11">
        <f>'OddsRatio_working_3-way'!U89/(3*'OddsRatio_working_3-way'!X89^(1/3))*SIN(('OddsRatio_working_3-way'!Y89+4*PI())/3)</f>
        <v>0.46347860040924188</v>
      </c>
      <c r="AL89" s="11">
        <f>'OddsRatio_working_3-way'!Z89+'OddsRatio_working_3-way'!AF89</f>
        <v>1.0409047214247473</v>
      </c>
      <c r="AM89" s="11">
        <f>'OddsRatio_working_3-way'!AA89+'OddsRatio_working_3-way'!AG89</f>
        <v>-0.56463224683469404</v>
      </c>
      <c r="AN89" s="11">
        <f>'OddsRatio_working_3-way'!AB89+'OddsRatio_working_3-way'!AH89</f>
        <v>-0.47627247459005384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1.0409047214247473</v>
      </c>
      <c r="AS89" s="11">
        <f>IF(('OddsRatio_working_3-way'!X89=0),IF(Q89&gt;0,-Q89^(1/3),(-Q89)^(1/3)),'OddsRatio_working_3-way'!AM89-'OddsRatio_working_3-way'!R89/3)</f>
        <v>-0.56463224683469404</v>
      </c>
      <c r="AT89" s="11">
        <f>IF(('OddsRatio_working_3-way'!X89=0),IF(Q89&gt;0,-Q89^(1/3),(-Q89)^(1/3)),'OddsRatio_working_3-way'!AN89-'OddsRatio_working_3-way'!R89/3)</f>
        <v>-0.47627247459005384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2.02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4.4000000000000004</v>
      </c>
      <c r="D90" s="9">
        <f t="shared" si="26"/>
        <v>0.48322544807997614</v>
      </c>
      <c r="E90" s="9">
        <f t="shared" si="27"/>
        <v>0.29770489395412048</v>
      </c>
      <c r="F90" s="9">
        <f t="shared" si="28"/>
        <v>0.2190696579659033</v>
      </c>
      <c r="G90" s="9">
        <f t="shared" si="29"/>
        <v>1.048458270527175</v>
      </c>
      <c r="H90" s="9">
        <f t="shared" si="30"/>
        <v>2.0694274359377181</v>
      </c>
      <c r="I90" s="9">
        <f t="shared" si="31"/>
        <v>3.3590311086861431</v>
      </c>
      <c r="J90" s="9">
        <f t="shared" si="32"/>
        <v>4.5647581197923959</v>
      </c>
      <c r="K90" s="11">
        <f t="shared" si="33"/>
        <v>0.49504950495049505</v>
      </c>
      <c r="L90" s="11">
        <f t="shared" si="34"/>
        <v>0.30769230769230771</v>
      </c>
      <c r="M90" s="11">
        <f t="shared" si="35"/>
        <v>0.22727272727272727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-0.27013085923976998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0.23090770615523093</v>
      </c>
      <c r="Q90" s="11">
        <f>2*'OddsRatio_working_3-way'!K90*'OddsRatio_working_3-way'!L90*'OddsRatio_working_3-way'!M90</f>
        <v>6.9237693000069239E-2</v>
      </c>
      <c r="R90" s="11">
        <f t="shared" si="36"/>
        <v>0</v>
      </c>
      <c r="S90" s="11">
        <f t="shared" si="37"/>
        <v>-0.85479943611431553</v>
      </c>
      <c r="T90" s="11">
        <f t="shared" si="38"/>
        <v>-0.25631167499679625</v>
      </c>
      <c r="U90" s="11">
        <f>'OddsRatio_working_3-way'!S90-'OddsRatio_working_3-way'!R90^2/3</f>
        <v>-0.85479943611431553</v>
      </c>
      <c r="V90" s="11">
        <f>'OddsRatio_working_3-way'!S90*'OddsRatio_working_3-way'!R90/3-2*'OddsRatio_working_3-way'!R90^3/27-'OddsRatio_working_3-way'!T90</f>
        <v>0.25631167499679625</v>
      </c>
      <c r="W90" s="11">
        <f>'OddsRatio_working_3-way'!V90^2+4*'OddsRatio_working_3-way'!U90^3/27</f>
        <v>-2.6835677338514025E-2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0.1520948323236011</v>
      </c>
      <c r="Y90" s="11">
        <f>IF('OddsRatio_working_3-way'!W90&gt;=0,IF('OddsRatio_working_3-way'!V90+SQRT('OddsRatio_working_3-way'!W90)&gt;0,0,PI()),ACOS('OddsRatio_working_3-way'!V90/(2*'OddsRatio_working_3-way'!X90)))</f>
        <v>0.56869438079874524</v>
      </c>
      <c r="Z90" s="11">
        <f>'OddsRatio_working_3-way'!X90^(1/3)*COS('OddsRatio_working_3-way'!Y90/3)</f>
        <v>0.5242291352635875</v>
      </c>
      <c r="AA90" s="11">
        <f>'OddsRatio_working_3-way'!X90^(1/3)*COS(('OddsRatio_working_3-way'!Y90+2*PI())/3)</f>
        <v>-0.3492220835771605</v>
      </c>
      <c r="AB90" s="11">
        <f>'OddsRatio_working_3-way'!X90^(1/3)*COS(('OddsRatio_working_3-way'!Y90+4*PI())/3)</f>
        <v>-0.17500705168642683</v>
      </c>
      <c r="AC90" s="11">
        <f>'OddsRatio_working_3-way'!X90^(1/3)*SIN('OddsRatio_working_3-way'!Y90/3)</f>
        <v>0.10058309555899432</v>
      </c>
      <c r="AD90" s="11">
        <f>'OddsRatio_working_3-way'!X90^(1/3)*SIN(('OddsRatio_working_3-way'!Y90+2*PI())/3)</f>
        <v>0.40370420076271835</v>
      </c>
      <c r="AE90" s="11">
        <f>'OddsRatio_working_3-way'!X90^(1/3)*SIN(('OddsRatio_working_3-way'!Y90+4*PI())/3)</f>
        <v>-0.50428729632171265</v>
      </c>
      <c r="AF90" s="11">
        <f>-'OddsRatio_working_3-way'!U90/(3*'OddsRatio_working_3-way'!X90^(1/3))*COS(('OddsRatio_working_3-way'!Y90)/3)</f>
        <v>0.5242291352635875</v>
      </c>
      <c r="AG90" s="11">
        <f>-'OddsRatio_working_3-way'!U90/(3*'OddsRatio_working_3-way'!X90^(1/3))*COS(('OddsRatio_working_3-way'!Y90+2*PI())/3)</f>
        <v>-0.3492220835771605</v>
      </c>
      <c r="AH90" s="11">
        <f>-'OddsRatio_working_3-way'!U90/(3*'OddsRatio_working_3-way'!X90^(1/3))*COS(('OddsRatio_working_3-way'!Y90+4*PI())/3)</f>
        <v>-0.17500705168642683</v>
      </c>
      <c r="AI90" s="11">
        <f>'OddsRatio_working_3-way'!U90/(3*'OddsRatio_working_3-way'!X90^(1/3))*SIN(('OddsRatio_working_3-way'!Y90)/3)</f>
        <v>-0.10058309555899432</v>
      </c>
      <c r="AJ90" s="11">
        <f>'OddsRatio_working_3-way'!U90/(3*'OddsRatio_working_3-way'!X90^(1/3))*SIN(('OddsRatio_working_3-way'!Y90+2*PI())/3)</f>
        <v>-0.40370420076271835</v>
      </c>
      <c r="AK90" s="11">
        <f>'OddsRatio_working_3-way'!U90/(3*'OddsRatio_working_3-way'!X90^(1/3))*SIN(('OddsRatio_working_3-way'!Y90+4*PI())/3)</f>
        <v>0.50428729632171265</v>
      </c>
      <c r="AL90" s="11">
        <f>'OddsRatio_working_3-way'!Z90+'OddsRatio_working_3-way'!AF90</f>
        <v>1.048458270527175</v>
      </c>
      <c r="AM90" s="11">
        <f>'OddsRatio_working_3-way'!AA90+'OddsRatio_working_3-way'!AG90</f>
        <v>-0.69844416715432101</v>
      </c>
      <c r="AN90" s="11">
        <f>'OddsRatio_working_3-way'!AB90+'OddsRatio_working_3-way'!AH90</f>
        <v>-0.35001410337285366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1.048458270527175</v>
      </c>
      <c r="AS90" s="11">
        <f>IF(('OddsRatio_working_3-way'!X90=0),IF(Q90&gt;0,-Q90^(1/3),(-Q90)^(1/3)),'OddsRatio_working_3-way'!AM90-'OddsRatio_working_3-way'!R90/3)</f>
        <v>-0.69844416715432101</v>
      </c>
      <c r="AT90" s="11">
        <f>IF(('OddsRatio_working_3-way'!X90=0),IF(Q90&gt;0,-Q90^(1/3),(-Q90)^(1/3)),'OddsRatio_working_3-way'!AN90-'OddsRatio_working_3-way'!R90/3)</f>
        <v>-0.35001410337285366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1.74</v>
      </c>
      <c r="B91" s="4">
        <f>IF('True_Odds_Calculator_3-way'!B92="","",'True_Odds_Calculator_3-way'!B92)</f>
        <v>3.45</v>
      </c>
      <c r="C91" s="4">
        <f>IF('True_Odds_Calculator_3-way'!C92="","",'True_Odds_Calculator_3-way'!C92)</f>
        <v>5.98</v>
      </c>
      <c r="D91" s="9">
        <f t="shared" si="26"/>
        <v>0.56139207708294692</v>
      </c>
      <c r="E91" s="9">
        <f t="shared" si="27"/>
        <v>0.27880851465776885</v>
      </c>
      <c r="F91" s="9">
        <f t="shared" si="28"/>
        <v>0.15979940825928438</v>
      </c>
      <c r="G91" s="9">
        <f t="shared" si="29"/>
        <v>1.0557922591768141</v>
      </c>
      <c r="H91" s="9">
        <f t="shared" si="30"/>
        <v>1.7812862717908429</v>
      </c>
      <c r="I91" s="9">
        <f t="shared" si="31"/>
        <v>3.5866910349831942</v>
      </c>
      <c r="J91" s="9">
        <f t="shared" si="32"/>
        <v>6.2578454507005334</v>
      </c>
      <c r="K91" s="11">
        <f t="shared" si="33"/>
        <v>0.57471264367816088</v>
      </c>
      <c r="L91" s="11">
        <f t="shared" si="34"/>
        <v>0.28985507246376813</v>
      </c>
      <c r="M91" s="11">
        <f t="shared" si="35"/>
        <v>0.16722408026755853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-0.25151136806178875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0.22758966113375861</v>
      </c>
      <c r="Q91" s="11">
        <f>2*'OddsRatio_working_3-way'!K91*'OddsRatio_working_3-way'!L91*'OddsRatio_working_3-way'!M91</f>
        <v>5.5713503337517414E-2</v>
      </c>
      <c r="R91" s="11">
        <f t="shared" si="36"/>
        <v>0</v>
      </c>
      <c r="S91" s="11">
        <f t="shared" si="37"/>
        <v>-0.90488816822723772</v>
      </c>
      <c r="T91" s="11">
        <f t="shared" si="38"/>
        <v>-0.22151485146321612</v>
      </c>
      <c r="U91" s="11">
        <f>'OddsRatio_working_3-way'!S91-'OddsRatio_working_3-way'!R91^2/3</f>
        <v>-0.90488816822723772</v>
      </c>
      <c r="V91" s="11">
        <f>'OddsRatio_working_3-way'!S91*'OddsRatio_working_3-way'!R91/3-2*'OddsRatio_working_3-way'!R91^3/27-'OddsRatio_working_3-way'!T91</f>
        <v>0.22151485146321612</v>
      </c>
      <c r="W91" s="11">
        <f>'OddsRatio_working_3-way'!V91^2+4*'OddsRatio_working_3-way'!U91^3/27</f>
        <v>-6.0700486122009935E-2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0.16565726330346991</v>
      </c>
      <c r="Y91" s="11">
        <f>IF('OddsRatio_working_3-way'!W91&gt;=0,IF('OddsRatio_working_3-way'!V91+SQRT('OddsRatio_working_3-way'!W91)&gt;0,0,PI()),ACOS('OddsRatio_working_3-way'!V91/(2*'OddsRatio_working_3-way'!X91)))</f>
        <v>0.83848009720369876</v>
      </c>
      <c r="Z91" s="11">
        <f>'OddsRatio_working_3-way'!X91^(1/3)*COS('OddsRatio_working_3-way'!Y91/3)</f>
        <v>0.52789612958840704</v>
      </c>
      <c r="AA91" s="11">
        <f>'OddsRatio_working_3-way'!X91^(1/3)*COS(('OddsRatio_working_3-way'!Y91+2*PI())/3)</f>
        <v>-0.39515896118240107</v>
      </c>
      <c r="AB91" s="11">
        <f>'OddsRatio_working_3-way'!X91^(1/3)*COS(('OddsRatio_working_3-way'!Y91+4*PI())/3)</f>
        <v>-0.13273716840600608</v>
      </c>
      <c r="AC91" s="11">
        <f>'OddsRatio_working_3-way'!X91^(1/3)*SIN('OddsRatio_working_3-way'!Y91/3)</f>
        <v>0.15150929270067581</v>
      </c>
      <c r="AD91" s="11">
        <f>'OddsRatio_working_3-way'!X91^(1/3)*SIN(('OddsRatio_working_3-way'!Y91+2*PI())/3)</f>
        <v>0.38141681243270453</v>
      </c>
      <c r="AE91" s="11">
        <f>'OddsRatio_working_3-way'!X91^(1/3)*SIN(('OddsRatio_working_3-way'!Y91+4*PI())/3)</f>
        <v>-0.53292610513338046</v>
      </c>
      <c r="AF91" s="11">
        <f>-'OddsRatio_working_3-way'!U91/(3*'OddsRatio_working_3-way'!X91^(1/3))*COS(('OddsRatio_working_3-way'!Y91)/3)</f>
        <v>0.52789612958840704</v>
      </c>
      <c r="AG91" s="11">
        <f>-'OddsRatio_working_3-way'!U91/(3*'OddsRatio_working_3-way'!X91^(1/3))*COS(('OddsRatio_working_3-way'!Y91+2*PI())/3)</f>
        <v>-0.39515896118240107</v>
      </c>
      <c r="AH91" s="11">
        <f>-'OddsRatio_working_3-way'!U91/(3*'OddsRatio_working_3-way'!X91^(1/3))*COS(('OddsRatio_working_3-way'!Y91+4*PI())/3)</f>
        <v>-0.13273716840600608</v>
      </c>
      <c r="AI91" s="11">
        <f>'OddsRatio_working_3-way'!U91/(3*'OddsRatio_working_3-way'!X91^(1/3))*SIN(('OddsRatio_working_3-way'!Y91)/3)</f>
        <v>-0.15150929270067581</v>
      </c>
      <c r="AJ91" s="11">
        <f>'OddsRatio_working_3-way'!U91/(3*'OddsRatio_working_3-way'!X91^(1/3))*SIN(('OddsRatio_working_3-way'!Y91+2*PI())/3)</f>
        <v>-0.38141681243270453</v>
      </c>
      <c r="AK91" s="11">
        <f>'OddsRatio_working_3-way'!U91/(3*'OddsRatio_working_3-way'!X91^(1/3))*SIN(('OddsRatio_working_3-way'!Y91+4*PI())/3)</f>
        <v>0.53292610513338046</v>
      </c>
      <c r="AL91" s="11">
        <f>'OddsRatio_working_3-way'!Z91+'OddsRatio_working_3-way'!AF91</f>
        <v>1.0557922591768141</v>
      </c>
      <c r="AM91" s="11">
        <f>'OddsRatio_working_3-way'!AA91+'OddsRatio_working_3-way'!AG91</f>
        <v>-0.79031792236480214</v>
      </c>
      <c r="AN91" s="11">
        <f>'OddsRatio_working_3-way'!AB91+'OddsRatio_working_3-way'!AH91</f>
        <v>-0.26547433681201216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1.0557922591768141</v>
      </c>
      <c r="AS91" s="11">
        <f>IF(('OddsRatio_working_3-way'!X91=0),IF(Q91&gt;0,-Q91^(1/3),(-Q91)^(1/3)),'OddsRatio_working_3-way'!AM91-'OddsRatio_working_3-way'!R91/3)</f>
        <v>-0.79031792236480214</v>
      </c>
      <c r="AT91" s="11">
        <f>IF(('OddsRatio_working_3-way'!X91=0),IF(Q91&gt;0,-Q91^(1/3),(-Q91)^(1/3)),'OddsRatio_working_3-way'!AN91-'OddsRatio_working_3-way'!R91/3)</f>
        <v>-0.26547433681201216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2.21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3.96</v>
      </c>
      <c r="D92" s="9">
        <f t="shared" si="26"/>
        <v>0.44200739121180671</v>
      </c>
      <c r="E92" s="9">
        <f t="shared" si="27"/>
        <v>0.31338611107104486</v>
      </c>
      <c r="F92" s="9">
        <f t="shared" si="28"/>
        <v>0.24460649771714862</v>
      </c>
      <c r="G92" s="9">
        <f t="shared" si="29"/>
        <v>1.0433104186099429</v>
      </c>
      <c r="H92" s="9">
        <f t="shared" si="30"/>
        <v>2.2624056065180307</v>
      </c>
      <c r="I92" s="9">
        <f t="shared" si="31"/>
        <v>3.1909518790808802</v>
      </c>
      <c r="J92" s="9">
        <f t="shared" si="32"/>
        <v>4.0881988390854307</v>
      </c>
      <c r="K92" s="11">
        <f t="shared" si="33"/>
        <v>0.45248868778280543</v>
      </c>
      <c r="L92" s="11">
        <f t="shared" si="34"/>
        <v>0.32258064516129031</v>
      </c>
      <c r="M92" s="11">
        <f t="shared" si="35"/>
        <v>0.25252525252525254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-0.27723446698778775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0.23110981365250813</v>
      </c>
      <c r="Q92" s="11">
        <f>2*'OddsRatio_working_3-way'!K92*'OddsRatio_working_3-way'!L92*'OddsRatio_working_3-way'!M92</f>
        <v>7.3719238804627801E-2</v>
      </c>
      <c r="R92" s="11">
        <f t="shared" si="36"/>
        <v>0</v>
      </c>
      <c r="S92" s="11">
        <f t="shared" si="37"/>
        <v>-0.83362583362583331</v>
      </c>
      <c r="T92" s="11">
        <f t="shared" si="38"/>
        <v>-0.26590935681844768</v>
      </c>
      <c r="U92" s="11">
        <f>'OddsRatio_working_3-way'!S92-'OddsRatio_working_3-way'!R92^2/3</f>
        <v>-0.83362583362583331</v>
      </c>
      <c r="V92" s="11">
        <f>'OddsRatio_working_3-way'!S92*'OddsRatio_working_3-way'!R92/3-2*'OddsRatio_working_3-way'!R92^3/27-'OddsRatio_working_3-way'!T92</f>
        <v>0.26590935681844768</v>
      </c>
      <c r="W92" s="11">
        <f>'OddsRatio_working_3-way'!V92^2+4*'OddsRatio_working_3-way'!U92^3/27</f>
        <v>-1.5116405545904169E-2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0.14647883088479433</v>
      </c>
      <c r="Y92" s="11">
        <f>IF('OddsRatio_working_3-way'!W92&gt;=0,IF('OddsRatio_working_3-way'!V92+SQRT('OddsRatio_working_3-way'!W92)&gt;0,0,PI()),ACOS('OddsRatio_working_3-way'!V92/(2*'OddsRatio_working_3-way'!X92)))</f>
        <v>0.43309394784533861</v>
      </c>
      <c r="Z92" s="11">
        <f>'OddsRatio_working_3-way'!X92^(1/3)*COS('OddsRatio_working_3-way'!Y92/3)</f>
        <v>0.52165520930497145</v>
      </c>
      <c r="AA92" s="11">
        <f>'OddsRatio_working_3-way'!X92^(1/3)*COS(('OddsRatio_working_3-way'!Y92+2*PI())/3)</f>
        <v>-0.32650363041682495</v>
      </c>
      <c r="AB92" s="11">
        <f>'OddsRatio_working_3-way'!X92^(1/3)*COS(('OddsRatio_working_3-way'!Y92+4*PI())/3)</f>
        <v>-0.19515157888814666</v>
      </c>
      <c r="AC92" s="11">
        <f>'OddsRatio_working_3-way'!X92^(1/3)*SIN('OddsRatio_working_3-way'!Y92/3)</f>
        <v>7.5836142308692026E-2</v>
      </c>
      <c r="AD92" s="11">
        <f>'OddsRatio_working_3-way'!X92^(1/3)*SIN(('OddsRatio_working_3-way'!Y92+2*PI())/3)</f>
        <v>0.41384859212024777</v>
      </c>
      <c r="AE92" s="11">
        <f>'OddsRatio_working_3-way'!X92^(1/3)*SIN(('OddsRatio_working_3-way'!Y92+4*PI())/3)</f>
        <v>-0.48968473442893973</v>
      </c>
      <c r="AF92" s="11">
        <f>-'OddsRatio_working_3-way'!U92/(3*'OddsRatio_working_3-way'!X92^(1/3))*COS(('OddsRatio_working_3-way'!Y92)/3)</f>
        <v>0.52165520930497145</v>
      </c>
      <c r="AG92" s="11">
        <f>-'OddsRatio_working_3-way'!U92/(3*'OddsRatio_working_3-way'!X92^(1/3))*COS(('OddsRatio_working_3-way'!Y92+2*PI())/3)</f>
        <v>-0.32650363041682495</v>
      </c>
      <c r="AH92" s="11">
        <f>-'OddsRatio_working_3-way'!U92/(3*'OddsRatio_working_3-way'!X92^(1/3))*COS(('OddsRatio_working_3-way'!Y92+4*PI())/3)</f>
        <v>-0.19515157888814666</v>
      </c>
      <c r="AI92" s="11">
        <f>'OddsRatio_working_3-way'!U92/(3*'OddsRatio_working_3-way'!X92^(1/3))*SIN(('OddsRatio_working_3-way'!Y92)/3)</f>
        <v>-7.5836142308692026E-2</v>
      </c>
      <c r="AJ92" s="11">
        <f>'OddsRatio_working_3-way'!U92/(3*'OddsRatio_working_3-way'!X92^(1/3))*SIN(('OddsRatio_working_3-way'!Y92+2*PI())/3)</f>
        <v>-0.41384859212024777</v>
      </c>
      <c r="AK92" s="11">
        <f>'OddsRatio_working_3-way'!U92/(3*'OddsRatio_working_3-way'!X92^(1/3))*SIN(('OddsRatio_working_3-way'!Y92+4*PI())/3)</f>
        <v>0.48968473442893973</v>
      </c>
      <c r="AL92" s="11">
        <f>'OddsRatio_working_3-way'!Z92+'OddsRatio_working_3-way'!AF92</f>
        <v>1.0433104186099429</v>
      </c>
      <c r="AM92" s="11">
        <f>'OddsRatio_working_3-way'!AA92+'OddsRatio_working_3-way'!AG92</f>
        <v>-0.65300726083364991</v>
      </c>
      <c r="AN92" s="11">
        <f>'OddsRatio_working_3-way'!AB92+'OddsRatio_working_3-way'!AH92</f>
        <v>-0.39030315777629332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1.0433104186099429</v>
      </c>
      <c r="AS92" s="11">
        <f>IF(('OddsRatio_working_3-way'!X92=0),IF(Q92&gt;0,-Q92^(1/3),(-Q92)^(1/3)),'OddsRatio_working_3-way'!AM92-'OddsRatio_working_3-way'!R92/3)</f>
        <v>-0.65300726083364991</v>
      </c>
      <c r="AT92" s="11">
        <f>IF(('OddsRatio_working_3-way'!X92=0),IF(Q92&gt;0,-Q92^(1/3),(-Q92)^(1/3)),'OddsRatio_working_3-way'!AN92-'OddsRatio_working_3-way'!R92/3)</f>
        <v>-0.39030315777629332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2.66</v>
      </c>
      <c r="B93" s="4">
        <f>IF('True_Odds_Calculator_3-way'!B94="","",'True_Odds_Calculator_3-way'!B94)</f>
        <v>3.19</v>
      </c>
      <c r="C93" s="4">
        <f>IF('True_Odds_Calculator_3-way'!C94="","",'True_Odds_Calculator_3-way'!C94)</f>
        <v>2.97</v>
      </c>
      <c r="D93" s="9">
        <f t="shared" si="26"/>
        <v>0.36682483837765772</v>
      </c>
      <c r="E93" s="9">
        <f t="shared" si="27"/>
        <v>0.30513853939095881</v>
      </c>
      <c r="F93" s="9">
        <f t="shared" si="28"/>
        <v>0.32803662223138352</v>
      </c>
      <c r="G93" s="9">
        <f t="shared" si="29"/>
        <v>1.0398173197359335</v>
      </c>
      <c r="H93" s="9">
        <f t="shared" si="30"/>
        <v>2.7260967507616498</v>
      </c>
      <c r="I93" s="9">
        <f t="shared" si="31"/>
        <v>3.2771999302216948</v>
      </c>
      <c r="J93" s="9">
        <f t="shared" si="32"/>
        <v>3.0484401198797895</v>
      </c>
      <c r="K93" s="11">
        <f t="shared" si="33"/>
        <v>0.37593984962406013</v>
      </c>
      <c r="L93" s="11">
        <f t="shared" si="34"/>
        <v>0.31347962382445144</v>
      </c>
      <c r="M93" s="11">
        <f t="shared" si="35"/>
        <v>0.33670033670033667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-0.28417748084469752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0.23093737002332945</v>
      </c>
      <c r="Q93" s="11">
        <f>2*'OddsRatio_working_3-way'!K93*'OddsRatio_working_3-way'!L93*'OddsRatio_working_3-way'!M93</f>
        <v>7.9359920970216297E-2</v>
      </c>
      <c r="R93" s="11">
        <f t="shared" si="36"/>
        <v>0</v>
      </c>
      <c r="S93" s="11">
        <f t="shared" si="37"/>
        <v>-0.81265190097710915</v>
      </c>
      <c r="T93" s="11">
        <f t="shared" si="38"/>
        <v>-0.27926182164161822</v>
      </c>
      <c r="U93" s="11">
        <f>'OddsRatio_working_3-way'!S93-'OddsRatio_working_3-way'!R93^2/3</f>
        <v>-0.81265190097710915</v>
      </c>
      <c r="V93" s="11">
        <f>'OddsRatio_working_3-way'!S93*'OddsRatio_working_3-way'!R93/3-2*'OddsRatio_working_3-way'!R93^3/27-'OddsRatio_working_3-way'!T93</f>
        <v>0.27926182164161822</v>
      </c>
      <c r="W93" s="11">
        <f>'OddsRatio_working_3-way'!V93^2+4*'OddsRatio_working_3-way'!U93^3/27</f>
        <v>-1.5206637896141989E-3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0.14098566311526961</v>
      </c>
      <c r="Y93" s="11">
        <f>IF('OddsRatio_working_3-way'!W93&gt;=0,IF('OddsRatio_working_3-way'!V93+SQRT('OddsRatio_working_3-way'!W93)&gt;0,0,PI()),ACOS('OddsRatio_working_3-way'!V93/(2*'OddsRatio_working_3-way'!X93)))</f>
        <v>0.13874132915624804</v>
      </c>
      <c r="Z93" s="11">
        <f>'OddsRatio_working_3-way'!X93^(1/3)*COS('OddsRatio_working_3-way'!Y93/3)</f>
        <v>0.51990865986796686</v>
      </c>
      <c r="AA93" s="11">
        <f>'OddsRatio_working_3-way'!X93^(1/3)*COS(('OddsRatio_working_3-way'!Y93+2*PI())/3)</f>
        <v>-0.28079213907982137</v>
      </c>
      <c r="AB93" s="11">
        <f>'OddsRatio_working_3-way'!X93^(1/3)*COS(('OddsRatio_working_3-way'!Y93+4*PI())/3)</f>
        <v>-0.23911652078814558</v>
      </c>
      <c r="AC93" s="11">
        <f>'OddsRatio_working_3-way'!X93^(1/3)*SIN('OddsRatio_working_3-way'!Y93/3)</f>
        <v>2.4061429439343054E-2</v>
      </c>
      <c r="AD93" s="11">
        <f>'OddsRatio_working_3-way'!X93^(1/3)*SIN(('OddsRatio_working_3-way'!Y93+2*PI())/3)</f>
        <v>0.43822339237351082</v>
      </c>
      <c r="AE93" s="11">
        <f>'OddsRatio_working_3-way'!X93^(1/3)*SIN(('OddsRatio_working_3-way'!Y93+4*PI())/3)</f>
        <v>-0.46228482181285391</v>
      </c>
      <c r="AF93" s="11">
        <f>-'OddsRatio_working_3-way'!U93/(3*'OddsRatio_working_3-way'!X93^(1/3))*COS(('OddsRatio_working_3-way'!Y93)/3)</f>
        <v>0.51990865986796675</v>
      </c>
      <c r="AG93" s="11">
        <f>-'OddsRatio_working_3-way'!U93/(3*'OddsRatio_working_3-way'!X93^(1/3))*COS(('OddsRatio_working_3-way'!Y93+2*PI())/3)</f>
        <v>-0.28079213907982131</v>
      </c>
      <c r="AH93" s="11">
        <f>-'OddsRatio_working_3-way'!U93/(3*'OddsRatio_working_3-way'!X93^(1/3))*COS(('OddsRatio_working_3-way'!Y93+4*PI())/3)</f>
        <v>-0.23911652078814555</v>
      </c>
      <c r="AI93" s="11">
        <f>'OddsRatio_working_3-way'!U93/(3*'OddsRatio_working_3-way'!X93^(1/3))*SIN(('OddsRatio_working_3-way'!Y93)/3)</f>
        <v>-2.4061429439343047E-2</v>
      </c>
      <c r="AJ93" s="11">
        <f>'OddsRatio_working_3-way'!U93/(3*'OddsRatio_working_3-way'!X93^(1/3))*SIN(('OddsRatio_working_3-way'!Y93+2*PI())/3)</f>
        <v>-0.43822339237351071</v>
      </c>
      <c r="AK93" s="11">
        <f>'OddsRatio_working_3-way'!U93/(3*'OddsRatio_working_3-way'!X93^(1/3))*SIN(('OddsRatio_working_3-way'!Y93+4*PI())/3)</f>
        <v>0.4622848218128538</v>
      </c>
      <c r="AL93" s="11">
        <f>'OddsRatio_working_3-way'!Z93+'OddsRatio_working_3-way'!AF93</f>
        <v>1.0398173197359335</v>
      </c>
      <c r="AM93" s="11">
        <f>'OddsRatio_working_3-way'!AA93+'OddsRatio_working_3-way'!AG93</f>
        <v>-0.56158427815964274</v>
      </c>
      <c r="AN93" s="11">
        <f>'OddsRatio_working_3-way'!AB93+'OddsRatio_working_3-way'!AH93</f>
        <v>-0.4782330415762911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1.0398173197359335</v>
      </c>
      <c r="AS93" s="11">
        <f>IF(('OddsRatio_working_3-way'!X93=0),IF(Q93&gt;0,-Q93^(1/3),(-Q93)^(1/3)),'OddsRatio_working_3-way'!AM93-'OddsRatio_working_3-way'!R93/3)</f>
        <v>-0.56158427815964274</v>
      </c>
      <c r="AT93" s="11">
        <f>IF(('OddsRatio_working_3-way'!X93=0),IF(Q93&gt;0,-Q93^(1/3),(-Q93)^(1/3)),'OddsRatio_working_3-way'!AN93-'OddsRatio_working_3-way'!R93/3)</f>
        <v>-0.4782330415762911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1.96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4.37</v>
      </c>
      <c r="D94" s="9">
        <f t="shared" si="26"/>
        <v>0.49837414311826511</v>
      </c>
      <c r="E94" s="9">
        <f t="shared" si="27"/>
        <v>0.28103701586086494</v>
      </c>
      <c r="F94" s="9">
        <f t="shared" si="28"/>
        <v>0.2205888410208702</v>
      </c>
      <c r="G94" s="9">
        <f t="shared" si="29"/>
        <v>1.0484631706260299</v>
      </c>
      <c r="H94" s="9">
        <f t="shared" si="30"/>
        <v>2.0065246438009892</v>
      </c>
      <c r="I94" s="9">
        <f t="shared" si="31"/>
        <v>3.5582501363275125</v>
      </c>
      <c r="J94" s="9">
        <f t="shared" si="32"/>
        <v>4.5333208850097213</v>
      </c>
      <c r="K94" s="11">
        <f t="shared" si="33"/>
        <v>0.51020408163265307</v>
      </c>
      <c r="L94" s="11">
        <f t="shared" si="34"/>
        <v>0.29069767441860467</v>
      </c>
      <c r="M94" s="11">
        <f t="shared" si="35"/>
        <v>0.22883295194508008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-0.26791375376184234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0.22976967914513999</v>
      </c>
      <c r="Q94" s="11">
        <f>2*'OddsRatio_working_3-way'!K94*'OddsRatio_working_3-way'!L94*'OddsRatio_working_3-way'!M94</f>
        <v>6.7878782613039895E-2</v>
      </c>
      <c r="R94" s="11">
        <f t="shared" si="36"/>
        <v>0</v>
      </c>
      <c r="S94" s="11">
        <f t="shared" si="37"/>
        <v>-0.85762554523195578</v>
      </c>
      <c r="T94" s="11">
        <f t="shared" si="38"/>
        <v>-0.25336057466232081</v>
      </c>
      <c r="U94" s="11">
        <f>'OddsRatio_working_3-way'!S94-'OddsRatio_working_3-way'!R94^2/3</f>
        <v>-0.85762554523195578</v>
      </c>
      <c r="V94" s="11">
        <f>'OddsRatio_working_3-way'!S94*'OddsRatio_working_3-way'!R94/3-2*'OddsRatio_working_3-way'!R94^3/27-'OddsRatio_working_3-way'!T94</f>
        <v>0.25336057466232081</v>
      </c>
      <c r="W94" s="11">
        <f>'OddsRatio_working_3-way'!V94^2+4*'OddsRatio_working_3-way'!U94^3/27</f>
        <v>-2.9260581059349339E-2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0.15284973164236401</v>
      </c>
      <c r="Y94" s="11">
        <f>IF('OddsRatio_working_3-way'!W94&gt;=0,IF('OddsRatio_working_3-way'!V94+SQRT('OddsRatio_working_3-way'!W94)&gt;0,0,PI()),ACOS('OddsRatio_working_3-way'!V94/(2*'OddsRatio_working_3-way'!X94)))</f>
        <v>0.59385502064056572</v>
      </c>
      <c r="Z94" s="11">
        <f>'OddsRatio_working_3-way'!X94^(1/3)*COS('OddsRatio_working_3-way'!Y94/3)</f>
        <v>0.52423158531301495</v>
      </c>
      <c r="AA94" s="11">
        <f>'OddsRatio_working_3-way'!X94^(1/3)*COS(('OddsRatio_working_3-way'!Y94+2*PI())/3)</f>
        <v>-0.35317796937187745</v>
      </c>
      <c r="AB94" s="11">
        <f>'OddsRatio_working_3-way'!X94^(1/3)*COS(('OddsRatio_working_3-way'!Y94+4*PI())/3)</f>
        <v>-0.17105361594113766</v>
      </c>
      <c r="AC94" s="11">
        <f>'OddsRatio_working_3-way'!X94^(1/3)*SIN('OddsRatio_working_3-way'!Y94/3)</f>
        <v>0.10514954447922427</v>
      </c>
      <c r="AD94" s="11">
        <f>'OddsRatio_working_3-way'!X94^(1/3)*SIN(('OddsRatio_working_3-way'!Y94+2*PI())/3)</f>
        <v>0.40142309810764809</v>
      </c>
      <c r="AE94" s="11">
        <f>'OddsRatio_working_3-way'!X94^(1/3)*SIN(('OddsRatio_working_3-way'!Y94+4*PI())/3)</f>
        <v>-0.50657264258687229</v>
      </c>
      <c r="AF94" s="11">
        <f>-'OddsRatio_working_3-way'!U94/(3*'OddsRatio_working_3-way'!X94^(1/3))*COS(('OddsRatio_working_3-way'!Y94)/3)</f>
        <v>0.52423158531301495</v>
      </c>
      <c r="AG94" s="11">
        <f>-'OddsRatio_working_3-way'!U94/(3*'OddsRatio_working_3-way'!X94^(1/3))*COS(('OddsRatio_working_3-way'!Y94+2*PI())/3)</f>
        <v>-0.35317796937187745</v>
      </c>
      <c r="AH94" s="11">
        <f>-'OddsRatio_working_3-way'!U94/(3*'OddsRatio_working_3-way'!X94^(1/3))*COS(('OddsRatio_working_3-way'!Y94+4*PI())/3)</f>
        <v>-0.17105361594113766</v>
      </c>
      <c r="AI94" s="11">
        <f>'OddsRatio_working_3-way'!U94/(3*'OddsRatio_working_3-way'!X94^(1/3))*SIN(('OddsRatio_working_3-way'!Y94)/3)</f>
        <v>-0.10514954447922427</v>
      </c>
      <c r="AJ94" s="11">
        <f>'OddsRatio_working_3-way'!U94/(3*'OddsRatio_working_3-way'!X94^(1/3))*SIN(('OddsRatio_working_3-way'!Y94+2*PI())/3)</f>
        <v>-0.40142309810764809</v>
      </c>
      <c r="AK94" s="11">
        <f>'OddsRatio_working_3-way'!U94/(3*'OddsRatio_working_3-way'!X94^(1/3))*SIN(('OddsRatio_working_3-way'!Y94+4*PI())/3)</f>
        <v>0.50657264258687229</v>
      </c>
      <c r="AL94" s="11">
        <f>'OddsRatio_working_3-way'!Z94+'OddsRatio_working_3-way'!AF94</f>
        <v>1.0484631706260299</v>
      </c>
      <c r="AM94" s="11">
        <f>'OddsRatio_working_3-way'!AA94+'OddsRatio_working_3-way'!AG94</f>
        <v>-0.70635593874375491</v>
      </c>
      <c r="AN94" s="11">
        <f>'OddsRatio_working_3-way'!AB94+'OddsRatio_working_3-way'!AH94</f>
        <v>-0.34210723188227532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1.0484631706260299</v>
      </c>
      <c r="AS94" s="11">
        <f>IF(('OddsRatio_working_3-way'!X94=0),IF(Q94&gt;0,-Q94^(1/3),(-Q94)^(1/3)),'OddsRatio_working_3-way'!AM94-'OddsRatio_working_3-way'!R94/3)</f>
        <v>-0.70635593874375491</v>
      </c>
      <c r="AT94" s="11">
        <f>IF(('OddsRatio_working_3-way'!X94=0),IF(Q94&gt;0,-Q94^(1/3),(-Q94)^(1/3)),'OddsRatio_working_3-way'!AN94-'OddsRatio_working_3-way'!R94/3)</f>
        <v>-0.34210723188227532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2.66</v>
      </c>
      <c r="B95" s="4">
        <f>IF('True_Odds_Calculator_3-way'!B96="","",'True_Odds_Calculator_3-way'!B96)</f>
        <v>3</v>
      </c>
      <c r="C95" s="4">
        <f>IF('True_Odds_Calculator_3-way'!C96="","",'True_Odds_Calculator_3-way'!C96)</f>
        <v>3.14</v>
      </c>
      <c r="D95" s="9">
        <f t="shared" si="26"/>
        <v>0.36626771171264894</v>
      </c>
      <c r="E95" s="9">
        <f t="shared" si="27"/>
        <v>0.32418792769669552</v>
      </c>
      <c r="F95" s="9">
        <f t="shared" si="28"/>
        <v>0.30954436059065549</v>
      </c>
      <c r="G95" s="9">
        <f t="shared" si="29"/>
        <v>1.0423152970328715</v>
      </c>
      <c r="H95" s="9">
        <f t="shared" si="30"/>
        <v>2.7302433930745673</v>
      </c>
      <c r="I95" s="9">
        <f t="shared" si="31"/>
        <v>3.084630594065743</v>
      </c>
      <c r="J95" s="9">
        <f t="shared" si="32"/>
        <v>3.2305547356503448</v>
      </c>
      <c r="K95" s="11">
        <f t="shared" si="33"/>
        <v>0.37593984962406013</v>
      </c>
      <c r="L95" s="11">
        <f t="shared" si="34"/>
        <v>0.33333333333333331</v>
      </c>
      <c r="M95" s="11">
        <f t="shared" si="35"/>
        <v>0.31847133757961782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-0.28354325303705119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0.23147039573455935</v>
      </c>
      <c r="Q95" s="11">
        <f>2*'OddsRatio_working_3-way'!K95*'OddsRatio_working_3-way'!L95*'OddsRatio_working_3-way'!M95</f>
        <v>7.9817377839503212E-2</v>
      </c>
      <c r="R95" s="11">
        <f t="shared" si="36"/>
        <v>0</v>
      </c>
      <c r="S95" s="11">
        <f t="shared" si="37"/>
        <v>-0.81634951019029411</v>
      </c>
      <c r="T95" s="11">
        <f t="shared" si="38"/>
        <v>-0.28149983110010135</v>
      </c>
      <c r="U95" s="11">
        <f>'OddsRatio_working_3-way'!S95-'OddsRatio_working_3-way'!R95^2/3</f>
        <v>-0.81634951019029411</v>
      </c>
      <c r="V95" s="11">
        <f>'OddsRatio_working_3-way'!S95*'OddsRatio_working_3-way'!R95/3-2*'OddsRatio_working_3-way'!R95^3/27-'OddsRatio_working_3-way'!T95</f>
        <v>0.28149983110010135</v>
      </c>
      <c r="W95" s="11">
        <f>'OddsRatio_working_3-way'!V95^2+4*'OddsRatio_working_3-way'!U95^3/27</f>
        <v>-1.3559140470218306E-3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0.141948995202861</v>
      </c>
      <c r="Y95" s="11">
        <f>IF('OddsRatio_working_3-way'!W95&gt;=0,IF('OddsRatio_working_3-way'!V95+SQRT('OddsRatio_working_3-way'!W95)&gt;0,0,PI()),ACOS('OddsRatio_working_3-way'!V95/(2*'OddsRatio_working_3-way'!X95)))</f>
        <v>0.13007057023748403</v>
      </c>
      <c r="Z95" s="11">
        <f>'OddsRatio_working_3-way'!X95^(1/3)*COS('OddsRatio_working_3-way'!Y95/3)</f>
        <v>0.52115764851643576</v>
      </c>
      <c r="AA95" s="11">
        <f>'OddsRatio_working_3-way'!X95^(1/3)*COS(('OddsRatio_working_3-way'!Y95+2*PI())/3)</f>
        <v>-0.28015959523864481</v>
      </c>
      <c r="AB95" s="11">
        <f>'OddsRatio_working_3-way'!X95^(1/3)*COS(('OddsRatio_working_3-way'!Y95+4*PI())/3)</f>
        <v>-0.24099805327779103</v>
      </c>
      <c r="AC95" s="11">
        <f>'OddsRatio_working_3-way'!X95^(1/3)*SIN('OddsRatio_working_3-way'!Y95/3)</f>
        <v>2.260992679297983E-2</v>
      </c>
      <c r="AD95" s="11">
        <f>'OddsRatio_working_3-way'!X95^(1/3)*SIN(('OddsRatio_working_3-way'!Y95+2*PI())/3)</f>
        <v>0.44003079959530489</v>
      </c>
      <c r="AE95" s="11">
        <f>'OddsRatio_working_3-way'!X95^(1/3)*SIN(('OddsRatio_working_3-way'!Y95+4*PI())/3)</f>
        <v>-0.46264072638828468</v>
      </c>
      <c r="AF95" s="11">
        <f>-'OddsRatio_working_3-way'!U95/(3*'OddsRatio_working_3-way'!X95^(1/3))*COS(('OddsRatio_working_3-way'!Y95)/3)</f>
        <v>0.52115764851643587</v>
      </c>
      <c r="AG95" s="11">
        <f>-'OddsRatio_working_3-way'!U95/(3*'OddsRatio_working_3-way'!X95^(1/3))*COS(('OddsRatio_working_3-way'!Y95+2*PI())/3)</f>
        <v>-0.28015959523864487</v>
      </c>
      <c r="AH95" s="11">
        <f>-'OddsRatio_working_3-way'!U95/(3*'OddsRatio_working_3-way'!X95^(1/3))*COS(('OddsRatio_working_3-way'!Y95+4*PI())/3)</f>
        <v>-0.24099805327779109</v>
      </c>
      <c r="AI95" s="11">
        <f>'OddsRatio_working_3-way'!U95/(3*'OddsRatio_working_3-way'!X95^(1/3))*SIN(('OddsRatio_working_3-way'!Y95)/3)</f>
        <v>-2.2609926792979834E-2</v>
      </c>
      <c r="AJ95" s="11">
        <f>'OddsRatio_working_3-way'!U95/(3*'OddsRatio_working_3-way'!X95^(1/3))*SIN(('OddsRatio_working_3-way'!Y95+2*PI())/3)</f>
        <v>-0.440030799595305</v>
      </c>
      <c r="AK95" s="11">
        <f>'OddsRatio_working_3-way'!U95/(3*'OddsRatio_working_3-way'!X95^(1/3))*SIN(('OddsRatio_working_3-way'!Y95+4*PI())/3)</f>
        <v>0.4626407263882848</v>
      </c>
      <c r="AL95" s="11">
        <f>'OddsRatio_working_3-way'!Z95+'OddsRatio_working_3-way'!AF95</f>
        <v>1.0423152970328715</v>
      </c>
      <c r="AM95" s="11">
        <f>'OddsRatio_working_3-way'!AA95+'OddsRatio_working_3-way'!AG95</f>
        <v>-0.56031919047728973</v>
      </c>
      <c r="AN95" s="11">
        <f>'OddsRatio_working_3-way'!AB95+'OddsRatio_working_3-way'!AH95</f>
        <v>-0.48199610655558212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1.0423152970328715</v>
      </c>
      <c r="AS95" s="11">
        <f>IF(('OddsRatio_working_3-way'!X95=0),IF(Q95&gt;0,-Q95^(1/3),(-Q95)^(1/3)),'OddsRatio_working_3-way'!AM95-'OddsRatio_working_3-way'!R95/3)</f>
        <v>-0.56031919047728973</v>
      </c>
      <c r="AT95" s="11">
        <f>IF(('OddsRatio_working_3-way'!X95=0),IF(Q95&gt;0,-Q95^(1/3),(-Q95)^(1/3)),'OddsRatio_working_3-way'!AN95-'OddsRatio_working_3-way'!R95/3)</f>
        <v>-0.48199610655558212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3.16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2.41</v>
      </c>
      <c r="D96" s="9">
        <f t="shared" si="26"/>
        <v>0.30735498694335339</v>
      </c>
      <c r="E96" s="9">
        <f t="shared" si="27"/>
        <v>0.28796339179231489</v>
      </c>
      <c r="F96" s="9">
        <f t="shared" si="28"/>
        <v>0.40468162126433188</v>
      </c>
      <c r="G96" s="9">
        <f t="shared" si="29"/>
        <v>1.0433179910802153</v>
      </c>
      <c r="H96" s="9">
        <f t="shared" si="30"/>
        <v>3.2535668607332653</v>
      </c>
      <c r="I96" s="9">
        <f t="shared" si="31"/>
        <v>3.4726636388601109</v>
      </c>
      <c r="J96" s="9">
        <f t="shared" si="32"/>
        <v>2.4710783674231038</v>
      </c>
      <c r="K96" s="11">
        <f t="shared" si="33"/>
        <v>0.31645569620253161</v>
      </c>
      <c r="L96" s="11">
        <f t="shared" si="34"/>
        <v>0.29673590504451036</v>
      </c>
      <c r="M96" s="11">
        <f t="shared" si="35"/>
        <v>0.41493775933609955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-0.28124653705505021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0.23144745994595192</v>
      </c>
      <c r="Q96" s="11">
        <f>2*'OddsRatio_working_3-way'!K96*'OddsRatio_working_3-way'!L96*'OddsRatio_working_3-way'!M96</f>
        <v>7.7928437692239699E-2</v>
      </c>
      <c r="R96" s="11">
        <f t="shared" si="36"/>
        <v>0</v>
      </c>
      <c r="S96" s="11">
        <f t="shared" si="37"/>
        <v>-0.82293443456923066</v>
      </c>
      <c r="T96" s="11">
        <f t="shared" si="38"/>
        <v>-0.27708230120176114</v>
      </c>
      <c r="U96" s="11">
        <f>'OddsRatio_working_3-way'!S96-'OddsRatio_working_3-way'!R96^2/3</f>
        <v>-0.82293443456923066</v>
      </c>
      <c r="V96" s="11">
        <f>'OddsRatio_working_3-way'!S96*'OddsRatio_working_3-way'!R96/3-2*'OddsRatio_working_3-way'!R96^3/27-'OddsRatio_working_3-way'!T96</f>
        <v>0.27708230120176114</v>
      </c>
      <c r="W96" s="11">
        <f>'OddsRatio_working_3-way'!V96^2+4*'OddsRatio_working_3-way'!U96^3/27</f>
        <v>-5.7896279178544507E-3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0.14366995994041162</v>
      </c>
      <c r="Y96" s="11">
        <f>IF('OddsRatio_working_3-way'!W96&gt;=0,IF('OddsRatio_working_3-way'!V96+SQRT('OddsRatio_working_3-way'!W96)&gt;0,0,PI()),ACOS('OddsRatio_working_3-way'!V96/(2*'OddsRatio_working_3-way'!X96)))</f>
        <v>0.26800370829860243</v>
      </c>
      <c r="Z96" s="11">
        <f>'OddsRatio_working_3-way'!X96^(1/3)*COS('OddsRatio_working_3-way'!Y96/3)</f>
        <v>0.52165899554010764</v>
      </c>
      <c r="AA96" s="11">
        <f>'OddsRatio_working_3-way'!X96^(1/3)*COS(('OddsRatio_working_3-way'!Y96+2*PI())/3)</f>
        <v>-0.30129587790680551</v>
      </c>
      <c r="AB96" s="11">
        <f>'OddsRatio_working_3-way'!X96^(1/3)*COS(('OddsRatio_working_3-way'!Y96+4*PI())/3)</f>
        <v>-0.22036311763330207</v>
      </c>
      <c r="AC96" s="11">
        <f>'OddsRatio_working_3-way'!X96^(1/3)*SIN('OddsRatio_working_3-way'!Y96/3)</f>
        <v>4.6726550930166678E-2</v>
      </c>
      <c r="AD96" s="11">
        <f>'OddsRatio_working_3-way'!X96^(1/3)*SIN(('OddsRatio_working_3-way'!Y96+2*PI())/3)</f>
        <v>0.42840666678532313</v>
      </c>
      <c r="AE96" s="11">
        <f>'OddsRatio_working_3-way'!X96^(1/3)*SIN(('OddsRatio_working_3-way'!Y96+4*PI())/3)</f>
        <v>-0.47513321771548978</v>
      </c>
      <c r="AF96" s="11">
        <f>-'OddsRatio_working_3-way'!U96/(3*'OddsRatio_working_3-way'!X96^(1/3))*COS(('OddsRatio_working_3-way'!Y96)/3)</f>
        <v>0.52165899554010764</v>
      </c>
      <c r="AG96" s="11">
        <f>-'OddsRatio_working_3-way'!U96/(3*'OddsRatio_working_3-way'!X96^(1/3))*COS(('OddsRatio_working_3-way'!Y96+2*PI())/3)</f>
        <v>-0.30129587790680551</v>
      </c>
      <c r="AH96" s="11">
        <f>-'OddsRatio_working_3-way'!U96/(3*'OddsRatio_working_3-way'!X96^(1/3))*COS(('OddsRatio_working_3-way'!Y96+4*PI())/3)</f>
        <v>-0.22036311763330207</v>
      </c>
      <c r="AI96" s="11">
        <f>'OddsRatio_working_3-way'!U96/(3*'OddsRatio_working_3-way'!X96^(1/3))*SIN(('OddsRatio_working_3-way'!Y96)/3)</f>
        <v>-4.6726550930166678E-2</v>
      </c>
      <c r="AJ96" s="11">
        <f>'OddsRatio_working_3-way'!U96/(3*'OddsRatio_working_3-way'!X96^(1/3))*SIN(('OddsRatio_working_3-way'!Y96+2*PI())/3)</f>
        <v>-0.42840666678532313</v>
      </c>
      <c r="AK96" s="11">
        <f>'OddsRatio_working_3-way'!U96/(3*'OddsRatio_working_3-way'!X96^(1/3))*SIN(('OddsRatio_working_3-way'!Y96+4*PI())/3)</f>
        <v>0.47513321771548978</v>
      </c>
      <c r="AL96" s="11">
        <f>'OddsRatio_working_3-way'!Z96+'OddsRatio_working_3-way'!AF96</f>
        <v>1.0433179910802153</v>
      </c>
      <c r="AM96" s="11">
        <f>'OddsRatio_working_3-way'!AA96+'OddsRatio_working_3-way'!AG96</f>
        <v>-0.60259175581361102</v>
      </c>
      <c r="AN96" s="11">
        <f>'OddsRatio_working_3-way'!AB96+'OddsRatio_working_3-way'!AH96</f>
        <v>-0.44072623526660415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1.0433179910802153</v>
      </c>
      <c r="AS96" s="11">
        <f>IF(('OddsRatio_working_3-way'!X96=0),IF(Q96&gt;0,-Q96^(1/3),(-Q96)^(1/3)),'OddsRatio_working_3-way'!AM96-'OddsRatio_working_3-way'!R96/3)</f>
        <v>-0.60259175581361102</v>
      </c>
      <c r="AT96" s="11">
        <f>IF(('OddsRatio_working_3-way'!X96=0),IF(Q96&gt;0,-Q96^(1/3),(-Q96)^(1/3)),'OddsRatio_working_3-way'!AN96-'OddsRatio_working_3-way'!R96/3)</f>
        <v>-0.44072623526660415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1.73</v>
      </c>
      <c r="B97" s="4">
        <f>IF('True_Odds_Calculator_3-way'!B98="","",'True_Odds_Calculator_3-way'!B98)</f>
        <v>3.93</v>
      </c>
      <c r="C97" s="4">
        <f>IF('True_Odds_Calculator_3-way'!C98="","",'True_Odds_Calculator_3-way'!C98)</f>
        <v>5.05</v>
      </c>
      <c r="D97" s="9">
        <f t="shared" si="26"/>
        <v>0.565341003505482</v>
      </c>
      <c r="E97" s="9">
        <f t="shared" si="27"/>
        <v>0.24474365212466123</v>
      </c>
      <c r="F97" s="9">
        <f t="shared" si="28"/>
        <v>0.1899153443698568</v>
      </c>
      <c r="G97" s="9">
        <f t="shared" si="29"/>
        <v>1.053210857123738</v>
      </c>
      <c r="H97" s="9">
        <f t="shared" si="30"/>
        <v>1.7688439257003286</v>
      </c>
      <c r="I97" s="9">
        <f t="shared" si="31"/>
        <v>4.0859078113725529</v>
      </c>
      <c r="J97" s="9">
        <f t="shared" si="32"/>
        <v>5.265503971351138</v>
      </c>
      <c r="K97" s="11">
        <f t="shared" si="33"/>
        <v>0.5780346820809249</v>
      </c>
      <c r="L97" s="11">
        <f t="shared" si="34"/>
        <v>0.2544529262086514</v>
      </c>
      <c r="M97" s="11">
        <f t="shared" si="35"/>
        <v>0.19801980198019803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-0.25229896682471498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0.22455583598336892</v>
      </c>
      <c r="Q97" s="11">
        <f>2*'OddsRatio_working_3-way'!K97*'OddsRatio_working_3-way'!L97*'OddsRatio_working_3-way'!M97</f>
        <v>5.8250541111120345E-2</v>
      </c>
      <c r="R97" s="11">
        <f t="shared" si="36"/>
        <v>0</v>
      </c>
      <c r="S97" s="11">
        <f t="shared" si="37"/>
        <v>-0.89003866646580199</v>
      </c>
      <c r="T97" s="11">
        <f t="shared" si="38"/>
        <v>-0.23087903150863864</v>
      </c>
      <c r="U97" s="11">
        <f>'OddsRatio_working_3-way'!S97-'OddsRatio_working_3-way'!R97^2/3</f>
        <v>-0.89003866646580199</v>
      </c>
      <c r="V97" s="11">
        <f>'OddsRatio_working_3-way'!S97*'OddsRatio_working_3-way'!R97/3-2*'OddsRatio_working_3-way'!R97^3/27-'OddsRatio_working_3-way'!T97</f>
        <v>0.23087903150863864</v>
      </c>
      <c r="W97" s="11">
        <f>'OddsRatio_working_3-way'!V97^2+4*'OddsRatio_working_3-way'!U97^3/27</f>
        <v>-5.1148337567358718E-2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0.16159630623696639</v>
      </c>
      <c r="Y97" s="11">
        <f>IF('OddsRatio_working_3-way'!W97&gt;=0,IF('OddsRatio_working_3-way'!V97+SQRT('OddsRatio_working_3-way'!W97)&gt;0,0,PI()),ACOS('OddsRatio_working_3-way'!V97/(2*'OddsRatio_working_3-way'!X97)))</f>
        <v>0.77507326457015635</v>
      </c>
      <c r="Z97" s="11">
        <f>'OddsRatio_working_3-way'!X97^(1/3)*COS('OddsRatio_working_3-way'!Y97/3)</f>
        <v>0.52660542856186898</v>
      </c>
      <c r="AA97" s="11">
        <f>'OddsRatio_working_3-way'!X97^(1/3)*COS(('OddsRatio_working_3-way'!Y97+2*PI())/3)</f>
        <v>-0.38382121316524775</v>
      </c>
      <c r="AB97" s="11">
        <f>'OddsRatio_working_3-way'!X97^(1/3)*COS(('OddsRatio_working_3-way'!Y97+4*PI())/3)</f>
        <v>-0.14278421539662114</v>
      </c>
      <c r="AC97" s="11">
        <f>'OddsRatio_working_3-way'!X97^(1/3)*SIN('OddsRatio_working_3-way'!Y97/3)</f>
        <v>0.13916277554637571</v>
      </c>
      <c r="AD97" s="11">
        <f>'OddsRatio_working_3-way'!X97^(1/3)*SIN(('OddsRatio_working_3-way'!Y97+2*PI())/3)</f>
        <v>0.38647229113218207</v>
      </c>
      <c r="AE97" s="11">
        <f>'OddsRatio_working_3-way'!X97^(1/3)*SIN(('OddsRatio_working_3-way'!Y97+4*PI())/3)</f>
        <v>-0.52563506667855786</v>
      </c>
      <c r="AF97" s="11">
        <f>-'OddsRatio_working_3-way'!U97/(3*'OddsRatio_working_3-way'!X97^(1/3))*COS(('OddsRatio_working_3-way'!Y97)/3)</f>
        <v>0.52660542856186898</v>
      </c>
      <c r="AG97" s="11">
        <f>-'OddsRatio_working_3-way'!U97/(3*'OddsRatio_working_3-way'!X97^(1/3))*COS(('OddsRatio_working_3-way'!Y97+2*PI())/3)</f>
        <v>-0.38382121316524775</v>
      </c>
      <c r="AH97" s="11">
        <f>-'OddsRatio_working_3-way'!U97/(3*'OddsRatio_working_3-way'!X97^(1/3))*COS(('OddsRatio_working_3-way'!Y97+4*PI())/3)</f>
        <v>-0.14278421539662114</v>
      </c>
      <c r="AI97" s="11">
        <f>'OddsRatio_working_3-way'!U97/(3*'OddsRatio_working_3-way'!X97^(1/3))*SIN(('OddsRatio_working_3-way'!Y97)/3)</f>
        <v>-0.13916277554637571</v>
      </c>
      <c r="AJ97" s="11">
        <f>'OddsRatio_working_3-way'!U97/(3*'OddsRatio_working_3-way'!X97^(1/3))*SIN(('OddsRatio_working_3-way'!Y97+2*PI())/3)</f>
        <v>-0.38647229113218207</v>
      </c>
      <c r="AK97" s="11">
        <f>'OddsRatio_working_3-way'!U97/(3*'OddsRatio_working_3-way'!X97^(1/3))*SIN(('OddsRatio_working_3-way'!Y97+4*PI())/3)</f>
        <v>0.52563506667855786</v>
      </c>
      <c r="AL97" s="11">
        <f>'OddsRatio_working_3-way'!Z97+'OddsRatio_working_3-way'!AF97</f>
        <v>1.053210857123738</v>
      </c>
      <c r="AM97" s="11">
        <f>'OddsRatio_working_3-way'!AA97+'OddsRatio_working_3-way'!AG97</f>
        <v>-0.76764242633049551</v>
      </c>
      <c r="AN97" s="11">
        <f>'OddsRatio_working_3-way'!AB97+'OddsRatio_working_3-way'!AH97</f>
        <v>-0.28556843079324229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1.053210857123738</v>
      </c>
      <c r="AS97" s="11">
        <f>IF(('OddsRatio_working_3-way'!X97=0),IF(Q97&gt;0,-Q97^(1/3),(-Q97)^(1/3)),'OddsRatio_working_3-way'!AM97-'OddsRatio_working_3-way'!R97/3)</f>
        <v>-0.76764242633049551</v>
      </c>
      <c r="AT97" s="11">
        <f>IF(('OddsRatio_working_3-way'!X97=0),IF(Q97&gt;0,-Q97^(1/3),(-Q97)^(1/3)),'OddsRatio_working_3-way'!AN97-'OddsRatio_working_3-way'!R97/3)</f>
        <v>-0.28556843079324229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1.17</v>
      </c>
      <c r="B98" s="4">
        <f>IF('True_Odds_Calculator_3-way'!B99="","",'True_Odds_Calculator_3-way'!B99)</f>
        <v>7.89</v>
      </c>
      <c r="C98" s="4">
        <f>IF('True_Odds_Calculator_3-way'!C99="","",'True_Odds_Calculator_3-way'!C99)</f>
        <v>19</v>
      </c>
      <c r="D98" s="9">
        <f t="shared" si="26"/>
        <v>0.83907838887193598</v>
      </c>
      <c r="E98" s="9">
        <f t="shared" si="27"/>
        <v>0.11398761241116982</v>
      </c>
      <c r="F98" s="9">
        <f t="shared" si="28"/>
        <v>4.6933998716894194E-2</v>
      </c>
      <c r="G98" s="9">
        <f t="shared" si="29"/>
        <v>1.1281397841632392</v>
      </c>
      <c r="H98" s="9">
        <f t="shared" si="30"/>
        <v>1.1917837633077506</v>
      </c>
      <c r="I98" s="9">
        <f t="shared" si="31"/>
        <v>8.7728831128847151</v>
      </c>
      <c r="J98" s="9">
        <f t="shared" si="32"/>
        <v>21.306516114938308</v>
      </c>
      <c r="K98" s="11">
        <f t="shared" si="33"/>
        <v>0.85470085470085477</v>
      </c>
      <c r="L98" s="11">
        <f t="shared" si="34"/>
        <v>0.1267427122940431</v>
      </c>
      <c r="M98" s="11">
        <f t="shared" si="35"/>
        <v>5.2631578947368418E-2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-0.12020545660729764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0.14287774944168782</v>
      </c>
      <c r="Q98" s="11">
        <f>2*'OddsRatio_working_3-way'!K98*'OddsRatio_working_3-way'!L98*'OddsRatio_working_3-way'!M98</f>
        <v>1.1402853107876124E-2</v>
      </c>
      <c r="R98" s="11">
        <f t="shared" si="36"/>
        <v>0</v>
      </c>
      <c r="S98" s="11">
        <f t="shared" si="37"/>
        <v>-1.1886128423309341</v>
      </c>
      <c r="T98" s="11">
        <f t="shared" si="38"/>
        <v>-9.4861360122181507E-2</v>
      </c>
      <c r="U98" s="11">
        <f>'OddsRatio_working_3-way'!S98-'OddsRatio_working_3-way'!R98^2/3</f>
        <v>-1.1886128423309341</v>
      </c>
      <c r="V98" s="11">
        <f>'OddsRatio_working_3-way'!S98*'OddsRatio_working_3-way'!R98/3-2*'OddsRatio_working_3-way'!R98^3/27-'OddsRatio_working_3-way'!T98</f>
        <v>9.4861360122181507E-2</v>
      </c>
      <c r="W98" s="11">
        <f>'OddsRatio_working_3-way'!V98^2+4*'OddsRatio_working_3-way'!U98^3/27</f>
        <v>-0.23978247862572144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0.24938983352873051</v>
      </c>
      <c r="Y98" s="11">
        <f>IF('OddsRatio_working_3-way'!W98&gt;=0,IF('OddsRatio_working_3-way'!V98+SQRT('OddsRatio_working_3-way'!W98)&gt;0,0,PI()),ACOS('OddsRatio_working_3-way'!V98/(2*'OddsRatio_working_3-way'!X98)))</f>
        <v>1.3794438060500684</v>
      </c>
      <c r="Z98" s="11">
        <f>'OddsRatio_working_3-way'!X98^(1/3)*COS('OddsRatio_working_3-way'!Y98/3)</f>
        <v>0.56406989208161962</v>
      </c>
      <c r="AA98" s="11">
        <f>'OddsRatio_working_3-way'!X98^(1/3)*COS(('OddsRatio_working_3-way'!Y98+2*PI())/3)</f>
        <v>-0.52394831528278885</v>
      </c>
      <c r="AB98" s="11">
        <f>'OddsRatio_working_3-way'!X98^(1/3)*COS(('OddsRatio_working_3-way'!Y98+4*PI())/3)</f>
        <v>-4.0121576798830945E-2</v>
      </c>
      <c r="AC98" s="11">
        <f>'OddsRatio_working_3-way'!X98^(1/3)*SIN('OddsRatio_working_3-way'!Y98/3)</f>
        <v>0.27933749770485194</v>
      </c>
      <c r="AD98" s="11">
        <f>'OddsRatio_working_3-way'!X98^(1/3)*SIN(('OddsRatio_working_3-way'!Y98+2*PI())/3)</f>
        <v>0.34883010720020347</v>
      </c>
      <c r="AE98" s="11">
        <f>'OddsRatio_working_3-way'!X98^(1/3)*SIN(('OddsRatio_working_3-way'!Y98+4*PI())/3)</f>
        <v>-0.62816760490505519</v>
      </c>
      <c r="AF98" s="11">
        <f>-'OddsRatio_working_3-way'!U98/(3*'OddsRatio_working_3-way'!X98^(1/3))*COS(('OddsRatio_working_3-way'!Y98)/3)</f>
        <v>0.56406989208161951</v>
      </c>
      <c r="AG98" s="11">
        <f>-'OddsRatio_working_3-way'!U98/(3*'OddsRatio_working_3-way'!X98^(1/3))*COS(('OddsRatio_working_3-way'!Y98+2*PI())/3)</f>
        <v>-0.52394831528278873</v>
      </c>
      <c r="AH98" s="11">
        <f>-'OddsRatio_working_3-way'!U98/(3*'OddsRatio_working_3-way'!X98^(1/3))*COS(('OddsRatio_working_3-way'!Y98+4*PI())/3)</f>
        <v>-4.0121576798830938E-2</v>
      </c>
      <c r="AI98" s="11">
        <f>'OddsRatio_working_3-way'!U98/(3*'OddsRatio_working_3-way'!X98^(1/3))*SIN(('OddsRatio_working_3-way'!Y98)/3)</f>
        <v>-0.27933749770485189</v>
      </c>
      <c r="AJ98" s="11">
        <f>'OddsRatio_working_3-way'!U98/(3*'OddsRatio_working_3-way'!X98^(1/3))*SIN(('OddsRatio_working_3-way'!Y98+2*PI())/3)</f>
        <v>-0.34883010720020341</v>
      </c>
      <c r="AK98" s="11">
        <f>'OddsRatio_working_3-way'!U98/(3*'OddsRatio_working_3-way'!X98^(1/3))*SIN(('OddsRatio_working_3-way'!Y98+4*PI())/3)</f>
        <v>0.62816760490505508</v>
      </c>
      <c r="AL98" s="11">
        <f>'OddsRatio_working_3-way'!Z98+'OddsRatio_working_3-way'!AF98</f>
        <v>1.1281397841632392</v>
      </c>
      <c r="AM98" s="11">
        <f>'OddsRatio_working_3-way'!AA98+'OddsRatio_working_3-way'!AG98</f>
        <v>-1.0478966305655777</v>
      </c>
      <c r="AN98" s="11">
        <f>'OddsRatio_working_3-way'!AB98+'OddsRatio_working_3-way'!AH98</f>
        <v>-8.0243153597661876E-2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1.1281397841632392</v>
      </c>
      <c r="AS98" s="11">
        <f>IF(('OddsRatio_working_3-way'!X98=0),IF(Q98&gt;0,-Q98^(1/3),(-Q98)^(1/3)),'OddsRatio_working_3-way'!AM98-'OddsRatio_working_3-way'!R98/3)</f>
        <v>-1.0478966305655777</v>
      </c>
      <c r="AT98" s="11">
        <f>IF(('OddsRatio_working_3-way'!X98=0),IF(Q98&gt;0,-Q98^(1/3),(-Q98)^(1/3)),'OddsRatio_working_3-way'!AN98-'OddsRatio_working_3-way'!R98/3)</f>
        <v>-8.0243153597661876E-2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2.21</v>
      </c>
      <c r="B99" s="4">
        <f>IF('True_Odds_Calculator_3-way'!B100="","",'True_Odds_Calculator_3-way'!B100)</f>
        <v>3.52</v>
      </c>
      <c r="C99" s="4">
        <f>IF('True_Odds_Calculator_3-way'!C100="","",'True_Odds_Calculator_3-way'!C100)</f>
        <v>3.43</v>
      </c>
      <c r="D99" s="9">
        <f t="shared" si="26"/>
        <v>0.44184761605788009</v>
      </c>
      <c r="E99" s="9">
        <f t="shared" si="27"/>
        <v>0.27541790007750416</v>
      </c>
      <c r="F99" s="9">
        <f t="shared" si="28"/>
        <v>0.28273448386461575</v>
      </c>
      <c r="G99" s="9">
        <f t="shared" si="29"/>
        <v>1.0439865355643569</v>
      </c>
      <c r="H99" s="9">
        <f t="shared" si="30"/>
        <v>2.2632237080328719</v>
      </c>
      <c r="I99" s="9">
        <f t="shared" si="31"/>
        <v>3.6308460696221792</v>
      </c>
      <c r="J99" s="9">
        <f t="shared" si="32"/>
        <v>3.5368872814213876</v>
      </c>
      <c r="K99" s="11">
        <f t="shared" si="33"/>
        <v>0.45248868778280543</v>
      </c>
      <c r="L99" s="11">
        <f t="shared" si="34"/>
        <v>0.28409090909090912</v>
      </c>
      <c r="M99" s="11">
        <f t="shared" si="35"/>
        <v>0.29154518950437314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-0.27769184596915697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0.23086157539939056</v>
      </c>
      <c r="Q99" s="11">
        <f>2*'OddsRatio_working_3-way'!K99*'OddsRatio_working_3-way'!L99*'OddsRatio_working_3-way'!M99</f>
        <v>7.4955056947854065E-2</v>
      </c>
      <c r="R99" s="11">
        <f t="shared" si="36"/>
        <v>0</v>
      </c>
      <c r="S99" s="11">
        <f t="shared" si="37"/>
        <v>-0.83135885605021398</v>
      </c>
      <c r="T99" s="11">
        <f t="shared" si="38"/>
        <v>-0.26992170650980968</v>
      </c>
      <c r="U99" s="11">
        <f>'OddsRatio_working_3-way'!S99-'OddsRatio_working_3-way'!R99^2/3</f>
        <v>-0.83135885605021398</v>
      </c>
      <c r="V99" s="11">
        <f>'OddsRatio_working_3-way'!S99*'OddsRatio_working_3-way'!R99/3-2*'OddsRatio_working_3-way'!R99^3/27-'OddsRatio_working_3-way'!T99</f>
        <v>0.26992170650980968</v>
      </c>
      <c r="W99" s="11">
        <f>'OddsRatio_working_3-way'!V99^2+4*'OddsRatio_working_3-way'!U99^3/27</f>
        <v>-1.2268190587070155E-2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0.14588173140616167</v>
      </c>
      <c r="Y99" s="11">
        <f>IF('OddsRatio_working_3-way'!W99&gt;=0,IF('OddsRatio_working_3-way'!V99+SQRT('OddsRatio_working_3-way'!W99)&gt;0,0,PI()),ACOS('OddsRatio_working_3-way'!V99/(2*'OddsRatio_working_3-way'!X99)))</f>
        <v>0.38939521549239564</v>
      </c>
      <c r="Z99" s="11">
        <f>'OddsRatio_working_3-way'!X99^(1/3)*COS('OddsRatio_working_3-way'!Y99/3)</f>
        <v>0.52199326778217847</v>
      </c>
      <c r="AA99" s="11">
        <f>'OddsRatio_working_3-way'!X99^(1/3)*COS(('OddsRatio_working_3-way'!Y99+2*PI())/3)</f>
        <v>-0.32000498334365191</v>
      </c>
      <c r="AB99" s="11">
        <f>'OddsRatio_working_3-way'!X99^(1/3)*COS(('OddsRatio_working_3-way'!Y99+4*PI())/3)</f>
        <v>-0.20198828443852646</v>
      </c>
      <c r="AC99" s="11">
        <f>'OddsRatio_working_3-way'!X99^(1/3)*SIN('OddsRatio_working_3-way'!Y99/3)</f>
        <v>6.8136972881745111E-2</v>
      </c>
      <c r="AD99" s="11">
        <f>'OddsRatio_working_3-way'!X99^(1/3)*SIN(('OddsRatio_working_3-way'!Y99+2*PI())/3)</f>
        <v>0.41799094406294718</v>
      </c>
      <c r="AE99" s="11">
        <f>'OddsRatio_working_3-way'!X99^(1/3)*SIN(('OddsRatio_working_3-way'!Y99+4*PI())/3)</f>
        <v>-0.48612791694469232</v>
      </c>
      <c r="AF99" s="11">
        <f>-'OddsRatio_working_3-way'!U99/(3*'OddsRatio_working_3-way'!X99^(1/3))*COS(('OddsRatio_working_3-way'!Y99)/3)</f>
        <v>0.52199326778217847</v>
      </c>
      <c r="AG99" s="11">
        <f>-'OddsRatio_working_3-way'!U99/(3*'OddsRatio_working_3-way'!X99^(1/3))*COS(('OddsRatio_working_3-way'!Y99+2*PI())/3)</f>
        <v>-0.32000498334365191</v>
      </c>
      <c r="AH99" s="11">
        <f>-'OddsRatio_working_3-way'!U99/(3*'OddsRatio_working_3-way'!X99^(1/3))*COS(('OddsRatio_working_3-way'!Y99+4*PI())/3)</f>
        <v>-0.20198828443852646</v>
      </c>
      <c r="AI99" s="11">
        <f>'OddsRatio_working_3-way'!U99/(3*'OddsRatio_working_3-way'!X99^(1/3))*SIN(('OddsRatio_working_3-way'!Y99)/3)</f>
        <v>-6.8136972881745111E-2</v>
      </c>
      <c r="AJ99" s="11">
        <f>'OddsRatio_working_3-way'!U99/(3*'OddsRatio_working_3-way'!X99^(1/3))*SIN(('OddsRatio_working_3-way'!Y99+2*PI())/3)</f>
        <v>-0.41799094406294718</v>
      </c>
      <c r="AK99" s="11">
        <f>'OddsRatio_working_3-way'!U99/(3*'OddsRatio_working_3-way'!X99^(1/3))*SIN(('OddsRatio_working_3-way'!Y99+4*PI())/3)</f>
        <v>0.48612791694469232</v>
      </c>
      <c r="AL99" s="11">
        <f>'OddsRatio_working_3-way'!Z99+'OddsRatio_working_3-way'!AF99</f>
        <v>1.0439865355643569</v>
      </c>
      <c r="AM99" s="11">
        <f>'OddsRatio_working_3-way'!AA99+'OddsRatio_working_3-way'!AG99</f>
        <v>-0.64000996668730381</v>
      </c>
      <c r="AN99" s="11">
        <f>'OddsRatio_working_3-way'!AB99+'OddsRatio_working_3-way'!AH99</f>
        <v>-0.40397656887705291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1.0439865355643569</v>
      </c>
      <c r="AS99" s="11">
        <f>IF(('OddsRatio_working_3-way'!X99=0),IF(Q99&gt;0,-Q99^(1/3),(-Q99)^(1/3)),'OddsRatio_working_3-way'!AM99-'OddsRatio_working_3-way'!R99/3)</f>
        <v>-0.64000996668730381</v>
      </c>
      <c r="AT99" s="11">
        <f>IF(('OddsRatio_working_3-way'!X99=0),IF(Q99&gt;0,-Q99^(1/3),(-Q99)^(1/3)),'OddsRatio_working_3-way'!AN99-'OddsRatio_working_3-way'!R99/3)</f>
        <v>-0.40397656887705291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2.2000000000000002</v>
      </c>
      <c r="B100" s="4">
        <f>IF('True_Odds_Calculator_3-way'!B101="","",'True_Odds_Calculator_3-way'!B101)</f>
        <v>3.29</v>
      </c>
      <c r="C100" s="4">
        <f>IF('True_Odds_Calculator_3-way'!C101="","",'True_Odds_Calculator_3-way'!C101)</f>
        <v>3.71</v>
      </c>
      <c r="D100" s="9">
        <f t="shared" si="26"/>
        <v>0.44390743971046104</v>
      </c>
      <c r="E100" s="9">
        <f t="shared" si="27"/>
        <v>0.29493210102867479</v>
      </c>
      <c r="F100" s="9">
        <f t="shared" si="28"/>
        <v>0.26116045926086406</v>
      </c>
      <c r="G100" s="9">
        <f t="shared" si="29"/>
        <v>1.0439348960004116</v>
      </c>
      <c r="H100" s="9">
        <f t="shared" si="30"/>
        <v>2.2527218752004941</v>
      </c>
      <c r="I100" s="9">
        <f t="shared" si="31"/>
        <v>3.3906109118409424</v>
      </c>
      <c r="J100" s="9">
        <f t="shared" si="32"/>
        <v>3.8290635681611165</v>
      </c>
      <c r="K100" s="11">
        <f t="shared" si="33"/>
        <v>0.45454545454545453</v>
      </c>
      <c r="L100" s="11">
        <f t="shared" si="34"/>
        <v>0.303951367781155</v>
      </c>
      <c r="M100" s="11">
        <f t="shared" si="35"/>
        <v>0.26954177897574122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-0.27732787943833415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0.23088685129173742</v>
      </c>
      <c r="Q100" s="11">
        <f>2*'OddsRatio_working_3-way'!K100*'OddsRatio_working_3-way'!L100*'OddsRatio_working_3-way'!M100</f>
        <v>7.4479629448947551E-2</v>
      </c>
      <c r="R100" s="11">
        <f t="shared" si="36"/>
        <v>0</v>
      </c>
      <c r="S100" s="11">
        <f t="shared" si="37"/>
        <v>-0.83254107650246811</v>
      </c>
      <c r="T100" s="11">
        <f t="shared" si="38"/>
        <v>-0.26856163758144136</v>
      </c>
      <c r="U100" s="11">
        <f>'OddsRatio_working_3-way'!S100-'OddsRatio_working_3-way'!R100^2/3</f>
        <v>-0.83254107650246811</v>
      </c>
      <c r="V100" s="11">
        <f>'OddsRatio_working_3-way'!S100*'OddsRatio_working_3-way'!R100/3-2*'OddsRatio_working_3-way'!R100^3/27-'OddsRatio_working_3-way'!T100</f>
        <v>0.26856163758144136</v>
      </c>
      <c r="W100" s="11">
        <f>'OddsRatio_working_3-way'!V100^2+4*'OddsRatio_working_3-way'!U100^3/27</f>
        <v>-1.3364237533550802E-2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0.14619301514947308</v>
      </c>
      <c r="Y100" s="11">
        <f>IF('OddsRatio_working_3-way'!W100&gt;=0,IF('OddsRatio_working_3-way'!V100+SQRT('OddsRatio_working_3-way'!W100)&gt;0,0,PI()),ACOS('OddsRatio_working_3-way'!V100/(2*'OddsRatio_working_3-way'!X100)))</f>
        <v>0.40648229448235051</v>
      </c>
      <c r="Z100" s="11">
        <f>'OddsRatio_working_3-way'!X100^(1/3)*COS('OddsRatio_working_3-way'!Y100/3)</f>
        <v>0.52196744800020578</v>
      </c>
      <c r="AA100" s="11">
        <f>'OddsRatio_working_3-way'!X100^(1/3)*COS(('OddsRatio_working_3-way'!Y100+2*PI())/3)</f>
        <v>-0.32260966453435663</v>
      </c>
      <c r="AB100" s="11">
        <f>'OddsRatio_working_3-way'!X100^(1/3)*COS(('OddsRatio_working_3-way'!Y100+4*PI())/3)</f>
        <v>-0.19935778346584906</v>
      </c>
      <c r="AC100" s="11">
        <f>'OddsRatio_working_3-way'!X100^(1/3)*SIN('OddsRatio_working_3-way'!Y100/3)</f>
        <v>7.1159506713030632E-2</v>
      </c>
      <c r="AD100" s="11">
        <f>'OddsRatio_working_3-way'!X100^(1/3)*SIN(('OddsRatio_working_3-way'!Y100+2*PI())/3)</f>
        <v>0.41645731656019597</v>
      </c>
      <c r="AE100" s="11">
        <f>'OddsRatio_working_3-way'!X100^(1/3)*SIN(('OddsRatio_working_3-way'!Y100+4*PI())/3)</f>
        <v>-0.48761682327322653</v>
      </c>
      <c r="AF100" s="11">
        <f>-'OddsRatio_working_3-way'!U100/(3*'OddsRatio_working_3-way'!X100^(1/3))*COS(('OddsRatio_working_3-way'!Y100)/3)</f>
        <v>0.52196744800020578</v>
      </c>
      <c r="AG100" s="11">
        <f>-'OddsRatio_working_3-way'!U100/(3*'OddsRatio_working_3-way'!X100^(1/3))*COS(('OddsRatio_working_3-way'!Y100+2*PI())/3)</f>
        <v>-0.32260966453435663</v>
      </c>
      <c r="AH100" s="11">
        <f>-'OddsRatio_working_3-way'!U100/(3*'OddsRatio_working_3-way'!X100^(1/3))*COS(('OddsRatio_working_3-way'!Y100+4*PI())/3)</f>
        <v>-0.19935778346584906</v>
      </c>
      <c r="AI100" s="11">
        <f>'OddsRatio_working_3-way'!U100/(3*'OddsRatio_working_3-way'!X100^(1/3))*SIN(('OddsRatio_working_3-way'!Y100)/3)</f>
        <v>-7.1159506713030632E-2</v>
      </c>
      <c r="AJ100" s="11">
        <f>'OddsRatio_working_3-way'!U100/(3*'OddsRatio_working_3-way'!X100^(1/3))*SIN(('OddsRatio_working_3-way'!Y100+2*PI())/3)</f>
        <v>-0.41645731656019597</v>
      </c>
      <c r="AK100" s="11">
        <f>'OddsRatio_working_3-way'!U100/(3*'OddsRatio_working_3-way'!X100^(1/3))*SIN(('OddsRatio_working_3-way'!Y100+4*PI())/3)</f>
        <v>0.48761682327322653</v>
      </c>
      <c r="AL100" s="11">
        <f>'OddsRatio_working_3-way'!Z100+'OddsRatio_working_3-way'!AF100</f>
        <v>1.0439348960004116</v>
      </c>
      <c r="AM100" s="11">
        <f>'OddsRatio_working_3-way'!AA100+'OddsRatio_working_3-way'!AG100</f>
        <v>-0.64521932906871327</v>
      </c>
      <c r="AN100" s="11">
        <f>'OddsRatio_working_3-way'!AB100+'OddsRatio_working_3-way'!AH100</f>
        <v>-0.39871556693169813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1.0439348960004116</v>
      </c>
      <c r="AS100" s="11">
        <f>IF(('OddsRatio_working_3-way'!X100=0),IF(Q100&gt;0,-Q100^(1/3),(-Q100)^(1/3)),'OddsRatio_working_3-way'!AM100-'OddsRatio_working_3-way'!R100/3)</f>
        <v>-0.64521932906871327</v>
      </c>
      <c r="AT100" s="11">
        <f>IF(('OddsRatio_working_3-way'!X100=0),IF(Q100&gt;0,-Q100^(1/3),(-Q100)^(1/3)),'OddsRatio_working_3-way'!AN100-'OddsRatio_working_3-way'!R100/3)</f>
        <v>-0.39871556693169813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1.85</v>
      </c>
      <c r="B101" s="4">
        <f>IF('True_Odds_Calculator_3-way'!B102="","",'True_Odds_Calculator_3-way'!B102)</f>
        <v>3.54</v>
      </c>
      <c r="C101" s="4">
        <f>IF('True_Odds_Calculator_3-way'!C102="","",'True_Odds_Calculator_3-way'!C102)</f>
        <v>4.82</v>
      </c>
      <c r="D101" s="9">
        <f t="shared" si="26"/>
        <v>0.52812863613161842</v>
      </c>
      <c r="E101" s="9">
        <f t="shared" si="27"/>
        <v>0.27248529912998437</v>
      </c>
      <c r="F101" s="9">
        <f t="shared" si="28"/>
        <v>0.19938606473839759</v>
      </c>
      <c r="G101" s="9">
        <f t="shared" si="29"/>
        <v>1.0511506914070736</v>
      </c>
      <c r="H101" s="9">
        <f t="shared" si="30"/>
        <v>1.8934780876960124</v>
      </c>
      <c r="I101" s="9">
        <f t="shared" si="31"/>
        <v>3.6699227561739667</v>
      </c>
      <c r="J101" s="9">
        <f t="shared" si="32"/>
        <v>5.0153956411750213</v>
      </c>
      <c r="K101" s="11">
        <f t="shared" si="33"/>
        <v>0.54054054054054046</v>
      </c>
      <c r="L101" s="11">
        <f t="shared" si="34"/>
        <v>0.2824858757062147</v>
      </c>
      <c r="M101" s="11">
        <f t="shared" si="35"/>
        <v>0.20746887966804978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-0.26127266587214559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0.22840901243039224</v>
      </c>
      <c r="Q101" s="11">
        <f>2*'OddsRatio_working_3-way'!K101*'OddsRatio_working_3-way'!L101*'OddsRatio_working_3-way'!M101</f>
        <v>6.335894935655817E-2</v>
      </c>
      <c r="R101" s="11">
        <f t="shared" si="36"/>
        <v>0</v>
      </c>
      <c r="S101" s="11">
        <f t="shared" si="37"/>
        <v>-0.87421702407309898</v>
      </c>
      <c r="T101" s="11">
        <f t="shared" si="38"/>
        <v>-0.2425012549439941</v>
      </c>
      <c r="U101" s="11">
        <f>'OddsRatio_working_3-way'!S101-'OddsRatio_working_3-way'!R101^2/3</f>
        <v>-0.87421702407309898</v>
      </c>
      <c r="V101" s="11">
        <f>'OddsRatio_working_3-way'!S101*'OddsRatio_working_3-way'!R101/3-2*'OddsRatio_working_3-way'!R101^3/27-'OddsRatio_working_3-way'!T101</f>
        <v>0.2425012549439941</v>
      </c>
      <c r="W101" s="11">
        <f>'OddsRatio_working_3-way'!V101^2+4*'OddsRatio_working_3-way'!U101^3/27</f>
        <v>-4.0174635565041722E-2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0.15730662272648738</v>
      </c>
      <c r="Y101" s="11">
        <f>IF('OddsRatio_working_3-way'!W101&gt;=0,IF('OddsRatio_working_3-way'!V101+SQRT('OddsRatio_working_3-way'!W101)&gt;0,0,PI()),ACOS('OddsRatio_working_3-way'!V101/(2*'OddsRatio_working_3-way'!X101)))</f>
        <v>0.69071353719440309</v>
      </c>
      <c r="Z101" s="11">
        <f>'OddsRatio_working_3-way'!X101^(1/3)*COS('OddsRatio_working_3-way'!Y101/3)</f>
        <v>0.52557534570353692</v>
      </c>
      <c r="AA101" s="11">
        <f>'OddsRatio_working_3-way'!X101^(1/3)*COS(('OddsRatio_working_3-way'!Y101+2*PI())/3)</f>
        <v>-0.36947494017889831</v>
      </c>
      <c r="AB101" s="11">
        <f>'OddsRatio_working_3-way'!X101^(1/3)*COS(('OddsRatio_working_3-way'!Y101+4*PI())/3)</f>
        <v>-0.15610040552463875</v>
      </c>
      <c r="AC101" s="11">
        <f>'OddsRatio_working_3-way'!X101^(1/3)*SIN('OddsRatio_working_3-way'!Y101/3)</f>
        <v>0.12319184502084805</v>
      </c>
      <c r="AD101" s="11">
        <f>'OddsRatio_working_3-way'!X101^(1/3)*SIN(('OddsRatio_working_3-way'!Y101+2*PI())/3)</f>
        <v>0.39356567847162754</v>
      </c>
      <c r="AE101" s="11">
        <f>'OddsRatio_working_3-way'!X101^(1/3)*SIN(('OddsRatio_working_3-way'!Y101+4*PI())/3)</f>
        <v>-0.5167575234924755</v>
      </c>
      <c r="AF101" s="11">
        <f>-'OddsRatio_working_3-way'!U101/(3*'OddsRatio_working_3-way'!X101^(1/3))*COS(('OddsRatio_working_3-way'!Y101)/3)</f>
        <v>0.52557534570353681</v>
      </c>
      <c r="AG101" s="11">
        <f>-'OddsRatio_working_3-way'!U101/(3*'OddsRatio_working_3-way'!X101^(1/3))*COS(('OddsRatio_working_3-way'!Y101+2*PI())/3)</f>
        <v>-0.36947494017889826</v>
      </c>
      <c r="AH101" s="11">
        <f>-'OddsRatio_working_3-way'!U101/(3*'OddsRatio_working_3-way'!X101^(1/3))*COS(('OddsRatio_working_3-way'!Y101+4*PI())/3)</f>
        <v>-0.15610040552463872</v>
      </c>
      <c r="AI101" s="11">
        <f>'OddsRatio_working_3-way'!U101/(3*'OddsRatio_working_3-way'!X101^(1/3))*SIN(('OddsRatio_working_3-way'!Y101)/3)</f>
        <v>-0.12319184502084803</v>
      </c>
      <c r="AJ101" s="11">
        <f>'OddsRatio_working_3-way'!U101/(3*'OddsRatio_working_3-way'!X101^(1/3))*SIN(('OddsRatio_working_3-way'!Y101+2*PI())/3)</f>
        <v>-0.39356567847162749</v>
      </c>
      <c r="AK101" s="11">
        <f>'OddsRatio_working_3-way'!U101/(3*'OddsRatio_working_3-way'!X101^(1/3))*SIN(('OddsRatio_working_3-way'!Y101+4*PI())/3)</f>
        <v>0.51675752349247539</v>
      </c>
      <c r="AL101" s="11">
        <f>'OddsRatio_working_3-way'!Z101+'OddsRatio_working_3-way'!AF101</f>
        <v>1.0511506914070736</v>
      </c>
      <c r="AM101" s="11">
        <f>'OddsRatio_working_3-way'!AA101+'OddsRatio_working_3-way'!AG101</f>
        <v>-0.73894988035779652</v>
      </c>
      <c r="AN101" s="11">
        <f>'OddsRatio_working_3-way'!AB101+'OddsRatio_working_3-way'!AH101</f>
        <v>-0.31220081104927744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1.0511506914070736</v>
      </c>
      <c r="AS101" s="11">
        <f>IF(('OddsRatio_working_3-way'!X101=0),IF(Q101&gt;0,-Q101^(1/3),(-Q101)^(1/3)),'OddsRatio_working_3-way'!AM101-'OddsRatio_working_3-way'!R101/3)</f>
        <v>-0.73894988035779652</v>
      </c>
      <c r="AT101" s="11">
        <f>IF(('OddsRatio_working_3-way'!X101=0),IF(Q101&gt;0,-Q101^(1/3),(-Q101)^(1/3)),'OddsRatio_working_3-way'!AN101-'OddsRatio_working_3-way'!R101/3)</f>
        <v>-0.31220081104927744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2.59</v>
      </c>
      <c r="B102" s="4">
        <f>IF('True_Odds_Calculator_3-way'!B103="","",'True_Odds_Calculator_3-way'!B103)</f>
        <v>3.74</v>
      </c>
      <c r="C102" s="4">
        <f>IF('True_Odds_Calculator_3-way'!C103="","",'True_Odds_Calculator_3-way'!C103)</f>
        <v>2.56</v>
      </c>
      <c r="D102" s="9">
        <f t="shared" si="26"/>
        <v>0.37048568052251246</v>
      </c>
      <c r="E102" s="9">
        <f t="shared" si="27"/>
        <v>0.25457525193708413</v>
      </c>
      <c r="F102" s="9">
        <f t="shared" si="28"/>
        <v>0.37493906754040346</v>
      </c>
      <c r="G102" s="9">
        <f t="shared" si="29"/>
        <v>1.0686538683164044</v>
      </c>
      <c r="H102" s="9">
        <f t="shared" si="30"/>
        <v>2.6991596506230833</v>
      </c>
      <c r="I102" s="9">
        <f t="shared" si="31"/>
        <v>3.9281115991869489</v>
      </c>
      <c r="J102" s="9">
        <f t="shared" si="32"/>
        <v>2.6671000345735907</v>
      </c>
      <c r="K102" s="11">
        <f t="shared" si="33"/>
        <v>0.38610038610038611</v>
      </c>
      <c r="L102" s="11">
        <f t="shared" si="34"/>
        <v>0.26737967914438499</v>
      </c>
      <c r="M102" s="11">
        <f t="shared" si="35"/>
        <v>0.390625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-0.27406965550347917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0.23752206656618419</v>
      </c>
      <c r="Q102" s="11">
        <f>2*'OddsRatio_working_3-way'!K102*'OddsRatio_working_3-way'!L102*'OddsRatio_working_3-way'!M102</f>
        <v>8.0652654182065936E-2</v>
      </c>
      <c r="R102" s="11">
        <f t="shared" si="36"/>
        <v>0</v>
      </c>
      <c r="S102" s="11">
        <f t="shared" si="37"/>
        <v>-0.86664853914543982</v>
      </c>
      <c r="T102" s="11">
        <f t="shared" si="38"/>
        <v>-0.29427794198486923</v>
      </c>
      <c r="U102" s="11">
        <f>'OddsRatio_working_3-way'!S102-'OddsRatio_working_3-way'!R102^2/3</f>
        <v>-0.86664853914543982</v>
      </c>
      <c r="V102" s="11">
        <f>'OddsRatio_working_3-way'!S102*'OddsRatio_working_3-way'!R102/3-2*'OddsRatio_working_3-way'!R102^3/27-'OddsRatio_working_3-way'!T102</f>
        <v>0.29427794198486923</v>
      </c>
      <c r="W102" s="11">
        <f>'OddsRatio_working_3-way'!V102^2+4*'OddsRatio_working_3-way'!U102^3/27</f>
        <v>-9.8333990047801828E-3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0.15526824058997887</v>
      </c>
      <c r="Y102" s="11">
        <f>IF('OddsRatio_working_3-way'!W102&gt;=0,IF('OddsRatio_working_3-way'!V102+SQRT('OddsRatio_working_3-way'!W102)&gt;0,0,PI()),ACOS('OddsRatio_working_3-way'!V102/(2*'OddsRatio_working_3-way'!X102)))</f>
        <v>0.32502198444804686</v>
      </c>
      <c r="Z102" s="11">
        <f>'OddsRatio_working_3-way'!X102^(1/3)*COS('OddsRatio_working_3-way'!Y102/3)</f>
        <v>0.5343269341582022</v>
      </c>
      <c r="AA102" s="11">
        <f>'OddsRatio_working_3-way'!X102^(1/3)*COS(('OddsRatio_working_3-way'!Y102+2*PI())/3)</f>
        <v>-0.31749417700040222</v>
      </c>
      <c r="AB102" s="11">
        <f>'OddsRatio_working_3-way'!X102^(1/3)*COS(('OddsRatio_working_3-way'!Y102+4*PI())/3)</f>
        <v>-0.21683275715780032</v>
      </c>
      <c r="AC102" s="11">
        <f>'OddsRatio_working_3-way'!X102^(1/3)*SIN('OddsRatio_working_3-way'!Y102/3)</f>
        <v>5.811689784313636E-2</v>
      </c>
      <c r="AD102" s="11">
        <f>'OddsRatio_working_3-way'!X102^(1/3)*SIN(('OddsRatio_working_3-way'!Y102+2*PI())/3)</f>
        <v>0.4336822499856901</v>
      </c>
      <c r="AE102" s="11">
        <f>'OddsRatio_working_3-way'!X102^(1/3)*SIN(('OddsRatio_working_3-way'!Y102+4*PI())/3)</f>
        <v>-0.49179914782882633</v>
      </c>
      <c r="AF102" s="11">
        <f>-'OddsRatio_working_3-way'!U102/(3*'OddsRatio_working_3-way'!X102^(1/3))*COS(('OddsRatio_working_3-way'!Y102)/3)</f>
        <v>0.53432693415820209</v>
      </c>
      <c r="AG102" s="11">
        <f>-'OddsRatio_working_3-way'!U102/(3*'OddsRatio_working_3-way'!X102^(1/3))*COS(('OddsRatio_working_3-way'!Y102+2*PI())/3)</f>
        <v>-0.31749417700040217</v>
      </c>
      <c r="AH102" s="11">
        <f>-'OddsRatio_working_3-way'!U102/(3*'OddsRatio_working_3-way'!X102^(1/3))*COS(('OddsRatio_working_3-way'!Y102+4*PI())/3)</f>
        <v>-0.21683275715780029</v>
      </c>
      <c r="AI102" s="11">
        <f>'OddsRatio_working_3-way'!U102/(3*'OddsRatio_working_3-way'!X102^(1/3))*SIN(('OddsRatio_working_3-way'!Y102)/3)</f>
        <v>-5.8116897843136346E-2</v>
      </c>
      <c r="AJ102" s="11">
        <f>'OddsRatio_working_3-way'!U102/(3*'OddsRatio_working_3-way'!X102^(1/3))*SIN(('OddsRatio_working_3-way'!Y102+2*PI())/3)</f>
        <v>-0.43368224998568999</v>
      </c>
      <c r="AK102" s="11">
        <f>'OddsRatio_working_3-way'!U102/(3*'OddsRatio_working_3-way'!X102^(1/3))*SIN(('OddsRatio_working_3-way'!Y102+4*PI())/3)</f>
        <v>0.49179914782882622</v>
      </c>
      <c r="AL102" s="11">
        <f>'OddsRatio_working_3-way'!Z102+'OddsRatio_working_3-way'!AF102</f>
        <v>1.0686538683164044</v>
      </c>
      <c r="AM102" s="11">
        <f>'OddsRatio_working_3-way'!AA102+'OddsRatio_working_3-way'!AG102</f>
        <v>-0.63498835400080433</v>
      </c>
      <c r="AN102" s="11">
        <f>'OddsRatio_working_3-way'!AB102+'OddsRatio_working_3-way'!AH102</f>
        <v>-0.43366551431560063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1.0686538683164044</v>
      </c>
      <c r="AS102" s="11">
        <f>IF(('OddsRatio_working_3-way'!X102=0),IF(Q102&gt;0,-Q102^(1/3),(-Q102)^(1/3)),'OddsRatio_working_3-way'!AM102-'OddsRatio_working_3-way'!R102/3)</f>
        <v>-0.63498835400080433</v>
      </c>
      <c r="AT102" s="11">
        <f>IF(('OddsRatio_working_3-way'!X102=0),IF(Q102&gt;0,-Q102^(1/3),(-Q102)^(1/3)),'OddsRatio_working_3-way'!AN102-'OddsRatio_working_3-way'!R102/3)</f>
        <v>-0.43366551431560063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3.31</v>
      </c>
      <c r="B103" s="4">
        <f>IF('True_Odds_Calculator_3-way'!B104="","",'True_Odds_Calculator_3-way'!B104)</f>
        <v>3.46</v>
      </c>
      <c r="C103" s="4">
        <f>IF('True_Odds_Calculator_3-way'!C104="","",'True_Odds_Calculator_3-way'!C104)</f>
        <v>2.0499999999999998</v>
      </c>
      <c r="D103" s="9">
        <f t="shared" si="26"/>
        <v>0.27732745769903772</v>
      </c>
      <c r="E103" s="9">
        <f t="shared" si="27"/>
        <v>0.26489670601197141</v>
      </c>
      <c r="F103" s="9">
        <f t="shared" si="28"/>
        <v>0.45777583628899099</v>
      </c>
      <c r="G103" s="9">
        <f t="shared" si="29"/>
        <v>1.1280716990773052</v>
      </c>
      <c r="H103" s="9">
        <f t="shared" si="30"/>
        <v>3.6058456248685751</v>
      </c>
      <c r="I103" s="9">
        <f t="shared" si="31"/>
        <v>3.7750563797301702</v>
      </c>
      <c r="J103" s="9">
        <f t="shared" si="32"/>
        <v>2.1844752840311701</v>
      </c>
      <c r="K103" s="11">
        <f t="shared" si="33"/>
        <v>0.30211480362537763</v>
      </c>
      <c r="L103" s="11">
        <f t="shared" si="34"/>
        <v>0.28901734104046245</v>
      </c>
      <c r="M103" s="11">
        <f t="shared" si="35"/>
        <v>0.48780487804878053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-0.25414316399769477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0.24789343819254162</v>
      </c>
      <c r="Q103" s="11">
        <f>2*'OddsRatio_working_3-way'!K103*'OddsRatio_working_3-way'!L103*'OddsRatio_working_3-way'!M103</f>
        <v>8.5186748519773772E-2</v>
      </c>
      <c r="R103" s="11">
        <f t="shared" si="36"/>
        <v>0</v>
      </c>
      <c r="S103" s="11">
        <f t="shared" si="37"/>
        <v>-0.97540864091386759</v>
      </c>
      <c r="T103" s="11">
        <f t="shared" si="38"/>
        <v>-0.33519197282263502</v>
      </c>
      <c r="U103" s="11">
        <f>'OddsRatio_working_3-way'!S103-'OddsRatio_working_3-way'!R103^2/3</f>
        <v>-0.97540864091386759</v>
      </c>
      <c r="V103" s="11">
        <f>'OddsRatio_working_3-way'!S103*'OddsRatio_working_3-way'!R103/3-2*'OddsRatio_working_3-way'!R103^3/27-'OddsRatio_working_3-way'!T103</f>
        <v>0.33519197282263502</v>
      </c>
      <c r="W103" s="11">
        <f>'OddsRatio_working_3-way'!V103^2+4*'OddsRatio_working_3-way'!U103^3/27</f>
        <v>-2.5131564512693411E-2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0.18539499936448092</v>
      </c>
      <c r="Y103" s="11">
        <f>IF('OddsRatio_working_3-way'!W103&gt;=0,IF('OddsRatio_working_3-way'!V103+SQRT('OddsRatio_working_3-way'!W103)&gt;0,0,PI()),ACOS('OddsRatio_working_3-way'!V103/(2*'OddsRatio_working_3-way'!X103)))</f>
        <v>0.44177521377193996</v>
      </c>
      <c r="Z103" s="11">
        <f>'OddsRatio_working_3-way'!X103^(1/3)*COS('OddsRatio_working_3-way'!Y103/3)</f>
        <v>0.56403584953865271</v>
      </c>
      <c r="AA103" s="11">
        <f>'OddsRatio_working_3-way'!X103^(1/3)*COS(('OddsRatio_working_3-way'!Y103+2*PI())/3)</f>
        <v>-0.35447363920838687</v>
      </c>
      <c r="AB103" s="11">
        <f>'OddsRatio_working_3-way'!X103^(1/3)*COS(('OddsRatio_working_3-way'!Y103+4*PI())/3)</f>
        <v>-0.20956221033026598</v>
      </c>
      <c r="AC103" s="11">
        <f>'OddsRatio_working_3-way'!X103^(1/3)*SIN('OddsRatio_working_3-way'!Y103/3)</f>
        <v>8.3664652471436382E-2</v>
      </c>
      <c r="AD103" s="11">
        <f>'OddsRatio_working_3-way'!X103^(1/3)*SIN(('OddsRatio_working_3-way'!Y103+2*PI())/3)</f>
        <v>0.44663704810989241</v>
      </c>
      <c r="AE103" s="11">
        <f>'OddsRatio_working_3-way'!X103^(1/3)*SIN(('OddsRatio_working_3-way'!Y103+4*PI())/3)</f>
        <v>-0.53030170058132886</v>
      </c>
      <c r="AF103" s="11">
        <f>-'OddsRatio_working_3-way'!U103/(3*'OddsRatio_working_3-way'!X103^(1/3))*COS(('OddsRatio_working_3-way'!Y103)/3)</f>
        <v>0.56403584953865249</v>
      </c>
      <c r="AG103" s="11">
        <f>-'OddsRatio_working_3-way'!U103/(3*'OddsRatio_working_3-way'!X103^(1/3))*COS(('OddsRatio_working_3-way'!Y103+2*PI())/3)</f>
        <v>-0.35447363920838676</v>
      </c>
      <c r="AH103" s="11">
        <f>-'OddsRatio_working_3-way'!U103/(3*'OddsRatio_working_3-way'!X103^(1/3))*COS(('OddsRatio_working_3-way'!Y103+4*PI())/3)</f>
        <v>-0.2095622103302659</v>
      </c>
      <c r="AI103" s="11">
        <f>'OddsRatio_working_3-way'!U103/(3*'OddsRatio_working_3-way'!X103^(1/3))*SIN(('OddsRatio_working_3-way'!Y103)/3)</f>
        <v>-8.366465247143634E-2</v>
      </c>
      <c r="AJ103" s="11">
        <f>'OddsRatio_working_3-way'!U103/(3*'OddsRatio_working_3-way'!X103^(1/3))*SIN(('OddsRatio_working_3-way'!Y103+2*PI())/3)</f>
        <v>-0.44663704810989224</v>
      </c>
      <c r="AK103" s="11">
        <f>'OddsRatio_working_3-way'!U103/(3*'OddsRatio_working_3-way'!X103^(1/3))*SIN(('OddsRatio_working_3-way'!Y103+4*PI())/3)</f>
        <v>0.53030170058132864</v>
      </c>
      <c r="AL103" s="11">
        <f>'OddsRatio_working_3-way'!Z103+'OddsRatio_working_3-way'!AF103</f>
        <v>1.1280716990773052</v>
      </c>
      <c r="AM103" s="11">
        <f>'OddsRatio_working_3-way'!AA103+'OddsRatio_working_3-way'!AG103</f>
        <v>-0.70894727841677363</v>
      </c>
      <c r="AN103" s="11">
        <f>'OddsRatio_working_3-way'!AB103+'OddsRatio_working_3-way'!AH103</f>
        <v>-0.4191244206605319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1.1280716990773052</v>
      </c>
      <c r="AS103" s="11">
        <f>IF(('OddsRatio_working_3-way'!X103=0),IF(Q103&gt;0,-Q103^(1/3),(-Q103)^(1/3)),'OddsRatio_working_3-way'!AM103-'OddsRatio_working_3-way'!R103/3)</f>
        <v>-0.70894727841677363</v>
      </c>
      <c r="AT103" s="11">
        <f>IF(('OddsRatio_working_3-way'!X103=0),IF(Q103&gt;0,-Q103^(1/3),(-Q103)^(1/3)),'OddsRatio_working_3-way'!AN103-'OddsRatio_working_3-way'!R103/3)</f>
        <v>-0.4191244206605319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1.93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3.8</v>
      </c>
      <c r="D104" s="9">
        <f t="shared" si="26"/>
        <v>0.49251769287425101</v>
      </c>
      <c r="E104" s="9">
        <f t="shared" si="27"/>
        <v>0.26371252244439181</v>
      </c>
      <c r="F104" s="9">
        <f t="shared" si="28"/>
        <v>0.24376978468135732</v>
      </c>
      <c r="G104" s="9">
        <f t="shared" si="29"/>
        <v>1.1079396903504468</v>
      </c>
      <c r="H104" s="9">
        <f t="shared" si="30"/>
        <v>2.0303839120259153</v>
      </c>
      <c r="I104" s="9">
        <f t="shared" si="31"/>
        <v>3.7920080196831258</v>
      </c>
      <c r="J104" s="9">
        <f t="shared" si="32"/>
        <v>4.1022311329812506</v>
      </c>
      <c r="K104" s="11">
        <f t="shared" si="33"/>
        <v>0.5181347150259068</v>
      </c>
      <c r="L104" s="11">
        <f t="shared" si="34"/>
        <v>0.28409090909090912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-0.25418970176264966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0.24210092470932398</v>
      </c>
      <c r="Q104" s="11">
        <f>2*'OddsRatio_working_3-way'!K104*'OddsRatio_working_3-way'!L104*'OddsRatio_working_3-way'!M104</f>
        <v>7.7472295906983665E-2</v>
      </c>
      <c r="R104" s="11">
        <f t="shared" si="36"/>
        <v>0</v>
      </c>
      <c r="S104" s="11">
        <f t="shared" si="37"/>
        <v>-0.95244190866310707</v>
      </c>
      <c r="T104" s="11">
        <f t="shared" si="38"/>
        <v>-0.30478141077219423</v>
      </c>
      <c r="U104" s="11">
        <f>'OddsRatio_working_3-way'!S104-'OddsRatio_working_3-way'!R104^2/3</f>
        <v>-0.95244190866310707</v>
      </c>
      <c r="V104" s="11">
        <f>'OddsRatio_working_3-way'!S104*'OddsRatio_working_3-way'!R104/3-2*'OddsRatio_working_3-way'!R104^3/27-'OddsRatio_working_3-way'!T104</f>
        <v>0.30478141077219423</v>
      </c>
      <c r="W104" s="11">
        <f>'OddsRatio_working_3-way'!V104^2+4*'OddsRatio_working_3-way'!U104^3/27</f>
        <v>-3.5108806696945438E-2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0.17888579810121485</v>
      </c>
      <c r="Y104" s="11">
        <f>IF('OddsRatio_working_3-way'!W104&gt;=0,IF('OddsRatio_working_3-way'!V104+SQRT('OddsRatio_working_3-way'!W104)&gt;0,0,PI()),ACOS('OddsRatio_working_3-way'!V104/(2*'OddsRatio_working_3-way'!X104)))</f>
        <v>0.55121614743670921</v>
      </c>
      <c r="Z104" s="11">
        <f>'OddsRatio_working_3-way'!X104^(1/3)*COS('OddsRatio_working_3-way'!Y104/3)</f>
        <v>0.55396984517522352</v>
      </c>
      <c r="AA104" s="11">
        <f>'OddsRatio_working_3-way'!X104^(1/3)*COS(('OddsRatio_working_3-way'!Y104+2*PI())/3)</f>
        <v>-0.36613948020067466</v>
      </c>
      <c r="AB104" s="11">
        <f>'OddsRatio_working_3-way'!X104^(1/3)*COS(('OddsRatio_working_3-way'!Y104+4*PI())/3)</f>
        <v>-0.18783036497454927</v>
      </c>
      <c r="AC104" s="11">
        <f>'OddsRatio_working_3-way'!X104^(1/3)*SIN('OddsRatio_working_3-way'!Y104/3)</f>
        <v>0.10294681567476775</v>
      </c>
      <c r="AD104" s="11">
        <f>'OddsRatio_working_3-way'!X104^(1/3)*SIN(('OddsRatio_working_3-way'!Y104+2*PI())/3)</f>
        <v>0.42827855101489215</v>
      </c>
      <c r="AE104" s="11">
        <f>'OddsRatio_working_3-way'!X104^(1/3)*SIN(('OddsRatio_working_3-way'!Y104+4*PI())/3)</f>
        <v>-0.53122536668965969</v>
      </c>
      <c r="AF104" s="11">
        <f>-'OddsRatio_working_3-way'!U104/(3*'OddsRatio_working_3-way'!X104^(1/3))*COS(('OddsRatio_working_3-way'!Y104)/3)</f>
        <v>0.5539698451752233</v>
      </c>
      <c r="AG104" s="11">
        <f>-'OddsRatio_working_3-way'!U104/(3*'OddsRatio_working_3-way'!X104^(1/3))*COS(('OddsRatio_working_3-way'!Y104+2*PI())/3)</f>
        <v>-0.36613948020067455</v>
      </c>
      <c r="AH104" s="11">
        <f>-'OddsRatio_working_3-way'!U104/(3*'OddsRatio_working_3-way'!X104^(1/3))*COS(('OddsRatio_working_3-way'!Y104+4*PI())/3)</f>
        <v>-0.18783036497454919</v>
      </c>
      <c r="AI104" s="11">
        <f>'OddsRatio_working_3-way'!U104/(3*'OddsRatio_working_3-way'!X104^(1/3))*SIN(('OddsRatio_working_3-way'!Y104)/3)</f>
        <v>-0.10294681567476771</v>
      </c>
      <c r="AJ104" s="11">
        <f>'OddsRatio_working_3-way'!U104/(3*'OddsRatio_working_3-way'!X104^(1/3))*SIN(('OddsRatio_working_3-way'!Y104+2*PI())/3)</f>
        <v>-0.42827855101489198</v>
      </c>
      <c r="AK104" s="11">
        <f>'OddsRatio_working_3-way'!U104/(3*'OddsRatio_working_3-way'!X104^(1/3))*SIN(('OddsRatio_working_3-way'!Y104+4*PI())/3)</f>
        <v>0.53122536668965947</v>
      </c>
      <c r="AL104" s="11">
        <f>'OddsRatio_working_3-way'!Z104+'OddsRatio_working_3-way'!AF104</f>
        <v>1.1079396903504468</v>
      </c>
      <c r="AM104" s="11">
        <f>'OddsRatio_working_3-way'!AA104+'OddsRatio_working_3-way'!AG104</f>
        <v>-0.73227896040134921</v>
      </c>
      <c r="AN104" s="11">
        <f>'OddsRatio_working_3-way'!AB104+'OddsRatio_working_3-way'!AH104</f>
        <v>-0.37566072994909849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1.1079396903504468</v>
      </c>
      <c r="AS104" s="11">
        <f>IF(('OddsRatio_working_3-way'!X104=0),IF(Q104&gt;0,-Q104^(1/3),(-Q104)^(1/3)),'OddsRatio_working_3-way'!AM104-'OddsRatio_working_3-way'!R104/3)</f>
        <v>-0.73227896040134921</v>
      </c>
      <c r="AT104" s="11">
        <f>IF(('OddsRatio_working_3-way'!X104=0),IF(Q104&gt;0,-Q104^(1/3),(-Q104)^(1/3)),'OddsRatio_working_3-way'!AN104-'OddsRatio_working_3-way'!R104/3)</f>
        <v>-0.37566072994909849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2.27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</v>
      </c>
      <c r="D105" s="9">
        <f t="shared" si="26"/>
        <v>0.41676827853098614</v>
      </c>
      <c r="E105" s="9">
        <f t="shared" si="27"/>
        <v>0.27110266018592516</v>
      </c>
      <c r="F105" s="9">
        <f t="shared" si="28"/>
        <v>0.31212906128308887</v>
      </c>
      <c r="G105" s="9">
        <f t="shared" si="29"/>
        <v>1.1019014632748969</v>
      </c>
      <c r="H105" s="9">
        <f t="shared" si="30"/>
        <v>2.3994148583591191</v>
      </c>
      <c r="I105" s="9">
        <f t="shared" si="31"/>
        <v>3.6886395703907482</v>
      </c>
      <c r="J105" s="9">
        <f t="shared" si="32"/>
        <v>3.2038029265497938</v>
      </c>
      <c r="K105" s="11">
        <f t="shared" si="33"/>
        <v>0.44052863436123346</v>
      </c>
      <c r="L105" s="11">
        <f t="shared" si="34"/>
        <v>0.29069767441860467</v>
      </c>
      <c r="M105" s="11">
        <f t="shared" si="35"/>
        <v>0.33333333333333331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-0.26455622716251748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0.24374210292661264</v>
      </c>
      <c r="Q105" s="11">
        <f>2*'OddsRatio_working_3-way'!K105*'OddsRatio_working_3-way'!L105*'OddsRatio_working_3-way'!M105</f>
        <v>8.5373766349076244E-2</v>
      </c>
      <c r="R105" s="11">
        <f t="shared" si="36"/>
        <v>0</v>
      </c>
      <c r="S105" s="11">
        <f t="shared" si="37"/>
        <v>-0.92132438363237368</v>
      </c>
      <c r="T105" s="11">
        <f t="shared" si="38"/>
        <v>-0.32270556344391377</v>
      </c>
      <c r="U105" s="11">
        <f>'OddsRatio_working_3-way'!S105-'OddsRatio_working_3-way'!R105^2/3</f>
        <v>-0.92132438363237368</v>
      </c>
      <c r="V105" s="11">
        <f>'OddsRatio_working_3-way'!S105*'OddsRatio_working_3-way'!R105/3-2*'OddsRatio_working_3-way'!R105^3/27-'OddsRatio_working_3-way'!T105</f>
        <v>0.32270556344391377</v>
      </c>
      <c r="W105" s="11">
        <f>'OddsRatio_working_3-way'!V105^2+4*'OddsRatio_working_3-way'!U105^3/27</f>
        <v>-1.1721225731267243E-2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0.17019114724987983</v>
      </c>
      <c r="Y105" s="11">
        <f>IF('OddsRatio_working_3-way'!W105&gt;=0,IF('OddsRatio_working_3-way'!V105+SQRT('OddsRatio_working_3-way'!W105)&gt;0,0,PI()),ACOS('OddsRatio_working_3-way'!V105/(2*'OddsRatio_working_3-way'!X105)))</f>
        <v>0.3236906320272297</v>
      </c>
      <c r="Z105" s="11">
        <f>'OddsRatio_working_3-way'!X105^(1/3)*COS('OddsRatio_working_3-way'!Y105/3)</f>
        <v>0.55095073163744857</v>
      </c>
      <c r="AA105" s="11">
        <f>'OddsRatio_working_3-way'!X105^(1/3)*COS(('OddsRatio_working_3-way'!Y105+2*PI())/3)</f>
        <v>-0.32715770699260638</v>
      </c>
      <c r="AB105" s="11">
        <f>'OddsRatio_working_3-way'!X105^(1/3)*COS(('OddsRatio_working_3-way'!Y105+4*PI())/3)</f>
        <v>-0.22379302464484213</v>
      </c>
      <c r="AC105" s="11">
        <f>'OddsRatio_working_3-way'!X105^(1/3)*SIN('OddsRatio_working_3-way'!Y105/3)</f>
        <v>5.967762717818182E-2</v>
      </c>
      <c r="AD105" s="11">
        <f>'OddsRatio_working_3-way'!X105^(1/3)*SIN(('OddsRatio_working_3-way'!Y105+2*PI())/3)</f>
        <v>0.44729851624256245</v>
      </c>
      <c r="AE105" s="11">
        <f>'OddsRatio_working_3-way'!X105^(1/3)*SIN(('OddsRatio_working_3-way'!Y105+4*PI())/3)</f>
        <v>-0.50697614342074426</v>
      </c>
      <c r="AF105" s="11">
        <f>-'OddsRatio_working_3-way'!U105/(3*'OddsRatio_working_3-way'!X105^(1/3))*COS(('OddsRatio_working_3-way'!Y105)/3)</f>
        <v>0.55095073163744834</v>
      </c>
      <c r="AG105" s="11">
        <f>-'OddsRatio_working_3-way'!U105/(3*'OddsRatio_working_3-way'!X105^(1/3))*COS(('OddsRatio_working_3-way'!Y105+2*PI())/3)</f>
        <v>-0.32715770699260627</v>
      </c>
      <c r="AH105" s="11">
        <f>-'OddsRatio_working_3-way'!U105/(3*'OddsRatio_working_3-way'!X105^(1/3))*COS(('OddsRatio_working_3-way'!Y105+4*PI())/3)</f>
        <v>-0.22379302464484205</v>
      </c>
      <c r="AI105" s="11">
        <f>'OddsRatio_working_3-way'!U105/(3*'OddsRatio_working_3-way'!X105^(1/3))*SIN(('OddsRatio_working_3-way'!Y105)/3)</f>
        <v>-5.9677627178181793E-2</v>
      </c>
      <c r="AJ105" s="11">
        <f>'OddsRatio_working_3-way'!U105/(3*'OddsRatio_working_3-way'!X105^(1/3))*SIN(('OddsRatio_working_3-way'!Y105+2*PI())/3)</f>
        <v>-0.44729851624256228</v>
      </c>
      <c r="AK105" s="11">
        <f>'OddsRatio_working_3-way'!U105/(3*'OddsRatio_working_3-way'!X105^(1/3))*SIN(('OddsRatio_working_3-way'!Y105+4*PI())/3)</f>
        <v>0.50697614342074404</v>
      </c>
      <c r="AL105" s="11">
        <f>'OddsRatio_working_3-way'!Z105+'OddsRatio_working_3-way'!AF105</f>
        <v>1.1019014632748969</v>
      </c>
      <c r="AM105" s="11">
        <f>'OddsRatio_working_3-way'!AA105+'OddsRatio_working_3-way'!AG105</f>
        <v>-0.65431541398521265</v>
      </c>
      <c r="AN105" s="11">
        <f>'OddsRatio_working_3-way'!AB105+'OddsRatio_working_3-way'!AH105</f>
        <v>-0.44758604928968415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1.1019014632748969</v>
      </c>
      <c r="AS105" s="11">
        <f>IF(('OddsRatio_working_3-way'!X105=0),IF(Q105&gt;0,-Q105^(1/3),(-Q105)^(1/3)),'OddsRatio_working_3-way'!AM105-'OddsRatio_working_3-way'!R105/3)</f>
        <v>-0.65431541398521265</v>
      </c>
      <c r="AT105" s="11">
        <f>IF(('OddsRatio_working_3-way'!X105=0),IF(Q105&gt;0,-Q105^(1/3),(-Q105)^(1/3)),'OddsRatio_working_3-way'!AN105-'OddsRatio_working_3-way'!R105/3)</f>
        <v>-0.44758604928968415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1.95</v>
      </c>
      <c r="B106" s="4">
        <f>IF('True_Odds_Calculator_3-way'!B107="","",'True_Odds_Calculator_3-way'!B107)</f>
        <v>3.71</v>
      </c>
      <c r="C106" s="4">
        <f>IF('True_Odds_Calculator_3-way'!C107="","",'True_Odds_Calculator_3-way'!C107)</f>
        <v>3.53</v>
      </c>
      <c r="D106" s="9">
        <f t="shared" si="26"/>
        <v>0.48720546943400267</v>
      </c>
      <c r="E106" s="9">
        <f t="shared" si="27"/>
        <v>0.24984648061214443</v>
      </c>
      <c r="F106" s="9">
        <f t="shared" si="28"/>
        <v>0.26294804995385307</v>
      </c>
      <c r="G106" s="9">
        <f t="shared" si="29"/>
        <v>1.1079180145747112</v>
      </c>
      <c r="H106" s="9">
        <f t="shared" si="30"/>
        <v>2.0525221138459755</v>
      </c>
      <c r="I106" s="9">
        <f t="shared" si="31"/>
        <v>4.0024578194974678</v>
      </c>
      <c r="J106" s="9">
        <f t="shared" si="32"/>
        <v>3.8030325768740187</v>
      </c>
      <c r="K106" s="11">
        <f t="shared" si="33"/>
        <v>0.51282051282051289</v>
      </c>
      <c r="L106" s="11">
        <f t="shared" si="34"/>
        <v>0.26954177897574122</v>
      </c>
      <c r="M106" s="11">
        <f t="shared" si="35"/>
        <v>0.28328611898016998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-0.25505285599357985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0.24238593910944117</v>
      </c>
      <c r="Q106" s="11">
        <f>2*'OddsRatio_working_3-way'!K106*'OddsRatio_working_3-way'!L106*'OddsRatio_working_3-way'!M106</f>
        <v>7.8315327660562581E-2</v>
      </c>
      <c r="R106" s="11">
        <f t="shared" si="36"/>
        <v>0</v>
      </c>
      <c r="S106" s="11">
        <f t="shared" si="37"/>
        <v>-0.95033611039251598</v>
      </c>
      <c r="T106" s="11">
        <f t="shared" si="38"/>
        <v>-0.30705528607189531</v>
      </c>
      <c r="U106" s="11">
        <f>'OddsRatio_working_3-way'!S106-'OddsRatio_working_3-way'!R106^2/3</f>
        <v>-0.95033611039251598</v>
      </c>
      <c r="V106" s="11">
        <f>'OddsRatio_working_3-way'!S106*'OddsRatio_working_3-way'!R106/3-2*'OddsRatio_working_3-way'!R106^3/27-'OddsRatio_working_3-way'!T106</f>
        <v>0.30705528607189531</v>
      </c>
      <c r="W106" s="11">
        <f>'OddsRatio_working_3-way'!V106^2+4*'OddsRatio_working_3-way'!U106^3/27</f>
        <v>-3.2870435130975553E-2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0.17829286569831462</v>
      </c>
      <c r="Y106" s="11">
        <f>IF('OddsRatio_working_3-way'!W106&gt;=0,IF('OddsRatio_working_3-way'!V106+SQRT('OddsRatio_working_3-way'!W106)&gt;0,0,PI()),ACOS('OddsRatio_working_3-way'!V106/(2*'OddsRatio_working_3-way'!X106)))</f>
        <v>0.53337089339875399</v>
      </c>
      <c r="Z106" s="11">
        <f>'OddsRatio_working_3-way'!X106^(1/3)*COS('OddsRatio_working_3-way'!Y106/3)</f>
        <v>0.55395900728735559</v>
      </c>
      <c r="AA106" s="11">
        <f>'OddsRatio_working_3-way'!X106^(1/3)*COS(('OddsRatio_working_3-way'!Y106+2*PI())/3)</f>
        <v>-0.36318328129892108</v>
      </c>
      <c r="AB106" s="11">
        <f>'OddsRatio_working_3-way'!X106^(1/3)*COS(('OddsRatio_working_3-way'!Y106+4*PI())/3)</f>
        <v>-0.19077572598843462</v>
      </c>
      <c r="AC106" s="11">
        <f>'OddsRatio_working_3-way'!X106^(1/3)*SIN('OddsRatio_working_3-way'!Y106/3)</f>
        <v>9.9539548468834727E-2</v>
      </c>
      <c r="AD106" s="11">
        <f>'OddsRatio_working_3-way'!X106^(1/3)*SIN(('OddsRatio_working_3-way'!Y106+2*PI())/3)</f>
        <v>0.42997279873164157</v>
      </c>
      <c r="AE106" s="11">
        <f>'OddsRatio_working_3-way'!X106^(1/3)*SIN(('OddsRatio_working_3-way'!Y106+4*PI())/3)</f>
        <v>-0.52951234720047624</v>
      </c>
      <c r="AF106" s="11">
        <f>-'OddsRatio_working_3-way'!U106/(3*'OddsRatio_working_3-way'!X106^(1/3))*COS(('OddsRatio_working_3-way'!Y106)/3)</f>
        <v>0.55395900728735559</v>
      </c>
      <c r="AG106" s="11">
        <f>-'OddsRatio_working_3-way'!U106/(3*'OddsRatio_working_3-way'!X106^(1/3))*COS(('OddsRatio_working_3-way'!Y106+2*PI())/3)</f>
        <v>-0.36318328129892108</v>
      </c>
      <c r="AH106" s="11">
        <f>-'OddsRatio_working_3-way'!U106/(3*'OddsRatio_working_3-way'!X106^(1/3))*COS(('OddsRatio_working_3-way'!Y106+4*PI())/3)</f>
        <v>-0.19077572598843462</v>
      </c>
      <c r="AI106" s="11">
        <f>'OddsRatio_working_3-way'!U106/(3*'OddsRatio_working_3-way'!X106^(1/3))*SIN(('OddsRatio_working_3-way'!Y106)/3)</f>
        <v>-9.9539548468834727E-2</v>
      </c>
      <c r="AJ106" s="11">
        <f>'OddsRatio_working_3-way'!U106/(3*'OddsRatio_working_3-way'!X106^(1/3))*SIN(('OddsRatio_working_3-way'!Y106+2*PI())/3)</f>
        <v>-0.42997279873164157</v>
      </c>
      <c r="AK106" s="11">
        <f>'OddsRatio_working_3-way'!U106/(3*'OddsRatio_working_3-way'!X106^(1/3))*SIN(('OddsRatio_working_3-way'!Y106+4*PI())/3)</f>
        <v>0.52951234720047624</v>
      </c>
      <c r="AL106" s="11">
        <f>'OddsRatio_working_3-way'!Z106+'OddsRatio_working_3-way'!AF106</f>
        <v>1.1079180145747112</v>
      </c>
      <c r="AM106" s="11">
        <f>'OddsRatio_working_3-way'!AA106+'OddsRatio_working_3-way'!AG106</f>
        <v>-0.72636656259784216</v>
      </c>
      <c r="AN106" s="11">
        <f>'OddsRatio_working_3-way'!AB106+'OddsRatio_working_3-way'!AH106</f>
        <v>-0.38155145197686924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1.1079180145747112</v>
      </c>
      <c r="AS106" s="11">
        <f>IF(('OddsRatio_working_3-way'!X106=0),IF(Q106&gt;0,-Q106^(1/3),(-Q106)^(1/3)),'OddsRatio_working_3-way'!AM106-'OddsRatio_working_3-way'!R106/3)</f>
        <v>-0.72636656259784216</v>
      </c>
      <c r="AT106" s="11">
        <f>IF(('OddsRatio_working_3-way'!X106=0),IF(Q106&gt;0,-Q106^(1/3),(-Q106)^(1/3)),'OddsRatio_working_3-way'!AN106-'OddsRatio_working_3-way'!R106/3)</f>
        <v>-0.38155145197686924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2.0099999999999998</v>
      </c>
      <c r="B107" s="4">
        <f>IF('True_Odds_Calculator_3-way'!B108="","",'True_Odds_Calculator_3-way'!B108)</f>
        <v>3.61</v>
      </c>
      <c r="C107" s="4">
        <f>IF('True_Odds_Calculator_3-way'!C108="","",'True_Odds_Calculator_3-way'!C108)</f>
        <v>3.44</v>
      </c>
      <c r="D107" s="9">
        <f t="shared" si="26"/>
        <v>0.47234803273840686</v>
      </c>
      <c r="E107" s="9">
        <f t="shared" si="27"/>
        <v>0.25728638322245162</v>
      </c>
      <c r="F107" s="9">
        <f t="shared" si="28"/>
        <v>0.27036558403914146</v>
      </c>
      <c r="G107" s="9">
        <f t="shared" si="29"/>
        <v>1.1060227928319561</v>
      </c>
      <c r="H107" s="9">
        <f t="shared" si="30"/>
        <v>2.1170830207602758</v>
      </c>
      <c r="I107" s="9">
        <f t="shared" si="31"/>
        <v>3.8867194892914054</v>
      </c>
      <c r="J107" s="9">
        <f t="shared" si="32"/>
        <v>3.6986956145099725</v>
      </c>
      <c r="K107" s="11">
        <f t="shared" si="33"/>
        <v>0.49751243781094534</v>
      </c>
      <c r="L107" s="11">
        <f t="shared" si="34"/>
        <v>0.2770083102493075</v>
      </c>
      <c r="M107" s="11">
        <f t="shared" si="35"/>
        <v>0.29069767441860467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-0.25768551432107001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0.24277889044758816</v>
      </c>
      <c r="Q107" s="11">
        <f>2*'OddsRatio_working_3-way'!K107*'OddsRatio_working_3-way'!L107*'OddsRatio_working_3-way'!M107</f>
        <v>8.012504635233933E-2</v>
      </c>
      <c r="R107" s="11">
        <f t="shared" si="36"/>
        <v>0</v>
      </c>
      <c r="S107" s="11">
        <f t="shared" si="37"/>
        <v>-0.94215187488223129</v>
      </c>
      <c r="T107" s="11">
        <f t="shared" si="38"/>
        <v>-0.31094121283241954</v>
      </c>
      <c r="U107" s="11">
        <f>'OddsRatio_working_3-way'!S107-'OddsRatio_working_3-way'!R107^2/3</f>
        <v>-0.94215187488223129</v>
      </c>
      <c r="V107" s="11">
        <f>'OddsRatio_working_3-way'!S107*'OddsRatio_working_3-way'!R107/3-2*'OddsRatio_working_3-way'!R107^3/27-'OddsRatio_working_3-way'!T107</f>
        <v>0.31094121283241954</v>
      </c>
      <c r="W107" s="11">
        <f>'OddsRatio_working_3-way'!V107^2+4*'OddsRatio_working_3-way'!U107^3/27</f>
        <v>-2.7212044843333755E-2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0.17599466091406707</v>
      </c>
      <c r="Y107" s="11">
        <f>IF('OddsRatio_working_3-way'!W107&gt;=0,IF('OddsRatio_working_3-way'!V107+SQRT('OddsRatio_working_3-way'!W107)&gt;0,0,PI()),ACOS('OddsRatio_working_3-way'!V107/(2*'OddsRatio_working_3-way'!X107)))</f>
        <v>0.48776497131177154</v>
      </c>
      <c r="Z107" s="11">
        <f>'OddsRatio_working_3-way'!X107^(1/3)*COS('OddsRatio_working_3-way'!Y107/3)</f>
        <v>0.55301139641597807</v>
      </c>
      <c r="AA107" s="11">
        <f>'OddsRatio_working_3-way'!X107^(1/3)*COS(('OddsRatio_working_3-way'!Y107+2*PI())/3)</f>
        <v>-0.35506628181131578</v>
      </c>
      <c r="AB107" s="11">
        <f>'OddsRatio_working_3-way'!X107^(1/3)*COS(('OddsRatio_working_3-way'!Y107+4*PI())/3)</f>
        <v>-0.19794511460466266</v>
      </c>
      <c r="AC107" s="11">
        <f>'OddsRatio_working_3-way'!X107^(1/3)*SIN('OddsRatio_working_3-way'!Y107/3)</f>
        <v>9.071394818214959E-2</v>
      </c>
      <c r="AD107" s="11">
        <f>'OddsRatio_working_3-way'!X107^(1/3)*SIN(('OddsRatio_working_3-way'!Y107+2*PI())/3)</f>
        <v>0.4335649437874689</v>
      </c>
      <c r="AE107" s="11">
        <f>'OddsRatio_working_3-way'!X107^(1/3)*SIN(('OddsRatio_working_3-way'!Y107+4*PI())/3)</f>
        <v>-0.5242788919696183</v>
      </c>
      <c r="AF107" s="11">
        <f>-'OddsRatio_working_3-way'!U107/(3*'OddsRatio_working_3-way'!X107^(1/3))*COS(('OddsRatio_working_3-way'!Y107)/3)</f>
        <v>0.55301139641597807</v>
      </c>
      <c r="AG107" s="11">
        <f>-'OddsRatio_working_3-way'!U107/(3*'OddsRatio_working_3-way'!X107^(1/3))*COS(('OddsRatio_working_3-way'!Y107+2*PI())/3)</f>
        <v>-0.35506628181131578</v>
      </c>
      <c r="AH107" s="11">
        <f>-'OddsRatio_working_3-way'!U107/(3*'OddsRatio_working_3-way'!X107^(1/3))*COS(('OddsRatio_working_3-way'!Y107+4*PI())/3)</f>
        <v>-0.19794511460466266</v>
      </c>
      <c r="AI107" s="11">
        <f>'OddsRatio_working_3-way'!U107/(3*'OddsRatio_working_3-way'!X107^(1/3))*SIN(('OddsRatio_working_3-way'!Y107)/3)</f>
        <v>-9.071394818214959E-2</v>
      </c>
      <c r="AJ107" s="11">
        <f>'OddsRatio_working_3-way'!U107/(3*'OddsRatio_working_3-way'!X107^(1/3))*SIN(('OddsRatio_working_3-way'!Y107+2*PI())/3)</f>
        <v>-0.4335649437874689</v>
      </c>
      <c r="AK107" s="11">
        <f>'OddsRatio_working_3-way'!U107/(3*'OddsRatio_working_3-way'!X107^(1/3))*SIN(('OddsRatio_working_3-way'!Y107+4*PI())/3)</f>
        <v>0.5242788919696183</v>
      </c>
      <c r="AL107" s="11">
        <f>'OddsRatio_working_3-way'!Z107+'OddsRatio_working_3-way'!AF107</f>
        <v>1.1060227928319561</v>
      </c>
      <c r="AM107" s="11">
        <f>'OddsRatio_working_3-way'!AA107+'OddsRatio_working_3-way'!AG107</f>
        <v>-0.71013256362263155</v>
      </c>
      <c r="AN107" s="11">
        <f>'OddsRatio_working_3-way'!AB107+'OddsRatio_working_3-way'!AH107</f>
        <v>-0.39589022920932532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1.1060227928319561</v>
      </c>
      <c r="AS107" s="11">
        <f>IF(('OddsRatio_working_3-way'!X107=0),IF(Q107&gt;0,-Q107^(1/3),(-Q107)^(1/3)),'OddsRatio_working_3-way'!AM107-'OddsRatio_working_3-way'!R107/3)</f>
        <v>-0.71013256362263155</v>
      </c>
      <c r="AT107" s="11">
        <f>IF(('OddsRatio_working_3-way'!X107=0),IF(Q107&gt;0,-Q107^(1/3),(-Q107)^(1/3)),'OddsRatio_working_3-way'!AN107-'OddsRatio_working_3-way'!R107/3)</f>
        <v>-0.39589022920932532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3.04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2.52</v>
      </c>
      <c r="D108" s="9">
        <f t="shared" si="26"/>
        <v>0.32180723301712988</v>
      </c>
      <c r="E108" s="9">
        <f t="shared" si="27"/>
        <v>0.28912663432671648</v>
      </c>
      <c r="F108" s="9">
        <f t="shared" si="28"/>
        <v>0.38906613265615375</v>
      </c>
      <c r="G108" s="9">
        <f t="shared" si="29"/>
        <v>1.0330638987776521</v>
      </c>
      <c r="H108" s="9">
        <f t="shared" si="30"/>
        <v>3.1074503535064104</v>
      </c>
      <c r="I108" s="9">
        <f t="shared" si="31"/>
        <v>3.4586920790908122</v>
      </c>
      <c r="J108" s="9">
        <f t="shared" si="32"/>
        <v>2.5702571261420313</v>
      </c>
      <c r="K108" s="11">
        <f t="shared" si="33"/>
        <v>0.32894736842105265</v>
      </c>
      <c r="L108" s="11">
        <f t="shared" si="34"/>
        <v>0.29585798816568049</v>
      </c>
      <c r="M108" s="11">
        <f t="shared" si="35"/>
        <v>0.3968253968253968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-0.28500986193293898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0.22940116563598348</v>
      </c>
      <c r="Q108" s="11">
        <f>2*'OddsRatio_working_3-way'!K108*'OddsRatio_working_3-way'!L108*'OddsRatio_working_3-way'!M108</f>
        <v>7.7239449709085348E-2</v>
      </c>
      <c r="R108" s="11">
        <f t="shared" si="36"/>
        <v>0</v>
      </c>
      <c r="S108" s="11">
        <f t="shared" si="37"/>
        <v>-0.80488851887504198</v>
      </c>
      <c r="T108" s="11">
        <f t="shared" si="38"/>
        <v>-0.27100623531146195</v>
      </c>
      <c r="U108" s="11">
        <f>'OddsRatio_working_3-way'!S108-'OddsRatio_working_3-way'!R108^2/3</f>
        <v>-0.80488851887504198</v>
      </c>
      <c r="V108" s="11">
        <f>'OddsRatio_working_3-way'!S108*'OddsRatio_working_3-way'!R108/3-2*'OddsRatio_working_3-way'!R108^3/27-'OddsRatio_working_3-way'!T108</f>
        <v>0.27100623531146195</v>
      </c>
      <c r="W108" s="11">
        <f>'OddsRatio_working_3-way'!V108^2+4*'OddsRatio_working_3-way'!U108^3/27</f>
        <v>-3.806498547394635E-3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0.13897021094922296</v>
      </c>
      <c r="Y108" s="11">
        <f>IF('OddsRatio_working_3-way'!W108&gt;=0,IF('OddsRatio_working_3-way'!V108+SQRT('OddsRatio_working_3-way'!W108)&gt;0,0,PI()),ACOS('OddsRatio_working_3-way'!V108/(2*'OddsRatio_working_3-way'!X108)))</f>
        <v>0.22384323667365713</v>
      </c>
      <c r="Z108" s="11">
        <f>'OddsRatio_working_3-way'!X108^(1/3)*COS('OddsRatio_working_3-way'!Y108/3)</f>
        <v>0.51653194938882596</v>
      </c>
      <c r="AA108" s="11">
        <f>'OddsRatio_working_3-way'!X108^(1/3)*COS(('OddsRatio_working_3-way'!Y108+2*PI())/3)</f>
        <v>-0.29170530280062534</v>
      </c>
      <c r="AB108" s="11">
        <f>'OddsRatio_working_3-way'!X108^(1/3)*COS(('OddsRatio_working_3-way'!Y108+4*PI())/3)</f>
        <v>-0.22482664658820076</v>
      </c>
      <c r="AC108" s="11">
        <f>'OddsRatio_working_3-way'!X108^(1/3)*SIN('OddsRatio_working_3-way'!Y108/3)</f>
        <v>3.8612410167283784E-2</v>
      </c>
      <c r="AD108" s="11">
        <f>'OddsRatio_working_3-way'!X108^(1/3)*SIN(('OddsRatio_working_3-way'!Y108+2*PI())/3)</f>
        <v>0.42802358495337939</v>
      </c>
      <c r="AE108" s="11">
        <f>'OddsRatio_working_3-way'!X108^(1/3)*SIN(('OddsRatio_working_3-way'!Y108+4*PI())/3)</f>
        <v>-0.46663599512066312</v>
      </c>
      <c r="AF108" s="11">
        <f>-'OddsRatio_working_3-way'!U108/(3*'OddsRatio_working_3-way'!X108^(1/3))*COS(('OddsRatio_working_3-way'!Y108)/3)</f>
        <v>0.51653194938882607</v>
      </c>
      <c r="AG108" s="11">
        <f>-'OddsRatio_working_3-way'!U108/(3*'OddsRatio_working_3-way'!X108^(1/3))*COS(('OddsRatio_working_3-way'!Y108+2*PI())/3)</f>
        <v>-0.2917053028006254</v>
      </c>
      <c r="AH108" s="11">
        <f>-'OddsRatio_working_3-way'!U108/(3*'OddsRatio_working_3-way'!X108^(1/3))*COS(('OddsRatio_working_3-way'!Y108+4*PI())/3)</f>
        <v>-0.22482664658820081</v>
      </c>
      <c r="AI108" s="11">
        <f>'OddsRatio_working_3-way'!U108/(3*'OddsRatio_working_3-way'!X108^(1/3))*SIN(('OddsRatio_working_3-way'!Y108)/3)</f>
        <v>-3.8612410167283791E-2</v>
      </c>
      <c r="AJ108" s="11">
        <f>'OddsRatio_working_3-way'!U108/(3*'OddsRatio_working_3-way'!X108^(1/3))*SIN(('OddsRatio_working_3-way'!Y108+2*PI())/3)</f>
        <v>-0.4280235849533795</v>
      </c>
      <c r="AK108" s="11">
        <f>'OddsRatio_working_3-way'!U108/(3*'OddsRatio_working_3-way'!X108^(1/3))*SIN(('OddsRatio_working_3-way'!Y108+4*PI())/3)</f>
        <v>0.46663599512066323</v>
      </c>
      <c r="AL108" s="11">
        <f>'OddsRatio_working_3-way'!Z108+'OddsRatio_working_3-way'!AF108</f>
        <v>1.0330638987776521</v>
      </c>
      <c r="AM108" s="11">
        <f>'OddsRatio_working_3-way'!AA108+'OddsRatio_working_3-way'!AG108</f>
        <v>-0.58341060560125069</v>
      </c>
      <c r="AN108" s="11">
        <f>'OddsRatio_working_3-way'!AB108+'OddsRatio_working_3-way'!AH108</f>
        <v>-0.44965329317640157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1.0330638987776521</v>
      </c>
      <c r="AS108" s="11">
        <f>IF(('OddsRatio_working_3-way'!X108=0),IF(Q108&gt;0,-Q108^(1/3),(-Q108)^(1/3)),'OddsRatio_working_3-way'!AM108-'OddsRatio_working_3-way'!R108/3)</f>
        <v>-0.58341060560125069</v>
      </c>
      <c r="AT108" s="11">
        <f>IF(('OddsRatio_working_3-way'!X108=0),IF(Q108&gt;0,-Q108^(1/3),(-Q108)^(1/3)),'OddsRatio_working_3-way'!AN108-'OddsRatio_working_3-way'!R108/3)</f>
        <v>-0.44965329317640157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1.99</v>
      </c>
      <c r="B109" s="4">
        <f>IF('True_Odds_Calculator_3-way'!B110="","",'True_Odds_Calculator_3-way'!B110)</f>
        <v>3.17</v>
      </c>
      <c r="C109" s="4">
        <f>IF('True_Odds_Calculator_3-way'!C110="","",'True_Odds_Calculator_3-way'!C110)</f>
        <v>4.88</v>
      </c>
      <c r="D109" s="9">
        <f t="shared" si="26"/>
        <v>0.49336698479046487</v>
      </c>
      <c r="E109" s="9">
        <f t="shared" si="27"/>
        <v>0.30761117418865874</v>
      </c>
      <c r="F109" s="9">
        <f t="shared" si="28"/>
        <v>0.19902184102087636</v>
      </c>
      <c r="G109" s="9">
        <f t="shared" si="29"/>
        <v>1.0372613818717817</v>
      </c>
      <c r="H109" s="9">
        <f t="shared" si="30"/>
        <v>2.0268887680530638</v>
      </c>
      <c r="I109" s="9">
        <f t="shared" si="31"/>
        <v>3.2508571986617669</v>
      </c>
      <c r="J109" s="9">
        <f t="shared" si="32"/>
        <v>5.0245741616625139</v>
      </c>
      <c r="K109" s="11">
        <f t="shared" si="33"/>
        <v>0.50251256281407031</v>
      </c>
      <c r="L109" s="11">
        <f t="shared" si="34"/>
        <v>0.31545741324921134</v>
      </c>
      <c r="M109" s="11">
        <f t="shared" si="35"/>
        <v>0.20491803278688525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-0.27076622706021203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0.22868648460277288</v>
      </c>
      <c r="Q109" s="11">
        <f>2*'OddsRatio_working_3-way'!K109*'OddsRatio_working_3-way'!L109*'OddsRatio_working_3-way'!M109</f>
        <v>6.4967751307605931E-2</v>
      </c>
      <c r="R109" s="11">
        <f t="shared" si="36"/>
        <v>0</v>
      </c>
      <c r="S109" s="11">
        <f t="shared" si="37"/>
        <v>-0.84459013624294588</v>
      </c>
      <c r="T109" s="11">
        <f t="shared" si="38"/>
        <v>-0.23994037961447323</v>
      </c>
      <c r="U109" s="11">
        <f>'OddsRatio_working_3-way'!S109-'OddsRatio_working_3-way'!R109^2/3</f>
        <v>-0.84459013624294588</v>
      </c>
      <c r="V109" s="11">
        <f>'OddsRatio_working_3-way'!S109*'OddsRatio_working_3-way'!R109/3-2*'OddsRatio_working_3-way'!R109^3/27-'OddsRatio_working_3-way'!T109</f>
        <v>0.23994037961447323</v>
      </c>
      <c r="W109" s="11">
        <f>'OddsRatio_working_3-way'!V109^2+4*'OddsRatio_working_3-way'!U109^3/27</f>
        <v>-3.1683961174772832E-2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0.14937816686543448</v>
      </c>
      <c r="Y109" s="11">
        <f>IF('OddsRatio_working_3-way'!W109&gt;=0,IF('OddsRatio_working_3-way'!V109+SQRT('OddsRatio_working_3-way'!W109)&gt;0,0,PI()),ACOS('OddsRatio_working_3-way'!V109/(2*'OddsRatio_working_3-way'!X109)))</f>
        <v>0.6382649949843886</v>
      </c>
      <c r="Z109" s="11">
        <f>'OddsRatio_working_3-way'!X109^(1/3)*COS('OddsRatio_working_3-way'!Y109/3)</f>
        <v>0.51863069093589087</v>
      </c>
      <c r="AA109" s="11">
        <f>'OddsRatio_working_3-way'!X109^(1/3)*COS(('OddsRatio_working_3-way'!Y109+2*PI())/3)</f>
        <v>-0.35634208856105815</v>
      </c>
      <c r="AB109" s="11">
        <f>'OddsRatio_working_3-way'!X109^(1/3)*COS(('OddsRatio_working_3-way'!Y109+4*PI())/3)</f>
        <v>-0.16228860237483281</v>
      </c>
      <c r="AC109" s="11">
        <f>'OddsRatio_working_3-way'!X109^(1/3)*SIN('OddsRatio_working_3-way'!Y109/3)</f>
        <v>0.11203683248680253</v>
      </c>
      <c r="AD109" s="11">
        <f>'OddsRatio_working_3-way'!X109^(1/3)*SIN(('OddsRatio_working_3-way'!Y109+2*PI())/3)</f>
        <v>0.393128937289356</v>
      </c>
      <c r="AE109" s="11">
        <f>'OddsRatio_working_3-way'!X109^(1/3)*SIN(('OddsRatio_working_3-way'!Y109+4*PI())/3)</f>
        <v>-0.50516576977615857</v>
      </c>
      <c r="AF109" s="11">
        <f>-'OddsRatio_working_3-way'!U109/(3*'OddsRatio_working_3-way'!X109^(1/3))*COS(('OddsRatio_working_3-way'!Y109)/3)</f>
        <v>0.51863069093589076</v>
      </c>
      <c r="AG109" s="11">
        <f>-'OddsRatio_working_3-way'!U109/(3*'OddsRatio_working_3-way'!X109^(1/3))*COS(('OddsRatio_working_3-way'!Y109+2*PI())/3)</f>
        <v>-0.35634208856105803</v>
      </c>
      <c r="AH109" s="11">
        <f>-'OddsRatio_working_3-way'!U109/(3*'OddsRatio_working_3-way'!X109^(1/3))*COS(('OddsRatio_working_3-way'!Y109+4*PI())/3)</f>
        <v>-0.16228860237483278</v>
      </c>
      <c r="AI109" s="11">
        <f>'OddsRatio_working_3-way'!U109/(3*'OddsRatio_working_3-way'!X109^(1/3))*SIN(('OddsRatio_working_3-way'!Y109)/3)</f>
        <v>-0.11203683248680252</v>
      </c>
      <c r="AJ109" s="11">
        <f>'OddsRatio_working_3-way'!U109/(3*'OddsRatio_working_3-way'!X109^(1/3))*SIN(('OddsRatio_working_3-way'!Y109+2*PI())/3)</f>
        <v>-0.39312893728935588</v>
      </c>
      <c r="AK109" s="11">
        <f>'OddsRatio_working_3-way'!U109/(3*'OddsRatio_working_3-way'!X109^(1/3))*SIN(('OddsRatio_working_3-way'!Y109+4*PI())/3)</f>
        <v>0.50516576977615846</v>
      </c>
      <c r="AL109" s="11">
        <f>'OddsRatio_working_3-way'!Z109+'OddsRatio_working_3-way'!AF109</f>
        <v>1.0372613818717817</v>
      </c>
      <c r="AM109" s="11">
        <f>'OddsRatio_working_3-way'!AA109+'OddsRatio_working_3-way'!AG109</f>
        <v>-0.71268417712211618</v>
      </c>
      <c r="AN109" s="11">
        <f>'OddsRatio_working_3-way'!AB109+'OddsRatio_working_3-way'!AH109</f>
        <v>-0.32457720474966556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1.0372613818717817</v>
      </c>
      <c r="AS109" s="11">
        <f>IF(('OddsRatio_working_3-way'!X109=0),IF(Q109&gt;0,-Q109^(1/3),(-Q109)^(1/3)),'OddsRatio_working_3-way'!AM109-'OddsRatio_working_3-way'!R109/3)</f>
        <v>-0.71268417712211618</v>
      </c>
      <c r="AT109" s="11">
        <f>IF(('OddsRatio_working_3-way'!X109=0),IF(Q109&gt;0,-Q109^(1/3),(-Q109)^(1/3)),'OddsRatio_working_3-way'!AN109-'OddsRatio_working_3-way'!R109/3)</f>
        <v>-0.32457720474966556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3.13</v>
      </c>
      <c r="B110" s="4">
        <f>IF('True_Odds_Calculator_3-way'!B111="","",'True_Odds_Calculator_3-way'!B111)</f>
        <v>3.28</v>
      </c>
      <c r="C110" s="4">
        <f>IF('True_Odds_Calculator_3-way'!C111="","",'True_Odds_Calculator_3-way'!C111)</f>
        <v>2.5099999999999998</v>
      </c>
      <c r="D110" s="9">
        <f t="shared" si="26"/>
        <v>0.31209403911200906</v>
      </c>
      <c r="E110" s="9">
        <f t="shared" si="27"/>
        <v>0.29767351883019261</v>
      </c>
      <c r="F110" s="9">
        <f t="shared" si="28"/>
        <v>0.39023244205779822</v>
      </c>
      <c r="G110" s="9">
        <f t="shared" si="29"/>
        <v>1.0348180501516313</v>
      </c>
      <c r="H110" s="9">
        <f t="shared" si="30"/>
        <v>3.2041624468229744</v>
      </c>
      <c r="I110" s="9">
        <f t="shared" si="31"/>
        <v>3.3593851543457194</v>
      </c>
      <c r="J110" s="9">
        <f t="shared" si="32"/>
        <v>2.5625752557289632</v>
      </c>
      <c r="K110" s="11">
        <f t="shared" si="33"/>
        <v>0.31948881789137379</v>
      </c>
      <c r="L110" s="11">
        <f t="shared" si="34"/>
        <v>0.3048780487804878</v>
      </c>
      <c r="M110" s="11">
        <f t="shared" si="35"/>
        <v>0.39840637450199207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-0.28457680227426607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0.229736396112736</v>
      </c>
      <c r="Q110" s="11">
        <f>2*'OddsRatio_working_3-way'!K110*'OddsRatio_working_3-way'!L110*'OddsRatio_working_3-way'!M110</f>
        <v>7.7613647335383784E-2</v>
      </c>
      <c r="R110" s="11">
        <f t="shared" si="36"/>
        <v>0</v>
      </c>
      <c r="S110" s="11">
        <f t="shared" si="37"/>
        <v>-0.80729136836432425</v>
      </c>
      <c r="T110" s="11">
        <f t="shared" si="38"/>
        <v>-0.27273357039335278</v>
      </c>
      <c r="U110" s="11">
        <f>'OddsRatio_working_3-way'!S110-'OddsRatio_working_3-way'!R110^2/3</f>
        <v>-0.80729136836432425</v>
      </c>
      <c r="V110" s="11">
        <f>'OddsRatio_working_3-way'!S110*'OddsRatio_working_3-way'!R110/3-2*'OddsRatio_working_3-way'!R110^3/27-'OddsRatio_working_3-way'!T110</f>
        <v>0.27273357039335278</v>
      </c>
      <c r="W110" s="11">
        <f>'OddsRatio_working_3-way'!V110^2+4*'OddsRatio_working_3-way'!U110^3/27</f>
        <v>-3.5612008581966392E-3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0.13959298091030808</v>
      </c>
      <c r="Y110" s="11">
        <f>IF('OddsRatio_working_3-way'!W110&gt;=0,IF('OddsRatio_working_3-way'!V110+SQRT('OddsRatio_working_3-way'!W110)&gt;0,0,PI()),ACOS('OddsRatio_working_3-way'!V110/(2*'OddsRatio_working_3-way'!X110)))</f>
        <v>0.21541133883555652</v>
      </c>
      <c r="Z110" s="11">
        <f>'OddsRatio_working_3-way'!X110^(1/3)*COS('OddsRatio_working_3-way'!Y110/3)</f>
        <v>0.51740902507581565</v>
      </c>
      <c r="AA110" s="11">
        <f>'OddsRatio_working_3-way'!X110^(1/3)*COS(('OddsRatio_working_3-way'!Y110+2*PI())/3)</f>
        <v>-0.29093443138129949</v>
      </c>
      <c r="AB110" s="11">
        <f>'OddsRatio_working_3-way'!X110^(1/3)*COS(('OddsRatio_working_3-way'!Y110+4*PI())/3)</f>
        <v>-0.2264745936945162</v>
      </c>
      <c r="AC110" s="11">
        <f>'OddsRatio_working_3-way'!X110^(1/3)*SIN('OddsRatio_working_3-way'!Y110/3)</f>
        <v>3.7215904640383934E-2</v>
      </c>
      <c r="AD110" s="11">
        <f>'OddsRatio_working_3-way'!X110^(1/3)*SIN(('OddsRatio_working_3-way'!Y110+2*PI())/3)</f>
        <v>0.42948140754280395</v>
      </c>
      <c r="AE110" s="11">
        <f>'OddsRatio_working_3-way'!X110^(1/3)*SIN(('OddsRatio_working_3-way'!Y110+4*PI())/3)</f>
        <v>-0.46669731218318788</v>
      </c>
      <c r="AF110" s="11">
        <f>-'OddsRatio_working_3-way'!U110/(3*'OddsRatio_working_3-way'!X110^(1/3))*COS(('OddsRatio_working_3-way'!Y110)/3)</f>
        <v>0.51740902507581554</v>
      </c>
      <c r="AG110" s="11">
        <f>-'OddsRatio_working_3-way'!U110/(3*'OddsRatio_working_3-way'!X110^(1/3))*COS(('OddsRatio_working_3-way'!Y110+2*PI())/3)</f>
        <v>-0.29093443138129943</v>
      </c>
      <c r="AH110" s="11">
        <f>-'OddsRatio_working_3-way'!U110/(3*'OddsRatio_working_3-way'!X110^(1/3))*COS(('OddsRatio_working_3-way'!Y110+4*PI())/3)</f>
        <v>-0.22647459369451614</v>
      </c>
      <c r="AI110" s="11">
        <f>'OddsRatio_working_3-way'!U110/(3*'OddsRatio_working_3-way'!X110^(1/3))*SIN(('OddsRatio_working_3-way'!Y110)/3)</f>
        <v>-3.7215904640383927E-2</v>
      </c>
      <c r="AJ110" s="11">
        <f>'OddsRatio_working_3-way'!U110/(3*'OddsRatio_working_3-way'!X110^(1/3))*SIN(('OddsRatio_working_3-way'!Y110+2*PI())/3)</f>
        <v>-0.42948140754280389</v>
      </c>
      <c r="AK110" s="11">
        <f>'OddsRatio_working_3-way'!U110/(3*'OddsRatio_working_3-way'!X110^(1/3))*SIN(('OddsRatio_working_3-way'!Y110+4*PI())/3)</f>
        <v>0.46669731218318777</v>
      </c>
      <c r="AL110" s="11">
        <f>'OddsRatio_working_3-way'!Z110+'OddsRatio_working_3-way'!AF110</f>
        <v>1.0348180501516313</v>
      </c>
      <c r="AM110" s="11">
        <f>'OddsRatio_working_3-way'!AA110+'OddsRatio_working_3-way'!AG110</f>
        <v>-0.58186886276259897</v>
      </c>
      <c r="AN110" s="11">
        <f>'OddsRatio_working_3-way'!AB110+'OddsRatio_working_3-way'!AH110</f>
        <v>-0.45294918738903234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1.0348180501516313</v>
      </c>
      <c r="AS110" s="11">
        <f>IF(('OddsRatio_working_3-way'!X110=0),IF(Q110&gt;0,-Q110^(1/3),(-Q110)^(1/3)),'OddsRatio_working_3-way'!AM110-'OddsRatio_working_3-way'!R110/3)</f>
        <v>-0.58186886276259897</v>
      </c>
      <c r="AT110" s="11">
        <f>IF(('OddsRatio_working_3-way'!X110=0),IF(Q110&gt;0,-Q110^(1/3),(-Q110)^(1/3)),'OddsRatio_working_3-way'!AN110-'OddsRatio_working_3-way'!R110/3)</f>
        <v>-0.45294918738903234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2.84</v>
      </c>
      <c r="B111" s="4">
        <f>IF('True_Odds_Calculator_3-way'!B112="","",'True_Odds_Calculator_3-way'!B112)</f>
        <v>2.81</v>
      </c>
      <c r="C111" s="4">
        <f>IF('True_Odds_Calculator_3-way'!C112="","",'True_Odds_Calculator_3-way'!C112)</f>
        <v>3.09</v>
      </c>
      <c r="D111" s="9">
        <f t="shared" si="26"/>
        <v>0.34144550801203194</v>
      </c>
      <c r="E111" s="9">
        <f t="shared" si="27"/>
        <v>0.34515150377113324</v>
      </c>
      <c r="F111" s="9">
        <f t="shared" si="28"/>
        <v>0.31340298821683499</v>
      </c>
      <c r="G111" s="9">
        <f t="shared" si="29"/>
        <v>1.04822011593384</v>
      </c>
      <c r="H111" s="9">
        <f t="shared" si="30"/>
        <v>2.9287250133182652</v>
      </c>
      <c r="I111" s="9">
        <f t="shared" si="31"/>
        <v>2.8972784098402502</v>
      </c>
      <c r="J111" s="9">
        <f t="shared" si="32"/>
        <v>3.1907800423017258</v>
      </c>
      <c r="K111" s="11">
        <f t="shared" si="33"/>
        <v>0.35211267605633806</v>
      </c>
      <c r="L111" s="11">
        <f t="shared" si="34"/>
        <v>0.35587188612099646</v>
      </c>
      <c r="M111" s="11">
        <f t="shared" si="35"/>
        <v>0.3236245954692557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-0.28226663415984055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0.23277093604249505</v>
      </c>
      <c r="Q111" s="11">
        <f>2*'OddsRatio_working_3-way'!K111*'OddsRatio_working_3-way'!L111*'OddsRatio_working_3-way'!M111</f>
        <v>8.1104855763935585E-2</v>
      </c>
      <c r="R111" s="11">
        <f t="shared" si="36"/>
        <v>0</v>
      </c>
      <c r="S111" s="11">
        <f t="shared" si="37"/>
        <v>-0.82464913621594638</v>
      </c>
      <c r="T111" s="11">
        <f t="shared" si="38"/>
        <v>-0.28733419380346575</v>
      </c>
      <c r="U111" s="11">
        <f>'OddsRatio_working_3-way'!S111-'OddsRatio_working_3-way'!R111^2/3</f>
        <v>-0.82464913621594638</v>
      </c>
      <c r="V111" s="11">
        <f>'OddsRatio_working_3-way'!S111*'OddsRatio_working_3-way'!R111/3-2*'OddsRatio_working_3-way'!R111^3/27-'OddsRatio_working_3-way'!T111</f>
        <v>0.28733419380346575</v>
      </c>
      <c r="W111" s="11">
        <f>'OddsRatio_working_3-way'!V111^2+4*'OddsRatio_working_3-way'!U111^3/27</f>
        <v>-5.2046990888199307E-4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0.14411922914515052</v>
      </c>
      <c r="Y111" s="11">
        <f>IF('OddsRatio_working_3-way'!W111&gt;=0,IF('OddsRatio_working_3-way'!V111+SQRT('OddsRatio_working_3-way'!W111)&gt;0,0,PI()),ACOS('OddsRatio_working_3-way'!V111/(2*'OddsRatio_working_3-way'!X111)))</f>
        <v>7.923195592250476E-2</v>
      </c>
      <c r="Z111" s="11">
        <f>'OddsRatio_working_3-way'!X111^(1/3)*COS('OddsRatio_working_3-way'!Y111/3)</f>
        <v>0.52411005796692001</v>
      </c>
      <c r="AA111" s="11">
        <f>'OddsRatio_working_3-way'!X111^(1/3)*COS(('OddsRatio_working_3-way'!Y111+2*PI())/3)</f>
        <v>-0.27404541710980496</v>
      </c>
      <c r="AB111" s="11">
        <f>'OddsRatio_working_3-way'!X111^(1/3)*COS(('OddsRatio_working_3-way'!Y111+4*PI())/3)</f>
        <v>-0.25006464085711483</v>
      </c>
      <c r="AC111" s="11">
        <f>'OddsRatio_working_3-way'!X111^(1/3)*SIN('OddsRatio_working_3-way'!Y111/3)</f>
        <v>1.3845307624866757E-2</v>
      </c>
      <c r="AD111" s="11">
        <f>'OddsRatio_working_3-way'!X111^(1/3)*SIN(('OddsRatio_working_3-way'!Y111+2*PI())/3)</f>
        <v>0.44696997076585415</v>
      </c>
      <c r="AE111" s="11">
        <f>'OddsRatio_working_3-way'!X111^(1/3)*SIN(('OddsRatio_working_3-way'!Y111+4*PI())/3)</f>
        <v>-0.46081527839072095</v>
      </c>
      <c r="AF111" s="11">
        <f>-'OddsRatio_working_3-way'!U111/(3*'OddsRatio_working_3-way'!X111^(1/3))*COS(('OddsRatio_working_3-way'!Y111)/3)</f>
        <v>0.52411005796692001</v>
      </c>
      <c r="AG111" s="11">
        <f>-'OddsRatio_working_3-way'!U111/(3*'OddsRatio_working_3-way'!X111^(1/3))*COS(('OddsRatio_working_3-way'!Y111+2*PI())/3)</f>
        <v>-0.27404541710980496</v>
      </c>
      <c r="AH111" s="11">
        <f>-'OddsRatio_working_3-way'!U111/(3*'OddsRatio_working_3-way'!X111^(1/3))*COS(('OddsRatio_working_3-way'!Y111+4*PI())/3)</f>
        <v>-0.25006464085711483</v>
      </c>
      <c r="AI111" s="11">
        <f>'OddsRatio_working_3-way'!U111/(3*'OddsRatio_working_3-way'!X111^(1/3))*SIN(('OddsRatio_working_3-way'!Y111)/3)</f>
        <v>-1.3845307624866757E-2</v>
      </c>
      <c r="AJ111" s="11">
        <f>'OddsRatio_working_3-way'!U111/(3*'OddsRatio_working_3-way'!X111^(1/3))*SIN(('OddsRatio_working_3-way'!Y111+2*PI())/3)</f>
        <v>-0.44696997076585415</v>
      </c>
      <c r="AK111" s="11">
        <f>'OddsRatio_working_3-way'!U111/(3*'OddsRatio_working_3-way'!X111^(1/3))*SIN(('OddsRatio_working_3-way'!Y111+4*PI())/3)</f>
        <v>0.46081527839072095</v>
      </c>
      <c r="AL111" s="11">
        <f>'OddsRatio_working_3-way'!Z111+'OddsRatio_working_3-way'!AF111</f>
        <v>1.04822011593384</v>
      </c>
      <c r="AM111" s="11">
        <f>'OddsRatio_working_3-way'!AA111+'OddsRatio_working_3-way'!AG111</f>
        <v>-0.54809083421960991</v>
      </c>
      <c r="AN111" s="11">
        <f>'OddsRatio_working_3-way'!AB111+'OddsRatio_working_3-way'!AH111</f>
        <v>-0.50012928171422966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1.04822011593384</v>
      </c>
      <c r="AS111" s="11">
        <f>IF(('OddsRatio_working_3-way'!X111=0),IF(Q111&gt;0,-Q111^(1/3),(-Q111)^(1/3)),'OddsRatio_working_3-way'!AM111-'OddsRatio_working_3-way'!R111/3)</f>
        <v>-0.54809083421960991</v>
      </c>
      <c r="AT111" s="11">
        <f>IF(('OddsRatio_working_3-way'!X111=0),IF(Q111&gt;0,-Q111^(1/3),(-Q111)^(1/3)),'OddsRatio_working_3-way'!AN111-'OddsRatio_working_3-way'!R111/3)</f>
        <v>-0.50012928171422966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5.69</v>
      </c>
      <c r="D112" s="9">
        <f t="shared" si="26"/>
        <v>0.55704359869275566</v>
      </c>
      <c r="E112" s="9">
        <f t="shared" si="27"/>
        <v>0.27552508306070533</v>
      </c>
      <c r="F112" s="9">
        <f t="shared" si="28"/>
        <v>0.16743131824653901</v>
      </c>
      <c r="G112" s="9">
        <f t="shared" si="29"/>
        <v>1.0602554925006562</v>
      </c>
      <c r="H112" s="9">
        <f t="shared" si="30"/>
        <v>1.7951916193754924</v>
      </c>
      <c r="I112" s="9">
        <f t="shared" si="31"/>
        <v>3.6294336214016276</v>
      </c>
      <c r="J112" s="9">
        <f t="shared" si="32"/>
        <v>5.9725982598280778</v>
      </c>
      <c r="K112" s="11">
        <f t="shared" si="33"/>
        <v>0.5714285714285714</v>
      </c>
      <c r="L112" s="11">
        <f t="shared" si="34"/>
        <v>0.28735632183908044</v>
      </c>
      <c r="M112" s="11">
        <f t="shared" si="35"/>
        <v>0.17574692442882248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-0.25174231864735475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0.22855757659708931</v>
      </c>
      <c r="Q112" s="11">
        <f>2*'OddsRatio_working_3-way'!K112*'OddsRatio_working_3-way'!L112*'OddsRatio_working_3-way'!M112</f>
        <v>5.7716559746739726E-2</v>
      </c>
      <c r="R112" s="11">
        <f t="shared" si="36"/>
        <v>0</v>
      </c>
      <c r="S112" s="11">
        <f t="shared" si="37"/>
        <v>-0.90790288190384449</v>
      </c>
      <c r="T112" s="11">
        <f t="shared" si="38"/>
        <v>-0.22926840452117286</v>
      </c>
      <c r="U112" s="11">
        <f>'OddsRatio_working_3-way'!S112-'OddsRatio_working_3-way'!R112^2/3</f>
        <v>-0.90790288190384449</v>
      </c>
      <c r="V112" s="11">
        <f>'OddsRatio_working_3-way'!S112*'OddsRatio_working_3-way'!R112/3-2*'OddsRatio_working_3-way'!R112^3/27-'OddsRatio_working_3-way'!T112</f>
        <v>0.22926840452117286</v>
      </c>
      <c r="W112" s="11">
        <f>'OddsRatio_working_3-way'!V112^2+4*'OddsRatio_working_3-way'!U112^3/27</f>
        <v>-5.8306091513435888E-2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0.16648580481914971</v>
      </c>
      <c r="Y112" s="11">
        <f>IF('OddsRatio_working_3-way'!W112&gt;=0,IF('OddsRatio_working_3-way'!V112+SQRT('OddsRatio_working_3-way'!W112)&gt;0,0,PI()),ACOS('OddsRatio_working_3-way'!V112/(2*'OddsRatio_working_3-way'!X112)))</f>
        <v>0.81130533179163622</v>
      </c>
      <c r="Z112" s="11">
        <f>'OddsRatio_working_3-way'!X112^(1/3)*COS('OddsRatio_working_3-way'!Y112/3)</f>
        <v>0.5301277462503281</v>
      </c>
      <c r="AA112" s="11">
        <f>'OddsRatio_working_3-way'!X112^(1/3)*COS(('OddsRatio_working_3-way'!Y112+2*PI())/3)</f>
        <v>-0.39233975445238922</v>
      </c>
      <c r="AB112" s="11">
        <f>'OddsRatio_working_3-way'!X112^(1/3)*COS(('OddsRatio_working_3-way'!Y112+4*PI())/3)</f>
        <v>-0.13778799179793905</v>
      </c>
      <c r="AC112" s="11">
        <f>'OddsRatio_working_3-way'!X112^(1/3)*SIN('OddsRatio_working_3-way'!Y112/3)</f>
        <v>0.14696552869124063</v>
      </c>
      <c r="AD112" s="11">
        <f>'OddsRatio_working_3-way'!X112^(1/3)*SIN(('OddsRatio_working_3-way'!Y112+2*PI())/3)</f>
        <v>0.38562133115815456</v>
      </c>
      <c r="AE112" s="11">
        <f>'OddsRatio_working_3-way'!X112^(1/3)*SIN(('OddsRatio_working_3-way'!Y112+4*PI())/3)</f>
        <v>-0.53258685984939513</v>
      </c>
      <c r="AF112" s="11">
        <f>-'OddsRatio_working_3-way'!U112/(3*'OddsRatio_working_3-way'!X112^(1/3))*COS(('OddsRatio_working_3-way'!Y112)/3)</f>
        <v>0.5301277462503281</v>
      </c>
      <c r="AG112" s="11">
        <f>-'OddsRatio_working_3-way'!U112/(3*'OddsRatio_working_3-way'!X112^(1/3))*COS(('OddsRatio_working_3-way'!Y112+2*PI())/3)</f>
        <v>-0.39233975445238922</v>
      </c>
      <c r="AH112" s="11">
        <f>-'OddsRatio_working_3-way'!U112/(3*'OddsRatio_working_3-way'!X112^(1/3))*COS(('OddsRatio_working_3-way'!Y112+4*PI())/3)</f>
        <v>-0.13778799179793905</v>
      </c>
      <c r="AI112" s="11">
        <f>'OddsRatio_working_3-way'!U112/(3*'OddsRatio_working_3-way'!X112^(1/3))*SIN(('OddsRatio_working_3-way'!Y112)/3)</f>
        <v>-0.14696552869124063</v>
      </c>
      <c r="AJ112" s="11">
        <f>'OddsRatio_working_3-way'!U112/(3*'OddsRatio_working_3-way'!X112^(1/3))*SIN(('OddsRatio_working_3-way'!Y112+2*PI())/3)</f>
        <v>-0.38562133115815456</v>
      </c>
      <c r="AK112" s="11">
        <f>'OddsRatio_working_3-way'!U112/(3*'OddsRatio_working_3-way'!X112^(1/3))*SIN(('OddsRatio_working_3-way'!Y112+4*PI())/3)</f>
        <v>0.53258685984939513</v>
      </c>
      <c r="AL112" s="11">
        <f>'OddsRatio_working_3-way'!Z112+'OddsRatio_working_3-way'!AF112</f>
        <v>1.0602554925006562</v>
      </c>
      <c r="AM112" s="11">
        <f>'OddsRatio_working_3-way'!AA112+'OddsRatio_working_3-way'!AG112</f>
        <v>-0.78467950890477844</v>
      </c>
      <c r="AN112" s="11">
        <f>'OddsRatio_working_3-way'!AB112+'OddsRatio_working_3-way'!AH112</f>
        <v>-0.27557598359587809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1.0602554925006562</v>
      </c>
      <c r="AS112" s="11">
        <f>IF(('OddsRatio_working_3-way'!X112=0),IF(Q112&gt;0,-Q112^(1/3),(-Q112)^(1/3)),'OddsRatio_working_3-way'!AM112-'OddsRatio_working_3-way'!R112/3)</f>
        <v>-0.78467950890477844</v>
      </c>
      <c r="AT112" s="11">
        <f>IF(('OddsRatio_working_3-way'!X112=0),IF(Q112&gt;0,-Q112^(1/3),(-Q112)^(1/3)),'OddsRatio_working_3-way'!AN112-'OddsRatio_working_3-way'!R112/3)</f>
        <v>-0.27557598359587809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2.25</v>
      </c>
      <c r="B113" s="4">
        <f>IF('True_Odds_Calculator_3-way'!B114="","",'True_Odds_Calculator_3-way'!B114)</f>
        <v>3.19</v>
      </c>
      <c r="C113" s="4">
        <f>IF('True_Odds_Calculator_3-way'!C114="","",'True_Odds_Calculator_3-way'!C114)</f>
        <v>3.63</v>
      </c>
      <c r="D113" s="9">
        <f t="shared" si="26"/>
        <v>0.43192023435256449</v>
      </c>
      <c r="E113" s="9">
        <f t="shared" si="27"/>
        <v>0.30263554498841516</v>
      </c>
      <c r="F113" s="9">
        <f t="shared" si="28"/>
        <v>0.26544422065902012</v>
      </c>
      <c r="G113" s="9">
        <f t="shared" si="29"/>
        <v>1.0521938459289273</v>
      </c>
      <c r="H113" s="9">
        <f t="shared" si="30"/>
        <v>2.3152423074111592</v>
      </c>
      <c r="I113" s="9">
        <f t="shared" si="31"/>
        <v>3.304304522584351</v>
      </c>
      <c r="J113" s="9">
        <f t="shared" si="32"/>
        <v>3.7672698147930794</v>
      </c>
      <c r="K113" s="11">
        <f t="shared" si="33"/>
        <v>0.44444444444444442</v>
      </c>
      <c r="L113" s="11">
        <f t="shared" si="34"/>
        <v>0.31347962382445144</v>
      </c>
      <c r="M113" s="11">
        <f t="shared" si="35"/>
        <v>0.27548209366391185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-0.27633128089098435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0.23297475563078296</v>
      </c>
      <c r="Q113" s="11">
        <f>2*'OddsRatio_working_3-way'!K113*'OddsRatio_working_3-way'!L113*'OddsRatio_working_3-way'!M113</f>
        <v>7.676268719300923E-2</v>
      </c>
      <c r="R113" s="11">
        <f t="shared" si="36"/>
        <v>0</v>
      </c>
      <c r="S113" s="11">
        <f t="shared" si="37"/>
        <v>-0.84309946698612814</v>
      </c>
      <c r="T113" s="11">
        <f t="shared" si="38"/>
        <v>-0.27779224612393028</v>
      </c>
      <c r="U113" s="11">
        <f>'OddsRatio_working_3-way'!S113-'OddsRatio_working_3-way'!R113^2/3</f>
        <v>-0.84309946698612814</v>
      </c>
      <c r="V113" s="11">
        <f>'OddsRatio_working_3-way'!S113*'OddsRatio_working_3-way'!R113/3-2*'OddsRatio_working_3-way'!R113^3/27-'OddsRatio_working_3-way'!T113</f>
        <v>0.27779224612393028</v>
      </c>
      <c r="W113" s="11">
        <f>'OddsRatio_working_3-way'!V113^2+4*'OddsRatio_working_3-way'!U113^3/27</f>
        <v>-1.1615051751166811E-2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0.14898287129544882</v>
      </c>
      <c r="Y113" s="11">
        <f>IF('OddsRatio_working_3-way'!W113&gt;=0,IF('OddsRatio_working_3-way'!V113+SQRT('OddsRatio_working_3-way'!W113)&gt;0,0,PI()),ACOS('OddsRatio_working_3-way'!V113/(2*'OddsRatio_working_3-way'!X113)))</f>
        <v>0.37008689359235536</v>
      </c>
      <c r="Z113" s="11">
        <f>'OddsRatio_working_3-way'!X113^(1/3)*COS('OddsRatio_working_3-way'!Y113/3)</f>
        <v>0.52609692296446364</v>
      </c>
      <c r="AA113" s="11">
        <f>'OddsRatio_working_3-way'!X113^(1/3)*COS(('OddsRatio_working_3-way'!Y113+2*PI())/3)</f>
        <v>-0.31954082806413781</v>
      </c>
      <c r="AB113" s="11">
        <f>'OddsRatio_working_3-way'!X113^(1/3)*COS(('OddsRatio_working_3-way'!Y113+4*PI())/3)</f>
        <v>-0.20655609490032592</v>
      </c>
      <c r="AC113" s="11">
        <f>'OddsRatio_working_3-way'!X113^(1/3)*SIN('OddsRatio_working_3-way'!Y113/3)</f>
        <v>6.523176610644503E-2</v>
      </c>
      <c r="AD113" s="11">
        <f>'OddsRatio_working_3-way'!X113^(1/3)*SIN(('OddsRatio_working_3-way'!Y113+2*PI())/3)</f>
        <v>0.42299741708682786</v>
      </c>
      <c r="AE113" s="11">
        <f>'OddsRatio_working_3-way'!X113^(1/3)*SIN(('OddsRatio_working_3-way'!Y113+4*PI())/3)</f>
        <v>-0.48822918319327274</v>
      </c>
      <c r="AF113" s="11">
        <f>-'OddsRatio_working_3-way'!U113/(3*'OddsRatio_working_3-way'!X113^(1/3))*COS(('OddsRatio_working_3-way'!Y113)/3)</f>
        <v>0.52609692296446364</v>
      </c>
      <c r="AG113" s="11">
        <f>-'OddsRatio_working_3-way'!U113/(3*'OddsRatio_working_3-way'!X113^(1/3))*COS(('OddsRatio_working_3-way'!Y113+2*PI())/3)</f>
        <v>-0.31954082806413781</v>
      </c>
      <c r="AH113" s="11">
        <f>-'OddsRatio_working_3-way'!U113/(3*'OddsRatio_working_3-way'!X113^(1/3))*COS(('OddsRatio_working_3-way'!Y113+4*PI())/3)</f>
        <v>-0.20655609490032592</v>
      </c>
      <c r="AI113" s="11">
        <f>'OddsRatio_working_3-way'!U113/(3*'OddsRatio_working_3-way'!X113^(1/3))*SIN(('OddsRatio_working_3-way'!Y113)/3)</f>
        <v>-6.523176610644503E-2</v>
      </c>
      <c r="AJ113" s="11">
        <f>'OddsRatio_working_3-way'!U113/(3*'OddsRatio_working_3-way'!X113^(1/3))*SIN(('OddsRatio_working_3-way'!Y113+2*PI())/3)</f>
        <v>-0.42299741708682786</v>
      </c>
      <c r="AK113" s="11">
        <f>'OddsRatio_working_3-way'!U113/(3*'OddsRatio_working_3-way'!X113^(1/3))*SIN(('OddsRatio_working_3-way'!Y113+4*PI())/3)</f>
        <v>0.48822918319327274</v>
      </c>
      <c r="AL113" s="11">
        <f>'OddsRatio_working_3-way'!Z113+'OddsRatio_working_3-way'!AF113</f>
        <v>1.0521938459289273</v>
      </c>
      <c r="AM113" s="11">
        <f>'OddsRatio_working_3-way'!AA113+'OddsRatio_working_3-way'!AG113</f>
        <v>-0.63908165612827561</v>
      </c>
      <c r="AN113" s="11">
        <f>'OddsRatio_working_3-way'!AB113+'OddsRatio_working_3-way'!AH113</f>
        <v>-0.41311218980065184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1.0521938459289273</v>
      </c>
      <c r="AS113" s="11">
        <f>IF(('OddsRatio_working_3-way'!X113=0),IF(Q113&gt;0,-Q113^(1/3),(-Q113)^(1/3)),'OddsRatio_working_3-way'!AM113-'OddsRatio_working_3-way'!R113/3)</f>
        <v>-0.63908165612827561</v>
      </c>
      <c r="AT113" s="11">
        <f>IF(('OddsRatio_working_3-way'!X113=0),IF(Q113&gt;0,-Q113^(1/3),(-Q113)^(1/3)),'OddsRatio_working_3-way'!AN113-'OddsRatio_working_3-way'!R113/3)</f>
        <v>-0.41311218980065184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1.41</v>
      </c>
      <c r="B114" s="4">
        <f>IF('True_Odds_Calculator_3-way'!B115="","",'True_Odds_Calculator_3-way'!B115)</f>
        <v>4.3899999999999997</v>
      </c>
      <c r="C114" s="4">
        <f>IF('True_Odds_Calculator_3-way'!C115="","",'True_Odds_Calculator_3-way'!C115)</f>
        <v>9.6199999999999992</v>
      </c>
      <c r="D114" s="9">
        <f t="shared" si="26"/>
        <v>0.69098976737205786</v>
      </c>
      <c r="E114" s="9">
        <f t="shared" si="27"/>
        <v>0.21287575581437793</v>
      </c>
      <c r="F114" s="9">
        <f t="shared" si="28"/>
        <v>9.6134476813564324E-2</v>
      </c>
      <c r="G114" s="9">
        <f t="shared" si="29"/>
        <v>1.0907303259798899</v>
      </c>
      <c r="H114" s="9">
        <f t="shared" si="30"/>
        <v>1.4471994336517549</v>
      </c>
      <c r="I114" s="9">
        <f t="shared" si="31"/>
        <v>4.6975758050718266</v>
      </c>
      <c r="J114" s="9">
        <f t="shared" si="32"/>
        <v>10.402095409946648</v>
      </c>
      <c r="K114" s="11">
        <f t="shared" si="33"/>
        <v>0.70921985815602839</v>
      </c>
      <c r="L114" s="11">
        <f t="shared" si="34"/>
        <v>0.22779043280182235</v>
      </c>
      <c r="M114" s="11">
        <f t="shared" si="35"/>
        <v>0.10395010395010396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-0.20120191772399409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0.20857530671905708</v>
      </c>
      <c r="Q114" s="11">
        <f>2*'OddsRatio_working_3-way'!K114*'OddsRatio_working_3-way'!L114*'OddsRatio_working_3-way'!M114</f>
        <v>3.358700591289164E-2</v>
      </c>
      <c r="R114" s="11">
        <f t="shared" si="36"/>
        <v>0</v>
      </c>
      <c r="S114" s="11">
        <f t="shared" si="37"/>
        <v>-1.0366467133040833</v>
      </c>
      <c r="T114" s="11">
        <f t="shared" si="38"/>
        <v>-0.16693183789115676</v>
      </c>
      <c r="U114" s="11">
        <f>'OddsRatio_working_3-way'!S114-'OddsRatio_working_3-way'!R114^2/3</f>
        <v>-1.0366467133040833</v>
      </c>
      <c r="V114" s="11">
        <f>'OddsRatio_working_3-way'!S114*'OddsRatio_working_3-way'!R114/3-2*'OddsRatio_working_3-way'!R114^3/27-'OddsRatio_working_3-way'!T114</f>
        <v>0.16693183789115676</v>
      </c>
      <c r="W114" s="11">
        <f>'OddsRatio_working_3-way'!V114^2+4*'OddsRatio_working_3-way'!U114^3/27</f>
        <v>-0.13717350972965037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0.20312542198809694</v>
      </c>
      <c r="Y114" s="11">
        <f>IF('OddsRatio_working_3-way'!W114&gt;=0,IF('OddsRatio_working_3-way'!V114+SQRT('OddsRatio_working_3-way'!W114)&gt;0,0,PI()),ACOS('OddsRatio_working_3-way'!V114/(2*'OddsRatio_working_3-way'!X114)))</f>
        <v>1.1473462074563665</v>
      </c>
      <c r="Z114" s="11">
        <f>'OddsRatio_working_3-way'!X114^(1/3)*COS('OddsRatio_working_3-way'!Y114/3)</f>
        <v>0.54536516298994508</v>
      </c>
      <c r="AA114" s="11">
        <f>'OddsRatio_working_3-way'!X114^(1/3)*COS(('OddsRatio_working_3-way'!Y114+2*PI())/3)</f>
        <v>-0.46266760083527175</v>
      </c>
      <c r="AB114" s="11">
        <f>'OddsRatio_working_3-way'!X114^(1/3)*COS(('OddsRatio_working_3-way'!Y114+4*PI())/3)</f>
        <v>-8.2697562154673429E-2</v>
      </c>
      <c r="AC114" s="11">
        <f>'OddsRatio_working_3-way'!X114^(1/3)*SIN('OddsRatio_working_3-way'!Y114/3)</f>
        <v>0.219375804116236</v>
      </c>
      <c r="AD114" s="11">
        <f>'OddsRatio_working_3-way'!X114^(1/3)*SIN(('OddsRatio_working_3-way'!Y114+2*PI())/3)</f>
        <v>0.36261218343021528</v>
      </c>
      <c r="AE114" s="11">
        <f>'OddsRatio_working_3-way'!X114^(1/3)*SIN(('OddsRatio_working_3-way'!Y114+4*PI())/3)</f>
        <v>-0.58198798754645142</v>
      </c>
      <c r="AF114" s="11">
        <f>-'OddsRatio_working_3-way'!U114/(3*'OddsRatio_working_3-way'!X114^(1/3))*COS(('OddsRatio_working_3-way'!Y114)/3)</f>
        <v>0.54536516298994497</v>
      </c>
      <c r="AG114" s="11">
        <f>-'OddsRatio_working_3-way'!U114/(3*'OddsRatio_working_3-way'!X114^(1/3))*COS(('OddsRatio_working_3-way'!Y114+2*PI())/3)</f>
        <v>-0.46266760083527164</v>
      </c>
      <c r="AH114" s="11">
        <f>-'OddsRatio_working_3-way'!U114/(3*'OddsRatio_working_3-way'!X114^(1/3))*COS(('OddsRatio_working_3-way'!Y114+4*PI())/3)</f>
        <v>-8.2697562154673415E-2</v>
      </c>
      <c r="AI114" s="11">
        <f>'OddsRatio_working_3-way'!U114/(3*'OddsRatio_working_3-way'!X114^(1/3))*SIN(('OddsRatio_working_3-way'!Y114)/3)</f>
        <v>-0.21937580411623597</v>
      </c>
      <c r="AJ114" s="11">
        <f>'OddsRatio_working_3-way'!U114/(3*'OddsRatio_working_3-way'!X114^(1/3))*SIN(('OddsRatio_working_3-way'!Y114+2*PI())/3)</f>
        <v>-0.36261218343021523</v>
      </c>
      <c r="AK114" s="11">
        <f>'OddsRatio_working_3-way'!U114/(3*'OddsRatio_working_3-way'!X114^(1/3))*SIN(('OddsRatio_working_3-way'!Y114+4*PI())/3)</f>
        <v>0.58198798754645131</v>
      </c>
      <c r="AL114" s="11">
        <f>'OddsRatio_working_3-way'!Z114+'OddsRatio_working_3-way'!AF114</f>
        <v>1.0907303259798899</v>
      </c>
      <c r="AM114" s="11">
        <f>'OddsRatio_working_3-way'!AA114+'OddsRatio_working_3-way'!AG114</f>
        <v>-0.92533520167054339</v>
      </c>
      <c r="AN114" s="11">
        <f>'OddsRatio_working_3-way'!AB114+'OddsRatio_working_3-way'!AH114</f>
        <v>-0.16539512430934683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1.0907303259798899</v>
      </c>
      <c r="AS114" s="11">
        <f>IF(('OddsRatio_working_3-way'!X114=0),IF(Q114&gt;0,-Q114^(1/3),(-Q114)^(1/3)),'OddsRatio_working_3-way'!AM114-'OddsRatio_working_3-way'!R114/3)</f>
        <v>-0.92533520167054339</v>
      </c>
      <c r="AT114" s="11">
        <f>IF(('OddsRatio_working_3-way'!X114=0),IF(Q114&gt;0,-Q114^(1/3),(-Q114)^(1/3)),'OddsRatio_working_3-way'!AN114-'OddsRatio_working_3-way'!R114/3)</f>
        <v>-0.16539512430934683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2.0299999999999998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3.57</v>
      </c>
      <c r="D115" s="9">
        <f t="shared" si="26"/>
        <v>0.47478086416427034</v>
      </c>
      <c r="E115" s="9">
        <f t="shared" si="27"/>
        <v>0.25927704019994596</v>
      </c>
      <c r="F115" s="9">
        <f t="shared" si="28"/>
        <v>0.26594209563578397</v>
      </c>
      <c r="G115" s="9">
        <f t="shared" si="29"/>
        <v>1.074014412944456</v>
      </c>
      <c r="H115" s="9">
        <f t="shared" si="30"/>
        <v>2.1062348453327893</v>
      </c>
      <c r="I115" s="9">
        <f t="shared" si="31"/>
        <v>3.8568783384322529</v>
      </c>
      <c r="J115" s="9">
        <f t="shared" si="32"/>
        <v>3.7602170412672513</v>
      </c>
      <c r="K115" s="11">
        <f t="shared" si="33"/>
        <v>0.49261083743842371</v>
      </c>
      <c r="L115" s="11">
        <f t="shared" si="34"/>
        <v>0.27322404371584696</v>
      </c>
      <c r="M115" s="11">
        <f t="shared" si="35"/>
        <v>0.28011204481792717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-0.26546461810652289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0.23600923316377614</v>
      </c>
      <c r="Q115" s="11">
        <f>2*'OddsRatio_working_3-way'!K115*'OddsRatio_working_3-way'!L115*'OddsRatio_working_3-way'!M115</f>
        <v>7.5402310914944454E-2</v>
      </c>
      <c r="R115" s="11">
        <f t="shared" si="36"/>
        <v>0</v>
      </c>
      <c r="S115" s="11">
        <f t="shared" si="37"/>
        <v>-0.88904214372204138</v>
      </c>
      <c r="T115" s="11">
        <f t="shared" si="38"/>
        <v>-0.28403902355336785</v>
      </c>
      <c r="U115" s="11">
        <f>'OddsRatio_working_3-way'!S115-'OddsRatio_working_3-way'!R115^2/3</f>
        <v>-0.88904214372204138</v>
      </c>
      <c r="V115" s="11">
        <f>'OddsRatio_working_3-way'!S115*'OddsRatio_working_3-way'!R115/3-2*'OddsRatio_working_3-way'!R115^3/27-'OddsRatio_working_3-way'!T115</f>
        <v>0.28403902355336785</v>
      </c>
      <c r="W115" s="11">
        <f>'OddsRatio_working_3-way'!V115^2+4*'OddsRatio_working_3-way'!U115^3/27</f>
        <v>-2.34248397570061E-2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0.16132498772521012</v>
      </c>
      <c r="Y115" s="11">
        <f>IF('OddsRatio_working_3-way'!W115&gt;=0,IF('OddsRatio_working_3-way'!V115+SQRT('OddsRatio_working_3-way'!W115)&gt;0,0,PI()),ACOS('OddsRatio_working_3-way'!V115/(2*'OddsRatio_working_3-way'!X115)))</f>
        <v>0.49423517464109712</v>
      </c>
      <c r="Z115" s="11">
        <f>'OddsRatio_working_3-way'!X115^(1/3)*COS('OddsRatio_working_3-way'!Y115/3)</f>
        <v>0.5370072064722281</v>
      </c>
      <c r="AA115" s="11">
        <f>'OddsRatio_working_3-way'!X115^(1/3)*COS(('OddsRatio_working_3-way'!Y115+2*PI())/3)</f>
        <v>-0.34582100799196913</v>
      </c>
      <c r="AB115" s="11">
        <f>'OddsRatio_working_3-way'!X115^(1/3)*COS(('OddsRatio_working_3-way'!Y115+4*PI())/3)</f>
        <v>-0.19118619848025886</v>
      </c>
      <c r="AC115" s="11">
        <f>'OddsRatio_working_3-way'!X115^(1/3)*SIN('OddsRatio_working_3-way'!Y115/3)</f>
        <v>8.9278448897672461E-2</v>
      </c>
      <c r="AD115" s="11">
        <f>'OddsRatio_working_3-way'!X115^(1/3)*SIN(('OddsRatio_working_3-way'!Y115+2*PI())/3)</f>
        <v>0.42042265837142856</v>
      </c>
      <c r="AE115" s="11">
        <f>'OddsRatio_working_3-way'!X115^(1/3)*SIN(('OddsRatio_working_3-way'!Y115+4*PI())/3)</f>
        <v>-0.50970110726910101</v>
      </c>
      <c r="AF115" s="11">
        <f>-'OddsRatio_working_3-way'!U115/(3*'OddsRatio_working_3-way'!X115^(1/3))*COS(('OddsRatio_working_3-way'!Y115)/3)</f>
        <v>0.53700720647222788</v>
      </c>
      <c r="AG115" s="11">
        <f>-'OddsRatio_working_3-way'!U115/(3*'OddsRatio_working_3-way'!X115^(1/3))*COS(('OddsRatio_working_3-way'!Y115+2*PI())/3)</f>
        <v>-0.34582100799196902</v>
      </c>
      <c r="AH115" s="11">
        <f>-'OddsRatio_working_3-way'!U115/(3*'OddsRatio_working_3-way'!X115^(1/3))*COS(('OddsRatio_working_3-way'!Y115+4*PI())/3)</f>
        <v>-0.19118619848025878</v>
      </c>
      <c r="AI115" s="11">
        <f>'OddsRatio_working_3-way'!U115/(3*'OddsRatio_working_3-way'!X115^(1/3))*SIN(('OddsRatio_working_3-way'!Y115)/3)</f>
        <v>-8.9278448897672433E-2</v>
      </c>
      <c r="AJ115" s="11">
        <f>'OddsRatio_working_3-way'!U115/(3*'OddsRatio_working_3-way'!X115^(1/3))*SIN(('OddsRatio_working_3-way'!Y115+2*PI())/3)</f>
        <v>-0.42042265837142839</v>
      </c>
      <c r="AK115" s="11">
        <f>'OddsRatio_working_3-way'!U115/(3*'OddsRatio_working_3-way'!X115^(1/3))*SIN(('OddsRatio_working_3-way'!Y115+4*PI())/3)</f>
        <v>0.50970110726910078</v>
      </c>
      <c r="AL115" s="11">
        <f>'OddsRatio_working_3-way'!Z115+'OddsRatio_working_3-way'!AF115</f>
        <v>1.074014412944456</v>
      </c>
      <c r="AM115" s="11">
        <f>'OddsRatio_working_3-way'!AA115+'OddsRatio_working_3-way'!AG115</f>
        <v>-0.69164201598393815</v>
      </c>
      <c r="AN115" s="11">
        <f>'OddsRatio_working_3-way'!AB115+'OddsRatio_working_3-way'!AH115</f>
        <v>-0.38237239696051761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1.074014412944456</v>
      </c>
      <c r="AS115" s="11">
        <f>IF(('OddsRatio_working_3-way'!X115=0),IF(Q115&gt;0,-Q115^(1/3),(-Q115)^(1/3)),'OddsRatio_working_3-way'!AM115-'OddsRatio_working_3-way'!R115/3)</f>
        <v>-0.69164201598393815</v>
      </c>
      <c r="AT115" s="11">
        <f>IF(('OddsRatio_working_3-way'!X115=0),IF(Q115&gt;0,-Q115^(1/3),(-Q115)^(1/3)),'OddsRatio_working_3-way'!AN115-'OddsRatio_working_3-way'!R115/3)</f>
        <v>-0.38237239696051761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1.81</v>
      </c>
      <c r="B116" s="4">
        <f>IF('True_Odds_Calculator_3-way'!B117="","",'True_Odds_Calculator_3-way'!B117)</f>
        <v>3.61</v>
      </c>
      <c r="C116" s="4">
        <f>IF('True_Odds_Calculator_3-way'!C117="","",'True_Odds_Calculator_3-way'!C117)</f>
        <v>4.5599999999999996</v>
      </c>
      <c r="D116" s="9">
        <f t="shared" si="26"/>
        <v>0.53270833383287541</v>
      </c>
      <c r="E116" s="9">
        <f t="shared" si="27"/>
        <v>0.26133318230879771</v>
      </c>
      <c r="F116" s="9">
        <f t="shared" si="28"/>
        <v>0.20595848385832699</v>
      </c>
      <c r="G116" s="9">
        <f t="shared" si="29"/>
        <v>1.0829627676621651</v>
      </c>
      <c r="H116" s="9">
        <f t="shared" si="30"/>
        <v>1.8771998418063538</v>
      </c>
      <c r="I116" s="9">
        <f t="shared" si="31"/>
        <v>3.8265328235982503</v>
      </c>
      <c r="J116" s="9">
        <f t="shared" si="32"/>
        <v>4.8553474528773073</v>
      </c>
      <c r="K116" s="11">
        <f t="shared" si="33"/>
        <v>0.5524861878453039</v>
      </c>
      <c r="L116" s="11">
        <f t="shared" si="34"/>
        <v>0.2770083102493075</v>
      </c>
      <c r="M116" s="11">
        <f t="shared" si="35"/>
        <v>0.2192982456140351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-0.25259509021095006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0.23426359473928543</v>
      </c>
      <c r="Q116" s="11">
        <f>2*'OddsRatio_working_3-way'!K116*'OddsRatio_working_3-way'!L116*'OddsRatio_working_3-way'!M116</f>
        <v>6.7124239180311018E-2</v>
      </c>
      <c r="R116" s="11">
        <f t="shared" si="36"/>
        <v>0</v>
      </c>
      <c r="S116" s="11">
        <f t="shared" si="37"/>
        <v>-0.9274273484240908</v>
      </c>
      <c r="T116" s="11">
        <f t="shared" si="38"/>
        <v>-0.26573849525045584</v>
      </c>
      <c r="U116" s="11">
        <f>'OddsRatio_working_3-way'!S116-'OddsRatio_working_3-way'!R116^2/3</f>
        <v>-0.9274273484240908</v>
      </c>
      <c r="V116" s="11">
        <f>'OddsRatio_working_3-way'!S116*'OddsRatio_working_3-way'!R116/3-2*'OddsRatio_working_3-way'!R116^3/27-'OddsRatio_working_3-way'!T116</f>
        <v>0.26573849525045584</v>
      </c>
      <c r="W116" s="11">
        <f>'OddsRatio_working_3-way'!V116^2+4*'OddsRatio_working_3-way'!U116^3/27</f>
        <v>-4.756085801529851E-2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0.17188499488995182</v>
      </c>
      <c r="Y116" s="11">
        <f>IF('OddsRatio_working_3-way'!W116&gt;=0,IF('OddsRatio_working_3-way'!V116+SQRT('OddsRatio_working_3-way'!W116)&gt;0,0,PI()),ACOS('OddsRatio_working_3-way'!V116/(2*'OddsRatio_working_3-way'!X116)))</f>
        <v>0.68722018505676918</v>
      </c>
      <c r="Z116" s="11">
        <f>'OddsRatio_working_3-way'!X116^(1/3)*COS('OddsRatio_working_3-way'!Y116/3)</f>
        <v>0.54148138383108257</v>
      </c>
      <c r="AA116" s="11">
        <f>'OddsRatio_working_3-way'!X116^(1/3)*COS(('OddsRatio_working_3-way'!Y116+2*PI())/3)</f>
        <v>-0.38008085072878139</v>
      </c>
      <c r="AB116" s="11">
        <f>'OddsRatio_working_3-way'!X116^(1/3)*COS(('OddsRatio_working_3-way'!Y116+4*PI())/3)</f>
        <v>-0.16140053310230087</v>
      </c>
      <c r="AC116" s="11">
        <f>'OddsRatio_working_3-way'!X116^(1/3)*SIN('OddsRatio_working_3-way'!Y116/3)</f>
        <v>0.12625514024812134</v>
      </c>
      <c r="AD116" s="11">
        <f>'OddsRatio_working_3-way'!X116^(1/3)*SIN(('OddsRatio_working_3-way'!Y116+2*PI())/3)</f>
        <v>0.40580906395000937</v>
      </c>
      <c r="AE116" s="11">
        <f>'OddsRatio_working_3-way'!X116^(1/3)*SIN(('OddsRatio_working_3-way'!Y116+4*PI())/3)</f>
        <v>-0.53206420419813061</v>
      </c>
      <c r="AF116" s="11">
        <f>-'OddsRatio_working_3-way'!U116/(3*'OddsRatio_working_3-way'!X116^(1/3))*COS(('OddsRatio_working_3-way'!Y116)/3)</f>
        <v>0.54148138383108257</v>
      </c>
      <c r="AG116" s="11">
        <f>-'OddsRatio_working_3-way'!U116/(3*'OddsRatio_working_3-way'!X116^(1/3))*COS(('OddsRatio_working_3-way'!Y116+2*PI())/3)</f>
        <v>-0.38008085072878139</v>
      </c>
      <c r="AH116" s="11">
        <f>-'OddsRatio_working_3-way'!U116/(3*'OddsRatio_working_3-way'!X116^(1/3))*COS(('OddsRatio_working_3-way'!Y116+4*PI())/3)</f>
        <v>-0.16140053310230087</v>
      </c>
      <c r="AI116" s="11">
        <f>'OddsRatio_working_3-way'!U116/(3*'OddsRatio_working_3-way'!X116^(1/3))*SIN(('OddsRatio_working_3-way'!Y116)/3)</f>
        <v>-0.12625514024812134</v>
      </c>
      <c r="AJ116" s="11">
        <f>'OddsRatio_working_3-way'!U116/(3*'OddsRatio_working_3-way'!X116^(1/3))*SIN(('OddsRatio_working_3-way'!Y116+2*PI())/3)</f>
        <v>-0.40580906395000937</v>
      </c>
      <c r="AK116" s="11">
        <f>'OddsRatio_working_3-way'!U116/(3*'OddsRatio_working_3-way'!X116^(1/3))*SIN(('OddsRatio_working_3-way'!Y116+4*PI())/3)</f>
        <v>0.53206420419813061</v>
      </c>
      <c r="AL116" s="11">
        <f>'OddsRatio_working_3-way'!Z116+'OddsRatio_working_3-way'!AF116</f>
        <v>1.0829627676621651</v>
      </c>
      <c r="AM116" s="11">
        <f>'OddsRatio_working_3-way'!AA116+'OddsRatio_working_3-way'!AG116</f>
        <v>-0.76016170145756279</v>
      </c>
      <c r="AN116" s="11">
        <f>'OddsRatio_working_3-way'!AB116+'OddsRatio_working_3-way'!AH116</f>
        <v>-0.32280106620460175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1.0829627676621651</v>
      </c>
      <c r="AS116" s="11">
        <f>IF(('OddsRatio_working_3-way'!X116=0),IF(Q116&gt;0,-Q116^(1/3),(-Q116)^(1/3)),'OddsRatio_working_3-way'!AM116-'OddsRatio_working_3-way'!R116/3)</f>
        <v>-0.76016170145756279</v>
      </c>
      <c r="AT116" s="11">
        <f>IF(('OddsRatio_working_3-way'!X116=0),IF(Q116&gt;0,-Q116^(1/3),(-Q116)^(1/3)),'OddsRatio_working_3-way'!AN116-'OddsRatio_working_3-way'!R116/3)</f>
        <v>-0.32280106620460175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1.63</v>
      </c>
      <c r="B117" s="4">
        <f>IF('True_Odds_Calculator_3-way'!B118="","",'True_Odds_Calculator_3-way'!B118)</f>
        <v>4.3899999999999997</v>
      </c>
      <c r="C117" s="4">
        <f>IF('True_Odds_Calculator_3-way'!C118="","",'True_Odds_Calculator_3-way'!C118)</f>
        <v>4.82</v>
      </c>
      <c r="D117" s="9">
        <f t="shared" si="26"/>
        <v>0.59307969258605397</v>
      </c>
      <c r="E117" s="9">
        <f t="shared" si="27"/>
        <v>0.21313113684350482</v>
      </c>
      <c r="F117" s="9">
        <f t="shared" si="28"/>
        <v>0.19378917057044126</v>
      </c>
      <c r="G117" s="9">
        <f t="shared" si="29"/>
        <v>1.0890699141071796</v>
      </c>
      <c r="H117" s="9">
        <f t="shared" si="30"/>
        <v>1.6861140458875232</v>
      </c>
      <c r="I117" s="9">
        <f t="shared" si="31"/>
        <v>4.6919470088233384</v>
      </c>
      <c r="J117" s="9">
        <f t="shared" si="32"/>
        <v>5.160247071889426</v>
      </c>
      <c r="K117" s="11">
        <f t="shared" si="33"/>
        <v>0.61349693251533743</v>
      </c>
      <c r="L117" s="11">
        <f t="shared" si="34"/>
        <v>0.22779043280182235</v>
      </c>
      <c r="M117" s="11">
        <f t="shared" si="35"/>
        <v>0.20746887966804978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-0.23653992113880495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0.22730914048905215</v>
      </c>
      <c r="Q117" s="11">
        <f>2*'OddsRatio_working_3-way'!K117*'OddsRatio_working_3-way'!L117*'OddsRatio_working_3-way'!M117</f>
        <v>5.7987025634962289E-2</v>
      </c>
      <c r="R117" s="11">
        <f t="shared" si="36"/>
        <v>0</v>
      </c>
      <c r="S117" s="11">
        <f t="shared" si="37"/>
        <v>-0.96097580228609258</v>
      </c>
      <c r="T117" s="11">
        <f t="shared" si="38"/>
        <v>-0.24514688833828893</v>
      </c>
      <c r="U117" s="11">
        <f>'OddsRatio_working_3-way'!S117-'OddsRatio_working_3-way'!R117^2/3</f>
        <v>-0.96097580228609258</v>
      </c>
      <c r="V117" s="11">
        <f>'OddsRatio_working_3-way'!S117*'OddsRatio_working_3-way'!R117/3-2*'OddsRatio_working_3-way'!R117^3/27-'OddsRatio_working_3-way'!T117</f>
        <v>0.24514688833828893</v>
      </c>
      <c r="W117" s="11">
        <f>'OddsRatio_working_3-way'!V117^2+4*'OddsRatio_working_3-way'!U117^3/27</f>
        <v>-7.1375098159866424E-2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0.18129540467274116</v>
      </c>
      <c r="Y117" s="11">
        <f>IF('OddsRatio_working_3-way'!W117&gt;=0,IF('OddsRatio_working_3-way'!V117+SQRT('OddsRatio_working_3-way'!W117)&gt;0,0,PI()),ACOS('OddsRatio_working_3-way'!V117/(2*'OddsRatio_working_3-way'!X117)))</f>
        <v>0.82834255949831603</v>
      </c>
      <c r="Z117" s="11">
        <f>'OddsRatio_working_3-way'!X117^(1/3)*COS('OddsRatio_working_3-way'!Y117/3)</f>
        <v>0.54453495705358979</v>
      </c>
      <c r="AA117" s="11">
        <f>'OddsRatio_working_3-way'!X117^(1/3)*COS(('OddsRatio_working_3-way'!Y117+2*PI())/3)</f>
        <v>-0.40589087087075154</v>
      </c>
      <c r="AB117" s="11">
        <f>'OddsRatio_working_3-way'!X117^(1/3)*COS(('OddsRatio_working_3-way'!Y117+4*PI())/3)</f>
        <v>-0.13864408618283844</v>
      </c>
      <c r="AC117" s="11">
        <f>'OddsRatio_working_3-way'!X117^(1/3)*SIN('OddsRatio_working_3-way'!Y117/3)</f>
        <v>0.15429500307962873</v>
      </c>
      <c r="AD117" s="11">
        <f>'OddsRatio_working_3-way'!X117^(1/3)*SIN(('OddsRatio_working_3-way'!Y117+2*PI())/3)</f>
        <v>0.39443360451726273</v>
      </c>
      <c r="AE117" s="11">
        <f>'OddsRatio_working_3-way'!X117^(1/3)*SIN(('OddsRatio_working_3-way'!Y117+4*PI())/3)</f>
        <v>-0.54872860759689135</v>
      </c>
      <c r="AF117" s="11">
        <f>-'OddsRatio_working_3-way'!U117/(3*'OddsRatio_working_3-way'!X117^(1/3))*COS(('OddsRatio_working_3-way'!Y117)/3)</f>
        <v>0.5445349570535899</v>
      </c>
      <c r="AG117" s="11">
        <f>-'OddsRatio_working_3-way'!U117/(3*'OddsRatio_working_3-way'!X117^(1/3))*COS(('OddsRatio_working_3-way'!Y117+2*PI())/3)</f>
        <v>-0.4058908708707516</v>
      </c>
      <c r="AH117" s="11">
        <f>-'OddsRatio_working_3-way'!U117/(3*'OddsRatio_working_3-way'!X117^(1/3))*COS(('OddsRatio_working_3-way'!Y117+4*PI())/3)</f>
        <v>-0.13864408618283847</v>
      </c>
      <c r="AI117" s="11">
        <f>'OddsRatio_working_3-way'!U117/(3*'OddsRatio_working_3-way'!X117^(1/3))*SIN(('OddsRatio_working_3-way'!Y117)/3)</f>
        <v>-0.15429500307962876</v>
      </c>
      <c r="AJ117" s="11">
        <f>'OddsRatio_working_3-way'!U117/(3*'OddsRatio_working_3-way'!X117^(1/3))*SIN(('OddsRatio_working_3-way'!Y117+2*PI())/3)</f>
        <v>-0.39443360451726278</v>
      </c>
      <c r="AK117" s="11">
        <f>'OddsRatio_working_3-way'!U117/(3*'OddsRatio_working_3-way'!X117^(1/3))*SIN(('OddsRatio_working_3-way'!Y117+4*PI())/3)</f>
        <v>0.54872860759689146</v>
      </c>
      <c r="AL117" s="11">
        <f>'OddsRatio_working_3-way'!Z117+'OddsRatio_working_3-way'!AF117</f>
        <v>1.0890699141071796</v>
      </c>
      <c r="AM117" s="11">
        <f>'OddsRatio_working_3-way'!AA117+'OddsRatio_working_3-way'!AG117</f>
        <v>-0.81178174174150319</v>
      </c>
      <c r="AN117" s="11">
        <f>'OddsRatio_working_3-way'!AB117+'OddsRatio_working_3-way'!AH117</f>
        <v>-0.27728817236567693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1.0890699141071796</v>
      </c>
      <c r="AS117" s="11">
        <f>IF(('OddsRatio_working_3-way'!X117=0),IF(Q117&gt;0,-Q117^(1/3),(-Q117)^(1/3)),'OddsRatio_working_3-way'!AM117-'OddsRatio_working_3-way'!R117/3)</f>
        <v>-0.81178174174150319</v>
      </c>
      <c r="AT117" s="11">
        <f>IF(('OddsRatio_working_3-way'!X117=0),IF(Q117&gt;0,-Q117^(1/3),(-Q117)^(1/3)),'OddsRatio_working_3-way'!AN117-'OddsRatio_working_3-way'!R117/3)</f>
        <v>-0.27728817236567693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</v>
      </c>
      <c r="B118" s="4">
        <f>IF('True_Odds_Calculator_3-way'!B119="","",'True_Odds_Calculator_3-way'!B119)</f>
        <v>3.66</v>
      </c>
      <c r="C118" s="4">
        <f>IF('True_Odds_Calculator_3-way'!C119="","",'True_Odds_Calculator_3-way'!C119)</f>
        <v>3.53</v>
      </c>
      <c r="D118" s="9">
        <f t="shared" si="26"/>
        <v>0.47211237684238361</v>
      </c>
      <c r="E118" s="9">
        <f t="shared" si="27"/>
        <v>0.25907692311513209</v>
      </c>
      <c r="F118" s="9">
        <f t="shared" si="28"/>
        <v>0.26881070004248425</v>
      </c>
      <c r="G118" s="9">
        <f t="shared" si="29"/>
        <v>1.0751343915849687</v>
      </c>
      <c r="H118" s="9">
        <f t="shared" si="30"/>
        <v>2.1181397672483677</v>
      </c>
      <c r="I118" s="9">
        <f t="shared" si="31"/>
        <v>3.8598574816160163</v>
      </c>
      <c r="J118" s="9">
        <f t="shared" si="32"/>
        <v>3.720090010709971</v>
      </c>
      <c r="K118" s="11">
        <f t="shared" si="33"/>
        <v>0.49019607843137253</v>
      </c>
      <c r="L118" s="11">
        <f t="shared" si="34"/>
        <v>0.27322404371584696</v>
      </c>
      <c r="M118" s="11">
        <f t="shared" si="35"/>
        <v>0.28328611898016998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-0.26555197691702259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0.23637529749898997</v>
      </c>
      <c r="Q118" s="11">
        <f>2*'OddsRatio_working_3-way'!K118*'OddsRatio_working_3-way'!L118*'OddsRatio_working_3-way'!M118</f>
        <v>7.5882920545422131E-2</v>
      </c>
      <c r="R118" s="11">
        <f t="shared" si="36"/>
        <v>0</v>
      </c>
      <c r="S118" s="11">
        <f t="shared" si="37"/>
        <v>-0.89012817845769798</v>
      </c>
      <c r="T118" s="11">
        <f t="shared" si="38"/>
        <v>-0.28575543449685326</v>
      </c>
      <c r="U118" s="11">
        <f>'OddsRatio_working_3-way'!S118-'OddsRatio_working_3-way'!R118^2/3</f>
        <v>-0.89012817845769798</v>
      </c>
      <c r="V118" s="11">
        <f>'OddsRatio_working_3-way'!S118*'OddsRatio_working_3-way'!R118/3-2*'OddsRatio_working_3-way'!R118^3/27-'OddsRatio_working_3-way'!T118</f>
        <v>0.28575543449685326</v>
      </c>
      <c r="W118" s="11">
        <f>'OddsRatio_working_3-way'!V118^2+4*'OddsRatio_working_3-way'!U118^3/27</f>
        <v>-2.2828814520474333E-2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0.16162068467940585</v>
      </c>
      <c r="Y118" s="11">
        <f>IF('OddsRatio_working_3-way'!W118&gt;=0,IF('OddsRatio_working_3-way'!V118+SQRT('OddsRatio_working_3-way'!W118)&gt;0,0,PI()),ACOS('OddsRatio_working_3-way'!V118/(2*'OddsRatio_working_3-way'!X118)))</f>
        <v>0.48637915454692493</v>
      </c>
      <c r="Z118" s="11">
        <f>'OddsRatio_working_3-way'!X118^(1/3)*COS('OddsRatio_working_3-way'!Y118/3)</f>
        <v>0.53756719579248435</v>
      </c>
      <c r="AA118" s="11">
        <f>'OddsRatio_working_3-way'!X118^(1/3)*COS(('OddsRatio_working_3-way'!Y118+2*PI())/3)</f>
        <v>-0.34492936022270471</v>
      </c>
      <c r="AB118" s="11">
        <f>'OddsRatio_working_3-way'!X118^(1/3)*COS(('OddsRatio_working_3-way'!Y118+4*PI())/3)</f>
        <v>-0.19263783556978001</v>
      </c>
      <c r="AC118" s="11">
        <f>'OddsRatio_working_3-way'!X118^(1/3)*SIN('OddsRatio_working_3-way'!Y118/3)</f>
        <v>8.7925552753664857E-2</v>
      </c>
      <c r="AD118" s="11">
        <f>'OddsRatio_working_3-way'!X118^(1/3)*SIN(('OddsRatio_working_3-way'!Y118+2*PI())/3)</f>
        <v>0.42158407142062226</v>
      </c>
      <c r="AE118" s="11">
        <f>'OddsRatio_working_3-way'!X118^(1/3)*SIN(('OddsRatio_working_3-way'!Y118+4*PI())/3)</f>
        <v>-0.50950962417428691</v>
      </c>
      <c r="AF118" s="11">
        <f>-'OddsRatio_working_3-way'!U118/(3*'OddsRatio_working_3-way'!X118^(1/3))*COS(('OddsRatio_working_3-way'!Y118)/3)</f>
        <v>0.53756719579248435</v>
      </c>
      <c r="AG118" s="11">
        <f>-'OddsRatio_working_3-way'!U118/(3*'OddsRatio_working_3-way'!X118^(1/3))*COS(('OddsRatio_working_3-way'!Y118+2*PI())/3)</f>
        <v>-0.34492936022270471</v>
      </c>
      <c r="AH118" s="11">
        <f>-'OddsRatio_working_3-way'!U118/(3*'OddsRatio_working_3-way'!X118^(1/3))*COS(('OddsRatio_working_3-way'!Y118+4*PI())/3)</f>
        <v>-0.19263783556978001</v>
      </c>
      <c r="AI118" s="11">
        <f>'OddsRatio_working_3-way'!U118/(3*'OddsRatio_working_3-way'!X118^(1/3))*SIN(('OddsRatio_working_3-way'!Y118)/3)</f>
        <v>-8.7925552753664857E-2</v>
      </c>
      <c r="AJ118" s="11">
        <f>'OddsRatio_working_3-way'!U118/(3*'OddsRatio_working_3-way'!X118^(1/3))*SIN(('OddsRatio_working_3-way'!Y118+2*PI())/3)</f>
        <v>-0.42158407142062226</v>
      </c>
      <c r="AK118" s="11">
        <f>'OddsRatio_working_3-way'!U118/(3*'OddsRatio_working_3-way'!X118^(1/3))*SIN(('OddsRatio_working_3-way'!Y118+4*PI())/3)</f>
        <v>0.50950962417428691</v>
      </c>
      <c r="AL118" s="11">
        <f>'OddsRatio_working_3-way'!Z118+'OddsRatio_working_3-way'!AF118</f>
        <v>1.0751343915849687</v>
      </c>
      <c r="AM118" s="11">
        <f>'OddsRatio_working_3-way'!AA118+'OddsRatio_working_3-way'!AG118</f>
        <v>-0.68985872044540941</v>
      </c>
      <c r="AN118" s="11">
        <f>'OddsRatio_working_3-way'!AB118+'OddsRatio_working_3-way'!AH118</f>
        <v>-0.38527567113956002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1.0751343915849687</v>
      </c>
      <c r="AS118" s="11">
        <f>IF(('OddsRatio_working_3-way'!X118=0),IF(Q118&gt;0,-Q118^(1/3),(-Q118)^(1/3)),'OddsRatio_working_3-way'!AM118-'OddsRatio_working_3-way'!R118/3)</f>
        <v>-0.68985872044540941</v>
      </c>
      <c r="AT118" s="11">
        <f>IF(('OddsRatio_working_3-way'!X118=0),IF(Q118&gt;0,-Q118^(1/3),(-Q118)^(1/3)),'OddsRatio_working_3-way'!AN118-'OddsRatio_working_3-way'!R118/3)</f>
        <v>-0.38527567113956002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2.9</v>
      </c>
      <c r="B119" s="4">
        <f>IF('True_Odds_Calculator_3-way'!B120="","",'True_Odds_Calculator_3-way'!B120)</f>
        <v>3.68</v>
      </c>
      <c r="C119" s="4">
        <f>IF('True_Odds_Calculator_3-way'!C120="","",'True_Odds_Calculator_3-way'!C120)</f>
        <v>2.4700000000000002</v>
      </c>
      <c r="D119" s="9">
        <f t="shared" si="26"/>
        <v>0.33754629682935122</v>
      </c>
      <c r="E119" s="9">
        <f t="shared" si="27"/>
        <v>0.26537604100954137</v>
      </c>
      <c r="F119" s="9">
        <f t="shared" si="28"/>
        <v>0.3970776621611074</v>
      </c>
      <c r="G119" s="9">
        <f t="shared" si="29"/>
        <v>1.0329245115383179</v>
      </c>
      <c r="H119" s="9">
        <f t="shared" si="30"/>
        <v>2.962556571922804</v>
      </c>
      <c r="I119" s="9">
        <f t="shared" si="31"/>
        <v>3.7682376909226929</v>
      </c>
      <c r="J119" s="9">
        <f t="shared" si="32"/>
        <v>2.5183990319613279</v>
      </c>
      <c r="K119" s="11">
        <f t="shared" si="33"/>
        <v>0.34482758620689657</v>
      </c>
      <c r="L119" s="11">
        <f t="shared" si="34"/>
        <v>0.27173913043478259</v>
      </c>
      <c r="M119" s="11">
        <f t="shared" si="35"/>
        <v>0.40485829959514169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-0.2839637873371007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0.22951580889717088</v>
      </c>
      <c r="Q119" s="11">
        <f>2*'OddsRatio_working_3-way'!K119*'OddsRatio_working_3-way'!L119*'OddsRatio_working_3-way'!M119</f>
        <v>7.5872994676750696E-2</v>
      </c>
      <c r="R119" s="11">
        <f t="shared" si="36"/>
        <v>0</v>
      </c>
      <c r="S119" s="11">
        <f t="shared" si="37"/>
        <v>-0.80825731706665394</v>
      </c>
      <c r="T119" s="11">
        <f t="shared" si="38"/>
        <v>-0.26719250150963764</v>
      </c>
      <c r="U119" s="11">
        <f>'OddsRatio_working_3-way'!S119-'OddsRatio_working_3-way'!R119^2/3</f>
        <v>-0.80825731706665394</v>
      </c>
      <c r="V119" s="11">
        <f>'OddsRatio_working_3-way'!S119*'OddsRatio_working_3-way'!R119/3-2*'OddsRatio_working_3-way'!R119^3/27-'OddsRatio_working_3-way'!T119</f>
        <v>0.26719250150963764</v>
      </c>
      <c r="W119" s="11">
        <f>'OddsRatio_working_3-way'!V119^2+4*'OddsRatio_working_3-way'!U119^3/27</f>
        <v>-6.8330933093650875E-3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0.13984359671821123</v>
      </c>
      <c r="Y119" s="11">
        <f>IF('OddsRatio_working_3-way'!W119&gt;=0,IF('OddsRatio_working_3-way'!V119+SQRT('OddsRatio_working_3-way'!W119)&gt;0,0,PI()),ACOS('OddsRatio_working_3-way'!V119/(2*'OddsRatio_working_3-way'!X119)))</f>
        <v>0.30003484146447601</v>
      </c>
      <c r="Z119" s="11">
        <f>'OddsRatio_working_3-way'!X119^(1/3)*COS('OddsRatio_working_3-way'!Y119/3)</f>
        <v>0.51646225576915905</v>
      </c>
      <c r="AA119" s="11">
        <f>'OddsRatio_working_3-way'!X119^(1/3)*COS(('OddsRatio_working_3-way'!Y119+2*PI())/3)</f>
        <v>-0.30311300664469032</v>
      </c>
      <c r="AB119" s="11">
        <f>'OddsRatio_working_3-way'!X119^(1/3)*COS(('OddsRatio_working_3-way'!Y119+4*PI())/3)</f>
        <v>-0.21334924912446873</v>
      </c>
      <c r="AC119" s="11">
        <f>'OddsRatio_working_3-way'!X119^(1/3)*SIN('OddsRatio_working_3-way'!Y119/3)</f>
        <v>5.1825129567772202E-2</v>
      </c>
      <c r="AD119" s="11">
        <f>'OddsRatio_working_3-way'!X119^(1/3)*SIN(('OddsRatio_working_3-way'!Y119+2*PI())/3)</f>
        <v>0.42135686880802198</v>
      </c>
      <c r="AE119" s="11">
        <f>'OddsRatio_working_3-way'!X119^(1/3)*SIN(('OddsRatio_working_3-way'!Y119+4*PI())/3)</f>
        <v>-0.47318199837579417</v>
      </c>
      <c r="AF119" s="11">
        <f>-'OddsRatio_working_3-way'!U119/(3*'OddsRatio_working_3-way'!X119^(1/3))*COS(('OddsRatio_working_3-way'!Y119)/3)</f>
        <v>0.51646225576915894</v>
      </c>
      <c r="AG119" s="11">
        <f>-'OddsRatio_working_3-way'!U119/(3*'OddsRatio_working_3-way'!X119^(1/3))*COS(('OddsRatio_working_3-way'!Y119+2*PI())/3)</f>
        <v>-0.30311300664469021</v>
      </c>
      <c r="AH119" s="11">
        <f>-'OddsRatio_working_3-way'!U119/(3*'OddsRatio_working_3-way'!X119^(1/3))*COS(('OddsRatio_working_3-way'!Y119+4*PI())/3)</f>
        <v>-0.21334924912446868</v>
      </c>
      <c r="AI119" s="11">
        <f>'OddsRatio_working_3-way'!U119/(3*'OddsRatio_working_3-way'!X119^(1/3))*SIN(('OddsRatio_working_3-way'!Y119)/3)</f>
        <v>-5.1825129567772188E-2</v>
      </c>
      <c r="AJ119" s="11">
        <f>'OddsRatio_working_3-way'!U119/(3*'OddsRatio_working_3-way'!X119^(1/3))*SIN(('OddsRatio_working_3-way'!Y119+2*PI())/3)</f>
        <v>-0.42135686880802187</v>
      </c>
      <c r="AK119" s="11">
        <f>'OddsRatio_working_3-way'!U119/(3*'OddsRatio_working_3-way'!X119^(1/3))*SIN(('OddsRatio_working_3-way'!Y119+4*PI())/3)</f>
        <v>0.47318199837579411</v>
      </c>
      <c r="AL119" s="11">
        <f>'OddsRatio_working_3-way'!Z119+'OddsRatio_working_3-way'!AF119</f>
        <v>1.0329245115383179</v>
      </c>
      <c r="AM119" s="11">
        <f>'OddsRatio_working_3-way'!AA119+'OddsRatio_working_3-way'!AG119</f>
        <v>-0.60622601328938053</v>
      </c>
      <c r="AN119" s="11">
        <f>'OddsRatio_working_3-way'!AB119+'OddsRatio_working_3-way'!AH119</f>
        <v>-0.42669849824893741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1.0329245115383179</v>
      </c>
      <c r="AS119" s="11">
        <f>IF(('OddsRatio_working_3-way'!X119=0),IF(Q119&gt;0,-Q119^(1/3),(-Q119)^(1/3)),'OddsRatio_working_3-way'!AM119-'OddsRatio_working_3-way'!R119/3)</f>
        <v>-0.60622601328938053</v>
      </c>
      <c r="AT119" s="11">
        <f>IF(('OddsRatio_working_3-way'!X119=0),IF(Q119&gt;0,-Q119^(1/3),(-Q119)^(1/3)),'OddsRatio_working_3-way'!AN119-'OddsRatio_working_3-way'!R119/3)</f>
        <v>-0.42669849824893741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2.71</v>
      </c>
      <c r="B120" s="4">
        <f>IF('True_Odds_Calculator_3-way'!B121="","",'True_Odds_Calculator_3-way'!B121)</f>
        <v>3.66</v>
      </c>
      <c r="C120" s="4">
        <f>IF('True_Odds_Calculator_3-way'!C121="","",'True_Odds_Calculator_3-way'!C121)</f>
        <v>2.63</v>
      </c>
      <c r="D120" s="9">
        <f t="shared" si="26"/>
        <v>0.36115900161156933</v>
      </c>
      <c r="E120" s="9">
        <f t="shared" si="27"/>
        <v>0.26655538566491099</v>
      </c>
      <c r="F120" s="9">
        <f t="shared" si="28"/>
        <v>0.37228561272351979</v>
      </c>
      <c r="G120" s="9">
        <f t="shared" si="29"/>
        <v>1.0344231362383125</v>
      </c>
      <c r="H120" s="9">
        <f t="shared" si="30"/>
        <v>2.768863562967514</v>
      </c>
      <c r="I120" s="9">
        <f t="shared" si="31"/>
        <v>3.7515655423939114</v>
      </c>
      <c r="J120" s="9">
        <f t="shared" si="32"/>
        <v>2.6861097120684496</v>
      </c>
      <c r="K120" s="11">
        <f t="shared" si="33"/>
        <v>0.36900369003690037</v>
      </c>
      <c r="L120" s="11">
        <f t="shared" si="34"/>
        <v>0.27322404371584696</v>
      </c>
      <c r="M120" s="11">
        <f t="shared" si="35"/>
        <v>0.38022813688212931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-0.28422300491782582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0.23000915666452681</v>
      </c>
      <c r="Q120" s="11">
        <f>2*'OddsRatio_working_3-way'!K120*'OddsRatio_working_3-way'!L120*'OddsRatio_working_3-way'!M120</f>
        <v>7.66697188881756E-2</v>
      </c>
      <c r="R120" s="11">
        <f t="shared" si="36"/>
        <v>0</v>
      </c>
      <c r="S120" s="11">
        <f t="shared" si="37"/>
        <v>-0.80925594580574767</v>
      </c>
      <c r="T120" s="11">
        <f t="shared" si="38"/>
        <v>-0.26975198193524924</v>
      </c>
      <c r="U120" s="11">
        <f>'OddsRatio_working_3-way'!S120-'OddsRatio_working_3-way'!R120^2/3</f>
        <v>-0.80925594580574767</v>
      </c>
      <c r="V120" s="11">
        <f>'OddsRatio_working_3-way'!S120*'OddsRatio_working_3-way'!R120/3-2*'OddsRatio_working_3-way'!R120^3/27-'OddsRatio_working_3-way'!T120</f>
        <v>0.26975198193524924</v>
      </c>
      <c r="W120" s="11">
        <f>'OddsRatio_working_3-way'!V120^2+4*'OddsRatio_working_3-way'!U120^3/27</f>
        <v>-5.7491012799275043E-3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0.14010284886282875</v>
      </c>
      <c r="Y120" s="11">
        <f>IF('OddsRatio_working_3-way'!W120&gt;=0,IF('OddsRatio_working_3-way'!V120+SQRT('OddsRatio_working_3-way'!W120)&gt;0,0,PI()),ACOS('OddsRatio_working_3-way'!V120/(2*'OddsRatio_working_3-way'!X120)))</f>
        <v>0.27401313912954306</v>
      </c>
      <c r="Z120" s="11">
        <f>'OddsRatio_working_3-way'!X120^(1/3)*COS('OddsRatio_working_3-way'!Y120/3)</f>
        <v>0.51721156811915625</v>
      </c>
      <c r="AA120" s="11">
        <f>'OddsRatio_working_3-way'!X120^(1/3)*COS(('OddsRatio_working_3-way'!Y120+2*PI())/3)</f>
        <v>-0.29963177343496616</v>
      </c>
      <c r="AB120" s="11">
        <f>'OddsRatio_working_3-way'!X120^(1/3)*COS(('OddsRatio_working_3-way'!Y120+4*PI())/3)</f>
        <v>-0.21757979468419028</v>
      </c>
      <c r="AC120" s="11">
        <f>'OddsRatio_working_3-way'!X120^(1/3)*SIN('OddsRatio_working_3-way'!Y120/3)</f>
        <v>4.7372732019301998E-2</v>
      </c>
      <c r="AD120" s="11">
        <f>'OddsRatio_working_3-way'!X120^(1/3)*SIN(('OddsRatio_working_3-way'!Y120+2*PI())/3)</f>
        <v>0.42423199111272408</v>
      </c>
      <c r="AE120" s="11">
        <f>'OddsRatio_working_3-way'!X120^(1/3)*SIN(('OddsRatio_working_3-way'!Y120+4*PI())/3)</f>
        <v>-0.471604723132026</v>
      </c>
      <c r="AF120" s="11">
        <f>-'OddsRatio_working_3-way'!U120/(3*'OddsRatio_working_3-way'!X120^(1/3))*COS(('OddsRatio_working_3-way'!Y120)/3)</f>
        <v>0.51721156811915614</v>
      </c>
      <c r="AG120" s="11">
        <f>-'OddsRatio_working_3-way'!U120/(3*'OddsRatio_working_3-way'!X120^(1/3))*COS(('OddsRatio_working_3-way'!Y120+2*PI())/3)</f>
        <v>-0.29963177343496611</v>
      </c>
      <c r="AH120" s="11">
        <f>-'OddsRatio_working_3-way'!U120/(3*'OddsRatio_working_3-way'!X120^(1/3))*COS(('OddsRatio_working_3-way'!Y120+4*PI())/3)</f>
        <v>-0.21757979468419025</v>
      </c>
      <c r="AI120" s="11">
        <f>'OddsRatio_working_3-way'!U120/(3*'OddsRatio_working_3-way'!X120^(1/3))*SIN(('OddsRatio_working_3-way'!Y120)/3)</f>
        <v>-4.7372732019301984E-2</v>
      </c>
      <c r="AJ120" s="11">
        <f>'OddsRatio_working_3-way'!U120/(3*'OddsRatio_working_3-way'!X120^(1/3))*SIN(('OddsRatio_working_3-way'!Y120+2*PI())/3)</f>
        <v>-0.42423199111272397</v>
      </c>
      <c r="AK120" s="11">
        <f>'OddsRatio_working_3-way'!U120/(3*'OddsRatio_working_3-way'!X120^(1/3))*SIN(('OddsRatio_working_3-way'!Y120+4*PI())/3)</f>
        <v>0.47160472313202589</v>
      </c>
      <c r="AL120" s="11">
        <f>'OddsRatio_working_3-way'!Z120+'OddsRatio_working_3-way'!AF120</f>
        <v>1.0344231362383125</v>
      </c>
      <c r="AM120" s="11">
        <f>'OddsRatio_working_3-way'!AA120+'OddsRatio_working_3-way'!AG120</f>
        <v>-0.59926354686993233</v>
      </c>
      <c r="AN120" s="11">
        <f>'OddsRatio_working_3-way'!AB120+'OddsRatio_working_3-way'!AH120</f>
        <v>-0.43515958936838051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1.0344231362383125</v>
      </c>
      <c r="AS120" s="11">
        <f>IF(('OddsRatio_working_3-way'!X120=0),IF(Q120&gt;0,-Q120^(1/3),(-Q120)^(1/3)),'OddsRatio_working_3-way'!AM120-'OddsRatio_working_3-way'!R120/3)</f>
        <v>-0.59926354686993233</v>
      </c>
      <c r="AT120" s="11">
        <f>IF(('OddsRatio_working_3-way'!X120=0),IF(Q120&gt;0,-Q120^(1/3),(-Q120)^(1/3)),'OddsRatio_working_3-way'!AN120-'OddsRatio_working_3-way'!R120/3)</f>
        <v>-0.43515958936838051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1.56</v>
      </c>
      <c r="B121" s="4">
        <f>IF('True_Odds_Calculator_3-way'!B122="","",'True_Odds_Calculator_3-way'!B122)</f>
        <v>4.41</v>
      </c>
      <c r="C121" s="4">
        <f>IF('True_Odds_Calculator_3-way'!C122="","",'True_Odds_Calculator_3-way'!C122)</f>
        <v>6.08</v>
      </c>
      <c r="D121" s="9">
        <f t="shared" si="26"/>
        <v>0.62714525270103094</v>
      </c>
      <c r="E121" s="9">
        <f t="shared" si="27"/>
        <v>0.21643876695836647</v>
      </c>
      <c r="F121" s="9">
        <f t="shared" si="28"/>
        <v>0.15641598034060269</v>
      </c>
      <c r="G121" s="9">
        <f t="shared" si="29"/>
        <v>1.0616552479359367</v>
      </c>
      <c r="H121" s="9">
        <f t="shared" si="30"/>
        <v>1.5945269388441248</v>
      </c>
      <c r="I121" s="9">
        <f t="shared" si="31"/>
        <v>4.620244395461544</v>
      </c>
      <c r="J121" s="9">
        <f t="shared" si="32"/>
        <v>6.3932086595145581</v>
      </c>
      <c r="K121" s="11">
        <f t="shared" si="33"/>
        <v>0.64102564102564097</v>
      </c>
      <c r="L121" s="11">
        <f t="shared" si="34"/>
        <v>0.22675736961451246</v>
      </c>
      <c r="M121" s="11">
        <f t="shared" si="35"/>
        <v>0.16447368421052633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-0.23192061349956095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0.21636241091128305</v>
      </c>
      <c r="Q121" s="11">
        <f>2*'OddsRatio_working_3-way'!K121*'OddsRatio_working_3-way'!L121*'OddsRatio_working_3-way'!M121</f>
        <v>4.7814897438957588E-2</v>
      </c>
      <c r="R121" s="11">
        <f t="shared" si="36"/>
        <v>0</v>
      </c>
      <c r="S121" s="11">
        <f t="shared" si="37"/>
        <v>-0.93291582687061425</v>
      </c>
      <c r="T121" s="11">
        <f t="shared" si="38"/>
        <v>-0.20616924350731811</v>
      </c>
      <c r="U121" s="11">
        <f>'OddsRatio_working_3-way'!S121-'OddsRatio_working_3-way'!R121^2/3</f>
        <v>-0.93291582687061425</v>
      </c>
      <c r="V121" s="11">
        <f>'OddsRatio_working_3-way'!S121*'OddsRatio_working_3-way'!R121/3-2*'OddsRatio_working_3-way'!R121^3/27-'OddsRatio_working_3-way'!T121</f>
        <v>0.20616924350731811</v>
      </c>
      <c r="W121" s="11">
        <f>'OddsRatio_working_3-way'!V121^2+4*'OddsRatio_working_3-way'!U121^3/27</f>
        <v>-7.7782604732503868E-2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0.1734130630178157</v>
      </c>
      <c r="Y121" s="11">
        <f>IF('OddsRatio_working_3-way'!W121&gt;=0,IF('OddsRatio_working_3-way'!V121+SQRT('OddsRatio_working_3-way'!W121)&gt;0,0,PI()),ACOS('OddsRatio_working_3-way'!V121/(2*'OddsRatio_working_3-way'!X121)))</f>
        <v>0.93422036527464258</v>
      </c>
      <c r="Z121" s="11">
        <f>'OddsRatio_working_3-way'!X121^(1/3)*COS('OddsRatio_working_3-way'!Y121/3)</f>
        <v>0.53082762396796845</v>
      </c>
      <c r="AA121" s="11">
        <f>'OddsRatio_working_3-way'!X121^(1/3)*COS(('OddsRatio_working_3-way'!Y121+2*PI())/3)</f>
        <v>-0.4133850319628854</v>
      </c>
      <c r="AB121" s="11">
        <f>'OddsRatio_working_3-way'!X121^(1/3)*COS(('OddsRatio_working_3-way'!Y121+4*PI())/3)</f>
        <v>-0.11744259200508331</v>
      </c>
      <c r="AC121" s="11">
        <f>'OddsRatio_working_3-way'!X121^(1/3)*SIN('OddsRatio_working_3-way'!Y121/3)</f>
        <v>0.17086244737427189</v>
      </c>
      <c r="AD121" s="11">
        <f>'OddsRatio_working_3-way'!X121^(1/3)*SIN(('OddsRatio_working_3-way'!Y121+2*PI())/3)</f>
        <v>0.37427898369965829</v>
      </c>
      <c r="AE121" s="11">
        <f>'OddsRatio_working_3-way'!X121^(1/3)*SIN(('OddsRatio_working_3-way'!Y121+4*PI())/3)</f>
        <v>-0.54514143107392998</v>
      </c>
      <c r="AF121" s="11">
        <f>-'OddsRatio_working_3-way'!U121/(3*'OddsRatio_working_3-way'!X121^(1/3))*COS(('OddsRatio_working_3-way'!Y121)/3)</f>
        <v>0.53082762396796834</v>
      </c>
      <c r="AG121" s="11">
        <f>-'OddsRatio_working_3-way'!U121/(3*'OddsRatio_working_3-way'!X121^(1/3))*COS(('OddsRatio_working_3-way'!Y121+2*PI())/3)</f>
        <v>-0.41338503196288529</v>
      </c>
      <c r="AH121" s="11">
        <f>-'OddsRatio_working_3-way'!U121/(3*'OddsRatio_working_3-way'!X121^(1/3))*COS(('OddsRatio_working_3-way'!Y121+4*PI())/3)</f>
        <v>-0.11744259200508328</v>
      </c>
      <c r="AI121" s="11">
        <f>'OddsRatio_working_3-way'!U121/(3*'OddsRatio_working_3-way'!X121^(1/3))*SIN(('OddsRatio_working_3-way'!Y121)/3)</f>
        <v>-0.17086244737427186</v>
      </c>
      <c r="AJ121" s="11">
        <f>'OddsRatio_working_3-way'!U121/(3*'OddsRatio_working_3-way'!X121^(1/3))*SIN(('OddsRatio_working_3-way'!Y121+2*PI())/3)</f>
        <v>-0.37427898369965817</v>
      </c>
      <c r="AK121" s="11">
        <f>'OddsRatio_working_3-way'!U121/(3*'OddsRatio_working_3-way'!X121^(1/3))*SIN(('OddsRatio_working_3-way'!Y121+4*PI())/3)</f>
        <v>0.54514143107392987</v>
      </c>
      <c r="AL121" s="11">
        <f>'OddsRatio_working_3-way'!Z121+'OddsRatio_working_3-way'!AF121</f>
        <v>1.0616552479359367</v>
      </c>
      <c r="AM121" s="11">
        <f>'OddsRatio_working_3-way'!AA121+'OddsRatio_working_3-way'!AG121</f>
        <v>-0.82677006392577068</v>
      </c>
      <c r="AN121" s="11">
        <f>'OddsRatio_working_3-way'!AB121+'OddsRatio_working_3-way'!AH121</f>
        <v>-0.23488518401016659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1.0616552479359367</v>
      </c>
      <c r="AS121" s="11">
        <f>IF(('OddsRatio_working_3-way'!X121=0),IF(Q121&gt;0,-Q121^(1/3),(-Q121)^(1/3)),'OddsRatio_working_3-way'!AM121-'OddsRatio_working_3-way'!R121/3)</f>
        <v>-0.82677006392577068</v>
      </c>
      <c r="AT121" s="11">
        <f>IF(('OddsRatio_working_3-way'!X121=0),IF(Q121&gt;0,-Q121^(1/3),(-Q121)^(1/3)),'OddsRatio_working_3-way'!AN121-'OddsRatio_working_3-way'!R121/3)</f>
        <v>-0.23488518401016659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1.65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5.7</v>
      </c>
      <c r="D122" s="9">
        <f t="shared" si="26"/>
        <v>0.59401098542562847</v>
      </c>
      <c r="E122" s="9">
        <f t="shared" si="27"/>
        <v>0.23769601538242827</v>
      </c>
      <c r="F122" s="9">
        <f t="shared" si="28"/>
        <v>0.16829299919194324</v>
      </c>
      <c r="G122" s="9">
        <f t="shared" si="29"/>
        <v>1.0514931529642104</v>
      </c>
      <c r="H122" s="9">
        <f t="shared" si="30"/>
        <v>1.6834705494267366</v>
      </c>
      <c r="I122" s="9">
        <f t="shared" si="31"/>
        <v>4.2070541165408413</v>
      </c>
      <c r="J122" s="9">
        <f t="shared" si="32"/>
        <v>5.9420178189317898</v>
      </c>
      <c r="K122" s="11">
        <f t="shared" si="33"/>
        <v>0.60606060606060608</v>
      </c>
      <c r="L122" s="11">
        <f t="shared" si="34"/>
        <v>0.24691358024691359</v>
      </c>
      <c r="M122" s="11">
        <f t="shared" si="35"/>
        <v>0.17543859649122806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-0.24462296781984894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0.22052887549963573</v>
      </c>
      <c r="Q122" s="11">
        <f>2*'OddsRatio_working_3-way'!K122*'OddsRatio_working_3-way'!L122*'OddsRatio_working_3-way'!M122</f>
        <v>5.2506875118960891E-2</v>
      </c>
      <c r="R122" s="11">
        <f t="shared" si="36"/>
        <v>0</v>
      </c>
      <c r="S122" s="11">
        <f t="shared" si="37"/>
        <v>-0.90150519170400567</v>
      </c>
      <c r="T122" s="11">
        <f t="shared" si="38"/>
        <v>-0.21464409326285852</v>
      </c>
      <c r="U122" s="11">
        <f>'OddsRatio_working_3-way'!S122-'OddsRatio_working_3-way'!R122^2/3</f>
        <v>-0.90150519170400567</v>
      </c>
      <c r="V122" s="11">
        <f>'OddsRatio_working_3-way'!S122*'OddsRatio_working_3-way'!R122/3-2*'OddsRatio_working_3-way'!R122^3/27-'OddsRatio_working_3-way'!T122</f>
        <v>0.21464409326285852</v>
      </c>
      <c r="W122" s="11">
        <f>'OddsRatio_working_3-way'!V122^2+4*'OddsRatio_working_3-way'!U122^3/27</f>
        <v>-6.2470688986843353E-2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0.16472915327855453</v>
      </c>
      <c r="Y122" s="11">
        <f>IF('OddsRatio_working_3-way'!W122&gt;=0,IF('OddsRatio_working_3-way'!V122+SQRT('OddsRatio_working_3-way'!W122)&gt;0,0,PI()),ACOS('OddsRatio_working_3-way'!V122/(2*'OddsRatio_working_3-way'!X122)))</f>
        <v>0.86122833661902254</v>
      </c>
      <c r="Z122" s="11">
        <f>'OddsRatio_working_3-way'!X122^(1/3)*COS('OddsRatio_working_3-way'!Y122/3)</f>
        <v>0.52574657648210521</v>
      </c>
      <c r="AA122" s="11">
        <f>'OddsRatio_working_3-way'!X122^(1/3)*COS(('OddsRatio_working_3-way'!Y122+2*PI())/3)</f>
        <v>-0.39729501607554707</v>
      </c>
      <c r="AB122" s="11">
        <f>'OddsRatio_working_3-way'!X122^(1/3)*COS(('OddsRatio_working_3-way'!Y122+4*PI())/3)</f>
        <v>-0.12845156040655822</v>
      </c>
      <c r="AC122" s="11">
        <f>'OddsRatio_working_3-way'!X122^(1/3)*SIN('OddsRatio_working_3-way'!Y122/3)</f>
        <v>0.15521684150036003</v>
      </c>
      <c r="AD122" s="11">
        <f>'OddsRatio_working_3-way'!X122^(1/3)*SIN(('OddsRatio_working_3-way'!Y122+2*PI())/3)</f>
        <v>0.37770147043602137</v>
      </c>
      <c r="AE122" s="11">
        <f>'OddsRatio_working_3-way'!X122^(1/3)*SIN(('OddsRatio_working_3-way'!Y122+4*PI())/3)</f>
        <v>-0.53291831193638139</v>
      </c>
      <c r="AF122" s="11">
        <f>-'OddsRatio_working_3-way'!U122/(3*'OddsRatio_working_3-way'!X122^(1/3))*COS(('OddsRatio_working_3-way'!Y122)/3)</f>
        <v>0.5257465764821051</v>
      </c>
      <c r="AG122" s="11">
        <f>-'OddsRatio_working_3-way'!U122/(3*'OddsRatio_working_3-way'!X122^(1/3))*COS(('OddsRatio_working_3-way'!Y122+2*PI())/3)</f>
        <v>-0.39729501607554701</v>
      </c>
      <c r="AH122" s="11">
        <f>-'OddsRatio_working_3-way'!U122/(3*'OddsRatio_working_3-way'!X122^(1/3))*COS(('OddsRatio_working_3-way'!Y122+4*PI())/3)</f>
        <v>-0.1284515604065582</v>
      </c>
      <c r="AI122" s="11">
        <f>'OddsRatio_working_3-way'!U122/(3*'OddsRatio_working_3-way'!X122^(1/3))*SIN(('OddsRatio_working_3-way'!Y122)/3)</f>
        <v>-0.15521684150036</v>
      </c>
      <c r="AJ122" s="11">
        <f>'OddsRatio_working_3-way'!U122/(3*'OddsRatio_working_3-way'!X122^(1/3))*SIN(('OddsRatio_working_3-way'!Y122+2*PI())/3)</f>
        <v>-0.37770147043602131</v>
      </c>
      <c r="AK122" s="11">
        <f>'OddsRatio_working_3-way'!U122/(3*'OddsRatio_working_3-way'!X122^(1/3))*SIN(('OddsRatio_working_3-way'!Y122+4*PI())/3)</f>
        <v>0.53291831193638128</v>
      </c>
      <c r="AL122" s="11">
        <f>'OddsRatio_working_3-way'!Z122+'OddsRatio_working_3-way'!AF122</f>
        <v>1.0514931529642104</v>
      </c>
      <c r="AM122" s="11">
        <f>'OddsRatio_working_3-way'!AA122+'OddsRatio_working_3-way'!AG122</f>
        <v>-0.79459003215109414</v>
      </c>
      <c r="AN122" s="11">
        <f>'OddsRatio_working_3-way'!AB122+'OddsRatio_working_3-way'!AH122</f>
        <v>-0.25690312081311639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1.0514931529642104</v>
      </c>
      <c r="AS122" s="11">
        <f>IF(('OddsRatio_working_3-way'!X122=0),IF(Q122&gt;0,-Q122^(1/3),(-Q122)^(1/3)),'OddsRatio_working_3-way'!AM122-'OddsRatio_working_3-way'!R122/3)</f>
        <v>-0.79459003215109414</v>
      </c>
      <c r="AT122" s="11">
        <f>IF(('OddsRatio_working_3-way'!X122=0),IF(Q122&gt;0,-Q122^(1/3),(-Q122)^(1/3)),'OddsRatio_working_3-way'!AN122-'OddsRatio_working_3-way'!R122/3)</f>
        <v>-0.25690312081311639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2.09</v>
      </c>
      <c r="B123" s="4">
        <f>IF('True_Odds_Calculator_3-way'!B124="","",'True_Odds_Calculator_3-way'!B124)</f>
        <v>3.54</v>
      </c>
      <c r="C123" s="4">
        <f>IF('True_Odds_Calculator_3-way'!C124="","",'True_Odds_Calculator_3-way'!C124)</f>
        <v>3.73</v>
      </c>
      <c r="D123" s="9">
        <f t="shared" si="26"/>
        <v>0.46722660108249919</v>
      </c>
      <c r="E123" s="9">
        <f t="shared" si="27"/>
        <v>0.27343416693418271</v>
      </c>
      <c r="F123" s="9">
        <f t="shared" si="28"/>
        <v>0.25933923198331826</v>
      </c>
      <c r="G123" s="9">
        <f t="shared" si="29"/>
        <v>1.0461367859926127</v>
      </c>
      <c r="H123" s="9">
        <f t="shared" si="30"/>
        <v>2.140289096731947</v>
      </c>
      <c r="I123" s="9">
        <f t="shared" si="31"/>
        <v>3.657187436421236</v>
      </c>
      <c r="J123" s="9">
        <f t="shared" si="32"/>
        <v>3.8559534257598327</v>
      </c>
      <c r="K123" s="11">
        <f t="shared" si="33"/>
        <v>0.47846889952153115</v>
      </c>
      <c r="L123" s="11">
        <f t="shared" si="34"/>
        <v>0.2824858757062147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-0.273882624993396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0.23046168650557686</v>
      </c>
      <c r="Q123" s="11">
        <f>2*'OddsRatio_working_3-way'!K123*'OddsRatio_working_3-way'!L123*'OddsRatio_working_3-way'!M123</f>
        <v>7.2472228460873228E-2</v>
      </c>
      <c r="R123" s="11">
        <f t="shared" si="36"/>
        <v>0</v>
      </c>
      <c r="S123" s="11">
        <f t="shared" si="37"/>
        <v>-0.84146150750210558</v>
      </c>
      <c r="T123" s="11">
        <f t="shared" si="38"/>
        <v>-0.2646105369503477</v>
      </c>
      <c r="U123" s="11">
        <f>'OddsRatio_working_3-way'!S123-'OddsRatio_working_3-way'!R123^2/3</f>
        <v>-0.84146150750210558</v>
      </c>
      <c r="V123" s="11">
        <f>'OddsRatio_working_3-way'!S123*'OddsRatio_working_3-way'!R123/3-2*'OddsRatio_working_3-way'!R123^3/27-'OddsRatio_working_3-way'!T123</f>
        <v>0.2646105369503477</v>
      </c>
      <c r="W123" s="11">
        <f>'OddsRatio_working_3-way'!V123^2+4*'OddsRatio_working_3-way'!U123^3/27</f>
        <v>-1.824839039155586E-2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0.14854892010437773</v>
      </c>
      <c r="Y123" s="11">
        <f>IF('OddsRatio_working_3-way'!W123&gt;=0,IF('OddsRatio_working_3-way'!V123+SQRT('OddsRatio_working_3-way'!W123)&gt;0,0,PI()),ACOS('OddsRatio_working_3-way'!V123/(2*'OddsRatio_working_3-way'!X123)))</f>
        <v>0.47202104774792697</v>
      </c>
      <c r="Z123" s="11">
        <f>'OddsRatio_working_3-way'!X123^(1/3)*COS('OddsRatio_working_3-way'!Y123/3)</f>
        <v>0.52306839299630636</v>
      </c>
      <c r="AA123" s="11">
        <f>'OddsRatio_working_3-way'!X123^(1/3)*COS(('OddsRatio_working_3-way'!Y123+2*PI())/3)</f>
        <v>-0.33340191568919614</v>
      </c>
      <c r="AB123" s="11">
        <f>'OddsRatio_working_3-way'!X123^(1/3)*COS(('OddsRatio_working_3-way'!Y123+4*PI())/3)</f>
        <v>-0.18966647730711036</v>
      </c>
      <c r="AC123" s="11">
        <f>'OddsRatio_working_3-way'!X123^(1/3)*SIN('OddsRatio_working_3-way'!Y123/3)</f>
        <v>8.2985694041986191E-2</v>
      </c>
      <c r="AD123" s="11">
        <f>'OddsRatio_working_3-way'!X123^(1/3)*SIN(('OddsRatio_working_3-way'!Y123+2*PI())/3)</f>
        <v>0.41149766923051062</v>
      </c>
      <c r="AE123" s="11">
        <f>'OddsRatio_working_3-way'!X123^(1/3)*SIN(('OddsRatio_working_3-way'!Y123+4*PI())/3)</f>
        <v>-0.49448336327249665</v>
      </c>
      <c r="AF123" s="11">
        <f>-'OddsRatio_working_3-way'!U123/(3*'OddsRatio_working_3-way'!X123^(1/3))*COS(('OddsRatio_working_3-way'!Y123)/3)</f>
        <v>0.52306839299630636</v>
      </c>
      <c r="AG123" s="11">
        <f>-'OddsRatio_working_3-way'!U123/(3*'OddsRatio_working_3-way'!X123^(1/3))*COS(('OddsRatio_working_3-way'!Y123+2*PI())/3)</f>
        <v>-0.33340191568919614</v>
      </c>
      <c r="AH123" s="11">
        <f>-'OddsRatio_working_3-way'!U123/(3*'OddsRatio_working_3-way'!X123^(1/3))*COS(('OddsRatio_working_3-way'!Y123+4*PI())/3)</f>
        <v>-0.18966647730711036</v>
      </c>
      <c r="AI123" s="11">
        <f>'OddsRatio_working_3-way'!U123/(3*'OddsRatio_working_3-way'!X123^(1/3))*SIN(('OddsRatio_working_3-way'!Y123)/3)</f>
        <v>-8.2985694041986191E-2</v>
      </c>
      <c r="AJ123" s="11">
        <f>'OddsRatio_working_3-way'!U123/(3*'OddsRatio_working_3-way'!X123^(1/3))*SIN(('OddsRatio_working_3-way'!Y123+2*PI())/3)</f>
        <v>-0.41149766923051062</v>
      </c>
      <c r="AK123" s="11">
        <f>'OddsRatio_working_3-way'!U123/(3*'OddsRatio_working_3-way'!X123^(1/3))*SIN(('OddsRatio_working_3-way'!Y123+4*PI())/3)</f>
        <v>0.49448336327249665</v>
      </c>
      <c r="AL123" s="11">
        <f>'OddsRatio_working_3-way'!Z123+'OddsRatio_working_3-way'!AF123</f>
        <v>1.0461367859926127</v>
      </c>
      <c r="AM123" s="11">
        <f>'OddsRatio_working_3-way'!AA123+'OddsRatio_working_3-way'!AG123</f>
        <v>-0.66680383137839228</v>
      </c>
      <c r="AN123" s="11">
        <f>'OddsRatio_working_3-way'!AB123+'OddsRatio_working_3-way'!AH123</f>
        <v>-0.37933295461422073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1.0461367859926127</v>
      </c>
      <c r="AS123" s="11">
        <f>IF(('OddsRatio_working_3-way'!X123=0),IF(Q123&gt;0,-Q123^(1/3),(-Q123)^(1/3)),'OddsRatio_working_3-way'!AM123-'OddsRatio_working_3-way'!R123/3)</f>
        <v>-0.66680383137839228</v>
      </c>
      <c r="AT123" s="11">
        <f>IF(('OddsRatio_working_3-way'!X123=0),IF(Q123&gt;0,-Q123^(1/3),(-Q123)^(1/3)),'OddsRatio_working_3-way'!AN123-'OddsRatio_working_3-way'!R123/3)</f>
        <v>-0.37933295461422073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3.98</v>
      </c>
      <c r="B124" s="4">
        <f>IF('True_Odds_Calculator_3-way'!B125="","",'True_Odds_Calculator_3-way'!B125)</f>
        <v>3.87</v>
      </c>
      <c r="C124" s="4">
        <f>IF('True_Odds_Calculator_3-way'!C125="","",'True_Odds_Calculator_3-way'!C125)</f>
        <v>1.94</v>
      </c>
      <c r="D124" s="9">
        <f t="shared" si="26"/>
        <v>0.24378200153098675</v>
      </c>
      <c r="E124" s="9">
        <f t="shared" si="27"/>
        <v>0.25078236225720218</v>
      </c>
      <c r="F124" s="9">
        <f t="shared" si="28"/>
        <v>0.5054356362118112</v>
      </c>
      <c r="G124" s="9">
        <f t="shared" si="29"/>
        <v>1.0409481726410053</v>
      </c>
      <c r="H124" s="9">
        <f t="shared" si="30"/>
        <v>4.1020255544701953</v>
      </c>
      <c r="I124" s="9">
        <f t="shared" si="31"/>
        <v>3.9875212554796851</v>
      </c>
      <c r="J124" s="9">
        <f t="shared" si="32"/>
        <v>1.9784912822825445</v>
      </c>
      <c r="K124" s="11">
        <f t="shared" si="33"/>
        <v>0.25125628140703515</v>
      </c>
      <c r="L124" s="11">
        <f t="shared" si="34"/>
        <v>0.25839793281653745</v>
      </c>
      <c r="M124" s="11">
        <f t="shared" si="35"/>
        <v>0.51546391752577325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-0.26904829697382726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0.22723436302961841</v>
      </c>
      <c r="Q124" s="11">
        <f>2*'OddsRatio_working_3-way'!K124*'OddsRatio_working_3-way'!L124*'OddsRatio_working_3-way'!M124</f>
        <v>6.693206569355474E-2</v>
      </c>
      <c r="R124" s="11">
        <f t="shared" si="36"/>
        <v>0</v>
      </c>
      <c r="S124" s="11">
        <f t="shared" si="37"/>
        <v>-0.84458576986169709</v>
      </c>
      <c r="T124" s="11">
        <f t="shared" si="38"/>
        <v>-0.24877342263967506</v>
      </c>
      <c r="U124" s="11">
        <f>'OddsRatio_working_3-way'!S124-'OddsRatio_working_3-way'!R124^2/3</f>
        <v>-0.84458576986169709</v>
      </c>
      <c r="V124" s="11">
        <f>'OddsRatio_working_3-way'!S124*'OddsRatio_working_3-way'!R124/3-2*'OddsRatio_working_3-way'!R124^3/27-'OddsRatio_working_3-way'!T124</f>
        <v>0.24877342263967506</v>
      </c>
      <c r="W124" s="11">
        <f>'OddsRatio_working_3-way'!V124^2+4*'OddsRatio_working_3-way'!U124^3/27</f>
        <v>-2.7365746836655443E-2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0.14937700847897731</v>
      </c>
      <c r="Y124" s="11">
        <f>IF('OddsRatio_working_3-way'!W124&gt;=0,IF('OddsRatio_working_3-way'!V124+SQRT('OddsRatio_working_3-way'!W124)&gt;0,0,PI()),ACOS('OddsRatio_working_3-way'!V124/(2*'OddsRatio_working_3-way'!X124)))</f>
        <v>0.58682453985561733</v>
      </c>
      <c r="Z124" s="11">
        <f>'OddsRatio_working_3-way'!X124^(1/3)*COS('OddsRatio_working_3-way'!Y124/3)</f>
        <v>0.52047408632050274</v>
      </c>
      <c r="AA124" s="11">
        <f>'OddsRatio_working_3-way'!X124^(1/3)*COS(('OddsRatio_working_3-way'!Y124+2*PI())/3)</f>
        <v>-0.34954822144747766</v>
      </c>
      <c r="AB124" s="11">
        <f>'OddsRatio_working_3-way'!X124^(1/3)*COS(('OddsRatio_working_3-way'!Y124+4*PI())/3)</f>
        <v>-0.170925864873025</v>
      </c>
      <c r="AC124" s="11">
        <f>'OddsRatio_working_3-way'!X124^(1/3)*SIN('OddsRatio_working_3-way'!Y124/3)</f>
        <v>0.10312766565154556</v>
      </c>
      <c r="AD124" s="11">
        <f>'OddsRatio_working_3-way'!X124^(1/3)*SIN(('OddsRatio_working_3-way'!Y124+2*PI())/3)</f>
        <v>0.39917994793927741</v>
      </c>
      <c r="AE124" s="11">
        <f>'OddsRatio_working_3-way'!X124^(1/3)*SIN(('OddsRatio_working_3-way'!Y124+4*PI())/3)</f>
        <v>-0.50230761359082299</v>
      </c>
      <c r="AF124" s="11">
        <f>-'OddsRatio_working_3-way'!U124/(3*'OddsRatio_working_3-way'!X124^(1/3))*COS(('OddsRatio_working_3-way'!Y124)/3)</f>
        <v>0.52047408632050263</v>
      </c>
      <c r="AG124" s="11">
        <f>-'OddsRatio_working_3-way'!U124/(3*'OddsRatio_working_3-way'!X124^(1/3))*COS(('OddsRatio_working_3-way'!Y124+2*PI())/3)</f>
        <v>-0.3495482214474776</v>
      </c>
      <c r="AH124" s="11">
        <f>-'OddsRatio_working_3-way'!U124/(3*'OddsRatio_working_3-way'!X124^(1/3))*COS(('OddsRatio_working_3-way'!Y124+4*PI())/3)</f>
        <v>-0.17092586487302494</v>
      </c>
      <c r="AI124" s="11">
        <f>'OddsRatio_working_3-way'!U124/(3*'OddsRatio_working_3-way'!X124^(1/3))*SIN(('OddsRatio_working_3-way'!Y124)/3)</f>
        <v>-0.10312766565154555</v>
      </c>
      <c r="AJ124" s="11">
        <f>'OddsRatio_working_3-way'!U124/(3*'OddsRatio_working_3-way'!X124^(1/3))*SIN(('OddsRatio_working_3-way'!Y124+2*PI())/3)</f>
        <v>-0.3991799479392773</v>
      </c>
      <c r="AK124" s="11">
        <f>'OddsRatio_working_3-way'!U124/(3*'OddsRatio_working_3-way'!X124^(1/3))*SIN(('OddsRatio_working_3-way'!Y124+4*PI())/3)</f>
        <v>0.50230761359082288</v>
      </c>
      <c r="AL124" s="11">
        <f>'OddsRatio_working_3-way'!Z124+'OddsRatio_working_3-way'!AF124</f>
        <v>1.0409481726410053</v>
      </c>
      <c r="AM124" s="11">
        <f>'OddsRatio_working_3-way'!AA124+'OddsRatio_working_3-way'!AG124</f>
        <v>-0.69909644289495532</v>
      </c>
      <c r="AN124" s="11">
        <f>'OddsRatio_working_3-way'!AB124+'OddsRatio_working_3-way'!AH124</f>
        <v>-0.34185172974604994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1.0409481726410053</v>
      </c>
      <c r="AS124" s="11">
        <f>IF(('OddsRatio_working_3-way'!X124=0),IF(Q124&gt;0,-Q124^(1/3),(-Q124)^(1/3)),'OddsRatio_working_3-way'!AM124-'OddsRatio_working_3-way'!R124/3)</f>
        <v>-0.69909644289495532</v>
      </c>
      <c r="AT124" s="11">
        <f>IF(('OddsRatio_working_3-way'!X124=0),IF(Q124&gt;0,-Q124^(1/3),(-Q124)^(1/3)),'OddsRatio_working_3-way'!AN124-'OddsRatio_working_3-way'!R124/3)</f>
        <v>-0.34185172974604994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1.26</v>
      </c>
      <c r="B125" s="4">
        <f>IF('True_Odds_Calculator_3-way'!B126="","",'True_Odds_Calculator_3-way'!B126)</f>
        <v>6.66</v>
      </c>
      <c r="C125" s="4">
        <f>IF('True_Odds_Calculator_3-way'!C126="","",'True_Odds_Calculator_3-way'!C126)</f>
        <v>11.78</v>
      </c>
      <c r="D125" s="9">
        <f t="shared" si="26"/>
        <v>0.78054961297223902</v>
      </c>
      <c r="E125" s="9">
        <f t="shared" si="27"/>
        <v>0.14044179418867936</v>
      </c>
      <c r="F125" s="9">
        <f t="shared" si="28"/>
        <v>7.9008592839081612E-2</v>
      </c>
      <c r="G125" s="9">
        <f t="shared" si="29"/>
        <v>1.0813405529634041</v>
      </c>
      <c r="H125" s="9">
        <f t="shared" si="30"/>
        <v>1.2811485437704855</v>
      </c>
      <c r="I125" s="9">
        <f t="shared" si="31"/>
        <v>7.1203875297728674</v>
      </c>
      <c r="J125" s="9">
        <f t="shared" si="32"/>
        <v>12.656851160945495</v>
      </c>
      <c r="K125" s="11">
        <f t="shared" si="33"/>
        <v>0.79365079365079361</v>
      </c>
      <c r="L125" s="11">
        <f t="shared" si="34"/>
        <v>0.15015015015015015</v>
      </c>
      <c r="M125" s="11">
        <f t="shared" si="35"/>
        <v>8.4889643463497463E-2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-0.16047909822669315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0.1689376335669488</v>
      </c>
      <c r="Q125" s="11">
        <f>2*'OddsRatio_working_3-way'!K125*'OddsRatio_working_3-way'!L125*'OddsRatio_working_3-way'!M125</f>
        <v>2.0232051924185486E-2</v>
      </c>
      <c r="R125" s="11">
        <f t="shared" si="36"/>
        <v>0</v>
      </c>
      <c r="S125" s="11">
        <f t="shared" si="37"/>
        <v>-1.0527080188867157</v>
      </c>
      <c r="T125" s="11">
        <f t="shared" si="38"/>
        <v>-0.1260728166331396</v>
      </c>
      <c r="U125" s="11">
        <f>'OddsRatio_working_3-way'!S125-'OddsRatio_working_3-way'!R125^2/3</f>
        <v>-1.0527080188867157</v>
      </c>
      <c r="V125" s="11">
        <f>'OddsRatio_working_3-way'!S125*'OddsRatio_working_3-way'!R125/3-2*'OddsRatio_working_3-way'!R125^3/27-'OddsRatio_working_3-way'!T125</f>
        <v>0.1260728166331396</v>
      </c>
      <c r="W125" s="11">
        <f>'OddsRatio_working_3-way'!V125^2+4*'OddsRatio_working_3-way'!U125^3/27</f>
        <v>-0.15693599934033825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0.20786435146156704</v>
      </c>
      <c r="Y125" s="11">
        <f>IF('OddsRatio_working_3-way'!W125&gt;=0,IF('OddsRatio_working_3-way'!V125+SQRT('OddsRatio_working_3-way'!W125)&gt;0,0,PI()),ACOS('OddsRatio_working_3-way'!V125/(2*'OddsRatio_working_3-way'!X125)))</f>
        <v>1.2626871197018485</v>
      </c>
      <c r="Z125" s="11">
        <f>'OddsRatio_working_3-way'!X125^(1/3)*COS('OddsRatio_working_3-way'!Y125/3)</f>
        <v>0.54067027648170207</v>
      </c>
      <c r="AA125" s="11">
        <f>'OddsRatio_working_3-way'!X125^(1/3)*COS(('OddsRatio_working_3-way'!Y125+2*PI())/3)</f>
        <v>-0.47993891639997371</v>
      </c>
      <c r="AB125" s="11">
        <f>'OddsRatio_working_3-way'!X125^(1/3)*COS(('OddsRatio_working_3-way'!Y125+4*PI())/3)</f>
        <v>-6.0731360081728601E-2</v>
      </c>
      <c r="AC125" s="11">
        <f>'OddsRatio_working_3-way'!X125^(1/3)*SIN('OddsRatio_working_3-way'!Y125/3)</f>
        <v>0.24202959548666431</v>
      </c>
      <c r="AD125" s="11">
        <f>'OddsRatio_working_3-way'!X125^(1/3)*SIN(('OddsRatio_working_3-way'!Y125+2*PI())/3)</f>
        <v>0.34721939676097818</v>
      </c>
      <c r="AE125" s="11">
        <f>'OddsRatio_working_3-way'!X125^(1/3)*SIN(('OddsRatio_working_3-way'!Y125+4*PI())/3)</f>
        <v>-0.58924899224764227</v>
      </c>
      <c r="AF125" s="11">
        <f>-'OddsRatio_working_3-way'!U125/(3*'OddsRatio_working_3-way'!X125^(1/3))*COS(('OddsRatio_working_3-way'!Y125)/3)</f>
        <v>0.54067027648170207</v>
      </c>
      <c r="AG125" s="11">
        <f>-'OddsRatio_working_3-way'!U125/(3*'OddsRatio_working_3-way'!X125^(1/3))*COS(('OddsRatio_working_3-way'!Y125+2*PI())/3)</f>
        <v>-0.47993891639997371</v>
      </c>
      <c r="AH125" s="11">
        <f>-'OddsRatio_working_3-way'!U125/(3*'OddsRatio_working_3-way'!X125^(1/3))*COS(('OddsRatio_working_3-way'!Y125+4*PI())/3)</f>
        <v>-6.0731360081728601E-2</v>
      </c>
      <c r="AI125" s="11">
        <f>'OddsRatio_working_3-way'!U125/(3*'OddsRatio_working_3-way'!X125^(1/3))*SIN(('OddsRatio_working_3-way'!Y125)/3)</f>
        <v>-0.24202959548666431</v>
      </c>
      <c r="AJ125" s="11">
        <f>'OddsRatio_working_3-way'!U125/(3*'OddsRatio_working_3-way'!X125^(1/3))*SIN(('OddsRatio_working_3-way'!Y125+2*PI())/3)</f>
        <v>-0.34721939676097818</v>
      </c>
      <c r="AK125" s="11">
        <f>'OddsRatio_working_3-way'!U125/(3*'OddsRatio_working_3-way'!X125^(1/3))*SIN(('OddsRatio_working_3-way'!Y125+4*PI())/3)</f>
        <v>0.58924899224764227</v>
      </c>
      <c r="AL125" s="11">
        <f>'OddsRatio_working_3-way'!Z125+'OddsRatio_working_3-way'!AF125</f>
        <v>1.0813405529634041</v>
      </c>
      <c r="AM125" s="11">
        <f>'OddsRatio_working_3-way'!AA125+'OddsRatio_working_3-way'!AG125</f>
        <v>-0.95987783279994743</v>
      </c>
      <c r="AN125" s="11">
        <f>'OddsRatio_working_3-way'!AB125+'OddsRatio_working_3-way'!AH125</f>
        <v>-0.1214627201634572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1.0813405529634041</v>
      </c>
      <c r="AS125" s="11">
        <f>IF(('OddsRatio_working_3-way'!X125=0),IF(Q125&gt;0,-Q125^(1/3),(-Q125)^(1/3)),'OddsRatio_working_3-way'!AM125-'OddsRatio_working_3-way'!R125/3)</f>
        <v>-0.95987783279994743</v>
      </c>
      <c r="AT125" s="11">
        <f>IF(('OddsRatio_working_3-way'!X125=0),IF(Q125&gt;0,-Q125^(1/3),(-Q125)^(1/3)),'OddsRatio_working_3-way'!AN125-'OddsRatio_working_3-way'!R125/3)</f>
        <v>-0.1214627201634572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3.16</v>
      </c>
      <c r="B126" s="4">
        <f>IF('True_Odds_Calculator_3-way'!B127="","",'True_Odds_Calculator_3-way'!B127)</f>
        <v>3.54</v>
      </c>
      <c r="C126" s="4">
        <f>IF('True_Odds_Calculator_3-way'!C127="","",'True_Odds_Calculator_3-way'!C127)</f>
        <v>2.36</v>
      </c>
      <c r="D126" s="9">
        <f t="shared" si="26"/>
        <v>0.30906863061572915</v>
      </c>
      <c r="E126" s="9">
        <f t="shared" si="27"/>
        <v>0.2755720880008769</v>
      </c>
      <c r="F126" s="9">
        <f t="shared" si="28"/>
        <v>0.41535928138339401</v>
      </c>
      <c r="G126" s="9">
        <f t="shared" si="29"/>
        <v>1.0349663546796726</v>
      </c>
      <c r="H126" s="9">
        <f t="shared" si="30"/>
        <v>3.2355273261080928</v>
      </c>
      <c r="I126" s="9">
        <f t="shared" si="31"/>
        <v>3.6288145408863683</v>
      </c>
      <c r="J126" s="9">
        <f t="shared" si="32"/>
        <v>2.4075542423643546</v>
      </c>
      <c r="K126" s="11">
        <f t="shared" si="33"/>
        <v>0.31645569620253161</v>
      </c>
      <c r="L126" s="11">
        <f t="shared" si="34"/>
        <v>0.2824858757062147</v>
      </c>
      <c r="M126" s="11">
        <f t="shared" si="35"/>
        <v>0.42372881355932207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-0.28263375503183663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0.22954628925923368</v>
      </c>
      <c r="Q126" s="11">
        <f>2*'OddsRatio_working_3-way'!K126*'OddsRatio_working_3-way'!L126*'OddsRatio_working_3-way'!M126</f>
        <v>7.5757851240671178E-2</v>
      </c>
      <c r="R126" s="11">
        <f t="shared" si="36"/>
        <v>0</v>
      </c>
      <c r="S126" s="11">
        <f t="shared" si="37"/>
        <v>-0.81216869950079729</v>
      </c>
      <c r="T126" s="11">
        <f t="shared" si="38"/>
        <v>-0.26804247508277135</v>
      </c>
      <c r="U126" s="11">
        <f>'OddsRatio_working_3-way'!S126-'OddsRatio_working_3-way'!R126^2/3</f>
        <v>-0.81216869950079729</v>
      </c>
      <c r="V126" s="11">
        <f>'OddsRatio_working_3-way'!S126*'OddsRatio_working_3-way'!R126/3-2*'OddsRatio_working_3-way'!R126^3/27-'OddsRatio_working_3-way'!T126</f>
        <v>0.26804247508277135</v>
      </c>
      <c r="W126" s="11">
        <f>'OddsRatio_working_3-way'!V126^2+4*'OddsRatio_working_3-way'!U126^3/27</f>
        <v>-7.5193190097473384E-3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0.1408599370458519</v>
      </c>
      <c r="Y126" s="11">
        <f>IF('OddsRatio_working_3-way'!W126&gt;=0,IF('OddsRatio_working_3-way'!V126+SQRT('OddsRatio_working_3-way'!W126)&gt;0,0,PI()),ACOS('OddsRatio_working_3-way'!V126/(2*'OddsRatio_working_3-way'!X126)))</f>
        <v>0.31288225675676617</v>
      </c>
      <c r="Z126" s="11">
        <f>'OddsRatio_working_3-way'!X126^(1/3)*COS('OddsRatio_working_3-way'!Y126/3)</f>
        <v>0.51748317733983629</v>
      </c>
      <c r="AA126" s="11">
        <f>'OddsRatio_working_3-way'!X126^(1/3)*COS(('OddsRatio_working_3-way'!Y126+2*PI())/3)</f>
        <v>-0.30565156365285778</v>
      </c>
      <c r="AB126" s="11">
        <f>'OddsRatio_working_3-way'!X126^(1/3)*COS(('OddsRatio_working_3-way'!Y126+4*PI())/3)</f>
        <v>-0.21183161368697864</v>
      </c>
      <c r="AC126" s="11">
        <f>'OddsRatio_working_3-way'!X126^(1/3)*SIN('OddsRatio_working_3-way'!Y126/3)</f>
        <v>5.4166973368157713E-2</v>
      </c>
      <c r="AD126" s="11">
        <f>'OddsRatio_working_3-way'!X126^(1/3)*SIN(('OddsRatio_working_3-way'!Y126+2*PI())/3)</f>
        <v>0.42107009092330722</v>
      </c>
      <c r="AE126" s="11">
        <f>'OddsRatio_working_3-way'!X126^(1/3)*SIN(('OddsRatio_working_3-way'!Y126+4*PI())/3)</f>
        <v>-0.47523706429146478</v>
      </c>
      <c r="AF126" s="11">
        <f>-'OddsRatio_working_3-way'!U126/(3*'OddsRatio_working_3-way'!X126^(1/3))*COS(('OddsRatio_working_3-way'!Y126)/3)</f>
        <v>0.51748317733983618</v>
      </c>
      <c r="AG126" s="11">
        <f>-'OddsRatio_working_3-way'!U126/(3*'OddsRatio_working_3-way'!X126^(1/3))*COS(('OddsRatio_working_3-way'!Y126+2*PI())/3)</f>
        <v>-0.30565156365285767</v>
      </c>
      <c r="AH126" s="11">
        <f>-'OddsRatio_working_3-way'!U126/(3*'OddsRatio_working_3-way'!X126^(1/3))*COS(('OddsRatio_working_3-way'!Y126+4*PI())/3)</f>
        <v>-0.21183161368697859</v>
      </c>
      <c r="AI126" s="11">
        <f>'OddsRatio_working_3-way'!U126/(3*'OddsRatio_working_3-way'!X126^(1/3))*SIN(('OddsRatio_working_3-way'!Y126)/3)</f>
        <v>-5.4166973368157699E-2</v>
      </c>
      <c r="AJ126" s="11">
        <f>'OddsRatio_working_3-way'!U126/(3*'OddsRatio_working_3-way'!X126^(1/3))*SIN(('OddsRatio_working_3-way'!Y126+2*PI())/3)</f>
        <v>-0.42107009092330711</v>
      </c>
      <c r="AK126" s="11">
        <f>'OddsRatio_working_3-way'!U126/(3*'OddsRatio_working_3-way'!X126^(1/3))*SIN(('OddsRatio_working_3-way'!Y126+4*PI())/3)</f>
        <v>0.47523706429146467</v>
      </c>
      <c r="AL126" s="11">
        <f>'OddsRatio_working_3-way'!Z126+'OddsRatio_working_3-way'!AF126</f>
        <v>1.0349663546796726</v>
      </c>
      <c r="AM126" s="11">
        <f>'OddsRatio_working_3-way'!AA126+'OddsRatio_working_3-way'!AG126</f>
        <v>-0.61130312730571545</v>
      </c>
      <c r="AN126" s="11">
        <f>'OddsRatio_working_3-way'!AB126+'OddsRatio_working_3-way'!AH126</f>
        <v>-0.42366322737395723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1.0349663546796726</v>
      </c>
      <c r="AS126" s="11">
        <f>IF(('OddsRatio_working_3-way'!X126=0),IF(Q126&gt;0,-Q126^(1/3),(-Q126)^(1/3)),'OddsRatio_working_3-way'!AM126-'OddsRatio_working_3-way'!R126/3)</f>
        <v>-0.61130312730571545</v>
      </c>
      <c r="AT126" s="11">
        <f>IF(('OddsRatio_working_3-way'!X126=0),IF(Q126&gt;0,-Q126^(1/3),(-Q126)^(1/3)),'OddsRatio_working_3-way'!AN126-'OddsRatio_working_3-way'!R126/3)</f>
        <v>-0.42366322737395723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2.29</v>
      </c>
      <c r="B127" s="4">
        <f>IF('True_Odds_Calculator_3-way'!B128="","",'True_Odds_Calculator_3-way'!B128)</f>
        <v>3.47</v>
      </c>
      <c r="C127" s="4">
        <f>IF('True_Odds_Calculator_3-way'!C128="","",'True_Odds_Calculator_3-way'!C128)</f>
        <v>3.36</v>
      </c>
      <c r="D127" s="9">
        <f t="shared" si="26"/>
        <v>0.42827722823688508</v>
      </c>
      <c r="E127" s="9">
        <f t="shared" si="27"/>
        <v>0.28121163636757446</v>
      </c>
      <c r="F127" s="9">
        <f t="shared" si="28"/>
        <v>0.29051113539554019</v>
      </c>
      <c r="G127" s="9">
        <f t="shared" si="29"/>
        <v>1.0348342566045865</v>
      </c>
      <c r="H127" s="9">
        <f t="shared" si="30"/>
        <v>2.3349361910199167</v>
      </c>
      <c r="I127" s="9">
        <f t="shared" si="31"/>
        <v>3.5560406138133285</v>
      </c>
      <c r="J127" s="9">
        <f t="shared" si="32"/>
        <v>3.4422088455868245</v>
      </c>
      <c r="K127" s="11">
        <f t="shared" si="33"/>
        <v>0.4366812227074236</v>
      </c>
      <c r="L127" s="11">
        <f t="shared" si="34"/>
        <v>0.28818443804034583</v>
      </c>
      <c r="M127" s="11">
        <f t="shared" si="35"/>
        <v>0.29761904761904762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-0.28164006249089857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0.22921719182872174</v>
      </c>
      <c r="Q127" s="11">
        <f>2*'OddsRatio_working_3-way'!K127*'OddsRatio_working_3-way'!L127*'OddsRatio_working_3-way'!M127</f>
        <v>7.4907579028994031E-2</v>
      </c>
      <c r="R127" s="11">
        <f t="shared" si="36"/>
        <v>0</v>
      </c>
      <c r="S127" s="11">
        <f t="shared" si="37"/>
        <v>-0.81386571853970202</v>
      </c>
      <c r="T127" s="11">
        <f t="shared" si="38"/>
        <v>-0.26596918906526207</v>
      </c>
      <c r="U127" s="11">
        <f>'OddsRatio_working_3-way'!S127-'OddsRatio_working_3-way'!R127^2/3</f>
        <v>-0.81386571853970202</v>
      </c>
      <c r="V127" s="11">
        <f>'OddsRatio_working_3-way'!S127*'OddsRatio_working_3-way'!R127/3-2*'OddsRatio_working_3-way'!R127^3/27-'OddsRatio_working_3-way'!T127</f>
        <v>0.26596918906526207</v>
      </c>
      <c r="W127" s="11">
        <f>'OddsRatio_working_3-way'!V127^2+4*'OddsRatio_working_3-way'!U127^3/27</f>
        <v>-9.1250223131705416E-3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0.14130165590431315</v>
      </c>
      <c r="Y127" s="11">
        <f>IF('OddsRatio_working_3-way'!W127&gt;=0,IF('OddsRatio_working_3-way'!V127+SQRT('OddsRatio_working_3-way'!W127)&gt;0,0,PI()),ACOS('OddsRatio_working_3-way'!V127/(2*'OddsRatio_working_3-way'!X127)))</f>
        <v>0.34481005284284172</v>
      </c>
      <c r="Z127" s="11">
        <f>'OddsRatio_working_3-way'!X127^(1/3)*COS('OddsRatio_working_3-way'!Y127/3)</f>
        <v>0.51741712830229325</v>
      </c>
      <c r="AA127" s="11">
        <f>'OddsRatio_working_3-way'!X127^(1/3)*COS(('OddsRatio_working_3-way'!Y127+2*PI())/3)</f>
        <v>-0.31043927204773059</v>
      </c>
      <c r="AB127" s="11">
        <f>'OddsRatio_working_3-way'!X127^(1/3)*COS(('OddsRatio_working_3-way'!Y127+4*PI())/3)</f>
        <v>-0.20697785625456278</v>
      </c>
      <c r="AC127" s="11">
        <f>'OddsRatio_working_3-way'!X127^(1/3)*SIN('OddsRatio_working_3-way'!Y127/3)</f>
        <v>5.9733476258925243E-2</v>
      </c>
      <c r="AD127" s="11">
        <f>'OddsRatio_working_3-way'!X127^(1/3)*SIN(('OddsRatio_working_3-way'!Y127+2*PI())/3)</f>
        <v>0.41822963933351553</v>
      </c>
      <c r="AE127" s="11">
        <f>'OddsRatio_working_3-way'!X127^(1/3)*SIN(('OddsRatio_working_3-way'!Y127+4*PI())/3)</f>
        <v>-0.47796311559244081</v>
      </c>
      <c r="AF127" s="11">
        <f>-'OddsRatio_working_3-way'!U127/(3*'OddsRatio_working_3-way'!X127^(1/3))*COS(('OddsRatio_working_3-way'!Y127)/3)</f>
        <v>0.51741712830229314</v>
      </c>
      <c r="AG127" s="11">
        <f>-'OddsRatio_working_3-way'!U127/(3*'OddsRatio_working_3-way'!X127^(1/3))*COS(('OddsRatio_working_3-way'!Y127+2*PI())/3)</f>
        <v>-0.31043927204773053</v>
      </c>
      <c r="AH127" s="11">
        <f>-'OddsRatio_working_3-way'!U127/(3*'OddsRatio_working_3-way'!X127^(1/3))*COS(('OddsRatio_working_3-way'!Y127+4*PI())/3)</f>
        <v>-0.20697785625456272</v>
      </c>
      <c r="AI127" s="11">
        <f>'OddsRatio_working_3-way'!U127/(3*'OddsRatio_working_3-way'!X127^(1/3))*SIN(('OddsRatio_working_3-way'!Y127)/3)</f>
        <v>-5.9733476258925229E-2</v>
      </c>
      <c r="AJ127" s="11">
        <f>'OddsRatio_working_3-way'!U127/(3*'OddsRatio_working_3-way'!X127^(1/3))*SIN(('OddsRatio_working_3-way'!Y127+2*PI())/3)</f>
        <v>-0.41822963933351548</v>
      </c>
      <c r="AK127" s="11">
        <f>'OddsRatio_working_3-way'!U127/(3*'OddsRatio_working_3-way'!X127^(1/3))*SIN(('OddsRatio_working_3-way'!Y127+4*PI())/3)</f>
        <v>0.4779631155924407</v>
      </c>
      <c r="AL127" s="11">
        <f>'OddsRatio_working_3-way'!Z127+'OddsRatio_working_3-way'!AF127</f>
        <v>1.0348342566045865</v>
      </c>
      <c r="AM127" s="11">
        <f>'OddsRatio_working_3-way'!AA127+'OddsRatio_working_3-way'!AG127</f>
        <v>-0.62087854409546117</v>
      </c>
      <c r="AN127" s="11">
        <f>'OddsRatio_working_3-way'!AB127+'OddsRatio_working_3-way'!AH127</f>
        <v>-0.4139557125091255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1.0348342566045865</v>
      </c>
      <c r="AS127" s="11">
        <f>IF(('OddsRatio_working_3-way'!X127=0),IF(Q127&gt;0,-Q127^(1/3),(-Q127)^(1/3)),'OddsRatio_working_3-way'!AM127-'OddsRatio_working_3-way'!R127/3)</f>
        <v>-0.62087854409546117</v>
      </c>
      <c r="AT127" s="11">
        <f>IF(('OddsRatio_working_3-way'!X127=0),IF(Q127&gt;0,-Q127^(1/3),(-Q127)^(1/3)),'OddsRatio_working_3-way'!AN127-'OddsRatio_working_3-way'!R127/3)</f>
        <v>-0.4139557125091255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1.49</v>
      </c>
      <c r="B128" s="4">
        <f>IF('True_Odds_Calculator_3-way'!B129="","",'True_Odds_Calculator_3-way'!B129)</f>
        <v>4.51</v>
      </c>
      <c r="C128" s="4">
        <f>IF('True_Odds_Calculator_3-way'!C129="","",'True_Odds_Calculator_3-way'!C129)</f>
        <v>7.57</v>
      </c>
      <c r="D128" s="9">
        <f t="shared" si="26"/>
        <v>0.66014352313684299</v>
      </c>
      <c r="E128" s="9">
        <f t="shared" si="27"/>
        <v>0.21331934826498555</v>
      </c>
      <c r="F128" s="9">
        <f t="shared" si="28"/>
        <v>0.12653712859817137</v>
      </c>
      <c r="G128" s="9">
        <f t="shared" si="29"/>
        <v>1.0506573530612817</v>
      </c>
      <c r="H128" s="9">
        <f t="shared" si="30"/>
        <v>1.5148221030000277</v>
      </c>
      <c r="I128" s="9">
        <f t="shared" si="31"/>
        <v>4.6878073092450983</v>
      </c>
      <c r="J128" s="9">
        <f t="shared" si="32"/>
        <v>7.9028188096126222</v>
      </c>
      <c r="K128" s="11">
        <f t="shared" si="33"/>
        <v>0.67114093959731547</v>
      </c>
      <c r="L128" s="11">
        <f t="shared" si="34"/>
        <v>0.22172949002217296</v>
      </c>
      <c r="M128" s="11">
        <f t="shared" si="35"/>
        <v>0.13210039630118889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-0.22213136034786007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0.20778600706908834</v>
      </c>
      <c r="Q128" s="11">
        <f>2*'OddsRatio_working_3-way'!K128*'OddsRatio_working_3-way'!L128*'OddsRatio_working_3-way'!M128</f>
        <v>3.9316179199449075E-2</v>
      </c>
      <c r="R128" s="11">
        <f t="shared" si="36"/>
        <v>0</v>
      </c>
      <c r="S128" s="11">
        <f t="shared" si="37"/>
        <v>-0.93541950467369062</v>
      </c>
      <c r="T128" s="11">
        <f t="shared" si="38"/>
        <v>-0.17699517590798311</v>
      </c>
      <c r="U128" s="11">
        <f>'OddsRatio_working_3-way'!S128-'OddsRatio_working_3-way'!R128^2/3</f>
        <v>-0.93541950467369062</v>
      </c>
      <c r="V128" s="11">
        <f>'OddsRatio_working_3-way'!S128*'OddsRatio_working_3-way'!R128/3-2*'OddsRatio_working_3-way'!R128^3/27-'OddsRatio_working_3-way'!T128</f>
        <v>0.17699517590798311</v>
      </c>
      <c r="W128" s="11">
        <f>'OddsRatio_working_3-way'!V128^2+4*'OddsRatio_working_3-way'!U128^3/27</f>
        <v>-8.9932128909672199E-2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0.1741116173639557</v>
      </c>
      <c r="Y128" s="11">
        <f>IF('OddsRatio_working_3-way'!W128&gt;=0,IF('OddsRatio_working_3-way'!V128+SQRT('OddsRatio_working_3-way'!W128)&gt;0,0,PI()),ACOS('OddsRatio_working_3-way'!V128/(2*'OddsRatio_working_3-way'!X128)))</f>
        <v>1.0376090475504851</v>
      </c>
      <c r="Z128" s="11">
        <f>'OddsRatio_working_3-way'!X128^(1/3)*COS('OddsRatio_working_3-way'!Y128/3)</f>
        <v>0.52532867653064086</v>
      </c>
      <c r="AA128" s="11">
        <f>'OddsRatio_working_3-way'!X128^(1/3)*COS(('OddsRatio_working_3-way'!Y128+2*PI())/3)</f>
        <v>-0.42660704892775486</v>
      </c>
      <c r="AB128" s="11">
        <f>'OddsRatio_working_3-way'!X128^(1/3)*COS(('OddsRatio_working_3-way'!Y128+4*PI())/3)</f>
        <v>-9.8721627602885609E-2</v>
      </c>
      <c r="AC128" s="11">
        <f>'OddsRatio_working_3-way'!X128^(1/3)*SIN('OddsRatio_working_3-way'!Y128/3)</f>
        <v>0.18930473626526703</v>
      </c>
      <c r="AD128" s="11">
        <f>'OddsRatio_working_3-way'!X128^(1/3)*SIN(('OddsRatio_working_3-way'!Y128+2*PI())/3)</f>
        <v>0.36029561107935953</v>
      </c>
      <c r="AE128" s="11">
        <f>'OddsRatio_working_3-way'!X128^(1/3)*SIN(('OddsRatio_working_3-way'!Y128+4*PI())/3)</f>
        <v>-0.54960034734462648</v>
      </c>
      <c r="AF128" s="11">
        <f>-'OddsRatio_working_3-way'!U128/(3*'OddsRatio_working_3-way'!X128^(1/3))*COS(('OddsRatio_working_3-way'!Y128)/3)</f>
        <v>0.52532867653064075</v>
      </c>
      <c r="AG128" s="11">
        <f>-'OddsRatio_working_3-way'!U128/(3*'OddsRatio_working_3-way'!X128^(1/3))*COS(('OddsRatio_working_3-way'!Y128+2*PI())/3)</f>
        <v>-0.42660704892775481</v>
      </c>
      <c r="AH128" s="11">
        <f>-'OddsRatio_working_3-way'!U128/(3*'OddsRatio_working_3-way'!X128^(1/3))*COS(('OddsRatio_working_3-way'!Y128+4*PI())/3)</f>
        <v>-9.8721627602885595E-2</v>
      </c>
      <c r="AI128" s="11">
        <f>'OddsRatio_working_3-way'!U128/(3*'OddsRatio_working_3-way'!X128^(1/3))*SIN(('OddsRatio_working_3-way'!Y128)/3)</f>
        <v>-0.189304736265267</v>
      </c>
      <c r="AJ128" s="11">
        <f>'OddsRatio_working_3-way'!U128/(3*'OddsRatio_working_3-way'!X128^(1/3))*SIN(('OddsRatio_working_3-way'!Y128+2*PI())/3)</f>
        <v>-0.36029561107935948</v>
      </c>
      <c r="AK128" s="11">
        <f>'OddsRatio_working_3-way'!U128/(3*'OddsRatio_working_3-way'!X128^(1/3))*SIN(('OddsRatio_working_3-way'!Y128+4*PI())/3)</f>
        <v>0.54960034734462637</v>
      </c>
      <c r="AL128" s="11">
        <f>'OddsRatio_working_3-way'!Z128+'OddsRatio_working_3-way'!AF128</f>
        <v>1.0506573530612817</v>
      </c>
      <c r="AM128" s="11">
        <f>'OddsRatio_working_3-way'!AA128+'OddsRatio_working_3-way'!AG128</f>
        <v>-0.85321409785550961</v>
      </c>
      <c r="AN128" s="11">
        <f>'OddsRatio_working_3-way'!AB128+'OddsRatio_working_3-way'!AH128</f>
        <v>-0.19744325520577122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1.0506573530612817</v>
      </c>
      <c r="AS128" s="11">
        <f>IF(('OddsRatio_working_3-way'!X128=0),IF(Q128&gt;0,-Q128^(1/3),(-Q128)^(1/3)),'OddsRatio_working_3-way'!AM128-'OddsRatio_working_3-way'!R128/3)</f>
        <v>-0.85321409785550961</v>
      </c>
      <c r="AT128" s="11">
        <f>IF(('OddsRatio_working_3-way'!X128=0),IF(Q128&gt;0,-Q128^(1/3),(-Q128)^(1/3)),'OddsRatio_working_3-way'!AN128-'OddsRatio_working_3-way'!R128/3)</f>
        <v>-0.19744325520577122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2.41</v>
      </c>
      <c r="B129" s="4">
        <f>IF('True_Odds_Calculator_3-way'!B130="","",'True_Odds_Calculator_3-way'!B130)</f>
        <v>3.39</v>
      </c>
      <c r="C129" s="4">
        <f>IF('True_Odds_Calculator_3-way'!C130="","",'True_Odds_Calculator_3-way'!C130)</f>
        <v>3.2</v>
      </c>
      <c r="D129" s="9">
        <f t="shared" si="26"/>
        <v>0.4067396720877503</v>
      </c>
      <c r="E129" s="9">
        <f t="shared" si="27"/>
        <v>0.28799053060539165</v>
      </c>
      <c r="F129" s="9">
        <f t="shared" si="28"/>
        <v>0.30526979730685794</v>
      </c>
      <c r="G129" s="9">
        <f t="shared" si="29"/>
        <v>1.0344503732617241</v>
      </c>
      <c r="H129" s="9">
        <f t="shared" si="30"/>
        <v>2.4585750262990311</v>
      </c>
      <c r="I129" s="9">
        <f t="shared" si="31"/>
        <v>3.4723363920955199</v>
      </c>
      <c r="J129" s="9">
        <f t="shared" si="32"/>
        <v>3.2757908211757929</v>
      </c>
      <c r="K129" s="11">
        <f t="shared" si="33"/>
        <v>0.41493775933609955</v>
      </c>
      <c r="L129" s="11">
        <f t="shared" si="34"/>
        <v>0.29498525073746312</v>
      </c>
      <c r="M129" s="11">
        <f t="shared" si="35"/>
        <v>0.3125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-0.28357828737193835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0.22950097308412587</v>
      </c>
      <c r="Q129" s="11">
        <f>2*'OddsRatio_working_3-way'!K129*'OddsRatio_working_3-way'!L129*'OddsRatio_working_3-way'!M129</f>
        <v>7.6500324361375285E-2</v>
      </c>
      <c r="R129" s="11">
        <f t="shared" si="36"/>
        <v>0</v>
      </c>
      <c r="S129" s="11">
        <f t="shared" si="37"/>
        <v>-0.80930375597873172</v>
      </c>
      <c r="T129" s="11">
        <f t="shared" si="38"/>
        <v>-0.26976791865957722</v>
      </c>
      <c r="U129" s="11">
        <f>'OddsRatio_working_3-way'!S129-'OddsRatio_working_3-way'!R129^2/3</f>
        <v>-0.80930375597873172</v>
      </c>
      <c r="V129" s="11">
        <f>'OddsRatio_working_3-way'!S129*'OddsRatio_working_3-way'!R129/3-2*'OddsRatio_working_3-way'!R129^3/27-'OddsRatio_working_3-way'!T129</f>
        <v>0.26976791865957722</v>
      </c>
      <c r="W129" s="11">
        <f>'OddsRatio_working_3-way'!V129^2+4*'OddsRatio_working_3-way'!U129^3/27</f>
        <v>-5.7544197675420544E-3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0.14011526478712297</v>
      </c>
      <c r="Y129" s="11">
        <f>IF('OddsRatio_working_3-way'!W129&gt;=0,IF('OddsRatio_working_3-way'!V129+SQRT('OddsRatio_working_3-way'!W129)&gt;0,0,PI()),ACOS('OddsRatio_working_3-way'!V129/(2*'OddsRatio_working_3-way'!X129)))</f>
        <v>0.2741182066980743</v>
      </c>
      <c r="Z129" s="11">
        <f>'OddsRatio_working_3-way'!X129^(1/3)*COS('OddsRatio_working_3-way'!Y129/3)</f>
        <v>0.51722518663086203</v>
      </c>
      <c r="AA129" s="11">
        <f>'OddsRatio_working_3-way'!X129^(1/3)*COS(('OddsRatio_working_3-way'!Y129+2*PI())/3)</f>
        <v>-0.29965548223282351</v>
      </c>
      <c r="AB129" s="11">
        <f>'OddsRatio_working_3-way'!X129^(1/3)*COS(('OddsRatio_working_3-way'!Y129+4*PI())/3)</f>
        <v>-0.21756970439803858</v>
      </c>
      <c r="AC129" s="11">
        <f>'OddsRatio_working_3-way'!X129^(1/3)*SIN('OddsRatio_working_3-way'!Y129/3)</f>
        <v>4.7392245929553087E-2</v>
      </c>
      <c r="AD129" s="11">
        <f>'OddsRatio_working_3-way'!X129^(1/3)*SIN(('OddsRatio_working_3-way'!Y129+2*PI())/3)</f>
        <v>0.42423402813469746</v>
      </c>
      <c r="AE129" s="11">
        <f>'OddsRatio_working_3-way'!X129^(1/3)*SIN(('OddsRatio_working_3-way'!Y129+4*PI())/3)</f>
        <v>-0.47162627406425034</v>
      </c>
      <c r="AF129" s="11">
        <f>-'OddsRatio_working_3-way'!U129/(3*'OddsRatio_working_3-way'!X129^(1/3))*COS(('OddsRatio_working_3-way'!Y129)/3)</f>
        <v>0.51722518663086203</v>
      </c>
      <c r="AG129" s="11">
        <f>-'OddsRatio_working_3-way'!U129/(3*'OddsRatio_working_3-way'!X129^(1/3))*COS(('OddsRatio_working_3-way'!Y129+2*PI())/3)</f>
        <v>-0.29965548223282351</v>
      </c>
      <c r="AH129" s="11">
        <f>-'OddsRatio_working_3-way'!U129/(3*'OddsRatio_working_3-way'!X129^(1/3))*COS(('OddsRatio_working_3-way'!Y129+4*PI())/3)</f>
        <v>-0.21756970439803858</v>
      </c>
      <c r="AI129" s="11">
        <f>'OddsRatio_working_3-way'!U129/(3*'OddsRatio_working_3-way'!X129^(1/3))*SIN(('OddsRatio_working_3-way'!Y129)/3)</f>
        <v>-4.7392245929553087E-2</v>
      </c>
      <c r="AJ129" s="11">
        <f>'OddsRatio_working_3-way'!U129/(3*'OddsRatio_working_3-way'!X129^(1/3))*SIN(('OddsRatio_working_3-way'!Y129+2*PI())/3)</f>
        <v>-0.42423402813469746</v>
      </c>
      <c r="AK129" s="11">
        <f>'OddsRatio_working_3-way'!U129/(3*'OddsRatio_working_3-way'!X129^(1/3))*SIN(('OddsRatio_working_3-way'!Y129+4*PI())/3)</f>
        <v>0.47162627406425034</v>
      </c>
      <c r="AL129" s="11">
        <f>'OddsRatio_working_3-way'!Z129+'OddsRatio_working_3-way'!AF129</f>
        <v>1.0344503732617241</v>
      </c>
      <c r="AM129" s="11">
        <f>'OddsRatio_working_3-way'!AA129+'OddsRatio_working_3-way'!AG129</f>
        <v>-0.59931096446564702</v>
      </c>
      <c r="AN129" s="11">
        <f>'OddsRatio_working_3-way'!AB129+'OddsRatio_working_3-way'!AH129</f>
        <v>-0.43513940879607715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1.0344503732617241</v>
      </c>
      <c r="AS129" s="11">
        <f>IF(('OddsRatio_working_3-way'!X129=0),IF(Q129&gt;0,-Q129^(1/3),(-Q129)^(1/3)),'OddsRatio_working_3-way'!AM129-'OddsRatio_working_3-way'!R129/3)</f>
        <v>-0.59931096446564702</v>
      </c>
      <c r="AT129" s="11">
        <f>IF(('OddsRatio_working_3-way'!X129=0),IF(Q129&gt;0,-Q129^(1/3),(-Q129)^(1/3)),'OddsRatio_working_3-way'!AN129-'OddsRatio_working_3-way'!R129/3)</f>
        <v>-0.43513940879607715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4.46</v>
      </c>
      <c r="C130" s="4">
        <f>IF('True_Odds_Calculator_3-way'!C131="","",'True_Odds_Calculator_3-way'!C131)</f>
        <v>5.96</v>
      </c>
      <c r="D130" s="9">
        <f t="shared" si="26"/>
        <v>0.62218822925366302</v>
      </c>
      <c r="E130" s="9">
        <f t="shared" si="27"/>
        <v>0.21633572767001727</v>
      </c>
      <c r="F130" s="9">
        <f t="shared" si="28"/>
        <v>0.16147604307631969</v>
      </c>
      <c r="G130" s="9">
        <f t="shared" si="29"/>
        <v>1.0469494183720578</v>
      </c>
      <c r="H130" s="9">
        <f t="shared" si="30"/>
        <v>1.6072306626557942</v>
      </c>
      <c r="I130" s="9">
        <f t="shared" si="31"/>
        <v>4.6224449875673193</v>
      </c>
      <c r="J130" s="9">
        <f t="shared" si="32"/>
        <v>6.1928691151254069</v>
      </c>
      <c r="K130" s="11">
        <f t="shared" si="33"/>
        <v>0.63291139240506322</v>
      </c>
      <c r="L130" s="11">
        <f t="shared" si="34"/>
        <v>0.22421524663677131</v>
      </c>
      <c r="M130" s="11">
        <f t="shared" si="35"/>
        <v>0.16778523489932887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-0.236999572941481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0.21429118381307255</v>
      </c>
      <c r="Q130" s="11">
        <f>2*'OddsRatio_working_3-way'!K130*'OddsRatio_working_3-way'!L130*'OddsRatio_working_3-way'!M130</f>
        <v>4.7620263069571685E-2</v>
      </c>
      <c r="R130" s="11">
        <f t="shared" si="36"/>
        <v>0</v>
      </c>
      <c r="S130" s="11">
        <f t="shared" si="37"/>
        <v>-0.90418383946195757</v>
      </c>
      <c r="T130" s="11">
        <f t="shared" si="38"/>
        <v>-0.20092974210265727</v>
      </c>
      <c r="U130" s="11">
        <f>'OddsRatio_working_3-way'!S130-'OddsRatio_working_3-way'!R130^2/3</f>
        <v>-0.90418383946195757</v>
      </c>
      <c r="V130" s="11">
        <f>'OddsRatio_working_3-way'!S130*'OddsRatio_working_3-way'!R130/3-2*'OddsRatio_working_3-way'!R130^3/27-'OddsRatio_working_3-way'!T130</f>
        <v>0.20092974210265727</v>
      </c>
      <c r="W130" s="11">
        <f>'OddsRatio_working_3-way'!V130^2+4*'OddsRatio_working_3-way'!U130^3/27</f>
        <v>-6.9140433599709991E-2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0.16546388946017071</v>
      </c>
      <c r="Y130" s="11">
        <f>IF('OddsRatio_working_3-way'!W130&gt;=0,IF('OddsRatio_working_3-way'!V130+SQRT('OddsRatio_working_3-way'!W130)&gt;0,0,PI()),ACOS('OddsRatio_working_3-way'!V130/(2*'OddsRatio_working_3-way'!X130)))</f>
        <v>0.9183010427953584</v>
      </c>
      <c r="Z130" s="11">
        <f>'OddsRatio_working_3-way'!X130^(1/3)*COS('OddsRatio_working_3-way'!Y130/3)</f>
        <v>0.5234747091860289</v>
      </c>
      <c r="AA130" s="11">
        <f>'OddsRatio_working_3-way'!X130^(1/3)*COS(('OddsRatio_working_3-way'!Y130+2*PI())/3)</f>
        <v>-0.40500853626414207</v>
      </c>
      <c r="AB130" s="11">
        <f>'OddsRatio_working_3-way'!X130^(1/3)*COS(('OddsRatio_working_3-way'!Y130+4*PI())/3)</f>
        <v>-0.11846617292188703</v>
      </c>
      <c r="AC130" s="11">
        <f>'OddsRatio_working_3-way'!X130^(1/3)*SIN('OddsRatio_working_3-way'!Y130/3)</f>
        <v>0.16543531060988259</v>
      </c>
      <c r="AD130" s="11">
        <f>'OddsRatio_working_3-way'!X130^(1/3)*SIN(('OddsRatio_working_3-way'!Y130+2*PI())/3)</f>
        <v>0.37062474108883103</v>
      </c>
      <c r="AE130" s="11">
        <f>'OddsRatio_working_3-way'!X130^(1/3)*SIN(('OddsRatio_working_3-way'!Y130+4*PI())/3)</f>
        <v>-0.53606005169871351</v>
      </c>
      <c r="AF130" s="11">
        <f>-'OddsRatio_working_3-way'!U130/(3*'OddsRatio_working_3-way'!X130^(1/3))*COS(('OddsRatio_working_3-way'!Y130)/3)</f>
        <v>0.5234747091860289</v>
      </c>
      <c r="AG130" s="11">
        <f>-'OddsRatio_working_3-way'!U130/(3*'OddsRatio_working_3-way'!X130^(1/3))*COS(('OddsRatio_working_3-way'!Y130+2*PI())/3)</f>
        <v>-0.40500853626414207</v>
      </c>
      <c r="AH130" s="11">
        <f>-'OddsRatio_working_3-way'!U130/(3*'OddsRatio_working_3-way'!X130^(1/3))*COS(('OddsRatio_working_3-way'!Y130+4*PI())/3)</f>
        <v>-0.11846617292188703</v>
      </c>
      <c r="AI130" s="11">
        <f>'OddsRatio_working_3-way'!U130/(3*'OddsRatio_working_3-way'!X130^(1/3))*SIN(('OddsRatio_working_3-way'!Y130)/3)</f>
        <v>-0.16543531060988259</v>
      </c>
      <c r="AJ130" s="11">
        <f>'OddsRatio_working_3-way'!U130/(3*'OddsRatio_working_3-way'!X130^(1/3))*SIN(('OddsRatio_working_3-way'!Y130+2*PI())/3)</f>
        <v>-0.37062474108883103</v>
      </c>
      <c r="AK130" s="11">
        <f>'OddsRatio_working_3-way'!U130/(3*'OddsRatio_working_3-way'!X130^(1/3))*SIN(('OddsRatio_working_3-way'!Y130+4*PI())/3)</f>
        <v>0.53606005169871351</v>
      </c>
      <c r="AL130" s="11">
        <f>'OddsRatio_working_3-way'!Z130+'OddsRatio_working_3-way'!AF130</f>
        <v>1.0469494183720578</v>
      </c>
      <c r="AM130" s="11">
        <f>'OddsRatio_working_3-way'!AA130+'OddsRatio_working_3-way'!AG130</f>
        <v>-0.81001707252828414</v>
      </c>
      <c r="AN130" s="11">
        <f>'OddsRatio_working_3-way'!AB130+'OddsRatio_working_3-way'!AH130</f>
        <v>-0.23693234584377407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1.0469494183720578</v>
      </c>
      <c r="AS130" s="11">
        <f>IF(('OddsRatio_working_3-way'!X130=0),IF(Q130&gt;0,-Q130^(1/3),(-Q130)^(1/3)),'OddsRatio_working_3-way'!AM130-'OddsRatio_working_3-way'!R130/3)</f>
        <v>-0.81001707252828414</v>
      </c>
      <c r="AT130" s="11">
        <f>IF(('OddsRatio_working_3-way'!X130=0),IF(Q130&gt;0,-Q130^(1/3),(-Q130)^(1/3)),'OddsRatio_working_3-way'!AN130-'OddsRatio_working_3-way'!R130/3)</f>
        <v>-0.23693234584377407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3.56</v>
      </c>
      <c r="C131" s="4">
        <f>IF('True_Odds_Calculator_3-way'!C132="","",'True_Odds_Calculator_3-way'!C132)</f>
        <v>3.93</v>
      </c>
      <c r="D131" s="9">
        <f t="shared" si="26"/>
        <v>0.47874281727061596</v>
      </c>
      <c r="E131" s="9">
        <f t="shared" si="27"/>
        <v>0.27362713555873069</v>
      </c>
      <c r="F131" s="9">
        <f t="shared" si="28"/>
        <v>0.24763004717065354</v>
      </c>
      <c r="G131" s="9">
        <f t="shared" si="29"/>
        <v>1.0369563661622649</v>
      </c>
      <c r="H131" s="9">
        <f t="shared" si="30"/>
        <v>2.0888041844703777</v>
      </c>
      <c r="I131" s="9">
        <f t="shared" si="31"/>
        <v>3.6546082973753982</v>
      </c>
      <c r="J131" s="9">
        <f t="shared" si="32"/>
        <v>4.0382821528554365</v>
      </c>
      <c r="K131" s="11">
        <f t="shared" si="33"/>
        <v>0.48780487804878053</v>
      </c>
      <c r="L131" s="11">
        <f t="shared" si="34"/>
        <v>0.2808988764044944</v>
      </c>
      <c r="M131" s="11">
        <f t="shared" si="35"/>
        <v>0.2544529262086514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-0.27459996359977323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0.22802440907160593</v>
      </c>
      <c r="Q131" s="11">
        <f>2*'OddsRatio_working_3-way'!K131*'OddsRatio_working_3-way'!L131*'OddsRatio_working_3-way'!M131</f>
        <v>6.9732235190093569E-2</v>
      </c>
      <c r="R131" s="11">
        <f t="shared" si="36"/>
        <v>0</v>
      </c>
      <c r="S131" s="11">
        <f t="shared" si="37"/>
        <v>-0.83038761579717202</v>
      </c>
      <c r="T131" s="11">
        <f t="shared" si="38"/>
        <v>-0.25394116691045021</v>
      </c>
      <c r="U131" s="11">
        <f>'OddsRatio_working_3-way'!S131-'OddsRatio_working_3-way'!R131^2/3</f>
        <v>-0.83038761579717202</v>
      </c>
      <c r="V131" s="11">
        <f>'OddsRatio_working_3-way'!S131*'OddsRatio_working_3-way'!R131/3-2*'OddsRatio_working_3-way'!R131^3/27-'OddsRatio_working_3-way'!T131</f>
        <v>0.25394116691045021</v>
      </c>
      <c r="W131" s="11">
        <f>'OddsRatio_working_3-way'!V131^2+4*'OddsRatio_working_3-way'!U131^3/27</f>
        <v>-2.034180370946384E-2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0.14562616519817528</v>
      </c>
      <c r="Y131" s="11">
        <f>IF('OddsRatio_working_3-way'!W131&gt;=0,IF('OddsRatio_working_3-way'!V131+SQRT('OddsRatio_working_3-way'!W131)&gt;0,0,PI()),ACOS('OddsRatio_working_3-way'!V131/(2*'OddsRatio_working_3-way'!X131)))</f>
        <v>0.51173945389579734</v>
      </c>
      <c r="Z131" s="11">
        <f>'OddsRatio_working_3-way'!X131^(1/3)*COS('OddsRatio_working_3-way'!Y131/3)</f>
        <v>0.51847818308113247</v>
      </c>
      <c r="AA131" s="11">
        <f>'OddsRatio_working_3-way'!X131^(1/3)*COS(('OddsRatio_working_3-way'!Y131+2*PI())/3)</f>
        <v>-0.33658367248169457</v>
      </c>
      <c r="AB131" s="11">
        <f>'OddsRatio_working_3-way'!X131^(1/3)*COS(('OddsRatio_working_3-way'!Y131+4*PI())/3)</f>
        <v>-0.18189451059943801</v>
      </c>
      <c r="AC131" s="11">
        <f>'OddsRatio_working_3-way'!X131^(1/3)*SIN('OddsRatio_working_3-way'!Y131/3)</f>
        <v>8.9309829253438389E-2</v>
      </c>
      <c r="AD131" s="11">
        <f>'OddsRatio_working_3-way'!X131^(1/3)*SIN(('OddsRatio_working_3-way'!Y131+2*PI())/3)</f>
        <v>0.40436036322954061</v>
      </c>
      <c r="AE131" s="11">
        <f>'OddsRatio_working_3-way'!X131^(1/3)*SIN(('OddsRatio_working_3-way'!Y131+4*PI())/3)</f>
        <v>-0.49367019248297911</v>
      </c>
      <c r="AF131" s="11">
        <f>-'OddsRatio_working_3-way'!U131/(3*'OddsRatio_working_3-way'!X131^(1/3))*COS(('OddsRatio_working_3-way'!Y131)/3)</f>
        <v>0.51847818308113247</v>
      </c>
      <c r="AG131" s="11">
        <f>-'OddsRatio_working_3-way'!U131/(3*'OddsRatio_working_3-way'!X131^(1/3))*COS(('OddsRatio_working_3-way'!Y131+2*PI())/3)</f>
        <v>-0.33658367248169457</v>
      </c>
      <c r="AH131" s="11">
        <f>-'OddsRatio_working_3-way'!U131/(3*'OddsRatio_working_3-way'!X131^(1/3))*COS(('OddsRatio_working_3-way'!Y131+4*PI())/3)</f>
        <v>-0.18189451059943801</v>
      </c>
      <c r="AI131" s="11">
        <f>'OddsRatio_working_3-way'!U131/(3*'OddsRatio_working_3-way'!X131^(1/3))*SIN(('OddsRatio_working_3-way'!Y131)/3)</f>
        <v>-8.9309829253438389E-2</v>
      </c>
      <c r="AJ131" s="11">
        <f>'OddsRatio_working_3-way'!U131/(3*'OddsRatio_working_3-way'!X131^(1/3))*SIN(('OddsRatio_working_3-way'!Y131+2*PI())/3)</f>
        <v>-0.40436036322954061</v>
      </c>
      <c r="AK131" s="11">
        <f>'OddsRatio_working_3-way'!U131/(3*'OddsRatio_working_3-way'!X131^(1/3))*SIN(('OddsRatio_working_3-way'!Y131+4*PI())/3)</f>
        <v>0.49367019248297911</v>
      </c>
      <c r="AL131" s="11">
        <f>'OddsRatio_working_3-way'!Z131+'OddsRatio_working_3-way'!AF131</f>
        <v>1.0369563661622649</v>
      </c>
      <c r="AM131" s="11">
        <f>'OddsRatio_working_3-way'!AA131+'OddsRatio_working_3-way'!AG131</f>
        <v>-0.67316734496338915</v>
      </c>
      <c r="AN131" s="11">
        <f>'OddsRatio_working_3-way'!AB131+'OddsRatio_working_3-way'!AH131</f>
        <v>-0.36378902119887602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1.0369563661622649</v>
      </c>
      <c r="AS131" s="11">
        <f>IF(('OddsRatio_working_3-way'!X131=0),IF(Q131&gt;0,-Q131^(1/3),(-Q131)^(1/3)),'OddsRatio_working_3-way'!AM131-'OddsRatio_working_3-way'!R131/3)</f>
        <v>-0.67316734496338915</v>
      </c>
      <c r="AT131" s="11">
        <f>IF(('OddsRatio_working_3-way'!X131=0),IF(Q131&gt;0,-Q131^(1/3),(-Q131)^(1/3)),'OddsRatio_working_3-way'!AN131-'OddsRatio_working_3-way'!R131/3)</f>
        <v>-0.36378902119887602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3.52</v>
      </c>
      <c r="C132" s="4">
        <f>IF('True_Odds_Calculator_3-way'!C133="","",'True_Odds_Calculator_3-way'!C133)</f>
        <v>3.07</v>
      </c>
      <c r="D132" s="9">
        <f t="shared" ref="D132:D195" si="39">(K132/(AR132+K132-(AR132*K132)))</f>
        <v>0.40373432045527491</v>
      </c>
      <c r="E132" s="9">
        <f t="shared" ref="E132:E195" si="40">(L132/(AR132+L132-(AR132*L132)))</f>
        <v>0.27757674145868494</v>
      </c>
      <c r="F132" s="9">
        <f t="shared" ref="F132:F195" si="41">(M132/(AR132+M132-(AR132*M132)))</f>
        <v>0.31868893808603999</v>
      </c>
      <c r="G132" s="9">
        <f t="shared" ref="G132:G195" si="42">AR132</f>
        <v>1.0327806816235827</v>
      </c>
      <c r="H132" s="9">
        <f t="shared" ref="H132:H195" si="43">IF(A132="","",1/D132)</f>
        <v>2.4768763747217237</v>
      </c>
      <c r="I132" s="9">
        <f t="shared" ref="I132:I195" si="44">IF(B132="","",1/E132)</f>
        <v>3.6026073176914282</v>
      </c>
      <c r="J132" s="9">
        <f t="shared" ref="J132:J195" si="45">IF(C132="","",1/F132)</f>
        <v>3.1378560109608165</v>
      </c>
      <c r="K132" s="11">
        <f t="shared" ref="K132:K195" si="46">1/A132</f>
        <v>0.41152263374485593</v>
      </c>
      <c r="L132" s="11">
        <f t="shared" ref="L132:L195" si="47">1/B132</f>
        <v>0.28409090909090912</v>
      </c>
      <c r="M132" s="11">
        <f t="shared" ref="M132:M195" si="48">1/C132</f>
        <v>0.32573289902280134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-0.28406623235613448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0.22924991256514965</v>
      </c>
      <c r="Q132" s="11">
        <f>2*'OddsRatio_working_3-way'!K132*'OddsRatio_working_3-way'!L132*'OddsRatio_working_3-way'!M132</f>
        <v>7.616276164955138E-2</v>
      </c>
      <c r="R132" s="11">
        <f t="shared" ref="R132:R195" si="49">O132/N132</f>
        <v>0</v>
      </c>
      <c r="S132" s="11">
        <f t="shared" ref="S132:S195" si="50">P132/N132</f>
        <v>-0.80702979253703944</v>
      </c>
      <c r="T132" s="11">
        <f t="shared" ref="T132:T195" si="51">Q132/N132</f>
        <v>-0.26811621014519582</v>
      </c>
      <c r="U132" s="11">
        <f>'OddsRatio_working_3-way'!S132-'OddsRatio_working_3-way'!R132^2/3</f>
        <v>-0.80702979253703944</v>
      </c>
      <c r="V132" s="11">
        <f>'OddsRatio_working_3-way'!S132*'OddsRatio_working_3-way'!R132/3-2*'OddsRatio_working_3-way'!R132^3/27-'OddsRatio_working_3-way'!T132</f>
        <v>0.26811621014519582</v>
      </c>
      <c r="W132" s="11">
        <f>'OddsRatio_working_3-way'!V132^2+4*'OddsRatio_working_3-way'!U132^3/27</f>
        <v>-5.9827574468227923E-3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0.1395251407358595</v>
      </c>
      <c r="Y132" s="11">
        <f>IF('OddsRatio_working_3-way'!W132&gt;=0,IF('OddsRatio_working_3-way'!V132+SQRT('OddsRatio_working_3-way'!W132)&gt;0,0,PI()),ACOS('OddsRatio_working_3-way'!V132/(2*'OddsRatio_working_3-way'!X132)))</f>
        <v>0.28086207549016606</v>
      </c>
      <c r="Z132" s="11">
        <f>'OddsRatio_working_3-way'!X132^(1/3)*COS('OddsRatio_working_3-way'!Y132/3)</f>
        <v>0.51639034081179147</v>
      </c>
      <c r="AA132" s="11">
        <f>'OddsRatio_working_3-way'!X132^(1/3)*COS(('OddsRatio_working_3-way'!Y132+2*PI())/3)</f>
        <v>-0.30018576544182352</v>
      </c>
      <c r="AB132" s="11">
        <f>'OddsRatio_working_3-way'!X132^(1/3)*COS(('OddsRatio_working_3-way'!Y132+4*PI())/3)</f>
        <v>-0.21620457536996787</v>
      </c>
      <c r="AC132" s="11">
        <f>'OddsRatio_working_3-way'!X132^(1/3)*SIN('OddsRatio_working_3-way'!Y132/3)</f>
        <v>4.8486562694850945E-2</v>
      </c>
      <c r="AD132" s="11">
        <f>'OddsRatio_working_3-way'!X132^(1/3)*SIN(('OddsRatio_working_3-way'!Y132+2*PI())/3)</f>
        <v>0.42296387206449015</v>
      </c>
      <c r="AE132" s="11">
        <f>'OddsRatio_working_3-way'!X132^(1/3)*SIN(('OddsRatio_working_3-way'!Y132+4*PI())/3)</f>
        <v>-0.47145043475934112</v>
      </c>
      <c r="AF132" s="11">
        <f>-'OddsRatio_working_3-way'!U132/(3*'OddsRatio_working_3-way'!X132^(1/3))*COS(('OddsRatio_working_3-way'!Y132)/3)</f>
        <v>0.51639034081179136</v>
      </c>
      <c r="AG132" s="11">
        <f>-'OddsRatio_working_3-way'!U132/(3*'OddsRatio_working_3-way'!X132^(1/3))*COS(('OddsRatio_working_3-way'!Y132+2*PI())/3)</f>
        <v>-0.30018576544182346</v>
      </c>
      <c r="AH132" s="11">
        <f>-'OddsRatio_working_3-way'!U132/(3*'OddsRatio_working_3-way'!X132^(1/3))*COS(('OddsRatio_working_3-way'!Y132+4*PI())/3)</f>
        <v>-0.21620457536996784</v>
      </c>
      <c r="AI132" s="11">
        <f>'OddsRatio_working_3-way'!U132/(3*'OddsRatio_working_3-way'!X132^(1/3))*SIN(('OddsRatio_working_3-way'!Y132)/3)</f>
        <v>-4.8486562694850938E-2</v>
      </c>
      <c r="AJ132" s="11">
        <f>'OddsRatio_working_3-way'!U132/(3*'OddsRatio_working_3-way'!X132^(1/3))*SIN(('OddsRatio_working_3-way'!Y132+2*PI())/3)</f>
        <v>-0.42296387206449004</v>
      </c>
      <c r="AK132" s="11">
        <f>'OddsRatio_working_3-way'!U132/(3*'OddsRatio_working_3-way'!X132^(1/3))*SIN(('OddsRatio_working_3-way'!Y132+4*PI())/3)</f>
        <v>0.47145043475934101</v>
      </c>
      <c r="AL132" s="11">
        <f>'OddsRatio_working_3-way'!Z132+'OddsRatio_working_3-way'!AF132</f>
        <v>1.0327806816235827</v>
      </c>
      <c r="AM132" s="11">
        <f>'OddsRatio_working_3-way'!AA132+'OddsRatio_working_3-way'!AG132</f>
        <v>-0.60037153088364703</v>
      </c>
      <c r="AN132" s="11">
        <f>'OddsRatio_working_3-way'!AB132+'OddsRatio_working_3-way'!AH132</f>
        <v>-0.43240915073993569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1.0327806816235827</v>
      </c>
      <c r="AS132" s="11">
        <f>IF(('OddsRatio_working_3-way'!X132=0),IF(Q132&gt;0,-Q132^(1/3),(-Q132)^(1/3)),'OddsRatio_working_3-way'!AM132-'OddsRatio_working_3-way'!R132/3)</f>
        <v>-0.60037153088364703</v>
      </c>
      <c r="AT132" s="11">
        <f>IF(('OddsRatio_working_3-way'!X132=0),IF(Q132&gt;0,-Q132^(1/3),(-Q132)^(1/3)),'OddsRatio_working_3-way'!AN132-'OddsRatio_working_3-way'!R132/3)</f>
        <v>-0.43240915073993569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2.23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3.63</v>
      </c>
      <c r="D133" s="9">
        <f t="shared" si="39"/>
        <v>0.4275108960893938</v>
      </c>
      <c r="E133" s="9">
        <f t="shared" si="40"/>
        <v>0.3136447274705349</v>
      </c>
      <c r="F133" s="9">
        <f t="shared" si="41"/>
        <v>0.25884437644007141</v>
      </c>
      <c r="G133" s="9">
        <f t="shared" si="42"/>
        <v>1.0887168025887157</v>
      </c>
      <c r="H133" s="9">
        <f t="shared" si="43"/>
        <v>2.3391216671841204</v>
      </c>
      <c r="I133" s="9">
        <f t="shared" si="44"/>
        <v>3.1883207732033187</v>
      </c>
      <c r="J133" s="9">
        <f t="shared" si="45"/>
        <v>3.8633251908083222</v>
      </c>
      <c r="K133" s="11">
        <f t="shared" si="46"/>
        <v>0.44843049327354262</v>
      </c>
      <c r="L133" s="11">
        <f t="shared" si="47"/>
        <v>0.33222591362126247</v>
      </c>
      <c r="M133" s="11">
        <f t="shared" si="48"/>
        <v>0.27548209366391185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-0.26685720540421487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0.24091293443486772</v>
      </c>
      <c r="Q133" s="11">
        <f>2*'OddsRatio_working_3-way'!K133*'OddsRatio_working_3-way'!L133*'OddsRatio_working_3-way'!M133</f>
        <v>8.2082771528063966E-2</v>
      </c>
      <c r="R133" s="11">
        <f t="shared" si="49"/>
        <v>0</v>
      </c>
      <c r="S133" s="11">
        <f t="shared" si="50"/>
        <v>-0.90277845063224449</v>
      </c>
      <c r="T133" s="11">
        <f t="shared" si="51"/>
        <v>-0.30759061350332012</v>
      </c>
      <c r="U133" s="11">
        <f>'OddsRatio_working_3-way'!S133-'OddsRatio_working_3-way'!R133^2/3</f>
        <v>-0.90277845063224449</v>
      </c>
      <c r="V133" s="11">
        <f>'OddsRatio_working_3-way'!S133*'OddsRatio_working_3-way'!R133/3-2*'OddsRatio_working_3-way'!R133^3/27-'OddsRatio_working_3-way'!T133</f>
        <v>0.30759061350332012</v>
      </c>
      <c r="W133" s="11">
        <f>'OddsRatio_working_3-way'!V133^2+4*'OddsRatio_working_3-way'!U133^3/27</f>
        <v>-1.4391347805062474E-2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0.1650782642569967</v>
      </c>
      <c r="Y133" s="11">
        <f>IF('OddsRatio_working_3-way'!W133&gt;=0,IF('OddsRatio_working_3-way'!V133+SQRT('OddsRatio_working_3-way'!W133)&gt;0,0,PI()),ACOS('OddsRatio_working_3-way'!V133/(2*'OddsRatio_working_3-way'!X133)))</f>
        <v>0.37186624524555278</v>
      </c>
      <c r="Z133" s="11">
        <f>'OddsRatio_working_3-way'!X133^(1/3)*COS('OddsRatio_working_3-way'!Y133/3)</f>
        <v>0.54435840129435797</v>
      </c>
      <c r="AA133" s="11">
        <f>'OddsRatio_working_3-way'!X133^(1/3)*COS(('OddsRatio_working_3-way'!Y133+2*PI())/3)</f>
        <v>-0.33091641936963195</v>
      </c>
      <c r="AB133" s="11">
        <f>'OddsRatio_working_3-way'!X133^(1/3)*COS(('OddsRatio_working_3-way'!Y133+4*PI())/3)</f>
        <v>-0.21344198192472605</v>
      </c>
      <c r="AC133" s="11">
        <f>'OddsRatio_working_3-way'!X133^(1/3)*SIN('OddsRatio_working_3-way'!Y133/3)</f>
        <v>6.7823898081716363E-2</v>
      </c>
      <c r="AD133" s="11">
        <f>'OddsRatio_working_3-way'!X133^(1/3)*SIN(('OddsRatio_working_3-way'!Y133+2*PI())/3)</f>
        <v>0.4375162552435396</v>
      </c>
      <c r="AE133" s="11">
        <f>'OddsRatio_working_3-way'!X133^(1/3)*SIN(('OddsRatio_working_3-way'!Y133+4*PI())/3)</f>
        <v>-0.50534015332525595</v>
      </c>
      <c r="AF133" s="11">
        <f>-'OddsRatio_working_3-way'!U133/(3*'OddsRatio_working_3-way'!X133^(1/3))*COS(('OddsRatio_working_3-way'!Y133)/3)</f>
        <v>0.54435840129435775</v>
      </c>
      <c r="AG133" s="11">
        <f>-'OddsRatio_working_3-way'!U133/(3*'OddsRatio_working_3-way'!X133^(1/3))*COS(('OddsRatio_working_3-way'!Y133+2*PI())/3)</f>
        <v>-0.33091641936963184</v>
      </c>
      <c r="AH133" s="11">
        <f>-'OddsRatio_working_3-way'!U133/(3*'OddsRatio_working_3-way'!X133^(1/3))*COS(('OddsRatio_working_3-way'!Y133+4*PI())/3)</f>
        <v>-0.21344198192472597</v>
      </c>
      <c r="AI133" s="11">
        <f>'OddsRatio_working_3-way'!U133/(3*'OddsRatio_working_3-way'!X133^(1/3))*SIN(('OddsRatio_working_3-way'!Y133)/3)</f>
        <v>-6.7823898081716336E-2</v>
      </c>
      <c r="AJ133" s="11">
        <f>'OddsRatio_working_3-way'!U133/(3*'OddsRatio_working_3-way'!X133^(1/3))*SIN(('OddsRatio_working_3-way'!Y133+2*PI())/3)</f>
        <v>-0.43751625524353943</v>
      </c>
      <c r="AK133" s="11">
        <f>'OddsRatio_working_3-way'!U133/(3*'OddsRatio_working_3-way'!X133^(1/3))*SIN(('OddsRatio_working_3-way'!Y133+4*PI())/3)</f>
        <v>0.50534015332525573</v>
      </c>
      <c r="AL133" s="11">
        <f>'OddsRatio_working_3-way'!Z133+'OddsRatio_working_3-way'!AF133</f>
        <v>1.0887168025887157</v>
      </c>
      <c r="AM133" s="11">
        <f>'OddsRatio_working_3-way'!AA133+'OddsRatio_working_3-way'!AG133</f>
        <v>-0.6618328387392638</v>
      </c>
      <c r="AN133" s="11">
        <f>'OddsRatio_working_3-way'!AB133+'OddsRatio_working_3-way'!AH133</f>
        <v>-0.42688396384945204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1.0887168025887157</v>
      </c>
      <c r="AS133" s="11">
        <f>IF(('OddsRatio_working_3-way'!X133=0),IF(Q133&gt;0,-Q133^(1/3),(-Q133)^(1/3)),'OddsRatio_working_3-way'!AM133-'OddsRatio_working_3-way'!R133/3)</f>
        <v>-0.6618328387392638</v>
      </c>
      <c r="AT133" s="11">
        <f>IF(('OddsRatio_working_3-way'!X133=0),IF(Q133&gt;0,-Q133^(1/3),(-Q133)^(1/3)),'OddsRatio_working_3-way'!AN133-'OddsRatio_working_3-way'!R133/3)</f>
        <v>-0.42688396384945204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3.01</v>
      </c>
      <c r="B134" s="4">
        <f>IF('True_Odds_Calculator_3-way'!B135="","",'True_Odds_Calculator_3-way'!B135)</f>
        <v>2.69</v>
      </c>
      <c r="C134" s="4">
        <f>IF('True_Odds_Calculator_3-way'!C135="","",'True_Odds_Calculator_3-way'!C135)</f>
        <v>2.85</v>
      </c>
      <c r="D134" s="9">
        <f t="shared" si="39"/>
        <v>0.31444196495838389</v>
      </c>
      <c r="E134" s="9">
        <f t="shared" si="40"/>
        <v>0.35296592535174293</v>
      </c>
      <c r="F134" s="9">
        <f t="shared" si="41"/>
        <v>0.33259210968987318</v>
      </c>
      <c r="G134" s="9">
        <f t="shared" si="42"/>
        <v>1.0846950702638458</v>
      </c>
      <c r="H134" s="9">
        <f t="shared" si="43"/>
        <v>3.1802370912303295</v>
      </c>
      <c r="I134" s="9">
        <f t="shared" si="44"/>
        <v>2.8331346687458994</v>
      </c>
      <c r="J134" s="9">
        <f t="shared" si="45"/>
        <v>3.0066858799881149</v>
      </c>
      <c r="K134" s="11">
        <f t="shared" si="46"/>
        <v>0.33222591362126247</v>
      </c>
      <c r="L134" s="11">
        <f t="shared" si="47"/>
        <v>0.37174721189591081</v>
      </c>
      <c r="M134" s="11">
        <f t="shared" si="48"/>
        <v>0.35087719298245612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-0.27232709594510185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0.24050790068453751</v>
      </c>
      <c r="Q134" s="11">
        <f>2*'OddsRatio_working_3-way'!K134*'OddsRatio_working_3-way'!L134*'OddsRatio_working_3-way'!M134</f>
        <v>8.6669513760193703E-2</v>
      </c>
      <c r="R134" s="11">
        <f t="shared" si="49"/>
        <v>0</v>
      </c>
      <c r="S134" s="11">
        <f t="shared" si="50"/>
        <v>-0.88315817362889681</v>
      </c>
      <c r="T134" s="11">
        <f t="shared" si="51"/>
        <v>-0.31825519770410698</v>
      </c>
      <c r="U134" s="11">
        <f>'OddsRatio_working_3-way'!S134-'OddsRatio_working_3-way'!R134^2/3</f>
        <v>-0.88315817362889681</v>
      </c>
      <c r="V134" s="11">
        <f>'OddsRatio_working_3-way'!S134*'OddsRatio_working_3-way'!R134/3-2*'OddsRatio_working_3-way'!R134^3/27-'OddsRatio_working_3-way'!T134</f>
        <v>0.31825519770410698</v>
      </c>
      <c r="W134" s="11">
        <f>'OddsRatio_working_3-way'!V134^2+4*'OddsRatio_working_3-way'!U134^3/27</f>
        <v>-7.6332276315502212E-4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0.15972608868687924</v>
      </c>
      <c r="Y134" s="11">
        <f>IF('OddsRatio_working_3-way'!W134&gt;=0,IF('OddsRatio_working_3-way'!V134+SQRT('OddsRatio_working_3-way'!W134)&gt;0,0,PI()),ACOS('OddsRatio_working_3-way'!V134/(2*'OddsRatio_working_3-way'!X134)))</f>
        <v>8.6594669579892258E-2</v>
      </c>
      <c r="Z134" s="11">
        <f>'OddsRatio_working_3-way'!X134^(1/3)*COS('OddsRatio_working_3-way'!Y134/3)</f>
        <v>0.54234753513192291</v>
      </c>
      <c r="AA134" s="11">
        <f>'OddsRatio_working_3-way'!X134^(1/3)*COS(('OddsRatio_working_3-way'!Y134+2*PI())/3)</f>
        <v>-0.28473499020516296</v>
      </c>
      <c r="AB134" s="11">
        <f>'OddsRatio_working_3-way'!X134^(1/3)*COS(('OddsRatio_working_3-way'!Y134+4*PI())/3)</f>
        <v>-0.25761254492676</v>
      </c>
      <c r="AC134" s="11">
        <f>'OddsRatio_working_3-way'!X134^(1/3)*SIN('OddsRatio_working_3-way'!Y134/3)</f>
        <v>1.5659151082567116E-2</v>
      </c>
      <c r="AD134" s="11">
        <f>'OddsRatio_working_3-way'!X134^(1/3)*SIN(('OddsRatio_working_3-way'!Y134+2*PI())/3)</f>
        <v>0.46185716756283507</v>
      </c>
      <c r="AE134" s="11">
        <f>'OddsRatio_working_3-way'!X134^(1/3)*SIN(('OddsRatio_working_3-way'!Y134+4*PI())/3)</f>
        <v>-0.47751631864540189</v>
      </c>
      <c r="AF134" s="11">
        <f>-'OddsRatio_working_3-way'!U134/(3*'OddsRatio_working_3-way'!X134^(1/3))*COS(('OddsRatio_working_3-way'!Y134)/3)</f>
        <v>0.54234753513192291</v>
      </c>
      <c r="AG134" s="11">
        <f>-'OddsRatio_working_3-way'!U134/(3*'OddsRatio_working_3-way'!X134^(1/3))*COS(('OddsRatio_working_3-way'!Y134+2*PI())/3)</f>
        <v>-0.28473499020516296</v>
      </c>
      <c r="AH134" s="11">
        <f>-'OddsRatio_working_3-way'!U134/(3*'OddsRatio_working_3-way'!X134^(1/3))*COS(('OddsRatio_working_3-way'!Y134+4*PI())/3)</f>
        <v>-0.25761254492676</v>
      </c>
      <c r="AI134" s="11">
        <f>'OddsRatio_working_3-way'!U134/(3*'OddsRatio_working_3-way'!X134^(1/3))*SIN(('OddsRatio_working_3-way'!Y134)/3)</f>
        <v>-1.5659151082567116E-2</v>
      </c>
      <c r="AJ134" s="11">
        <f>'OddsRatio_working_3-way'!U134/(3*'OddsRatio_working_3-way'!X134^(1/3))*SIN(('OddsRatio_working_3-way'!Y134+2*PI())/3)</f>
        <v>-0.46185716756283507</v>
      </c>
      <c r="AK134" s="11">
        <f>'OddsRatio_working_3-way'!U134/(3*'OddsRatio_working_3-way'!X134^(1/3))*SIN(('OddsRatio_working_3-way'!Y134+4*PI())/3)</f>
        <v>0.47751631864540189</v>
      </c>
      <c r="AL134" s="11">
        <f>'OddsRatio_working_3-way'!Z134+'OddsRatio_working_3-way'!AF134</f>
        <v>1.0846950702638458</v>
      </c>
      <c r="AM134" s="11">
        <f>'OddsRatio_working_3-way'!AA134+'OddsRatio_working_3-way'!AG134</f>
        <v>-0.56946998041032593</v>
      </c>
      <c r="AN134" s="11">
        <f>'OddsRatio_working_3-way'!AB134+'OddsRatio_working_3-way'!AH134</f>
        <v>-0.51522508985352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1.0846950702638458</v>
      </c>
      <c r="AS134" s="11">
        <f>IF(('OddsRatio_working_3-way'!X134=0),IF(Q134&gt;0,-Q134^(1/3),(-Q134)^(1/3)),'OddsRatio_working_3-way'!AM134-'OddsRatio_working_3-way'!R134/3)</f>
        <v>-0.56946998041032593</v>
      </c>
      <c r="AT134" s="11">
        <f>IF(('OddsRatio_working_3-way'!X134=0),IF(Q134&gt;0,-Q134^(1/3),(-Q134)^(1/3)),'OddsRatio_working_3-way'!AN134-'OddsRatio_working_3-way'!R134/3)</f>
        <v>-0.51522508985352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2.11</v>
      </c>
      <c r="B135" s="4">
        <f>IF('True_Odds_Calculator_3-way'!B136="","",'True_Odds_Calculator_3-way'!B136)</f>
        <v>3.54</v>
      </c>
      <c r="C135" s="4">
        <f>IF('True_Odds_Calculator_3-way'!C136="","",'True_Odds_Calculator_3-way'!C136)</f>
        <v>3.76</v>
      </c>
      <c r="D135" s="9">
        <f t="shared" si="39"/>
        <v>0.46527718900974802</v>
      </c>
      <c r="E135" s="9">
        <f t="shared" si="40"/>
        <v>0.27549498977792186</v>
      </c>
      <c r="F135" s="9">
        <f t="shared" si="41"/>
        <v>0.25922782121233018</v>
      </c>
      <c r="G135" s="9">
        <f t="shared" si="42"/>
        <v>1.0353661721062526</v>
      </c>
      <c r="H135" s="9">
        <f t="shared" si="43"/>
        <v>2.1492564510379402</v>
      </c>
      <c r="I135" s="9">
        <f t="shared" si="44"/>
        <v>3.6298300771498817</v>
      </c>
      <c r="J135" s="9">
        <f t="shared" si="45"/>
        <v>3.8576106350132569</v>
      </c>
      <c r="K135" s="11">
        <f t="shared" si="46"/>
        <v>0.47393364928909953</v>
      </c>
      <c r="L135" s="11">
        <f t="shared" si="47"/>
        <v>0.2824858757062147</v>
      </c>
      <c r="M135" s="11">
        <f t="shared" si="48"/>
        <v>0.26595744680851063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-0.27707172925108903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0.22823616810487496</v>
      </c>
      <c r="Q135" s="11">
        <f>2*'OddsRatio_working_3-way'!K135*'OddsRatio_working_3-way'!L135*'OddsRatio_working_3-way'!M135</f>
        <v>7.1212532950039001E-2</v>
      </c>
      <c r="R135" s="11">
        <f t="shared" si="49"/>
        <v>0</v>
      </c>
      <c r="S135" s="11">
        <f t="shared" si="50"/>
        <v>-0.82374397677376132</v>
      </c>
      <c r="T135" s="11">
        <f t="shared" si="51"/>
        <v>-0.25701840148947314</v>
      </c>
      <c r="U135" s="11">
        <f>'OddsRatio_working_3-way'!S135-'OddsRatio_working_3-way'!R135^2/3</f>
        <v>-0.82374397677376132</v>
      </c>
      <c r="V135" s="11">
        <f>'OddsRatio_working_3-way'!S135*'OddsRatio_working_3-way'!R135/3-2*'OddsRatio_working_3-way'!R135^3/27-'OddsRatio_working_3-way'!T135</f>
        <v>0.25701840148947314</v>
      </c>
      <c r="W135" s="11">
        <f>'OddsRatio_working_3-way'!V135^2+4*'OddsRatio_working_3-way'!U135^3/27</f>
        <v>-1.6749672427563742E-2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0.14388200993502256</v>
      </c>
      <c r="Y135" s="11">
        <f>IF('OddsRatio_working_3-way'!W135&gt;=0,IF('OddsRatio_working_3-way'!V135+SQRT('OddsRatio_working_3-way'!W135)&gt;0,0,PI()),ACOS('OddsRatio_working_3-way'!V135/(2*'OddsRatio_working_3-way'!X135)))</f>
        <v>0.46648018951261383</v>
      </c>
      <c r="Z135" s="11">
        <f>'OddsRatio_working_3-way'!X135^(1/3)*COS('OddsRatio_working_3-way'!Y135/3)</f>
        <v>0.51768308605312641</v>
      </c>
      <c r="AA135" s="11">
        <f>'OddsRatio_working_3-way'!X135^(1/3)*COS(('OddsRatio_working_3-way'!Y135+2*PI())/3)</f>
        <v>-0.32912070782185543</v>
      </c>
      <c r="AB135" s="11">
        <f>'OddsRatio_working_3-way'!X135^(1/3)*COS(('OddsRatio_working_3-way'!Y135+4*PI())/3)</f>
        <v>-0.18856237823127095</v>
      </c>
      <c r="AC135" s="11">
        <f>'OddsRatio_working_3-way'!X135^(1/3)*SIN('OddsRatio_working_3-way'!Y135/3)</f>
        <v>8.115138942596796E-2</v>
      </c>
      <c r="AD135" s="11">
        <f>'OddsRatio_working_3-way'!X135^(1/3)*SIN(('OddsRatio_working_3-way'!Y135+2*PI())/3)</f>
        <v>0.40775100891854915</v>
      </c>
      <c r="AE135" s="11">
        <f>'OddsRatio_working_3-way'!X135^(1/3)*SIN(('OddsRatio_working_3-way'!Y135+4*PI())/3)</f>
        <v>-0.48890239834451721</v>
      </c>
      <c r="AF135" s="11">
        <f>-'OddsRatio_working_3-way'!U135/(3*'OddsRatio_working_3-way'!X135^(1/3))*COS(('OddsRatio_working_3-way'!Y135)/3)</f>
        <v>0.51768308605312618</v>
      </c>
      <c r="AG135" s="11">
        <f>-'OddsRatio_working_3-way'!U135/(3*'OddsRatio_working_3-way'!X135^(1/3))*COS(('OddsRatio_working_3-way'!Y135+2*PI())/3)</f>
        <v>-0.32912070782185526</v>
      </c>
      <c r="AH135" s="11">
        <f>-'OddsRatio_working_3-way'!U135/(3*'OddsRatio_working_3-way'!X135^(1/3))*COS(('OddsRatio_working_3-way'!Y135+4*PI())/3)</f>
        <v>-0.18856237823127087</v>
      </c>
      <c r="AI135" s="11">
        <f>'OddsRatio_working_3-way'!U135/(3*'OddsRatio_working_3-way'!X135^(1/3))*SIN(('OddsRatio_working_3-way'!Y135)/3)</f>
        <v>-8.1151389425967918E-2</v>
      </c>
      <c r="AJ135" s="11">
        <f>'OddsRatio_working_3-way'!U135/(3*'OddsRatio_working_3-way'!X135^(1/3))*SIN(('OddsRatio_working_3-way'!Y135+2*PI())/3)</f>
        <v>-0.40775100891854898</v>
      </c>
      <c r="AK135" s="11">
        <f>'OddsRatio_working_3-way'!U135/(3*'OddsRatio_working_3-way'!X135^(1/3))*SIN(('OddsRatio_working_3-way'!Y135+4*PI())/3)</f>
        <v>0.48890239834451699</v>
      </c>
      <c r="AL135" s="11">
        <f>'OddsRatio_working_3-way'!Z135+'OddsRatio_working_3-way'!AF135</f>
        <v>1.0353661721062526</v>
      </c>
      <c r="AM135" s="11">
        <f>'OddsRatio_working_3-way'!AA135+'OddsRatio_working_3-way'!AG135</f>
        <v>-0.65824141564371064</v>
      </c>
      <c r="AN135" s="11">
        <f>'OddsRatio_working_3-way'!AB135+'OddsRatio_working_3-way'!AH135</f>
        <v>-0.37712475646254184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1.0353661721062526</v>
      </c>
      <c r="AS135" s="11">
        <f>IF(('OddsRatio_working_3-way'!X135=0),IF(Q135&gt;0,-Q135^(1/3),(-Q135)^(1/3)),'OddsRatio_working_3-way'!AM135-'OddsRatio_working_3-way'!R135/3)</f>
        <v>-0.65824141564371064</v>
      </c>
      <c r="AT135" s="11">
        <f>IF(('OddsRatio_working_3-way'!X135=0),IF(Q135&gt;0,-Q135^(1/3),(-Q135)^(1/3)),'OddsRatio_working_3-way'!AN135-'OddsRatio_working_3-way'!R135/3)</f>
        <v>-0.37712475646254184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2.2599999999999998</v>
      </c>
      <c r="B136" s="4">
        <f>IF('True_Odds_Calculator_3-way'!B137="","",'True_Odds_Calculator_3-way'!B137)</f>
        <v>3.36</v>
      </c>
      <c r="C136" s="4">
        <f>IF('True_Odds_Calculator_3-way'!C137="","",'True_Odds_Calculator_3-way'!C137)</f>
        <v>3.54</v>
      </c>
      <c r="D136" s="9">
        <f t="shared" si="39"/>
        <v>0.43398907915080426</v>
      </c>
      <c r="E136" s="9">
        <f t="shared" si="40"/>
        <v>0.2904614631018772</v>
      </c>
      <c r="F136" s="9">
        <f t="shared" si="41"/>
        <v>0.27554945774731848</v>
      </c>
      <c r="G136" s="9">
        <f t="shared" si="42"/>
        <v>1.0350836878798182</v>
      </c>
      <c r="H136" s="9">
        <f t="shared" si="43"/>
        <v>2.3042054467285706</v>
      </c>
      <c r="I136" s="9">
        <f t="shared" si="44"/>
        <v>3.4427975033963709</v>
      </c>
      <c r="J136" s="9">
        <f t="shared" si="45"/>
        <v>3.629112567214738</v>
      </c>
      <c r="K136" s="11">
        <f t="shared" si="46"/>
        <v>0.44247787610619471</v>
      </c>
      <c r="L136" s="11">
        <f t="shared" si="47"/>
        <v>0.29761904761904762</v>
      </c>
      <c r="M136" s="11">
        <f t="shared" si="48"/>
        <v>0.2824858757062147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-0.28097345132743357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0.22915520890622137</v>
      </c>
      <c r="Q136" s="11">
        <f>2*'OddsRatio_working_3-way'!K136*'OddsRatio_working_3-way'!L136*'OddsRatio_working_3-way'!M136</f>
        <v>7.4401041852669283E-2</v>
      </c>
      <c r="R136" s="11">
        <f t="shared" si="49"/>
        <v>0</v>
      </c>
      <c r="S136" s="11">
        <f t="shared" si="50"/>
        <v>-0.81557601909930777</v>
      </c>
      <c r="T136" s="11">
        <f t="shared" si="51"/>
        <v>-0.26479740879847657</v>
      </c>
      <c r="U136" s="11">
        <f>'OddsRatio_working_3-way'!S136-'OddsRatio_working_3-way'!R136^2/3</f>
        <v>-0.81557601909930777</v>
      </c>
      <c r="V136" s="11">
        <f>'OddsRatio_working_3-way'!S136*'OddsRatio_working_3-way'!R136/3-2*'OddsRatio_working_3-way'!R136^3/27-'OddsRatio_working_3-way'!T136</f>
        <v>0.26479740879847657</v>
      </c>
      <c r="W136" s="11">
        <f>'OddsRatio_working_3-way'!V136^2+4*'OddsRatio_working_3-way'!U136^3/27</f>
        <v>-1.0251518263383136E-2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0.1417472980075552</v>
      </c>
      <c r="Y136" s="11">
        <f>IF('OddsRatio_working_3-way'!W136&gt;=0,IF('OddsRatio_working_3-way'!V136+SQRT('OddsRatio_working_3-way'!W136)&gt;0,0,PI()),ACOS('OddsRatio_working_3-way'!V136/(2*'OddsRatio_working_3-way'!X136)))</f>
        <v>0.36521368487258798</v>
      </c>
      <c r="Z136" s="11">
        <f>'OddsRatio_working_3-way'!X136^(1/3)*COS('OddsRatio_working_3-way'!Y136/3)</f>
        <v>0.51754184393990921</v>
      </c>
      <c r="AA136" s="11">
        <f>'OddsRatio_working_3-way'!X136^(1/3)*COS(('OddsRatio_working_3-way'!Y136+2*PI())/3)</f>
        <v>-0.31360553333254199</v>
      </c>
      <c r="AB136" s="11">
        <f>'OddsRatio_working_3-way'!X136^(1/3)*COS(('OddsRatio_working_3-way'!Y136+4*PI())/3)</f>
        <v>-0.20393631060736714</v>
      </c>
      <c r="AC136" s="11">
        <f>'OddsRatio_working_3-way'!X136^(1/3)*SIN('OddsRatio_working_3-way'!Y136/3)</f>
        <v>6.3317555262196734E-2</v>
      </c>
      <c r="AD136" s="11">
        <f>'OddsRatio_working_3-way'!X136^(1/3)*SIN(('OddsRatio_working_3-way'!Y136+2*PI())/3)</f>
        <v>0.41654560674230445</v>
      </c>
      <c r="AE136" s="11">
        <f>'OddsRatio_working_3-way'!X136^(1/3)*SIN(('OddsRatio_working_3-way'!Y136+4*PI())/3)</f>
        <v>-0.47986316200450119</v>
      </c>
      <c r="AF136" s="11">
        <f>-'OddsRatio_working_3-way'!U136/(3*'OddsRatio_working_3-way'!X136^(1/3))*COS(('OddsRatio_working_3-way'!Y136)/3)</f>
        <v>0.5175418439399091</v>
      </c>
      <c r="AG136" s="11">
        <f>-'OddsRatio_working_3-way'!U136/(3*'OddsRatio_working_3-way'!X136^(1/3))*COS(('OddsRatio_working_3-way'!Y136+2*PI())/3)</f>
        <v>-0.31360553333254193</v>
      </c>
      <c r="AH136" s="11">
        <f>-'OddsRatio_working_3-way'!U136/(3*'OddsRatio_working_3-way'!X136^(1/3))*COS(('OddsRatio_working_3-way'!Y136+4*PI())/3)</f>
        <v>-0.20393631060736708</v>
      </c>
      <c r="AI136" s="11">
        <f>'OddsRatio_working_3-way'!U136/(3*'OddsRatio_working_3-way'!X136^(1/3))*SIN(('OddsRatio_working_3-way'!Y136)/3)</f>
        <v>-6.331755526219672E-2</v>
      </c>
      <c r="AJ136" s="11">
        <f>'OddsRatio_working_3-way'!U136/(3*'OddsRatio_working_3-way'!X136^(1/3))*SIN(('OddsRatio_working_3-way'!Y136+2*PI())/3)</f>
        <v>-0.4165456067423044</v>
      </c>
      <c r="AK136" s="11">
        <f>'OddsRatio_working_3-way'!U136/(3*'OddsRatio_working_3-way'!X136^(1/3))*SIN(('OddsRatio_working_3-way'!Y136+4*PI())/3)</f>
        <v>0.47986316200450108</v>
      </c>
      <c r="AL136" s="11">
        <f>'OddsRatio_working_3-way'!Z136+'OddsRatio_working_3-way'!AF136</f>
        <v>1.0350836878798182</v>
      </c>
      <c r="AM136" s="11">
        <f>'OddsRatio_working_3-way'!AA136+'OddsRatio_working_3-way'!AG136</f>
        <v>-0.62721106666508386</v>
      </c>
      <c r="AN136" s="11">
        <f>'OddsRatio_working_3-way'!AB136+'OddsRatio_working_3-way'!AH136</f>
        <v>-0.40787262121473422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1.0350836878798182</v>
      </c>
      <c r="AS136" s="11">
        <f>IF(('OddsRatio_working_3-way'!X136=0),IF(Q136&gt;0,-Q136^(1/3),(-Q136)^(1/3)),'OddsRatio_working_3-way'!AM136-'OddsRatio_working_3-way'!R136/3)</f>
        <v>-0.62721106666508386</v>
      </c>
      <c r="AT136" s="11">
        <f>IF(('OddsRatio_working_3-way'!X136=0),IF(Q136&gt;0,-Q136^(1/3),(-Q136)^(1/3)),'OddsRatio_working_3-way'!AN136-'OddsRatio_working_3-way'!R136/3)</f>
        <v>-0.40787262121473422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1.88</v>
      </c>
      <c r="B137" s="4">
        <f>IF('True_Odds_Calculator_3-way'!B138="","",'True_Odds_Calculator_3-way'!B138)</f>
        <v>3.65</v>
      </c>
      <c r="C137" s="4">
        <f>IF('True_Odds_Calculator_3-way'!C138="","",'True_Odds_Calculator_3-way'!C138)</f>
        <v>4.55</v>
      </c>
      <c r="D137" s="9">
        <f t="shared" si="39"/>
        <v>0.52152415946909103</v>
      </c>
      <c r="E137" s="9">
        <f t="shared" si="40"/>
        <v>0.26575983880447951</v>
      </c>
      <c r="F137" s="9">
        <f t="shared" si="41"/>
        <v>0.21271600172642963</v>
      </c>
      <c r="G137" s="9">
        <f t="shared" si="42"/>
        <v>1.0425644453583092</v>
      </c>
      <c r="H137" s="9">
        <f t="shared" si="43"/>
        <v>1.9174567119153119</v>
      </c>
      <c r="I137" s="9">
        <f t="shared" si="44"/>
        <v>3.7627957801995193</v>
      </c>
      <c r="J137" s="9">
        <f t="shared" si="45"/>
        <v>4.7011037810219971</v>
      </c>
      <c r="K137" s="11">
        <f t="shared" si="46"/>
        <v>0.53191489361702127</v>
      </c>
      <c r="L137" s="11">
        <f t="shared" si="47"/>
        <v>0.27397260273972601</v>
      </c>
      <c r="M137" s="11">
        <f t="shared" si="48"/>
        <v>0.21978021978021978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-0.26515192764099793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0.22676245351850136</v>
      </c>
      <c r="Q137" s="11">
        <f>2*'OddsRatio_working_3-way'!K137*'OddsRatio_working_3-way'!L137*'OddsRatio_working_3-way'!M137</f>
        <v>6.4057190259463645E-2</v>
      </c>
      <c r="R137" s="11">
        <f t="shared" si="49"/>
        <v>0</v>
      </c>
      <c r="S137" s="11">
        <f t="shared" si="50"/>
        <v>-0.85521706568743505</v>
      </c>
      <c r="T137" s="11">
        <f t="shared" si="51"/>
        <v>-0.24158674171961436</v>
      </c>
      <c r="U137" s="11">
        <f>'OddsRatio_working_3-way'!S137-'OddsRatio_working_3-way'!R137^2/3</f>
        <v>-0.85521706568743505</v>
      </c>
      <c r="V137" s="11">
        <f>'OddsRatio_working_3-way'!S137*'OddsRatio_working_3-way'!R137/3-2*'OddsRatio_working_3-way'!R137^3/27-'OddsRatio_working_3-way'!T137</f>
        <v>0.24158674171961436</v>
      </c>
      <c r="W137" s="11">
        <f>'OddsRatio_working_3-way'!V137^2+4*'OddsRatio_working_3-way'!U137^3/27</f>
        <v>-3.4302888773318004E-2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0.15220630945202113</v>
      </c>
      <c r="Y137" s="11">
        <f>IF('OddsRatio_working_3-way'!W137&gt;=0,IF('OddsRatio_working_3-way'!V137+SQRT('OddsRatio_working_3-way'!W137)&gt;0,0,PI()),ACOS('OddsRatio_working_3-way'!V137/(2*'OddsRatio_working_3-way'!X137)))</f>
        <v>0.65406679188939243</v>
      </c>
      <c r="Z137" s="11">
        <f>'OddsRatio_working_3-way'!X137^(1/3)*COS('OddsRatio_working_3-way'!Y137/3)</f>
        <v>0.52128222267915458</v>
      </c>
      <c r="AA137" s="11">
        <f>'OddsRatio_working_3-way'!X137^(1/3)*COS(('OddsRatio_working_3-way'!Y137+2*PI())/3)</f>
        <v>-0.36065560859307011</v>
      </c>
      <c r="AB137" s="11">
        <f>'OddsRatio_working_3-way'!X137^(1/3)*COS(('OddsRatio_working_3-way'!Y137+4*PI())/3)</f>
        <v>-0.16062661408608464</v>
      </c>
      <c r="AC137" s="11">
        <f>'OddsRatio_working_3-way'!X137^(1/3)*SIN('OddsRatio_working_3-way'!Y137/3)</f>
        <v>0.11548679382433842</v>
      </c>
      <c r="AD137" s="11">
        <f>'OddsRatio_working_3-way'!X137^(1/3)*SIN(('OddsRatio_working_3-way'!Y137+2*PI())/3)</f>
        <v>0.39370025046919543</v>
      </c>
      <c r="AE137" s="11">
        <f>'OddsRatio_working_3-way'!X137^(1/3)*SIN(('OddsRatio_working_3-way'!Y137+4*PI())/3)</f>
        <v>-0.50918704429353367</v>
      </c>
      <c r="AF137" s="11">
        <f>-'OddsRatio_working_3-way'!U137/(3*'OddsRatio_working_3-way'!X137^(1/3))*COS(('OddsRatio_working_3-way'!Y137)/3)</f>
        <v>0.52128222267915458</v>
      </c>
      <c r="AG137" s="11">
        <f>-'OddsRatio_working_3-way'!U137/(3*'OddsRatio_working_3-way'!X137^(1/3))*COS(('OddsRatio_working_3-way'!Y137+2*PI())/3)</f>
        <v>-0.36065560859307011</v>
      </c>
      <c r="AH137" s="11">
        <f>-'OddsRatio_working_3-way'!U137/(3*'OddsRatio_working_3-way'!X137^(1/3))*COS(('OddsRatio_working_3-way'!Y137+4*PI())/3)</f>
        <v>-0.16062661408608464</v>
      </c>
      <c r="AI137" s="11">
        <f>'OddsRatio_working_3-way'!U137/(3*'OddsRatio_working_3-way'!X137^(1/3))*SIN(('OddsRatio_working_3-way'!Y137)/3)</f>
        <v>-0.11548679382433842</v>
      </c>
      <c r="AJ137" s="11">
        <f>'OddsRatio_working_3-way'!U137/(3*'OddsRatio_working_3-way'!X137^(1/3))*SIN(('OddsRatio_working_3-way'!Y137+2*PI())/3)</f>
        <v>-0.39370025046919543</v>
      </c>
      <c r="AK137" s="11">
        <f>'OddsRatio_working_3-way'!U137/(3*'OddsRatio_working_3-way'!X137^(1/3))*SIN(('OddsRatio_working_3-way'!Y137+4*PI())/3)</f>
        <v>0.50918704429353367</v>
      </c>
      <c r="AL137" s="11">
        <f>'OddsRatio_working_3-way'!Z137+'OddsRatio_working_3-way'!AF137</f>
        <v>1.0425644453583092</v>
      </c>
      <c r="AM137" s="11">
        <f>'OddsRatio_working_3-way'!AA137+'OddsRatio_working_3-way'!AG137</f>
        <v>-0.72131121718614022</v>
      </c>
      <c r="AN137" s="11">
        <f>'OddsRatio_working_3-way'!AB137+'OddsRatio_working_3-way'!AH137</f>
        <v>-0.32125322817216928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1.0425644453583092</v>
      </c>
      <c r="AS137" s="11">
        <f>IF(('OddsRatio_working_3-way'!X137=0),IF(Q137&gt;0,-Q137^(1/3),(-Q137)^(1/3)),'OddsRatio_working_3-way'!AM137-'OddsRatio_working_3-way'!R137/3)</f>
        <v>-0.72131121718614022</v>
      </c>
      <c r="AT137" s="11">
        <f>IF(('OddsRatio_working_3-way'!X137=0),IF(Q137&gt;0,-Q137^(1/3),(-Q137)^(1/3)),'OddsRatio_working_3-way'!AN137-'OddsRatio_working_3-way'!R137/3)</f>
        <v>-0.32125322817216928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1.19</v>
      </c>
      <c r="B138" s="4">
        <f>IF('True_Odds_Calculator_3-way'!B139="","",'True_Odds_Calculator_3-way'!B139)</f>
        <v>7.51</v>
      </c>
      <c r="C138" s="4">
        <f>IF('True_Odds_Calculator_3-way'!C139="","",'True_Odds_Calculator_3-way'!C139)</f>
        <v>17.21</v>
      </c>
      <c r="D138" s="9">
        <f t="shared" si="39"/>
        <v>0.82580952095888049</v>
      </c>
      <c r="E138" s="9">
        <f t="shared" si="40"/>
        <v>0.12154758285353179</v>
      </c>
      <c r="F138" s="9">
        <f t="shared" si="41"/>
        <v>5.2642896187587628E-2</v>
      </c>
      <c r="G138" s="9">
        <f t="shared" si="42"/>
        <v>1.1101736801105624</v>
      </c>
      <c r="H138" s="9">
        <f t="shared" si="43"/>
        <v>1.2109329992210067</v>
      </c>
      <c r="I138" s="9">
        <f t="shared" si="44"/>
        <v>8.2272306575197618</v>
      </c>
      <c r="J138" s="9">
        <f t="shared" si="45"/>
        <v>18.995915354592221</v>
      </c>
      <c r="K138" s="11">
        <f t="shared" si="46"/>
        <v>0.84033613445378152</v>
      </c>
      <c r="L138" s="11">
        <f t="shared" si="47"/>
        <v>0.13315579227696406</v>
      </c>
      <c r="M138" s="11">
        <f t="shared" si="48"/>
        <v>5.8105752469494475E-2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-0.130361646070839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0.14895576643759231</v>
      </c>
      <c r="Q138" s="11">
        <f>2*'OddsRatio_working_3-way'!K138*'OddsRatio_working_3-way'!L138*'OddsRatio_working_3-way'!M138</f>
        <v>1.3003558833486887E-2</v>
      </c>
      <c r="R138" s="11">
        <f t="shared" si="49"/>
        <v>0</v>
      </c>
      <c r="S138" s="11">
        <f t="shared" si="50"/>
        <v>-1.1426349001196963</v>
      </c>
      <c r="T138" s="11">
        <f t="shared" si="51"/>
        <v>-9.9749882157983069E-2</v>
      </c>
      <c r="U138" s="11">
        <f>'OddsRatio_working_3-way'!S138-'OddsRatio_working_3-way'!R138^2/3</f>
        <v>-1.1426349001196963</v>
      </c>
      <c r="V138" s="11">
        <f>'OddsRatio_working_3-way'!S138*'OddsRatio_working_3-way'!R138/3-2*'OddsRatio_working_3-way'!R138^3/27-'OddsRatio_working_3-way'!T138</f>
        <v>9.9749882157983069E-2</v>
      </c>
      <c r="W138" s="11">
        <f>'OddsRatio_working_3-way'!V138^2+4*'OddsRatio_working_3-way'!U138^3/27</f>
        <v>-0.21106339966270415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0.23506033196460205</v>
      </c>
      <c r="Y138" s="11">
        <f>IF('OddsRatio_working_3-way'!W138&gt;=0,IF('OddsRatio_working_3-way'!V138+SQRT('OddsRatio_working_3-way'!W138)&gt;0,0,PI()),ACOS('OddsRatio_working_3-way'!V138/(2*'OddsRatio_working_3-way'!X138)))</f>
        <v>1.3569918085646393</v>
      </c>
      <c r="Z138" s="11">
        <f>'OddsRatio_working_3-way'!X138^(1/3)*COS('OddsRatio_working_3-way'!Y138/3)</f>
        <v>0.55508684005528119</v>
      </c>
      <c r="AA138" s="11">
        <f>'OddsRatio_working_3-way'!X138^(1/3)*COS(('OddsRatio_working_3-way'!Y138+2*PI())/3)</f>
        <v>-0.5111406696433114</v>
      </c>
      <c r="AB138" s="11">
        <f>'OddsRatio_working_3-way'!X138^(1/3)*COS(('OddsRatio_working_3-way'!Y138+4*PI())/3)</f>
        <v>-4.3946170411969597E-2</v>
      </c>
      <c r="AC138" s="11">
        <f>'OddsRatio_working_3-way'!X138^(1/3)*SIN('OddsRatio_working_3-way'!Y138/3)</f>
        <v>0.26973486989512746</v>
      </c>
      <c r="AD138" s="11">
        <f>'OddsRatio_working_3-way'!X138^(1/3)*SIN(('OddsRatio_working_3-way'!Y138+2*PI())/3)</f>
        <v>0.34585186984673943</v>
      </c>
      <c r="AE138" s="11">
        <f>'OddsRatio_working_3-way'!X138^(1/3)*SIN(('OddsRatio_working_3-way'!Y138+4*PI())/3)</f>
        <v>-0.61558673974186684</v>
      </c>
      <c r="AF138" s="11">
        <f>-'OddsRatio_working_3-way'!U138/(3*'OddsRatio_working_3-way'!X138^(1/3))*COS(('OddsRatio_working_3-way'!Y138)/3)</f>
        <v>0.55508684005528119</v>
      </c>
      <c r="AG138" s="11">
        <f>-'OddsRatio_working_3-way'!U138/(3*'OddsRatio_working_3-way'!X138^(1/3))*COS(('OddsRatio_working_3-way'!Y138+2*PI())/3)</f>
        <v>-0.5111406696433114</v>
      </c>
      <c r="AH138" s="11">
        <f>-'OddsRatio_working_3-way'!U138/(3*'OddsRatio_working_3-way'!X138^(1/3))*COS(('OddsRatio_working_3-way'!Y138+4*PI())/3)</f>
        <v>-4.3946170411969597E-2</v>
      </c>
      <c r="AI138" s="11">
        <f>'OddsRatio_working_3-way'!U138/(3*'OddsRatio_working_3-way'!X138^(1/3))*SIN(('OddsRatio_working_3-way'!Y138)/3)</f>
        <v>-0.26973486989512746</v>
      </c>
      <c r="AJ138" s="11">
        <f>'OddsRatio_working_3-way'!U138/(3*'OddsRatio_working_3-way'!X138^(1/3))*SIN(('OddsRatio_working_3-way'!Y138+2*PI())/3)</f>
        <v>-0.34585186984673943</v>
      </c>
      <c r="AK138" s="11">
        <f>'OddsRatio_working_3-way'!U138/(3*'OddsRatio_working_3-way'!X138^(1/3))*SIN(('OddsRatio_working_3-way'!Y138+4*PI())/3)</f>
        <v>0.61558673974186684</v>
      </c>
      <c r="AL138" s="11">
        <f>'OddsRatio_working_3-way'!Z138+'OddsRatio_working_3-way'!AF138</f>
        <v>1.1101736801105624</v>
      </c>
      <c r="AM138" s="11">
        <f>'OddsRatio_working_3-way'!AA138+'OddsRatio_working_3-way'!AG138</f>
        <v>-1.0222813392866228</v>
      </c>
      <c r="AN138" s="11">
        <f>'OddsRatio_working_3-way'!AB138+'OddsRatio_working_3-way'!AH138</f>
        <v>-8.7892340823939194E-2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1.1101736801105624</v>
      </c>
      <c r="AS138" s="11">
        <f>IF(('OddsRatio_working_3-way'!X138=0),IF(Q138&gt;0,-Q138^(1/3),(-Q138)^(1/3)),'OddsRatio_working_3-way'!AM138-'OddsRatio_working_3-way'!R138/3)</f>
        <v>-1.0222813392866228</v>
      </c>
      <c r="AT138" s="11">
        <f>IF(('OddsRatio_working_3-way'!X138=0),IF(Q138&gt;0,-Q138^(1/3),(-Q138)^(1/3)),'OddsRatio_working_3-way'!AN138-'OddsRatio_working_3-way'!R138/3)</f>
        <v>-8.7892340823939194E-2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1.65</v>
      </c>
      <c r="B139" s="4">
        <f>IF('True_Odds_Calculator_3-way'!B140="","",'True_Odds_Calculator_3-way'!B140)</f>
        <v>3.85</v>
      </c>
      <c r="C139" s="4">
        <f>IF('True_Odds_Calculator_3-way'!C140="","",'True_Odds_Calculator_3-way'!C140)</f>
        <v>6.02</v>
      </c>
      <c r="D139" s="9">
        <f t="shared" si="39"/>
        <v>0.59251409990040682</v>
      </c>
      <c r="E139" s="9">
        <f t="shared" si="40"/>
        <v>0.24904098941622371</v>
      </c>
      <c r="F139" s="9">
        <f t="shared" si="41"/>
        <v>0.15844491068336944</v>
      </c>
      <c r="G139" s="9">
        <f t="shared" si="42"/>
        <v>1.0580362304862923</v>
      </c>
      <c r="H139" s="9">
        <f t="shared" si="43"/>
        <v>1.6877235498160901</v>
      </c>
      <c r="I139" s="9">
        <f t="shared" si="44"/>
        <v>4.0154032568859339</v>
      </c>
      <c r="J139" s="9">
        <f t="shared" si="45"/>
        <v>6.311341877041186</v>
      </c>
      <c r="K139" s="11">
        <f t="shared" si="46"/>
        <v>0.60606060606060608</v>
      </c>
      <c r="L139" s="11">
        <f t="shared" si="47"/>
        <v>0.25974025974025972</v>
      </c>
      <c r="M139" s="11">
        <f t="shared" si="48"/>
        <v>0.16611295681063123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-0.24317603266561283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0.22279140370351486</v>
      </c>
      <c r="Q139" s="11">
        <f>2*'OddsRatio_working_3-way'!K139*'OddsRatio_working_3-way'!L139*'OddsRatio_working_3-way'!M139</f>
        <v>5.2298451573595035E-2</v>
      </c>
      <c r="R139" s="11">
        <f t="shared" si="49"/>
        <v>0</v>
      </c>
      <c r="S139" s="11">
        <f t="shared" si="50"/>
        <v>-0.91617336322725307</v>
      </c>
      <c r="T139" s="11">
        <f t="shared" si="51"/>
        <v>-0.21506416977165563</v>
      </c>
      <c r="U139" s="11">
        <f>'OddsRatio_working_3-way'!S139-'OddsRatio_working_3-way'!R139^2/3</f>
        <v>-0.91617336322725307</v>
      </c>
      <c r="V139" s="11">
        <f>'OddsRatio_working_3-way'!S139*'OddsRatio_working_3-way'!R139/3-2*'OddsRatio_working_3-way'!R139^3/27-'OddsRatio_working_3-way'!T139</f>
        <v>0.21506416977165563</v>
      </c>
      <c r="W139" s="11">
        <f>'OddsRatio_working_3-way'!V139^2+4*'OddsRatio_working_3-way'!U139^3/27</f>
        <v>-6.7675071467664411E-2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0.16876586487441406</v>
      </c>
      <c r="Y139" s="11">
        <f>IF('OddsRatio_working_3-way'!W139&gt;=0,IF('OddsRatio_working_3-way'!V139+SQRT('OddsRatio_working_3-way'!W139)&gt;0,0,PI()),ACOS('OddsRatio_working_3-way'!V139/(2*'OddsRatio_working_3-way'!X139)))</f>
        <v>0.87997908118217572</v>
      </c>
      <c r="Z139" s="11">
        <f>'OddsRatio_working_3-way'!X139^(1/3)*COS('OddsRatio_working_3-way'!Y139/3)</f>
        <v>0.52901811524314613</v>
      </c>
      <c r="AA139" s="11">
        <f>'OddsRatio_working_3-way'!X139^(1/3)*COS(('OddsRatio_working_3-way'!Y139+2*PI())/3)</f>
        <v>-0.40288613706486553</v>
      </c>
      <c r="AB139" s="11">
        <f>'OddsRatio_working_3-way'!X139^(1/3)*COS(('OddsRatio_working_3-way'!Y139+4*PI())/3)</f>
        <v>-0.1261319781782807</v>
      </c>
      <c r="AC139" s="11">
        <f>'OddsRatio_working_3-way'!X139^(1/3)*SIN('OddsRatio_working_3-way'!Y139/3)</f>
        <v>0.15978408813251815</v>
      </c>
      <c r="AD139" s="11">
        <f>'OddsRatio_working_3-way'!X139^(1/3)*SIN(('OddsRatio_working_3-way'!Y139+2*PI())/3)</f>
        <v>0.37825108279646918</v>
      </c>
      <c r="AE139" s="11">
        <f>'OddsRatio_working_3-way'!X139^(1/3)*SIN(('OddsRatio_working_3-way'!Y139+4*PI())/3)</f>
        <v>-0.53803517092898745</v>
      </c>
      <c r="AF139" s="11">
        <f>-'OddsRatio_working_3-way'!U139/(3*'OddsRatio_working_3-way'!X139^(1/3))*COS(('OddsRatio_working_3-way'!Y139)/3)</f>
        <v>0.52901811524314613</v>
      </c>
      <c r="AG139" s="11">
        <f>-'OddsRatio_working_3-way'!U139/(3*'OddsRatio_working_3-way'!X139^(1/3))*COS(('OddsRatio_working_3-way'!Y139+2*PI())/3)</f>
        <v>-0.40288613706486553</v>
      </c>
      <c r="AH139" s="11">
        <f>-'OddsRatio_working_3-way'!U139/(3*'OddsRatio_working_3-way'!X139^(1/3))*COS(('OddsRatio_working_3-way'!Y139+4*PI())/3)</f>
        <v>-0.1261319781782807</v>
      </c>
      <c r="AI139" s="11">
        <f>'OddsRatio_working_3-way'!U139/(3*'OddsRatio_working_3-way'!X139^(1/3))*SIN(('OddsRatio_working_3-way'!Y139)/3)</f>
        <v>-0.15978408813251815</v>
      </c>
      <c r="AJ139" s="11">
        <f>'OddsRatio_working_3-way'!U139/(3*'OddsRatio_working_3-way'!X139^(1/3))*SIN(('OddsRatio_working_3-way'!Y139+2*PI())/3)</f>
        <v>-0.37825108279646918</v>
      </c>
      <c r="AK139" s="11">
        <f>'OddsRatio_working_3-way'!U139/(3*'OddsRatio_working_3-way'!X139^(1/3))*SIN(('OddsRatio_working_3-way'!Y139+4*PI())/3)</f>
        <v>0.53803517092898745</v>
      </c>
      <c r="AL139" s="11">
        <f>'OddsRatio_working_3-way'!Z139+'OddsRatio_working_3-way'!AF139</f>
        <v>1.0580362304862923</v>
      </c>
      <c r="AM139" s="11">
        <f>'OddsRatio_working_3-way'!AA139+'OddsRatio_working_3-way'!AG139</f>
        <v>-0.80577227412973107</v>
      </c>
      <c r="AN139" s="11">
        <f>'OddsRatio_working_3-way'!AB139+'OddsRatio_working_3-way'!AH139</f>
        <v>-0.2522639563565614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1.0580362304862923</v>
      </c>
      <c r="AS139" s="11">
        <f>IF(('OddsRatio_working_3-way'!X139=0),IF(Q139&gt;0,-Q139^(1/3),(-Q139)^(1/3)),'OddsRatio_working_3-way'!AM139-'OddsRatio_working_3-way'!R139/3)</f>
        <v>-0.80577227412973107</v>
      </c>
      <c r="AT139" s="11">
        <f>IF(('OddsRatio_working_3-way'!X139=0),IF(Q139&gt;0,-Q139^(1/3),(-Q139)^(1/3)),'OddsRatio_working_3-way'!AN139-'OddsRatio_working_3-way'!R139/3)</f>
        <v>-0.2522639563565614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2.08</v>
      </c>
      <c r="B140" s="4">
        <f>IF('True_Odds_Calculator_3-way'!B141="","",'True_Odds_Calculator_3-way'!B141)</f>
        <v>3.34</v>
      </c>
      <c r="C140" s="4">
        <f>IF('True_Odds_Calculator_3-way'!C141="","",'True_Odds_Calculator_3-way'!C141)</f>
        <v>4.04</v>
      </c>
      <c r="D140" s="9">
        <f t="shared" si="39"/>
        <v>0.47000319984495115</v>
      </c>
      <c r="E140" s="9">
        <f t="shared" si="40"/>
        <v>0.29042489230402529</v>
      </c>
      <c r="F140" s="9">
        <f t="shared" si="41"/>
        <v>0.2395719078510235</v>
      </c>
      <c r="G140" s="9">
        <f t="shared" si="42"/>
        <v>1.0441158232182892</v>
      </c>
      <c r="H140" s="9">
        <f t="shared" si="43"/>
        <v>2.1276450890757528</v>
      </c>
      <c r="I140" s="9">
        <f t="shared" si="44"/>
        <v>3.4432310263307961</v>
      </c>
      <c r="J140" s="9">
        <f t="shared" si="45"/>
        <v>4.1741121025835994</v>
      </c>
      <c r="K140" s="11">
        <f t="shared" si="46"/>
        <v>0.48076923076923073</v>
      </c>
      <c r="L140" s="11">
        <f t="shared" si="47"/>
        <v>0.29940119760479045</v>
      </c>
      <c r="M140" s="11">
        <f t="shared" si="48"/>
        <v>0.24752475247524752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-0.27372976818639949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0.23016609583574663</v>
      </c>
      <c r="Q140" s="11">
        <f>2*'OddsRatio_working_3-way'!K140*'OddsRatio_working_3-way'!L140*'OddsRatio_working_3-way'!M140</f>
        <v>7.1258853199921549E-2</v>
      </c>
      <c r="R140" s="11">
        <f t="shared" si="49"/>
        <v>0</v>
      </c>
      <c r="S140" s="11">
        <f t="shared" si="50"/>
        <v>-0.84085153529597967</v>
      </c>
      <c r="T140" s="11">
        <f t="shared" si="51"/>
        <v>-0.2603255527232135</v>
      </c>
      <c r="U140" s="11">
        <f>'OddsRatio_working_3-way'!S140-'OddsRatio_working_3-way'!R140^2/3</f>
        <v>-0.84085153529597967</v>
      </c>
      <c r="V140" s="11">
        <f>'OddsRatio_working_3-way'!S140*'OddsRatio_working_3-way'!R140/3-2*'OddsRatio_working_3-way'!R140^3/27-'OddsRatio_working_3-way'!T140</f>
        <v>0.2603255527232135</v>
      </c>
      <c r="W140" s="11">
        <f>'OddsRatio_working_3-way'!V140^2+4*'OddsRatio_working_3-way'!U140^3/27</f>
        <v>-2.0305918868262496E-2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0.14838742556978093</v>
      </c>
      <c r="Y140" s="11">
        <f>IF('OddsRatio_working_3-way'!W140&gt;=0,IF('OddsRatio_working_3-way'!V140+SQRT('OddsRatio_working_3-way'!W140)&gt;0,0,PI()),ACOS('OddsRatio_working_3-way'!V140/(2*'OddsRatio_working_3-way'!X140)))</f>
        <v>0.50083489936284886</v>
      </c>
      <c r="Z140" s="11">
        <f>'OddsRatio_working_3-way'!X140^(1/3)*COS('OddsRatio_working_3-way'!Y140/3)</f>
        <v>0.52205791160914461</v>
      </c>
      <c r="AA140" s="11">
        <f>'OddsRatio_working_3-way'!X140^(1/3)*COS(('OddsRatio_working_3-way'!Y140+2*PI())/3)</f>
        <v>-0.33721646474612255</v>
      </c>
      <c r="AB140" s="11">
        <f>'OddsRatio_working_3-way'!X140^(1/3)*COS(('OddsRatio_working_3-way'!Y140+4*PI())/3)</f>
        <v>-0.18484144686302217</v>
      </c>
      <c r="AC140" s="11">
        <f>'OddsRatio_working_3-way'!X140^(1/3)*SIN('OddsRatio_working_3-way'!Y140/3)</f>
        <v>8.7973757592582302E-2</v>
      </c>
      <c r="AD140" s="11">
        <f>'OddsRatio_working_3-way'!X140^(1/3)*SIN(('OddsRatio_working_3-way'!Y140+2*PI())/3)</f>
        <v>0.40812853490387918</v>
      </c>
      <c r="AE140" s="11">
        <f>'OddsRatio_working_3-way'!X140^(1/3)*SIN(('OddsRatio_working_3-way'!Y140+4*PI())/3)</f>
        <v>-0.49610229249646126</v>
      </c>
      <c r="AF140" s="11">
        <f>-'OddsRatio_working_3-way'!U140/(3*'OddsRatio_working_3-way'!X140^(1/3))*COS(('OddsRatio_working_3-way'!Y140)/3)</f>
        <v>0.52205791160914461</v>
      </c>
      <c r="AG140" s="11">
        <f>-'OddsRatio_working_3-way'!U140/(3*'OddsRatio_working_3-way'!X140^(1/3))*COS(('OddsRatio_working_3-way'!Y140+2*PI())/3)</f>
        <v>-0.33721646474612255</v>
      </c>
      <c r="AH140" s="11">
        <f>-'OddsRatio_working_3-way'!U140/(3*'OddsRatio_working_3-way'!X140^(1/3))*COS(('OddsRatio_working_3-way'!Y140+4*PI())/3)</f>
        <v>-0.18484144686302217</v>
      </c>
      <c r="AI140" s="11">
        <f>'OddsRatio_working_3-way'!U140/(3*'OddsRatio_working_3-way'!X140^(1/3))*SIN(('OddsRatio_working_3-way'!Y140)/3)</f>
        <v>-8.7973757592582302E-2</v>
      </c>
      <c r="AJ140" s="11">
        <f>'OddsRatio_working_3-way'!U140/(3*'OddsRatio_working_3-way'!X140^(1/3))*SIN(('OddsRatio_working_3-way'!Y140+2*PI())/3)</f>
        <v>-0.40812853490387918</v>
      </c>
      <c r="AK140" s="11">
        <f>'OddsRatio_working_3-way'!U140/(3*'OddsRatio_working_3-way'!X140^(1/3))*SIN(('OddsRatio_working_3-way'!Y140+4*PI())/3)</f>
        <v>0.49610229249646126</v>
      </c>
      <c r="AL140" s="11">
        <f>'OddsRatio_working_3-way'!Z140+'OddsRatio_working_3-way'!AF140</f>
        <v>1.0441158232182892</v>
      </c>
      <c r="AM140" s="11">
        <f>'OddsRatio_working_3-way'!AA140+'OddsRatio_working_3-way'!AG140</f>
        <v>-0.67443292949224509</v>
      </c>
      <c r="AN140" s="11">
        <f>'OddsRatio_working_3-way'!AB140+'OddsRatio_working_3-way'!AH140</f>
        <v>-0.36968289372604435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1.0441158232182892</v>
      </c>
      <c r="AS140" s="11">
        <f>IF(('OddsRatio_working_3-way'!X140=0),IF(Q140&gt;0,-Q140^(1/3),(-Q140)^(1/3)),'OddsRatio_working_3-way'!AM140-'OddsRatio_working_3-way'!R140/3)</f>
        <v>-0.67443292949224509</v>
      </c>
      <c r="AT140" s="11">
        <f>IF(('OddsRatio_working_3-way'!X140=0),IF(Q140&gt;0,-Q140^(1/3),(-Q140)^(1/3)),'OddsRatio_working_3-way'!AN140-'OddsRatio_working_3-way'!R140/3)</f>
        <v>-0.36968289372604435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5.0199999999999996</v>
      </c>
      <c r="B141" s="4">
        <f>IF('True_Odds_Calculator_3-way'!B142="","",'True_Odds_Calculator_3-way'!B142)</f>
        <v>4.01</v>
      </c>
      <c r="C141" s="4">
        <f>IF('True_Odds_Calculator_3-way'!C142="","",'True_Odds_Calculator_3-way'!C142)</f>
        <v>1.72</v>
      </c>
      <c r="D141" s="9">
        <f t="shared" si="39"/>
        <v>0.19117127401468817</v>
      </c>
      <c r="E141" s="9">
        <f t="shared" si="40"/>
        <v>0.23992775857413909</v>
      </c>
      <c r="F141" s="9">
        <f t="shared" si="41"/>
        <v>0.56890096741117269</v>
      </c>
      <c r="G141" s="9">
        <f t="shared" si="42"/>
        <v>1.0524655268174756</v>
      </c>
      <c r="H141" s="9">
        <f t="shared" si="43"/>
        <v>5.2309114178062517</v>
      </c>
      <c r="I141" s="9">
        <f t="shared" si="44"/>
        <v>4.1679212357206019</v>
      </c>
      <c r="J141" s="9">
        <f t="shared" si="45"/>
        <v>1.7577751793085823</v>
      </c>
      <c r="K141" s="11">
        <f t="shared" si="46"/>
        <v>0.19920318725099603</v>
      </c>
      <c r="L141" s="11">
        <f t="shared" si="47"/>
        <v>0.24937655860349128</v>
      </c>
      <c r="M141" s="11">
        <f t="shared" si="48"/>
        <v>0.58139534883720934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-0.25162194116302872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0.22383354132042266</v>
      </c>
      <c r="Q141" s="11">
        <f>2*'OddsRatio_working_3-way'!K141*'OddsRatio_working_3-way'!L141*'OddsRatio_working_3-way'!M141</f>
        <v>5.7763494534302628E-2</v>
      </c>
      <c r="R141" s="11">
        <f t="shared" si="49"/>
        <v>0</v>
      </c>
      <c r="S141" s="11">
        <f t="shared" si="50"/>
        <v>-0.88956289060419558</v>
      </c>
      <c r="T141" s="11">
        <f t="shared" si="51"/>
        <v>-0.22956461693011501</v>
      </c>
      <c r="U141" s="11">
        <f>'OddsRatio_working_3-way'!S141-'OddsRatio_working_3-way'!R141^2/3</f>
        <v>-0.88956289060419558</v>
      </c>
      <c r="V141" s="11">
        <f>'OddsRatio_working_3-way'!S141*'OddsRatio_working_3-way'!R141/3-2*'OddsRatio_working_3-way'!R141^3/27-'OddsRatio_working_3-way'!T141</f>
        <v>0.22956461693011501</v>
      </c>
      <c r="W141" s="11">
        <f>'OddsRatio_working_3-way'!V141^2+4*'OddsRatio_working_3-way'!U141^3/27</f>
        <v>-5.1586132135474687E-2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0.16146675004605834</v>
      </c>
      <c r="Y141" s="11">
        <f>IF('OddsRatio_working_3-way'!W141&gt;=0,IF('OddsRatio_working_3-way'!V141+SQRT('OddsRatio_working_3-way'!W141)&gt;0,0,PI()),ACOS('OddsRatio_working_3-way'!V141/(2*'OddsRatio_working_3-way'!X141)))</f>
        <v>0.78005803193306467</v>
      </c>
      <c r="Z141" s="11">
        <f>'OddsRatio_working_3-way'!X141^(1/3)*COS('OddsRatio_working_3-way'!Y141/3)</f>
        <v>0.52623276340873781</v>
      </c>
      <c r="AA141" s="11">
        <f>'OddsRatio_working_3-way'!X141^(1/3)*COS(('OddsRatio_working_3-way'!Y141+2*PI())/3)</f>
        <v>-0.38436006891096741</v>
      </c>
      <c r="AB141" s="11">
        <f>'OddsRatio_working_3-way'!X141^(1/3)*COS(('OddsRatio_working_3-way'!Y141+4*PI())/3)</f>
        <v>-0.14187269449777021</v>
      </c>
      <c r="AC141" s="11">
        <f>'OddsRatio_working_3-way'!X141^(1/3)*SIN('OddsRatio_working_3-way'!Y141/3)</f>
        <v>0.140000150892545</v>
      </c>
      <c r="AD141" s="11">
        <f>'OddsRatio_working_3-way'!X141^(1/3)*SIN(('OddsRatio_working_3-way'!Y141+2*PI())/3)</f>
        <v>0.38573086596938067</v>
      </c>
      <c r="AE141" s="11">
        <f>'OddsRatio_working_3-way'!X141^(1/3)*SIN(('OddsRatio_working_3-way'!Y141+4*PI())/3)</f>
        <v>-0.52573101686192558</v>
      </c>
      <c r="AF141" s="11">
        <f>-'OddsRatio_working_3-way'!U141/(3*'OddsRatio_working_3-way'!X141^(1/3))*COS(('OddsRatio_working_3-way'!Y141)/3)</f>
        <v>0.5262327634087377</v>
      </c>
      <c r="AG141" s="11">
        <f>-'OddsRatio_working_3-way'!U141/(3*'OddsRatio_working_3-way'!X141^(1/3))*COS(('OddsRatio_working_3-way'!Y141+2*PI())/3)</f>
        <v>-0.38436006891096736</v>
      </c>
      <c r="AH141" s="11">
        <f>-'OddsRatio_working_3-way'!U141/(3*'OddsRatio_working_3-way'!X141^(1/3))*COS(('OddsRatio_working_3-way'!Y141+4*PI())/3)</f>
        <v>-0.14187269449777018</v>
      </c>
      <c r="AI141" s="11">
        <f>'OddsRatio_working_3-way'!U141/(3*'OddsRatio_working_3-way'!X141^(1/3))*SIN(('OddsRatio_working_3-way'!Y141)/3)</f>
        <v>-0.14000015089254497</v>
      </c>
      <c r="AJ141" s="11">
        <f>'OddsRatio_working_3-way'!U141/(3*'OddsRatio_working_3-way'!X141^(1/3))*SIN(('OddsRatio_working_3-way'!Y141+2*PI())/3)</f>
        <v>-0.38573086596938055</v>
      </c>
      <c r="AK141" s="11">
        <f>'OddsRatio_working_3-way'!U141/(3*'OddsRatio_working_3-way'!X141^(1/3))*SIN(('OddsRatio_working_3-way'!Y141+4*PI())/3)</f>
        <v>0.52573101686192547</v>
      </c>
      <c r="AL141" s="11">
        <f>'OddsRatio_working_3-way'!Z141+'OddsRatio_working_3-way'!AF141</f>
        <v>1.0524655268174756</v>
      </c>
      <c r="AM141" s="11">
        <f>'OddsRatio_working_3-way'!AA141+'OddsRatio_working_3-way'!AG141</f>
        <v>-0.76872013782193482</v>
      </c>
      <c r="AN141" s="11">
        <f>'OddsRatio_working_3-way'!AB141+'OddsRatio_working_3-way'!AH141</f>
        <v>-0.28374538899554036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1.0524655268174756</v>
      </c>
      <c r="AS141" s="11">
        <f>IF(('OddsRatio_working_3-way'!X141=0),IF(Q141&gt;0,-Q141^(1/3),(-Q141)^(1/3)),'OddsRatio_working_3-way'!AM141-'OddsRatio_working_3-way'!R141/3)</f>
        <v>-0.76872013782193482</v>
      </c>
      <c r="AT141" s="11">
        <f>IF(('OddsRatio_working_3-way'!X141=0),IF(Q141&gt;0,-Q141^(1/3),(-Q141)^(1/3)),'OddsRatio_working_3-way'!AN141-'OddsRatio_working_3-way'!R141/3)</f>
        <v>-0.28374538899554036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2.5499999999999998</v>
      </c>
      <c r="B142" s="4">
        <f>IF('True_Odds_Calculator_3-way'!B143="","",'True_Odds_Calculator_3-way'!B143)</f>
        <v>3.6</v>
      </c>
      <c r="C142" s="4">
        <f>IF('True_Odds_Calculator_3-way'!C143="","",'True_Odds_Calculator_3-way'!C143)</f>
        <v>2.79</v>
      </c>
      <c r="D142" s="9">
        <f t="shared" si="39"/>
        <v>0.38203231924672187</v>
      </c>
      <c r="E142" s="9">
        <f t="shared" si="40"/>
        <v>0.26929793692946813</v>
      </c>
      <c r="F142" s="9">
        <f t="shared" si="41"/>
        <v>0.34866974382380994</v>
      </c>
      <c r="G142" s="9">
        <f t="shared" si="42"/>
        <v>1.0435997328146436</v>
      </c>
      <c r="H142" s="9">
        <f t="shared" si="43"/>
        <v>2.6175795858626971</v>
      </c>
      <c r="I142" s="9">
        <f t="shared" si="44"/>
        <v>3.7133593053180731</v>
      </c>
      <c r="J142" s="9">
        <f t="shared" si="45"/>
        <v>2.8680435217382119</v>
      </c>
      <c r="K142" s="11">
        <f t="shared" si="46"/>
        <v>0.39215686274509809</v>
      </c>
      <c r="L142" s="11">
        <f t="shared" si="47"/>
        <v>0.27777777777777779</v>
      </c>
      <c r="M142" s="11">
        <f t="shared" si="48"/>
        <v>0.35842293906810035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-0.28165093197772928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0.23192072527935909</v>
      </c>
      <c r="Q142" s="11">
        <f>2*'OddsRatio_working_3-way'!K142*'OddsRatio_working_3-way'!L142*'OddsRatio_working_3-way'!M142</f>
        <v>7.8087786289346497E-2</v>
      </c>
      <c r="R142" s="11">
        <f t="shared" si="49"/>
        <v>0</v>
      </c>
      <c r="S142" s="11">
        <f t="shared" si="50"/>
        <v>-0.82343318962529666</v>
      </c>
      <c r="T142" s="11">
        <f t="shared" si="51"/>
        <v>-0.27725023219706962</v>
      </c>
      <c r="U142" s="11">
        <f>'OddsRatio_working_3-way'!S142-'OddsRatio_working_3-way'!R142^2/3</f>
        <v>-0.82343318962529666</v>
      </c>
      <c r="V142" s="11">
        <f>'OddsRatio_working_3-way'!S142*'OddsRatio_working_3-way'!R142/3-2*'OddsRatio_working_3-way'!R142^3/27-'OddsRatio_working_3-way'!T142</f>
        <v>0.27725023219706962</v>
      </c>
      <c r="W142" s="11">
        <f>'OddsRatio_working_3-way'!V142^2+4*'OddsRatio_working_3-way'!U142^3/27</f>
        <v>-5.8467481665680082E-3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0.14380059059327349</v>
      </c>
      <c r="Y142" s="11">
        <f>IF('OddsRatio_working_3-way'!W142&gt;=0,IF('OddsRatio_working_3-way'!V142+SQRT('OddsRatio_working_3-way'!W142)&gt;0,0,PI()),ACOS('OddsRatio_working_3-way'!V142/(2*'OddsRatio_working_3-way'!X142)))</f>
        <v>0.26910450897674831</v>
      </c>
      <c r="Z142" s="11">
        <f>'OddsRatio_working_3-way'!X142^(1/3)*COS('OddsRatio_working_3-way'!Y142/3)</f>
        <v>0.52179986640732179</v>
      </c>
      <c r="AA142" s="11">
        <f>'OddsRatio_working_3-way'!X142^(1/3)*COS(('OddsRatio_working_3-way'!Y142+2*PI())/3)</f>
        <v>-0.30154439124285737</v>
      </c>
      <c r="AB142" s="11">
        <f>'OddsRatio_working_3-way'!X142^(1/3)*COS(('OddsRatio_working_3-way'!Y142+4*PI())/3)</f>
        <v>-0.22025547516446412</v>
      </c>
      <c r="AC142" s="11">
        <f>'OddsRatio_working_3-way'!X142^(1/3)*SIN('OddsRatio_working_3-way'!Y142/3)</f>
        <v>4.6932177579993205E-2</v>
      </c>
      <c r="AD142" s="11">
        <f>'OddsRatio_working_3-way'!X142^(1/3)*SIN(('OddsRatio_working_3-way'!Y142+2*PI())/3)</f>
        <v>0.42842585121007043</v>
      </c>
      <c r="AE142" s="11">
        <f>'OddsRatio_working_3-way'!X142^(1/3)*SIN(('OddsRatio_working_3-way'!Y142+4*PI())/3)</f>
        <v>-0.47535802879006367</v>
      </c>
      <c r="AF142" s="11">
        <f>-'OddsRatio_working_3-way'!U142/(3*'OddsRatio_working_3-way'!X142^(1/3))*COS(('OddsRatio_working_3-way'!Y142)/3)</f>
        <v>0.52179986640732179</v>
      </c>
      <c r="AG142" s="11">
        <f>-'OddsRatio_working_3-way'!U142/(3*'OddsRatio_working_3-way'!X142^(1/3))*COS(('OddsRatio_working_3-way'!Y142+2*PI())/3)</f>
        <v>-0.30154439124285737</v>
      </c>
      <c r="AH142" s="11">
        <f>-'OddsRatio_working_3-way'!U142/(3*'OddsRatio_working_3-way'!X142^(1/3))*COS(('OddsRatio_working_3-way'!Y142+4*PI())/3)</f>
        <v>-0.22025547516446412</v>
      </c>
      <c r="AI142" s="11">
        <f>'OddsRatio_working_3-way'!U142/(3*'OddsRatio_working_3-way'!X142^(1/3))*SIN(('OddsRatio_working_3-way'!Y142)/3)</f>
        <v>-4.6932177579993205E-2</v>
      </c>
      <c r="AJ142" s="11">
        <f>'OddsRatio_working_3-way'!U142/(3*'OddsRatio_working_3-way'!X142^(1/3))*SIN(('OddsRatio_working_3-way'!Y142+2*PI())/3)</f>
        <v>-0.42842585121007043</v>
      </c>
      <c r="AK142" s="11">
        <f>'OddsRatio_working_3-way'!U142/(3*'OddsRatio_working_3-way'!X142^(1/3))*SIN(('OddsRatio_working_3-way'!Y142+4*PI())/3)</f>
        <v>0.47535802879006367</v>
      </c>
      <c r="AL142" s="11">
        <f>'OddsRatio_working_3-way'!Z142+'OddsRatio_working_3-way'!AF142</f>
        <v>1.0435997328146436</v>
      </c>
      <c r="AM142" s="11">
        <f>'OddsRatio_working_3-way'!AA142+'OddsRatio_working_3-way'!AG142</f>
        <v>-0.60308878248571474</v>
      </c>
      <c r="AN142" s="11">
        <f>'OddsRatio_working_3-way'!AB142+'OddsRatio_working_3-way'!AH142</f>
        <v>-0.44051095032892823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1.0435997328146436</v>
      </c>
      <c r="AS142" s="11">
        <f>IF(('OddsRatio_working_3-way'!X142=0),IF(Q142&gt;0,-Q142^(1/3),(-Q142)^(1/3)),'OddsRatio_working_3-way'!AM142-'OddsRatio_working_3-way'!R142/3)</f>
        <v>-0.60308878248571474</v>
      </c>
      <c r="AT142" s="11">
        <f>IF(('OddsRatio_working_3-way'!X142=0),IF(Q142&gt;0,-Q142^(1/3),(-Q142)^(1/3)),'OddsRatio_working_3-way'!AN142-'OddsRatio_working_3-way'!R142/3)</f>
        <v>-0.44051095032892823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1.1599999999999999</v>
      </c>
      <c r="B143" s="4">
        <f>IF('True_Odds_Calculator_3-way'!B144="","",'True_Odds_Calculator_3-way'!B144)</f>
        <v>8.23</v>
      </c>
      <c r="C143" s="4">
        <f>IF('True_Odds_Calculator_3-way'!C144="","",'True_Odds_Calculator_3-way'!C144)</f>
        <v>18.71</v>
      </c>
      <c r="D143" s="9">
        <f t="shared" si="39"/>
        <v>0.84519432225153124</v>
      </c>
      <c r="E143" s="9">
        <f t="shared" si="40"/>
        <v>0.10779885489010782</v>
      </c>
      <c r="F143" s="9">
        <f t="shared" si="41"/>
        <v>4.700682285836065E-2</v>
      </c>
      <c r="G143" s="9">
        <f t="shared" si="42"/>
        <v>1.1447491546683493</v>
      </c>
      <c r="H143" s="9">
        <f t="shared" si="43"/>
        <v>1.1831598647469361</v>
      </c>
      <c r="I143" s="9">
        <f t="shared" si="44"/>
        <v>9.2765363882521648</v>
      </c>
      <c r="J143" s="9">
        <f t="shared" si="45"/>
        <v>21.273507529176474</v>
      </c>
      <c r="K143" s="11">
        <f t="shared" si="46"/>
        <v>0.86206896551724144</v>
      </c>
      <c r="L143" s="11">
        <f t="shared" si="47"/>
        <v>0.12150668286755771</v>
      </c>
      <c r="M143" s="11">
        <f t="shared" si="48"/>
        <v>5.3447354355959376E-2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-0.11469519634652714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0.14052128402549341</v>
      </c>
      <c r="Q143" s="11">
        <f>2*'OddsRatio_working_3-way'!K143*'OddsRatio_working_3-way'!L143*'OddsRatio_working_3-way'!M143</f>
        <v>1.1196915061792302E-2</v>
      </c>
      <c r="R143" s="11">
        <f t="shared" si="49"/>
        <v>0</v>
      </c>
      <c r="S143" s="11">
        <f t="shared" si="50"/>
        <v>-1.2251714849586048</v>
      </c>
      <c r="T143" s="11">
        <f t="shared" si="51"/>
        <v>-9.7623225893115909E-2</v>
      </c>
      <c r="U143" s="11">
        <f>'OddsRatio_working_3-way'!S143-'OddsRatio_working_3-way'!R143^2/3</f>
        <v>-1.2251714849586048</v>
      </c>
      <c r="V143" s="11">
        <f>'OddsRatio_working_3-way'!S143*'OddsRatio_working_3-way'!R143/3-2*'OddsRatio_working_3-way'!R143^3/27-'OddsRatio_working_3-way'!T143</f>
        <v>9.7623225893115909E-2</v>
      </c>
      <c r="W143" s="11">
        <f>'OddsRatio_working_3-way'!V143^2+4*'OddsRatio_working_3-way'!U143^3/27</f>
        <v>-0.26291974086609154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0.26098373277843862</v>
      </c>
      <c r="Y143" s="11">
        <f>IF('OddsRatio_working_3-way'!W143&gt;=0,IF('OddsRatio_working_3-way'!V143+SQRT('OddsRatio_working_3-way'!W143)&gt;0,0,PI()),ACOS('OddsRatio_working_3-way'!V143/(2*'OddsRatio_working_3-way'!X143)))</f>
        <v>1.3826590859348484</v>
      </c>
      <c r="Z143" s="11">
        <f>'OddsRatio_working_3-way'!X143^(1/3)*COS('OddsRatio_working_3-way'!Y143/3)</f>
        <v>0.57237457733417452</v>
      </c>
      <c r="AA143" s="11">
        <f>'OddsRatio_working_3-way'!X143^(1/3)*COS(('OddsRatio_working_3-way'!Y143+2*PI())/3)</f>
        <v>-0.53232419905599049</v>
      </c>
      <c r="AB143" s="11">
        <f>'OddsRatio_working_3-way'!X143^(1/3)*COS(('OddsRatio_working_3-way'!Y143+4*PI())/3)</f>
        <v>-4.0050378278184064E-2</v>
      </c>
      <c r="AC143" s="11">
        <f>'OddsRatio_working_3-way'!X143^(1/3)*SIN('OddsRatio_working_3-way'!Y143/3)</f>
        <v>0.28421442294107213</v>
      </c>
      <c r="AD143" s="11">
        <f>'OddsRatio_working_3-way'!X143^(1/3)*SIN(('OddsRatio_working_3-way'!Y143+2*PI())/3)</f>
        <v>0.3535837129812397</v>
      </c>
      <c r="AE143" s="11">
        <f>'OddsRatio_working_3-way'!X143^(1/3)*SIN(('OddsRatio_working_3-way'!Y143+4*PI())/3)</f>
        <v>-0.63779813592231194</v>
      </c>
      <c r="AF143" s="11">
        <f>-'OddsRatio_working_3-way'!U143/(3*'OddsRatio_working_3-way'!X143^(1/3))*COS(('OddsRatio_working_3-way'!Y143)/3)</f>
        <v>0.57237457733417463</v>
      </c>
      <c r="AG143" s="11">
        <f>-'OddsRatio_working_3-way'!U143/(3*'OddsRatio_working_3-way'!X143^(1/3))*COS(('OddsRatio_working_3-way'!Y143+2*PI())/3)</f>
        <v>-0.5323241990559906</v>
      </c>
      <c r="AH143" s="11">
        <f>-'OddsRatio_working_3-way'!U143/(3*'OddsRatio_working_3-way'!X143^(1/3))*COS(('OddsRatio_working_3-way'!Y143+4*PI())/3)</f>
        <v>-4.0050378278184071E-2</v>
      </c>
      <c r="AI143" s="11">
        <f>'OddsRatio_working_3-way'!U143/(3*'OddsRatio_working_3-way'!X143^(1/3))*SIN(('OddsRatio_working_3-way'!Y143)/3)</f>
        <v>-0.28421442294107219</v>
      </c>
      <c r="AJ143" s="11">
        <f>'OddsRatio_working_3-way'!U143/(3*'OddsRatio_working_3-way'!X143^(1/3))*SIN(('OddsRatio_working_3-way'!Y143+2*PI())/3)</f>
        <v>-0.35358371298123981</v>
      </c>
      <c r="AK143" s="11">
        <f>'OddsRatio_working_3-way'!U143/(3*'OddsRatio_working_3-way'!X143^(1/3))*SIN(('OddsRatio_working_3-way'!Y143+4*PI())/3)</f>
        <v>0.63779813592231205</v>
      </c>
      <c r="AL143" s="11">
        <f>'OddsRatio_working_3-way'!Z143+'OddsRatio_working_3-way'!AF143</f>
        <v>1.1447491546683493</v>
      </c>
      <c r="AM143" s="11">
        <f>'OddsRatio_working_3-way'!AA143+'OddsRatio_working_3-way'!AG143</f>
        <v>-1.0646483981119812</v>
      </c>
      <c r="AN143" s="11">
        <f>'OddsRatio_working_3-way'!AB143+'OddsRatio_working_3-way'!AH143</f>
        <v>-8.0100756556368141E-2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1.1447491546683493</v>
      </c>
      <c r="AS143" s="11">
        <f>IF(('OddsRatio_working_3-way'!X143=0),IF(Q143&gt;0,-Q143^(1/3),(-Q143)^(1/3)),'OddsRatio_working_3-way'!AM143-'OddsRatio_working_3-way'!R143/3)</f>
        <v>-1.0646483981119812</v>
      </c>
      <c r="AT143" s="11">
        <f>IF(('OddsRatio_working_3-way'!X143=0),IF(Q143&gt;0,-Q143^(1/3),(-Q143)^(1/3)),'OddsRatio_working_3-way'!AN143-'OddsRatio_working_3-way'!R143/3)</f>
        <v>-8.0100756556368141E-2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1.26</v>
      </c>
      <c r="B144" s="4">
        <f>IF('True_Odds_Calculator_3-way'!B145="","",'True_Odds_Calculator_3-way'!B145)</f>
        <v>6.1</v>
      </c>
      <c r="C144" s="4">
        <f>IF('True_Odds_Calculator_3-way'!C145="","",'True_Odds_Calculator_3-way'!C145)</f>
        <v>12.84</v>
      </c>
      <c r="D144" s="9">
        <f t="shared" si="39"/>
        <v>0.77751215817469421</v>
      </c>
      <c r="E144" s="9">
        <f t="shared" si="40"/>
        <v>0.15121703910359985</v>
      </c>
      <c r="F144" s="9">
        <f t="shared" si="41"/>
        <v>7.1270802721706272E-2</v>
      </c>
      <c r="G144" s="9">
        <f t="shared" si="42"/>
        <v>1.1005904660935251</v>
      </c>
      <c r="H144" s="9">
        <f t="shared" si="43"/>
        <v>1.2861535211843163</v>
      </c>
      <c r="I144" s="9">
        <f t="shared" si="44"/>
        <v>6.6130113770769778</v>
      </c>
      <c r="J144" s="9">
        <f t="shared" si="45"/>
        <v>14.030991118547336</v>
      </c>
      <c r="K144" s="11">
        <f t="shared" si="46"/>
        <v>0.79365079365079361</v>
      </c>
      <c r="L144" s="11">
        <f t="shared" si="47"/>
        <v>0.16393442622950821</v>
      </c>
      <c r="M144" s="11">
        <f t="shared" si="48"/>
        <v>7.7881619937694699E-2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-0.15908521623245098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0.17428621687852575</v>
      </c>
      <c r="Q144" s="11">
        <f>2*'OddsRatio_working_3-way'!K144*'OddsRatio_working_3-way'!L144*'OddsRatio_working_3-way'!M144</f>
        <v>2.0265839171921596E-2</v>
      </c>
      <c r="R144" s="11">
        <f t="shared" si="49"/>
        <v>0</v>
      </c>
      <c r="S144" s="11">
        <f t="shared" si="50"/>
        <v>-1.0955525661408001</v>
      </c>
      <c r="T144" s="11">
        <f t="shared" si="51"/>
        <v>-0.12738983327218606</v>
      </c>
      <c r="U144" s="11">
        <f>'OddsRatio_working_3-way'!S144-'OddsRatio_working_3-way'!R144^2/3</f>
        <v>-1.0955525661408001</v>
      </c>
      <c r="V144" s="11">
        <f>'OddsRatio_working_3-way'!S144*'OddsRatio_working_3-way'!R144/3-2*'OddsRatio_working_3-way'!R144^3/27-'OddsRatio_working_3-way'!T144</f>
        <v>0.12738983327218606</v>
      </c>
      <c r="W144" s="11">
        <f>'OddsRatio_working_3-way'!V144^2+4*'OddsRatio_working_3-way'!U144^3/27</f>
        <v>-0.17857494149392386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0.22068252712609535</v>
      </c>
      <c r="Y144" s="11">
        <f>IF('OddsRatio_working_3-way'!W144&gt;=0,IF('OddsRatio_working_3-way'!V144+SQRT('OddsRatio_working_3-way'!W144)&gt;0,0,PI()),ACOS('OddsRatio_working_3-way'!V144/(2*'OddsRatio_working_3-way'!X144)))</f>
        <v>1.2780039201248397</v>
      </c>
      <c r="Z144" s="11">
        <f>'OddsRatio_working_3-way'!X144^(1/3)*COS('OddsRatio_working_3-way'!Y144/3)</f>
        <v>0.55029523304676242</v>
      </c>
      <c r="AA144" s="11">
        <f>'OddsRatio_working_3-way'!X144^(1/3)*COS(('OddsRatio_working_3-way'!Y144+2*PI())/3)</f>
        <v>-0.49141020898843757</v>
      </c>
      <c r="AB144" s="11">
        <f>'OddsRatio_working_3-way'!X144^(1/3)*COS(('OddsRatio_working_3-way'!Y144+4*PI())/3)</f>
        <v>-5.8885024058324749E-2</v>
      </c>
      <c r="AC144" s="11">
        <f>'OddsRatio_working_3-way'!X144^(1/3)*SIN('OddsRatio_working_3-way'!Y144/3)</f>
        <v>0.2497185319506933</v>
      </c>
      <c r="AD144" s="11">
        <f>'OddsRatio_working_3-way'!X144^(1/3)*SIN(('OddsRatio_working_3-way'!Y144+2*PI())/3)</f>
        <v>0.35171038542462757</v>
      </c>
      <c r="AE144" s="11">
        <f>'OddsRatio_working_3-way'!X144^(1/3)*SIN(('OddsRatio_working_3-way'!Y144+4*PI())/3)</f>
        <v>-0.60142891737532078</v>
      </c>
      <c r="AF144" s="11">
        <f>-'OddsRatio_working_3-way'!U144/(3*'OddsRatio_working_3-way'!X144^(1/3))*COS(('OddsRatio_working_3-way'!Y144)/3)</f>
        <v>0.55029523304676253</v>
      </c>
      <c r="AG144" s="11">
        <f>-'OddsRatio_working_3-way'!U144/(3*'OddsRatio_working_3-way'!X144^(1/3))*COS(('OddsRatio_working_3-way'!Y144+2*PI())/3)</f>
        <v>-0.49141020898843768</v>
      </c>
      <c r="AH144" s="11">
        <f>-'OddsRatio_working_3-way'!U144/(3*'OddsRatio_working_3-way'!X144^(1/3))*COS(('OddsRatio_working_3-way'!Y144+4*PI())/3)</f>
        <v>-5.8885024058324756E-2</v>
      </c>
      <c r="AI144" s="11">
        <f>'OddsRatio_working_3-way'!U144/(3*'OddsRatio_working_3-way'!X144^(1/3))*SIN(('OddsRatio_working_3-way'!Y144)/3)</f>
        <v>-0.24971853195069335</v>
      </c>
      <c r="AJ144" s="11">
        <f>'OddsRatio_working_3-way'!U144/(3*'OddsRatio_working_3-way'!X144^(1/3))*SIN(('OddsRatio_working_3-way'!Y144+2*PI())/3)</f>
        <v>-0.35171038542462763</v>
      </c>
      <c r="AK144" s="11">
        <f>'OddsRatio_working_3-way'!U144/(3*'OddsRatio_working_3-way'!X144^(1/3))*SIN(('OddsRatio_working_3-way'!Y144+4*PI())/3)</f>
        <v>0.60142891737532089</v>
      </c>
      <c r="AL144" s="11">
        <f>'OddsRatio_working_3-way'!Z144+'OddsRatio_working_3-way'!AF144</f>
        <v>1.1005904660935251</v>
      </c>
      <c r="AM144" s="11">
        <f>'OddsRatio_working_3-way'!AA144+'OddsRatio_working_3-way'!AG144</f>
        <v>-0.98282041797687525</v>
      </c>
      <c r="AN144" s="11">
        <f>'OddsRatio_working_3-way'!AB144+'OddsRatio_working_3-way'!AH144</f>
        <v>-0.11777004811664951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1.1005904660935251</v>
      </c>
      <c r="AS144" s="11">
        <f>IF(('OddsRatio_working_3-way'!X144=0),IF(Q144&gt;0,-Q144^(1/3),(-Q144)^(1/3)),'OddsRatio_working_3-way'!AM144-'OddsRatio_working_3-way'!R144/3)</f>
        <v>-0.98282041797687525</v>
      </c>
      <c r="AT144" s="11">
        <f>IF(('OddsRatio_working_3-way'!X144=0),IF(Q144&gt;0,-Q144^(1/3),(-Q144)^(1/3)),'OddsRatio_working_3-way'!AN144-'OddsRatio_working_3-way'!R144/3)</f>
        <v>-0.11777004811664951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2.25</v>
      </c>
      <c r="B145" s="4">
        <f>IF('True_Odds_Calculator_3-way'!B146="","",'True_Odds_Calculator_3-way'!B146)</f>
        <v>3.31</v>
      </c>
      <c r="C145" s="4">
        <f>IF('True_Odds_Calculator_3-way'!C146="","",'True_Odds_Calculator_3-way'!C146)</f>
        <v>3.55</v>
      </c>
      <c r="D145" s="9">
        <f t="shared" si="39"/>
        <v>0.43383436914630064</v>
      </c>
      <c r="E145" s="9">
        <f t="shared" si="40"/>
        <v>0.29310985130266759</v>
      </c>
      <c r="F145" s="9">
        <f t="shared" si="41"/>
        <v>0.27305577955103177</v>
      </c>
      <c r="G145" s="9">
        <f t="shared" si="42"/>
        <v>1.0440217209490343</v>
      </c>
      <c r="H145" s="9">
        <f t="shared" si="43"/>
        <v>2.3050271511862932</v>
      </c>
      <c r="I145" s="9">
        <f t="shared" si="44"/>
        <v>3.4116901753922693</v>
      </c>
      <c r="J145" s="9">
        <f t="shared" si="45"/>
        <v>3.6622553884200375</v>
      </c>
      <c r="K145" s="11">
        <f t="shared" si="46"/>
        <v>0.44444444444444442</v>
      </c>
      <c r="L145" s="11">
        <f t="shared" si="47"/>
        <v>0.30211480362537763</v>
      </c>
      <c r="M145" s="11">
        <f t="shared" si="48"/>
        <v>0.28169014084507044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-0.27849878728564748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0.23110127701421687</v>
      </c>
      <c r="Q145" s="11">
        <f>2*'OddsRatio_working_3-way'!K145*'OddsRatio_working_3-way'!L145*'OddsRatio_working_3-way'!M145</f>
        <v>7.564689918632303E-2</v>
      </c>
      <c r="R145" s="11">
        <f t="shared" si="49"/>
        <v>0</v>
      </c>
      <c r="S145" s="11">
        <f t="shared" si="50"/>
        <v>-0.8298107121636531</v>
      </c>
      <c r="T145" s="11">
        <f t="shared" si="51"/>
        <v>-0.27162380103556566</v>
      </c>
      <c r="U145" s="11">
        <f>'OddsRatio_working_3-way'!S145-'OddsRatio_working_3-way'!R145^2/3</f>
        <v>-0.8298107121636531</v>
      </c>
      <c r="V145" s="11">
        <f>'OddsRatio_working_3-way'!S145*'OddsRatio_working_3-way'!R145/3-2*'OddsRatio_working_3-way'!R145^3/27-'OddsRatio_working_3-way'!T145</f>
        <v>0.27162380103556566</v>
      </c>
      <c r="W145" s="11">
        <f>'OddsRatio_working_3-way'!V145^2+4*'OddsRatio_working_3-way'!U145^3/27</f>
        <v>-1.0871753383325272E-2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0.14547443303922328</v>
      </c>
      <c r="Y145" s="11">
        <f>IF('OddsRatio_working_3-way'!W145&gt;=0,IF('OddsRatio_working_3-way'!V145+SQRT('OddsRatio_working_3-way'!W145)&gt;0,0,PI()),ACOS('OddsRatio_working_3-way'!V145/(2*'OddsRatio_working_3-way'!X145)))</f>
        <v>0.36652264782487354</v>
      </c>
      <c r="Z145" s="11">
        <f>'OddsRatio_working_3-way'!X145^(1/3)*COS('OddsRatio_working_3-way'!Y145/3)</f>
        <v>0.52201086047451717</v>
      </c>
      <c r="AA145" s="11">
        <f>'OddsRatio_working_3-way'!X145^(1/3)*COS(('OddsRatio_working_3-way'!Y145+2*PI())/3)</f>
        <v>-0.3165137557470768</v>
      </c>
      <c r="AB145" s="11">
        <f>'OddsRatio_working_3-way'!X145^(1/3)*COS(('OddsRatio_working_3-way'!Y145+4*PI())/3)</f>
        <v>-0.20549710472744045</v>
      </c>
      <c r="AC145" s="11">
        <f>'OddsRatio_working_3-way'!X145^(1/3)*SIN('OddsRatio_working_3-way'!Y145/3)</f>
        <v>6.4095493350717805E-2</v>
      </c>
      <c r="AD145" s="11">
        <f>'OddsRatio_working_3-way'!X145^(1/3)*SIN(('OddsRatio_working_3-way'!Y145+2*PI())/3)</f>
        <v>0.42002691954694704</v>
      </c>
      <c r="AE145" s="11">
        <f>'OddsRatio_working_3-way'!X145^(1/3)*SIN(('OddsRatio_working_3-way'!Y145+4*PI())/3)</f>
        <v>-0.48412241289766489</v>
      </c>
      <c r="AF145" s="11">
        <f>-'OddsRatio_working_3-way'!U145/(3*'OddsRatio_working_3-way'!X145^(1/3))*COS(('OddsRatio_working_3-way'!Y145)/3)</f>
        <v>0.52201086047451717</v>
      </c>
      <c r="AG145" s="11">
        <f>-'OddsRatio_working_3-way'!U145/(3*'OddsRatio_working_3-way'!X145^(1/3))*COS(('OddsRatio_working_3-way'!Y145+2*PI())/3)</f>
        <v>-0.3165137557470768</v>
      </c>
      <c r="AH145" s="11">
        <f>-'OddsRatio_working_3-way'!U145/(3*'OddsRatio_working_3-way'!X145^(1/3))*COS(('OddsRatio_working_3-way'!Y145+4*PI())/3)</f>
        <v>-0.20549710472744045</v>
      </c>
      <c r="AI145" s="11">
        <f>'OddsRatio_working_3-way'!U145/(3*'OddsRatio_working_3-way'!X145^(1/3))*SIN(('OddsRatio_working_3-way'!Y145)/3)</f>
        <v>-6.4095493350717805E-2</v>
      </c>
      <c r="AJ145" s="11">
        <f>'OddsRatio_working_3-way'!U145/(3*'OddsRatio_working_3-way'!X145^(1/3))*SIN(('OddsRatio_working_3-way'!Y145+2*PI())/3)</f>
        <v>-0.42002691954694704</v>
      </c>
      <c r="AK145" s="11">
        <f>'OddsRatio_working_3-way'!U145/(3*'OddsRatio_working_3-way'!X145^(1/3))*SIN(('OddsRatio_working_3-way'!Y145+4*PI())/3)</f>
        <v>0.48412241289766489</v>
      </c>
      <c r="AL145" s="11">
        <f>'OddsRatio_working_3-way'!Z145+'OddsRatio_working_3-way'!AF145</f>
        <v>1.0440217209490343</v>
      </c>
      <c r="AM145" s="11">
        <f>'OddsRatio_working_3-way'!AA145+'OddsRatio_working_3-way'!AG145</f>
        <v>-0.63302751149415359</v>
      </c>
      <c r="AN145" s="11">
        <f>'OddsRatio_working_3-way'!AB145+'OddsRatio_working_3-way'!AH145</f>
        <v>-0.41099420945488091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1.0440217209490343</v>
      </c>
      <c r="AS145" s="11">
        <f>IF(('OddsRatio_working_3-way'!X145=0),IF(Q145&gt;0,-Q145^(1/3),(-Q145)^(1/3)),'OddsRatio_working_3-way'!AM145-'OddsRatio_working_3-way'!R145/3)</f>
        <v>-0.63302751149415359</v>
      </c>
      <c r="AT145" s="11">
        <f>IF(('OddsRatio_working_3-way'!X145=0),IF(Q145&gt;0,-Q145^(1/3),(-Q145)^(1/3)),'OddsRatio_working_3-way'!AN145-'OddsRatio_working_3-way'!R145/3)</f>
        <v>-0.41099420945488091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2.76</v>
      </c>
      <c r="B146" s="4">
        <f>IF('True_Odds_Calculator_3-way'!B147="","",'True_Odds_Calculator_3-way'!B147)</f>
        <v>3.41</v>
      </c>
      <c r="C146" s="4">
        <f>IF('True_Odds_Calculator_3-way'!C147="","",'True_Odds_Calculator_3-way'!C147)</f>
        <v>2.69</v>
      </c>
      <c r="D146" s="9">
        <f t="shared" si="39"/>
        <v>0.35291645031875796</v>
      </c>
      <c r="E146" s="9">
        <f t="shared" si="40"/>
        <v>0.28484441238774882</v>
      </c>
      <c r="F146" s="9">
        <f t="shared" si="41"/>
        <v>0.36223913729349316</v>
      </c>
      <c r="G146" s="9">
        <f t="shared" si="42"/>
        <v>1.0417794564162639</v>
      </c>
      <c r="H146" s="9">
        <f t="shared" si="43"/>
        <v>2.833531843292624</v>
      </c>
      <c r="I146" s="9">
        <f t="shared" si="44"/>
        <v>3.5106884899631967</v>
      </c>
      <c r="J146" s="9">
        <f t="shared" si="45"/>
        <v>2.7606072813434861</v>
      </c>
      <c r="K146" s="11">
        <f t="shared" si="46"/>
        <v>0.3623188405797102</v>
      </c>
      <c r="L146" s="11">
        <f t="shared" si="47"/>
        <v>0.29325513196480935</v>
      </c>
      <c r="M146" s="11">
        <f t="shared" si="48"/>
        <v>0.37174721189591081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-0.28313963895855165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0.23146315841196369</v>
      </c>
      <c r="Q146" s="11">
        <f>2*'OddsRatio_working_3-way'!K146*'OddsRatio_working_3-way'!L146*'OddsRatio_working_3-way'!M146</f>
        <v>7.8997664987018323E-2</v>
      </c>
      <c r="R146" s="11">
        <f t="shared" si="49"/>
        <v>0</v>
      </c>
      <c r="S146" s="11">
        <f t="shared" si="50"/>
        <v>-0.81748765119336464</v>
      </c>
      <c r="T146" s="11">
        <f t="shared" si="51"/>
        <v>-0.27900602429807669</v>
      </c>
      <c r="U146" s="11">
        <f>'OddsRatio_working_3-way'!S146-'OddsRatio_working_3-way'!R146^2/3</f>
        <v>-0.81748765119336464</v>
      </c>
      <c r="V146" s="11">
        <f>'OddsRatio_working_3-way'!S146*'OddsRatio_working_3-way'!R146/3-2*'OddsRatio_working_3-way'!R146^3/27-'OddsRatio_working_3-way'!T146</f>
        <v>0.27900602429807669</v>
      </c>
      <c r="W146" s="11">
        <f>'OddsRatio_working_3-way'!V146^2+4*'OddsRatio_working_3-way'!U146^3/27</f>
        <v>-3.0912830564956834E-3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0.14224595306292079</v>
      </c>
      <c r="Y146" s="11">
        <f>IF('OddsRatio_working_3-way'!W146&gt;=0,IF('OddsRatio_working_3-way'!V146+SQRT('OddsRatio_working_3-way'!W146)&gt;0,0,PI()),ACOS('OddsRatio_working_3-way'!V146/(2*'OddsRatio_working_3-way'!X146)))</f>
        <v>0.19669966617363843</v>
      </c>
      <c r="Z146" s="11">
        <f>'OddsRatio_working_3-way'!X146^(1/3)*COS('OddsRatio_working_3-way'!Y146/3)</f>
        <v>0.52088972820813195</v>
      </c>
      <c r="AA146" s="11">
        <f>'OddsRatio_working_3-way'!X146^(1/3)*COS(('OddsRatio_working_3-way'!Y146+2*PI())/3)</f>
        <v>-0.29006463931902965</v>
      </c>
      <c r="AB146" s="11">
        <f>'OddsRatio_working_3-way'!X146^(1/3)*COS(('OddsRatio_working_3-way'!Y146+4*PI())/3)</f>
        <v>-0.23082508888910264</v>
      </c>
      <c r="AC146" s="11">
        <f>'OddsRatio_working_3-way'!X146^(1/3)*SIN('OddsRatio_working_3-way'!Y146/3)</f>
        <v>3.4201970387390944E-2</v>
      </c>
      <c r="AD146" s="11">
        <f>'OddsRatio_working_3-way'!X146^(1/3)*SIN(('OddsRatio_working_3-way'!Y146+2*PI())/3)</f>
        <v>0.4340027520049185</v>
      </c>
      <c r="AE146" s="11">
        <f>'OddsRatio_working_3-way'!X146^(1/3)*SIN(('OddsRatio_working_3-way'!Y146+4*PI())/3)</f>
        <v>-0.46820472239230926</v>
      </c>
      <c r="AF146" s="11">
        <f>-'OddsRatio_working_3-way'!U146/(3*'OddsRatio_working_3-way'!X146^(1/3))*COS(('OddsRatio_working_3-way'!Y146)/3)</f>
        <v>0.52088972820813195</v>
      </c>
      <c r="AG146" s="11">
        <f>-'OddsRatio_working_3-way'!U146/(3*'OddsRatio_working_3-way'!X146^(1/3))*COS(('OddsRatio_working_3-way'!Y146+2*PI())/3)</f>
        <v>-0.29006463931902965</v>
      </c>
      <c r="AH146" s="11">
        <f>-'OddsRatio_working_3-way'!U146/(3*'OddsRatio_working_3-way'!X146^(1/3))*COS(('OddsRatio_working_3-way'!Y146+4*PI())/3)</f>
        <v>-0.23082508888910264</v>
      </c>
      <c r="AI146" s="11">
        <f>'OddsRatio_working_3-way'!U146/(3*'OddsRatio_working_3-way'!X146^(1/3))*SIN(('OddsRatio_working_3-way'!Y146)/3)</f>
        <v>-3.4201970387390944E-2</v>
      </c>
      <c r="AJ146" s="11">
        <f>'OddsRatio_working_3-way'!U146/(3*'OddsRatio_working_3-way'!X146^(1/3))*SIN(('OddsRatio_working_3-way'!Y146+2*PI())/3)</f>
        <v>-0.4340027520049185</v>
      </c>
      <c r="AK146" s="11">
        <f>'OddsRatio_working_3-way'!U146/(3*'OddsRatio_working_3-way'!X146^(1/3))*SIN(('OddsRatio_working_3-way'!Y146+4*PI())/3)</f>
        <v>0.46820472239230926</v>
      </c>
      <c r="AL146" s="11">
        <f>'OddsRatio_working_3-way'!Z146+'OddsRatio_working_3-way'!AF146</f>
        <v>1.0417794564162639</v>
      </c>
      <c r="AM146" s="11">
        <f>'OddsRatio_working_3-way'!AA146+'OddsRatio_working_3-way'!AG146</f>
        <v>-0.5801292786380593</v>
      </c>
      <c r="AN146" s="11">
        <f>'OddsRatio_working_3-way'!AB146+'OddsRatio_working_3-way'!AH146</f>
        <v>-0.46165017777820527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1.0417794564162639</v>
      </c>
      <c r="AS146" s="11">
        <f>IF(('OddsRatio_working_3-way'!X146=0),IF(Q146&gt;0,-Q146^(1/3),(-Q146)^(1/3)),'OddsRatio_working_3-way'!AM146-'OddsRatio_working_3-way'!R146/3)</f>
        <v>-0.5801292786380593</v>
      </c>
      <c r="AT146" s="11">
        <f>IF(('OddsRatio_working_3-way'!X146=0),IF(Q146&gt;0,-Q146^(1/3),(-Q146)^(1/3)),'OddsRatio_working_3-way'!AN146-'OddsRatio_working_3-way'!R146/3)</f>
        <v>-0.46165017777820527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5.87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1.62</v>
      </c>
      <c r="D147" s="9">
        <f t="shared" si="39"/>
        <v>0.16237696028757137</v>
      </c>
      <c r="E147" s="9">
        <f t="shared" si="40"/>
        <v>0.2340244286310941</v>
      </c>
      <c r="F147" s="9">
        <f t="shared" si="41"/>
        <v>0.60359861108133461</v>
      </c>
      <c r="G147" s="9">
        <f t="shared" si="42"/>
        <v>1.0592421307194166</v>
      </c>
      <c r="H147" s="9">
        <f t="shared" si="43"/>
        <v>6.1585091766035589</v>
      </c>
      <c r="I147" s="9">
        <f t="shared" si="44"/>
        <v>4.2730581839229975</v>
      </c>
      <c r="J147" s="9">
        <f t="shared" si="45"/>
        <v>1.6567301210460381</v>
      </c>
      <c r="K147" s="11">
        <f t="shared" si="46"/>
        <v>0.17035775127768313</v>
      </c>
      <c r="L147" s="11">
        <f t="shared" si="47"/>
        <v>0.24449877750611249</v>
      </c>
      <c r="M147" s="11">
        <f t="shared" si="48"/>
        <v>0.61728395061728392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-0.23988478675815972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0.22060272057148139</v>
      </c>
      <c r="Q147" s="11">
        <f>2*'OddsRatio_working_3-way'!K147*'OddsRatio_working_3-way'!L147*'OddsRatio_working_3-way'!M147</f>
        <v>5.1422545587757898E-2</v>
      </c>
      <c r="R147" s="11">
        <f t="shared" si="49"/>
        <v>0</v>
      </c>
      <c r="S147" s="11">
        <f t="shared" si="50"/>
        <v>-0.91961947046638859</v>
      </c>
      <c r="T147" s="11">
        <f t="shared" si="51"/>
        <v>-0.21436351292922812</v>
      </c>
      <c r="U147" s="11">
        <f>'OddsRatio_working_3-way'!S147-'OddsRatio_working_3-way'!R147^2/3</f>
        <v>-0.91961947046638859</v>
      </c>
      <c r="V147" s="11">
        <f>'OddsRatio_working_3-way'!S147*'OddsRatio_working_3-way'!R147/3-2*'OddsRatio_working_3-way'!R147^3/27-'OddsRatio_working_3-way'!T147</f>
        <v>0.21436351292922812</v>
      </c>
      <c r="W147" s="11">
        <f>'OddsRatio_working_3-way'!V147^2+4*'OddsRatio_working_3-way'!U147^3/27</f>
        <v>-6.9266381955555595E-2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0.16971895712538637</v>
      </c>
      <c r="Y147" s="11">
        <f>IF('OddsRatio_working_3-way'!W147&gt;=0,IF('OddsRatio_working_3-way'!V147+SQRT('OddsRatio_working_3-way'!W147)&gt;0,0,PI()),ACOS('OddsRatio_working_3-way'!V147/(2*'OddsRatio_working_3-way'!X147)))</f>
        <v>0.8872779074766648</v>
      </c>
      <c r="Z147" s="11">
        <f>'OddsRatio_working_3-way'!X147^(1/3)*COS('OddsRatio_working_3-way'!Y147/3)</f>
        <v>0.52962106535970843</v>
      </c>
      <c r="AA147" s="11">
        <f>'OddsRatio_working_3-way'!X147^(1/3)*COS(('OddsRatio_working_3-way'!Y147+2*PI())/3)</f>
        <v>-0.40456393321820538</v>
      </c>
      <c r="AB147" s="11">
        <f>'OddsRatio_working_3-way'!X147^(1/3)*COS(('OddsRatio_working_3-way'!Y147+4*PI())/3)</f>
        <v>-0.12505713214150321</v>
      </c>
      <c r="AC147" s="11">
        <f>'OddsRatio_working_3-way'!X147^(1/3)*SIN('OddsRatio_working_3-way'!Y147/3)</f>
        <v>0.16137332684196526</v>
      </c>
      <c r="AD147" s="11">
        <f>'OddsRatio_working_3-way'!X147^(1/3)*SIN(('OddsRatio_working_3-way'!Y147+2*PI())/3)</f>
        <v>0.37797863355990347</v>
      </c>
      <c r="AE147" s="11">
        <f>'OddsRatio_working_3-way'!X147^(1/3)*SIN(('OddsRatio_working_3-way'!Y147+4*PI())/3)</f>
        <v>-0.53935196040186872</v>
      </c>
      <c r="AF147" s="11">
        <f>-'OddsRatio_working_3-way'!U147/(3*'OddsRatio_working_3-way'!X147^(1/3))*COS(('OddsRatio_working_3-way'!Y147)/3)</f>
        <v>0.52962106535970821</v>
      </c>
      <c r="AG147" s="11">
        <f>-'OddsRatio_working_3-way'!U147/(3*'OddsRatio_working_3-way'!X147^(1/3))*COS(('OddsRatio_working_3-way'!Y147+2*PI())/3)</f>
        <v>-0.40456393321820522</v>
      </c>
      <c r="AH147" s="11">
        <f>-'OddsRatio_working_3-way'!U147/(3*'OddsRatio_working_3-way'!X147^(1/3))*COS(('OddsRatio_working_3-way'!Y147+4*PI())/3)</f>
        <v>-0.12505713214150316</v>
      </c>
      <c r="AI147" s="11">
        <f>'OddsRatio_working_3-way'!U147/(3*'OddsRatio_working_3-way'!X147^(1/3))*SIN(('OddsRatio_working_3-way'!Y147)/3)</f>
        <v>-0.1613733268419652</v>
      </c>
      <c r="AJ147" s="11">
        <f>'OddsRatio_working_3-way'!U147/(3*'OddsRatio_working_3-way'!X147^(1/3))*SIN(('OddsRatio_working_3-way'!Y147+2*PI())/3)</f>
        <v>-0.37797863355990335</v>
      </c>
      <c r="AK147" s="11">
        <f>'OddsRatio_working_3-way'!U147/(3*'OddsRatio_working_3-way'!X147^(1/3))*SIN(('OddsRatio_working_3-way'!Y147+4*PI())/3)</f>
        <v>0.5393519604018685</v>
      </c>
      <c r="AL147" s="11">
        <f>'OddsRatio_working_3-way'!Z147+'OddsRatio_working_3-way'!AF147</f>
        <v>1.0592421307194166</v>
      </c>
      <c r="AM147" s="11">
        <f>'OddsRatio_working_3-way'!AA147+'OddsRatio_working_3-way'!AG147</f>
        <v>-0.80912786643641055</v>
      </c>
      <c r="AN147" s="11">
        <f>'OddsRatio_working_3-way'!AB147+'OddsRatio_working_3-way'!AH147</f>
        <v>-0.25011426428300637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1.0592421307194166</v>
      </c>
      <c r="AS147" s="11">
        <f>IF(('OddsRatio_working_3-way'!X147=0),IF(Q147&gt;0,-Q147^(1/3),(-Q147)^(1/3)),'OddsRatio_working_3-way'!AM147-'OddsRatio_working_3-way'!R147/3)</f>
        <v>-0.80912786643641055</v>
      </c>
      <c r="AT147" s="11">
        <f>IF(('OddsRatio_working_3-way'!X147=0),IF(Q147&gt;0,-Q147^(1/3),(-Q147)^(1/3)),'OddsRatio_working_3-way'!AN147-'OddsRatio_working_3-way'!R147/3)</f>
        <v>-0.25011426428300637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1.4</v>
      </c>
      <c r="B148" s="4">
        <f>IF('True_Odds_Calculator_3-way'!B149="","",'True_Odds_Calculator_3-way'!B149)</f>
        <v>4.9000000000000004</v>
      </c>
      <c r="C148" s="4">
        <f>IF('True_Odds_Calculator_3-way'!C149="","",'True_Odds_Calculator_3-way'!C149)</f>
        <v>6.96</v>
      </c>
      <c r="D148" s="9">
        <f t="shared" si="39"/>
        <v>0.6873849904464201</v>
      </c>
      <c r="E148" s="9">
        <f t="shared" si="40"/>
        <v>0.18402003143949019</v>
      </c>
      <c r="F148" s="9">
        <f t="shared" si="41"/>
        <v>0.12859497811408949</v>
      </c>
      <c r="G148" s="9">
        <f t="shared" si="42"/>
        <v>1.1369720531377649</v>
      </c>
      <c r="H148" s="9">
        <f t="shared" si="43"/>
        <v>1.4547888212551063</v>
      </c>
      <c r="I148" s="9">
        <f t="shared" si="44"/>
        <v>5.4341910072372848</v>
      </c>
      <c r="J148" s="9">
        <f t="shared" si="45"/>
        <v>7.77635343670108</v>
      </c>
      <c r="K148" s="11">
        <f t="shared" si="46"/>
        <v>0.7142857142857143</v>
      </c>
      <c r="L148" s="11">
        <f t="shared" si="47"/>
        <v>0.2040816326530612</v>
      </c>
      <c r="M148" s="11">
        <f t="shared" si="48"/>
        <v>0.14367816091954022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-0.1947320800241279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0.21488891122951642</v>
      </c>
      <c r="Q148" s="11">
        <f>2*'OddsRatio_working_3-way'!K148*'OddsRatio_working_3-way'!L148*'OddsRatio_working_3-way'!M148</f>
        <v>4.188867665292717E-2</v>
      </c>
      <c r="R148" s="11">
        <f t="shared" si="49"/>
        <v>0</v>
      </c>
      <c r="S148" s="11">
        <f t="shared" si="50"/>
        <v>-1.103510583376355</v>
      </c>
      <c r="T148" s="11">
        <f t="shared" si="51"/>
        <v>-0.21510927551195999</v>
      </c>
      <c r="U148" s="11">
        <f>'OddsRatio_working_3-way'!S148-'OddsRatio_working_3-way'!R148^2/3</f>
        <v>-1.103510583376355</v>
      </c>
      <c r="V148" s="11">
        <f>'OddsRatio_working_3-way'!S148*'OddsRatio_working_3-way'!R148/3-2*'OddsRatio_working_3-way'!R148^3/27-'OddsRatio_working_3-way'!T148</f>
        <v>0.21510927551195999</v>
      </c>
      <c r="W148" s="11">
        <f>'OddsRatio_working_3-way'!V148^2+4*'OddsRatio_working_3-way'!U148^3/27</f>
        <v>-0.15280713007270558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0.22309142211433516</v>
      </c>
      <c r="Y148" s="11">
        <f>IF('OddsRatio_working_3-way'!W148&gt;=0,IF('OddsRatio_working_3-way'!V148+SQRT('OddsRatio_working_3-way'!W148)&gt;0,0,PI()),ACOS('OddsRatio_working_3-way'!V148/(2*'OddsRatio_working_3-way'!X148)))</f>
        <v>1.0677346694287981</v>
      </c>
      <c r="Z148" s="11">
        <f>'OddsRatio_working_3-way'!X148^(1/3)*COS('OddsRatio_working_3-way'!Y148/3)</f>
        <v>0.56848602656888247</v>
      </c>
      <c r="AA148" s="11">
        <f>'OddsRatio_working_3-way'!X148^(1/3)*COS(('OddsRatio_working_3-way'!Y148+2*PI())/3)</f>
        <v>-0.46726042786849575</v>
      </c>
      <c r="AB148" s="11">
        <f>'OddsRatio_working_3-way'!X148^(1/3)*COS(('OddsRatio_working_3-way'!Y148+4*PI())/3)</f>
        <v>-0.10122559870038657</v>
      </c>
      <c r="AC148" s="11">
        <f>'OddsRatio_working_3-way'!X148^(1/3)*SIN('OddsRatio_working_3-way'!Y148/3)</f>
        <v>0.21133030715298642</v>
      </c>
      <c r="AD148" s="11">
        <f>'OddsRatio_working_3-way'!X148^(1/3)*SIN(('OddsRatio_working_3-way'!Y148+2*PI())/3)</f>
        <v>0.38665818712863431</v>
      </c>
      <c r="AE148" s="11">
        <f>'OddsRatio_working_3-way'!X148^(1/3)*SIN(('OddsRatio_working_3-way'!Y148+4*PI())/3)</f>
        <v>-0.59798849428162082</v>
      </c>
      <c r="AF148" s="11">
        <f>-'OddsRatio_working_3-way'!U148/(3*'OddsRatio_working_3-way'!X148^(1/3))*COS(('OddsRatio_working_3-way'!Y148)/3)</f>
        <v>0.56848602656888236</v>
      </c>
      <c r="AG148" s="11">
        <f>-'OddsRatio_working_3-way'!U148/(3*'OddsRatio_working_3-way'!X148^(1/3))*COS(('OddsRatio_working_3-way'!Y148+2*PI())/3)</f>
        <v>-0.46726042786849564</v>
      </c>
      <c r="AH148" s="11">
        <f>-'OddsRatio_working_3-way'!U148/(3*'OddsRatio_working_3-way'!X148^(1/3))*COS(('OddsRatio_working_3-way'!Y148+4*PI())/3)</f>
        <v>-0.10122559870038655</v>
      </c>
      <c r="AI148" s="11">
        <f>'OddsRatio_working_3-way'!U148/(3*'OddsRatio_working_3-way'!X148^(1/3))*SIN(('OddsRatio_working_3-way'!Y148)/3)</f>
        <v>-0.2113303071529864</v>
      </c>
      <c r="AJ148" s="11">
        <f>'OddsRatio_working_3-way'!U148/(3*'OddsRatio_working_3-way'!X148^(1/3))*SIN(('OddsRatio_working_3-way'!Y148+2*PI())/3)</f>
        <v>-0.38665818712863426</v>
      </c>
      <c r="AK148" s="11">
        <f>'OddsRatio_working_3-way'!U148/(3*'OddsRatio_working_3-way'!X148^(1/3))*SIN(('OddsRatio_working_3-way'!Y148+4*PI())/3)</f>
        <v>0.59798849428162071</v>
      </c>
      <c r="AL148" s="11">
        <f>'OddsRatio_working_3-way'!Z148+'OddsRatio_working_3-way'!AF148</f>
        <v>1.1369720531377649</v>
      </c>
      <c r="AM148" s="11">
        <f>'OddsRatio_working_3-way'!AA148+'OddsRatio_working_3-way'!AG148</f>
        <v>-0.9345208557369914</v>
      </c>
      <c r="AN148" s="11">
        <f>'OddsRatio_working_3-way'!AB148+'OddsRatio_working_3-way'!AH148</f>
        <v>-0.20245119740077311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1.1369720531377649</v>
      </c>
      <c r="AS148" s="11">
        <f>IF(('OddsRatio_working_3-way'!X148=0),IF(Q148&gt;0,-Q148^(1/3),(-Q148)^(1/3)),'OddsRatio_working_3-way'!AM148-'OddsRatio_working_3-way'!R148/3)</f>
        <v>-0.9345208557369914</v>
      </c>
      <c r="AT148" s="11">
        <f>IF(('OddsRatio_working_3-way'!X148=0),IF(Q148&gt;0,-Q148^(1/3),(-Q148)^(1/3)),'OddsRatio_working_3-way'!AN148-'OddsRatio_working_3-way'!R148/3)</f>
        <v>-0.20245119740077311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2.96</v>
      </c>
      <c r="B149" s="4">
        <f>IF('True_Odds_Calculator_3-way'!B150="","",'True_Odds_Calculator_3-way'!B150)</f>
        <v>2.85</v>
      </c>
      <c r="C149" s="4">
        <f>IF('True_Odds_Calculator_3-way'!C150="","",'True_Odds_Calculator_3-way'!C150)</f>
        <v>3.01</v>
      </c>
      <c r="D149" s="9">
        <f t="shared" si="39"/>
        <v>0.3308809616981454</v>
      </c>
      <c r="E149" s="9">
        <f t="shared" si="40"/>
        <v>0.34379121537939089</v>
      </c>
      <c r="F149" s="9">
        <f t="shared" si="41"/>
        <v>0.32532782292246382</v>
      </c>
      <c r="G149" s="9">
        <f t="shared" si="42"/>
        <v>1.0317525151270597</v>
      </c>
      <c r="H149" s="9">
        <f t="shared" si="43"/>
        <v>3.0222349296490365</v>
      </c>
      <c r="I149" s="9">
        <f t="shared" si="44"/>
        <v>2.9087421529850603</v>
      </c>
      <c r="J149" s="9">
        <f t="shared" si="45"/>
        <v>3.0738225554053904</v>
      </c>
      <c r="K149" s="11">
        <f t="shared" si="46"/>
        <v>0.33783783783783783</v>
      </c>
      <c r="L149" s="11">
        <f t="shared" si="47"/>
        <v>0.35087719298245612</v>
      </c>
      <c r="M149" s="11">
        <f t="shared" si="48"/>
        <v>0.33222591362126247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-0.28702570379436965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0.22920279958223655</v>
      </c>
      <c r="Q149" s="11">
        <f>2*'OddsRatio_working_3-way'!K149*'OddsRatio_working_3-way'!L149*'OddsRatio_working_3-way'!M149</f>
        <v>7.876384865368953E-2</v>
      </c>
      <c r="R149" s="11">
        <f t="shared" si="49"/>
        <v>0</v>
      </c>
      <c r="S149" s="11">
        <f t="shared" si="50"/>
        <v>-0.79854450856583048</v>
      </c>
      <c r="T149" s="11">
        <f t="shared" si="51"/>
        <v>-0.27441392046935753</v>
      </c>
      <c r="U149" s="11">
        <f>'OddsRatio_working_3-way'!S149-'OddsRatio_working_3-way'!R149^2/3</f>
        <v>-0.79854450856583048</v>
      </c>
      <c r="V149" s="11">
        <f>'OddsRatio_working_3-way'!S149*'OddsRatio_working_3-way'!R149/3-2*'OddsRatio_working_3-way'!R149^3/27-'OddsRatio_working_3-way'!T149</f>
        <v>0.27441392046935753</v>
      </c>
      <c r="W149" s="11">
        <f>'OddsRatio_working_3-way'!V149^2+4*'OddsRatio_working_3-way'!U149^3/27</f>
        <v>-1.3559842386036414E-4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0.13733043924347513</v>
      </c>
      <c r="Y149" s="11">
        <f>IF('OddsRatio_working_3-way'!W149&gt;=0,IF('OddsRatio_working_3-way'!V149+SQRT('OddsRatio_working_3-way'!W149)&gt;0,0,PI()),ACOS('OddsRatio_working_3-way'!V149/(2*'OddsRatio_working_3-way'!X149)))</f>
        <v>4.2409261202472903E-2</v>
      </c>
      <c r="Z149" s="11">
        <f>'OddsRatio_working_3-way'!X149^(1/3)*COS('OddsRatio_working_3-way'!Y149/3)</f>
        <v>0.51587625756352984</v>
      </c>
      <c r="AA149" s="11">
        <f>'OddsRatio_working_3-way'!X149^(1/3)*COS(('OddsRatio_working_3-way'!Y149+2*PI())/3)</f>
        <v>-0.26425416417927305</v>
      </c>
      <c r="AB149" s="11">
        <f>'OddsRatio_working_3-way'!X149^(1/3)*COS(('OddsRatio_working_3-way'!Y149+4*PI())/3)</f>
        <v>-0.25162209338425712</v>
      </c>
      <c r="AC149" s="11">
        <f>'OddsRatio_working_3-way'!X149^(1/3)*SIN('OddsRatio_working_3-way'!Y149/3)</f>
        <v>7.2931294739250587E-3</v>
      </c>
      <c r="AD149" s="11">
        <f>'OddsRatio_working_3-way'!X149^(1/3)*SIN(('OddsRatio_working_3-way'!Y149+2*PI())/3)</f>
        <v>0.44311537952229846</v>
      </c>
      <c r="AE149" s="11">
        <f>'OddsRatio_working_3-way'!X149^(1/3)*SIN(('OddsRatio_working_3-way'!Y149+4*PI())/3)</f>
        <v>-0.45040850899622337</v>
      </c>
      <c r="AF149" s="11">
        <f>-'OddsRatio_working_3-way'!U149/(3*'OddsRatio_working_3-way'!X149^(1/3))*COS(('OddsRatio_working_3-way'!Y149)/3)</f>
        <v>0.51587625756352973</v>
      </c>
      <c r="AG149" s="11">
        <f>-'OddsRatio_working_3-way'!U149/(3*'OddsRatio_working_3-way'!X149^(1/3))*COS(('OddsRatio_working_3-way'!Y149+2*PI())/3)</f>
        <v>-0.264254164179273</v>
      </c>
      <c r="AH149" s="11">
        <f>-'OddsRatio_working_3-way'!U149/(3*'OddsRatio_working_3-way'!X149^(1/3))*COS(('OddsRatio_working_3-way'!Y149+4*PI())/3)</f>
        <v>-0.25162209338425706</v>
      </c>
      <c r="AI149" s="11">
        <f>'OddsRatio_working_3-way'!U149/(3*'OddsRatio_working_3-way'!X149^(1/3))*SIN(('OddsRatio_working_3-way'!Y149)/3)</f>
        <v>-7.2931294739250569E-3</v>
      </c>
      <c r="AJ149" s="11">
        <f>'OddsRatio_working_3-way'!U149/(3*'OddsRatio_working_3-way'!X149^(1/3))*SIN(('OddsRatio_working_3-way'!Y149+2*PI())/3)</f>
        <v>-0.4431153795222984</v>
      </c>
      <c r="AK149" s="11">
        <f>'OddsRatio_working_3-way'!U149/(3*'OddsRatio_working_3-way'!X149^(1/3))*SIN(('OddsRatio_working_3-way'!Y149+4*PI())/3)</f>
        <v>0.45040850899622326</v>
      </c>
      <c r="AL149" s="11">
        <f>'OddsRatio_working_3-way'!Z149+'OddsRatio_working_3-way'!AF149</f>
        <v>1.0317525151270597</v>
      </c>
      <c r="AM149" s="11">
        <f>'OddsRatio_working_3-way'!AA149+'OddsRatio_working_3-way'!AG149</f>
        <v>-0.52850832835854611</v>
      </c>
      <c r="AN149" s="11">
        <f>'OddsRatio_working_3-way'!AB149+'OddsRatio_working_3-way'!AH149</f>
        <v>-0.50324418676851423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1.0317525151270597</v>
      </c>
      <c r="AS149" s="11">
        <f>IF(('OddsRatio_working_3-way'!X149=0),IF(Q149&gt;0,-Q149^(1/3),(-Q149)^(1/3)),'OddsRatio_working_3-way'!AM149-'OddsRatio_working_3-way'!R149/3)</f>
        <v>-0.52850832835854611</v>
      </c>
      <c r="AT149" s="11">
        <f>IF(('OddsRatio_working_3-way'!X149=0),IF(Q149&gt;0,-Q149^(1/3),(-Q149)^(1/3)),'OddsRatio_working_3-way'!AN149-'OddsRatio_working_3-way'!R149/3)</f>
        <v>-0.50324418676851423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3.78</v>
      </c>
      <c r="B150" s="4">
        <f>IF('True_Odds_Calculator_3-way'!B151="","",'True_Odds_Calculator_3-way'!B151)</f>
        <v>3.25</v>
      </c>
      <c r="C150" s="4">
        <f>IF('True_Odds_Calculator_3-way'!C151="","",'True_Odds_Calculator_3-way'!C151)</f>
        <v>2.2200000000000002</v>
      </c>
      <c r="D150" s="9">
        <f t="shared" si="39"/>
        <v>0.25783041762683584</v>
      </c>
      <c r="E150" s="9">
        <f t="shared" si="40"/>
        <v>0.30032410473283017</v>
      </c>
      <c r="F150" s="9">
        <f t="shared" si="41"/>
        <v>0.44184547764033377</v>
      </c>
      <c r="G150" s="9">
        <f t="shared" si="42"/>
        <v>1.0354382470891721</v>
      </c>
      <c r="H150" s="9">
        <f t="shared" si="43"/>
        <v>3.8785183269078982</v>
      </c>
      <c r="I150" s="9">
        <f t="shared" si="44"/>
        <v>3.329736055950637</v>
      </c>
      <c r="J150" s="9">
        <f t="shared" si="45"/>
        <v>2.2632346614487906</v>
      </c>
      <c r="K150" s="11">
        <f t="shared" si="46"/>
        <v>0.26455026455026459</v>
      </c>
      <c r="L150" s="11">
        <f t="shared" si="47"/>
        <v>0.30769230769230771</v>
      </c>
      <c r="M150" s="11">
        <f t="shared" si="48"/>
        <v>0.4504504504504504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-0.2798072798072796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0.22916689583356248</v>
      </c>
      <c r="Q150" s="11">
        <f>2*'OddsRatio_working_3-way'!K150*'OddsRatio_working_3-way'!L150*'OddsRatio_working_3-way'!M150</f>
        <v>7.333340666674E-2</v>
      </c>
      <c r="R150" s="11">
        <f t="shared" si="49"/>
        <v>0</v>
      </c>
      <c r="S150" s="11">
        <f t="shared" si="50"/>
        <v>-0.81901691761345075</v>
      </c>
      <c r="T150" s="11">
        <f t="shared" si="51"/>
        <v>-0.26208541363630428</v>
      </c>
      <c r="U150" s="11">
        <f>'OddsRatio_working_3-way'!S150-'OddsRatio_working_3-way'!R150^2/3</f>
        <v>-0.81901691761345075</v>
      </c>
      <c r="V150" s="11">
        <f>'OddsRatio_working_3-way'!S150*'OddsRatio_working_3-way'!R150/3-2*'OddsRatio_working_3-way'!R150^3/27-'OddsRatio_working_3-way'!T150</f>
        <v>0.26208541363630428</v>
      </c>
      <c r="W150" s="11">
        <f>'OddsRatio_working_3-way'!V150^2+4*'OddsRatio_working_3-way'!U150^3/27</f>
        <v>-1.2701947474518346E-2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0.14264528691428174</v>
      </c>
      <c r="Y150" s="11">
        <f>IF('OddsRatio_working_3-way'!W150&gt;=0,IF('OddsRatio_working_3-way'!V150+SQRT('OddsRatio_working_3-way'!W150)&gt;0,0,PI()),ACOS('OddsRatio_working_3-way'!V150/(2*'OddsRatio_working_3-way'!X150)))</f>
        <v>0.40611798769596796</v>
      </c>
      <c r="Z150" s="11">
        <f>'OddsRatio_working_3-way'!X150^(1/3)*COS('OddsRatio_working_3-way'!Y150/3)</f>
        <v>0.51771912354458605</v>
      </c>
      <c r="AA150" s="11">
        <f>'OddsRatio_working_3-way'!X150^(1/3)*COS(('OddsRatio_working_3-way'!Y150+2*PI())/3)</f>
        <v>-0.31992846744884712</v>
      </c>
      <c r="AB150" s="11">
        <f>'OddsRatio_working_3-way'!X150^(1/3)*COS(('OddsRatio_working_3-way'!Y150+4*PI())/3)</f>
        <v>-0.19779065609573906</v>
      </c>
      <c r="AC150" s="11">
        <f>'OddsRatio_working_3-way'!X150^(1/3)*SIN('OddsRatio_working_3-way'!Y150/3)</f>
        <v>7.0516298262948765E-2</v>
      </c>
      <c r="AD150" s="11">
        <f>'OddsRatio_working_3-way'!X150^(1/3)*SIN(('OddsRatio_working_3-way'!Y150+2*PI())/3)</f>
        <v>0.41309976388315151</v>
      </c>
      <c r="AE150" s="11">
        <f>'OddsRatio_working_3-way'!X150^(1/3)*SIN(('OddsRatio_working_3-way'!Y150+4*PI())/3)</f>
        <v>-0.4836160621461002</v>
      </c>
      <c r="AF150" s="11">
        <f>-'OddsRatio_working_3-way'!U150/(3*'OddsRatio_working_3-way'!X150^(1/3))*COS(('OddsRatio_working_3-way'!Y150)/3)</f>
        <v>0.51771912354458605</v>
      </c>
      <c r="AG150" s="11">
        <f>-'OddsRatio_working_3-way'!U150/(3*'OddsRatio_working_3-way'!X150^(1/3))*COS(('OddsRatio_working_3-way'!Y150+2*PI())/3)</f>
        <v>-0.31992846744884712</v>
      </c>
      <c r="AH150" s="11">
        <f>-'OddsRatio_working_3-way'!U150/(3*'OddsRatio_working_3-way'!X150^(1/3))*COS(('OddsRatio_working_3-way'!Y150+4*PI())/3)</f>
        <v>-0.19779065609573906</v>
      </c>
      <c r="AI150" s="11">
        <f>'OddsRatio_working_3-way'!U150/(3*'OddsRatio_working_3-way'!X150^(1/3))*SIN(('OddsRatio_working_3-way'!Y150)/3)</f>
        <v>-7.0516298262948765E-2</v>
      </c>
      <c r="AJ150" s="11">
        <f>'OddsRatio_working_3-way'!U150/(3*'OddsRatio_working_3-way'!X150^(1/3))*SIN(('OddsRatio_working_3-way'!Y150+2*PI())/3)</f>
        <v>-0.41309976388315151</v>
      </c>
      <c r="AK150" s="11">
        <f>'OddsRatio_working_3-way'!U150/(3*'OddsRatio_working_3-way'!X150^(1/3))*SIN(('OddsRatio_working_3-way'!Y150+4*PI())/3)</f>
        <v>0.4836160621461002</v>
      </c>
      <c r="AL150" s="11">
        <f>'OddsRatio_working_3-way'!Z150+'OddsRatio_working_3-way'!AF150</f>
        <v>1.0354382470891721</v>
      </c>
      <c r="AM150" s="11">
        <f>'OddsRatio_working_3-way'!AA150+'OddsRatio_working_3-way'!AG150</f>
        <v>-0.63985693489769424</v>
      </c>
      <c r="AN150" s="11">
        <f>'OddsRatio_working_3-way'!AB150+'OddsRatio_working_3-way'!AH150</f>
        <v>-0.39558131219147813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1.0354382470891721</v>
      </c>
      <c r="AS150" s="11">
        <f>IF(('OddsRatio_working_3-way'!X150=0),IF(Q150&gt;0,-Q150^(1/3),(-Q150)^(1/3)),'OddsRatio_working_3-way'!AM150-'OddsRatio_working_3-way'!R150/3)</f>
        <v>-0.63985693489769424</v>
      </c>
      <c r="AT150" s="11">
        <f>IF(('OddsRatio_working_3-way'!X150=0),IF(Q150&gt;0,-Q150^(1/3),(-Q150)^(1/3)),'OddsRatio_working_3-way'!AN150-'OddsRatio_working_3-way'!R150/3)</f>
        <v>-0.39558131219147813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2.86</v>
      </c>
      <c r="B151" s="4">
        <f>IF('True_Odds_Calculator_3-way'!B152="","",'True_Odds_Calculator_3-way'!B152)</f>
        <v>3.09</v>
      </c>
      <c r="C151" s="4">
        <f>IF('True_Odds_Calculator_3-way'!C152="","",'True_Odds_Calculator_3-way'!C152)</f>
        <v>2.87</v>
      </c>
      <c r="D151" s="9">
        <f t="shared" si="39"/>
        <v>0.34231725456093459</v>
      </c>
      <c r="E151" s="9">
        <f t="shared" si="40"/>
        <v>0.3165716354550881</v>
      </c>
      <c r="F151" s="9">
        <f t="shared" si="41"/>
        <v>0.34111110998397731</v>
      </c>
      <c r="G151" s="9">
        <f t="shared" si="42"/>
        <v>1.0329390913861427</v>
      </c>
      <c r="H151" s="9">
        <f t="shared" si="43"/>
        <v>2.9212667099782252</v>
      </c>
      <c r="I151" s="9">
        <f t="shared" si="44"/>
        <v>3.1588427009970377</v>
      </c>
      <c r="J151" s="9">
        <f t="shared" si="45"/>
        <v>2.9315961008920879</v>
      </c>
      <c r="K151" s="11">
        <f t="shared" si="46"/>
        <v>0.34965034965034969</v>
      </c>
      <c r="L151" s="11">
        <f t="shared" si="47"/>
        <v>0.3236245954692557</v>
      </c>
      <c r="M151" s="11">
        <f t="shared" si="48"/>
        <v>0.34843205574912889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-0.28661203821042802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0.22946506489011817</v>
      </c>
      <c r="Q151" s="11">
        <f>2*'OddsRatio_working_3-way'!K151*'OddsRatio_working_3-way'!L151*'OddsRatio_working_3-way'!M151</f>
        <v>7.8853974189044052E-2</v>
      </c>
      <c r="R151" s="11">
        <f t="shared" si="49"/>
        <v>0</v>
      </c>
      <c r="S151" s="11">
        <f t="shared" si="50"/>
        <v>-0.80061209683609647</v>
      </c>
      <c r="T151" s="11">
        <f t="shared" si="51"/>
        <v>-0.27512443190243868</v>
      </c>
      <c r="U151" s="11">
        <f>'OddsRatio_working_3-way'!S151-'OddsRatio_working_3-way'!R151^2/3</f>
        <v>-0.80061209683609647</v>
      </c>
      <c r="V151" s="11">
        <f>'OddsRatio_working_3-way'!S151*'OddsRatio_working_3-way'!R151/3-2*'OddsRatio_working_3-way'!R151^3/27-'OddsRatio_working_3-way'!T151</f>
        <v>0.27512443190243868</v>
      </c>
      <c r="W151" s="11">
        <f>'OddsRatio_working_3-way'!V151^2+4*'OddsRatio_working_3-way'!U151^3/27</f>
        <v>-3.3263961402307807E-4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0.13786414748191669</v>
      </c>
      <c r="Y151" s="11">
        <f>IF('OddsRatio_working_3-way'!W151&gt;=0,IF('OddsRatio_working_3-way'!V151+SQRT('OddsRatio_working_3-way'!W151)&gt;0,0,PI()),ACOS('OddsRatio_working_3-way'!V151/(2*'OddsRatio_working_3-way'!X151)))</f>
        <v>6.6194644690289461E-2</v>
      </c>
      <c r="Z151" s="11">
        <f>'OddsRatio_working_3-way'!X151^(1/3)*COS('OddsRatio_working_3-way'!Y151/3)</f>
        <v>0.51646954569307135</v>
      </c>
      <c r="AA151" s="11">
        <f>'OddsRatio_working_3-way'!X151^(1/3)*COS(('OddsRatio_working_3-way'!Y151+2*PI())/3)</f>
        <v>-0.26810546115680528</v>
      </c>
      <c r="AB151" s="11">
        <f>'OddsRatio_working_3-way'!X151^(1/3)*COS(('OddsRatio_working_3-way'!Y151+4*PI())/3)</f>
        <v>-0.24836408453626593</v>
      </c>
      <c r="AC151" s="11">
        <f>'OddsRatio_working_3-way'!X151^(1/3)*SIN('OddsRatio_working_3-way'!Y151/3)</f>
        <v>1.1397689106042108E-2</v>
      </c>
      <c r="AD151" s="11">
        <f>'OddsRatio_working_3-way'!X151^(1/3)*SIN(('OddsRatio_working_3-way'!Y151+2*PI())/3)</f>
        <v>0.44157690229818658</v>
      </c>
      <c r="AE151" s="11">
        <f>'OddsRatio_working_3-way'!X151^(1/3)*SIN(('OddsRatio_working_3-way'!Y151+4*PI())/3)</f>
        <v>-0.4529745914042288</v>
      </c>
      <c r="AF151" s="11">
        <f>-'OddsRatio_working_3-way'!U151/(3*'OddsRatio_working_3-way'!X151^(1/3))*COS(('OddsRatio_working_3-way'!Y151)/3)</f>
        <v>0.51646954569307135</v>
      </c>
      <c r="AG151" s="11">
        <f>-'OddsRatio_working_3-way'!U151/(3*'OddsRatio_working_3-way'!X151^(1/3))*COS(('OddsRatio_working_3-way'!Y151+2*PI())/3)</f>
        <v>-0.26810546115680528</v>
      </c>
      <c r="AH151" s="11">
        <f>-'OddsRatio_working_3-way'!U151/(3*'OddsRatio_working_3-way'!X151^(1/3))*COS(('OddsRatio_working_3-way'!Y151+4*PI())/3)</f>
        <v>-0.24836408453626593</v>
      </c>
      <c r="AI151" s="11">
        <f>'OddsRatio_working_3-way'!U151/(3*'OddsRatio_working_3-way'!X151^(1/3))*SIN(('OddsRatio_working_3-way'!Y151)/3)</f>
        <v>-1.1397689106042108E-2</v>
      </c>
      <c r="AJ151" s="11">
        <f>'OddsRatio_working_3-way'!U151/(3*'OddsRatio_working_3-way'!X151^(1/3))*SIN(('OddsRatio_working_3-way'!Y151+2*PI())/3)</f>
        <v>-0.44157690229818658</v>
      </c>
      <c r="AK151" s="11">
        <f>'OddsRatio_working_3-way'!U151/(3*'OddsRatio_working_3-way'!X151^(1/3))*SIN(('OddsRatio_working_3-way'!Y151+4*PI())/3)</f>
        <v>0.4529745914042288</v>
      </c>
      <c r="AL151" s="11">
        <f>'OddsRatio_working_3-way'!Z151+'OddsRatio_working_3-way'!AF151</f>
        <v>1.0329390913861427</v>
      </c>
      <c r="AM151" s="11">
        <f>'OddsRatio_working_3-way'!AA151+'OddsRatio_working_3-way'!AG151</f>
        <v>-0.53621092231361056</v>
      </c>
      <c r="AN151" s="11">
        <f>'OddsRatio_working_3-way'!AB151+'OddsRatio_working_3-way'!AH151</f>
        <v>-0.49672816907253187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1.0329390913861427</v>
      </c>
      <c r="AS151" s="11">
        <f>IF(('OddsRatio_working_3-way'!X151=0),IF(Q151&gt;0,-Q151^(1/3),(-Q151)^(1/3)),'OddsRatio_working_3-way'!AM151-'OddsRatio_working_3-way'!R151/3)</f>
        <v>-0.53621092231361056</v>
      </c>
      <c r="AT151" s="11">
        <f>IF(('OddsRatio_working_3-way'!X151=0),IF(Q151&gt;0,-Q151^(1/3),(-Q151)^(1/3)),'OddsRatio_working_3-way'!AN151-'OddsRatio_working_3-way'!R151/3)</f>
        <v>-0.49672816907253187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4.32</v>
      </c>
      <c r="B152" s="4">
        <f>IF('True_Odds_Calculator_3-way'!B153="","",'True_Odds_Calculator_3-way'!B153)</f>
        <v>3.96</v>
      </c>
      <c r="C152" s="4">
        <f>IF('True_Odds_Calculator_3-way'!C153="","",'True_Odds_Calculator_3-way'!C153)</f>
        <v>1.85</v>
      </c>
      <c r="D152" s="9">
        <f t="shared" si="39"/>
        <v>0.22441819076143868</v>
      </c>
      <c r="E152" s="9">
        <f t="shared" si="40"/>
        <v>0.24502456890786187</v>
      </c>
      <c r="F152" s="9">
        <f t="shared" si="41"/>
        <v>0.53055724033069973</v>
      </c>
      <c r="G152" s="9">
        <f t="shared" si="42"/>
        <v>1.0409538455581124</v>
      </c>
      <c r="H152" s="9">
        <f t="shared" si="43"/>
        <v>4.4559667672529333</v>
      </c>
      <c r="I152" s="9">
        <f t="shared" si="44"/>
        <v>4.0812233828520119</v>
      </c>
      <c r="J152" s="9">
        <f t="shared" si="45"/>
        <v>1.8848107687243956</v>
      </c>
      <c r="K152" s="11">
        <f t="shared" si="46"/>
        <v>0.23148148148148145</v>
      </c>
      <c r="L152" s="11">
        <f t="shared" si="47"/>
        <v>0.25252525252525254</v>
      </c>
      <c r="M152" s="11">
        <f t="shared" si="48"/>
        <v>0.54054054054054046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-0.26393565282454179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0.22528841973286412</v>
      </c>
      <c r="Q152" s="11">
        <f>2*'OddsRatio_working_3-way'!K152*'OddsRatio_working_3-way'!L152*'OddsRatio_working_3-way'!M152</f>
        <v>6.3194507638952069E-2</v>
      </c>
      <c r="R152" s="11">
        <f t="shared" si="49"/>
        <v>0</v>
      </c>
      <c r="S152" s="11">
        <f t="shared" si="50"/>
        <v>-0.85357327561438079</v>
      </c>
      <c r="T152" s="11">
        <f t="shared" si="51"/>
        <v>-0.23943149386097637</v>
      </c>
      <c r="U152" s="11">
        <f>'OddsRatio_working_3-way'!S152-'OddsRatio_working_3-way'!R152^2/3</f>
        <v>-0.85357327561438079</v>
      </c>
      <c r="V152" s="11">
        <f>'OddsRatio_working_3-way'!S152*'OddsRatio_working_3-way'!R152/3-2*'OddsRatio_working_3-way'!R152^3/27-'OddsRatio_working_3-way'!T152</f>
        <v>0.23943149386097637</v>
      </c>
      <c r="W152" s="11">
        <f>'OddsRatio_working_3-way'!V152^2+4*'OddsRatio_working_3-way'!U152^3/27</f>
        <v>-3.4806290070507478E-2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0.15176769280960806</v>
      </c>
      <c r="Y152" s="11">
        <f>IF('OddsRatio_working_3-way'!W152&gt;=0,IF('OddsRatio_working_3-way'!V152+SQRT('OddsRatio_working_3-way'!W152)&gt;0,0,PI()),ACOS('OddsRatio_working_3-way'!V152/(2*'OddsRatio_working_3-way'!X152)))</f>
        <v>0.66192720340511602</v>
      </c>
      <c r="Z152" s="11">
        <f>'OddsRatio_working_3-way'!X152^(1/3)*COS('OddsRatio_working_3-way'!Y152/3)</f>
        <v>0.52047692277905633</v>
      </c>
      <c r="AA152" s="11">
        <f>'OddsRatio_working_3-way'!X152^(1/3)*COS(('OddsRatio_working_3-way'!Y152+2*PI())/3)</f>
        <v>-0.36133815745449366</v>
      </c>
      <c r="AB152" s="11">
        <f>'OddsRatio_working_3-way'!X152^(1/3)*COS(('OddsRatio_working_3-way'!Y152+4*PI())/3)</f>
        <v>-0.15913876532456286</v>
      </c>
      <c r="AC152" s="11">
        <f>'OddsRatio_working_3-way'!X152^(1/3)*SIN('OddsRatio_working_3-way'!Y152/3)</f>
        <v>0.11673987347619437</v>
      </c>
      <c r="AD152" s="11">
        <f>'OddsRatio_working_3-way'!X152^(1/3)*SIN(('OddsRatio_working_3-way'!Y152+2*PI())/3)</f>
        <v>0.39237630047211725</v>
      </c>
      <c r="AE152" s="11">
        <f>'OddsRatio_working_3-way'!X152^(1/3)*SIN(('OddsRatio_working_3-way'!Y152+4*PI())/3)</f>
        <v>-0.50911617394831155</v>
      </c>
      <c r="AF152" s="11">
        <f>-'OddsRatio_working_3-way'!U152/(3*'OddsRatio_working_3-way'!X152^(1/3))*COS(('OddsRatio_working_3-way'!Y152)/3)</f>
        <v>0.52047692277905622</v>
      </c>
      <c r="AG152" s="11">
        <f>-'OddsRatio_working_3-way'!U152/(3*'OddsRatio_working_3-way'!X152^(1/3))*COS(('OddsRatio_working_3-way'!Y152+2*PI())/3)</f>
        <v>-0.3613381574544936</v>
      </c>
      <c r="AH152" s="11">
        <f>-'OddsRatio_working_3-way'!U152/(3*'OddsRatio_working_3-way'!X152^(1/3))*COS(('OddsRatio_working_3-way'!Y152+4*PI())/3)</f>
        <v>-0.15913876532456281</v>
      </c>
      <c r="AI152" s="11">
        <f>'OddsRatio_working_3-way'!U152/(3*'OddsRatio_working_3-way'!X152^(1/3))*SIN(('OddsRatio_working_3-way'!Y152)/3)</f>
        <v>-0.11673987347619434</v>
      </c>
      <c r="AJ152" s="11">
        <f>'OddsRatio_working_3-way'!U152/(3*'OddsRatio_working_3-way'!X152^(1/3))*SIN(('OddsRatio_working_3-way'!Y152+2*PI())/3)</f>
        <v>-0.39237630047211713</v>
      </c>
      <c r="AK152" s="11">
        <f>'OddsRatio_working_3-way'!U152/(3*'OddsRatio_working_3-way'!X152^(1/3))*SIN(('OddsRatio_working_3-way'!Y152+4*PI())/3)</f>
        <v>0.50911617394831143</v>
      </c>
      <c r="AL152" s="11">
        <f>'OddsRatio_working_3-way'!Z152+'OddsRatio_working_3-way'!AF152</f>
        <v>1.0409538455581124</v>
      </c>
      <c r="AM152" s="11">
        <f>'OddsRatio_working_3-way'!AA152+'OddsRatio_working_3-way'!AG152</f>
        <v>-0.72267631490898721</v>
      </c>
      <c r="AN152" s="11">
        <f>'OddsRatio_working_3-way'!AB152+'OddsRatio_working_3-way'!AH152</f>
        <v>-0.31827753064912567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1.0409538455581124</v>
      </c>
      <c r="AS152" s="11">
        <f>IF(('OddsRatio_working_3-way'!X152=0),IF(Q152&gt;0,-Q152^(1/3),(-Q152)^(1/3)),'OddsRatio_working_3-way'!AM152-'OddsRatio_working_3-way'!R152/3)</f>
        <v>-0.72267631490898721</v>
      </c>
      <c r="AT152" s="11">
        <f>IF(('OddsRatio_working_3-way'!X152=0),IF(Q152&gt;0,-Q152^(1/3),(-Q152)^(1/3)),'OddsRatio_working_3-way'!AN152-'OddsRatio_working_3-way'!R152/3)</f>
        <v>-0.31827753064912567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1.88</v>
      </c>
      <c r="B153" s="4">
        <f>IF('True_Odds_Calculator_3-way'!B154="","",'True_Odds_Calculator_3-way'!B154)</f>
        <v>3.19</v>
      </c>
      <c r="C153" s="4">
        <f>IF('True_Odds_Calculator_3-way'!C154="","",'True_Odds_Calculator_3-way'!C154)</f>
        <v>4.93</v>
      </c>
      <c r="D153" s="9">
        <f t="shared" si="39"/>
        <v>0.51248948948312434</v>
      </c>
      <c r="E153" s="9">
        <f t="shared" si="40"/>
        <v>0.29697039218109295</v>
      </c>
      <c r="F153" s="9">
        <f t="shared" si="41"/>
        <v>0.19054011833578255</v>
      </c>
      <c r="G153" s="9">
        <f t="shared" si="42"/>
        <v>1.0809767377964765</v>
      </c>
      <c r="H153" s="9">
        <f t="shared" si="43"/>
        <v>1.9512595292608996</v>
      </c>
      <c r="I153" s="9">
        <f t="shared" si="44"/>
        <v>3.3673390557742828</v>
      </c>
      <c r="J153" s="9">
        <f t="shared" si="45"/>
        <v>5.2482385795401525</v>
      </c>
      <c r="K153" s="11">
        <f t="shared" si="46"/>
        <v>0.53191489361702127</v>
      </c>
      <c r="L153" s="11">
        <f t="shared" si="47"/>
        <v>0.31347962382445144</v>
      </c>
      <c r="M153" s="11">
        <f t="shared" si="48"/>
        <v>0.20283975659229211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-0.25616741497621132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0.23675686922998146</v>
      </c>
      <c r="Q153" s="11">
        <f>2*'OddsRatio_working_3-way'!K153*'OddsRatio_working_3-way'!L153*'OddsRatio_working_3-way'!M153</f>
        <v>6.7644819779994717E-2</v>
      </c>
      <c r="R153" s="11">
        <f t="shared" si="49"/>
        <v>0</v>
      </c>
      <c r="S153" s="11">
        <f t="shared" si="50"/>
        <v>-0.92422710847891254</v>
      </c>
      <c r="T153" s="11">
        <f t="shared" si="51"/>
        <v>-0.26406488813683221</v>
      </c>
      <c r="U153" s="11">
        <f>'OddsRatio_working_3-way'!S153-'OddsRatio_working_3-way'!R153^2/3</f>
        <v>-0.92422710847891254</v>
      </c>
      <c r="V153" s="11">
        <f>'OddsRatio_working_3-way'!S153*'OddsRatio_working_3-way'!R153/3-2*'OddsRatio_working_3-way'!R153^3/27-'OddsRatio_working_3-way'!T153</f>
        <v>0.26406488813683221</v>
      </c>
      <c r="W153" s="11">
        <f>'OddsRatio_working_3-way'!V153^2+4*'OddsRatio_working_3-way'!U153^3/27</f>
        <v>-4.7228381711464512E-2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0.17099608683986178</v>
      </c>
      <c r="Y153" s="11">
        <f>IF('OddsRatio_working_3-way'!W153&gt;=0,IF('OddsRatio_working_3-way'!V153+SQRT('OddsRatio_working_3-way'!W153)&gt;0,0,PI()),ACOS('OddsRatio_working_3-way'!V153/(2*'OddsRatio_working_3-way'!X153)))</f>
        <v>0.68859871810804341</v>
      </c>
      <c r="Z153" s="11">
        <f>'OddsRatio_working_3-way'!X153^(1/3)*COS('OddsRatio_working_3-way'!Y153/3)</f>
        <v>0.54048836889823815</v>
      </c>
      <c r="AA153" s="11">
        <f>'OddsRatio_working_3-way'!X153^(1/3)*COS(('OddsRatio_working_3-way'!Y153+2*PI())/3)</f>
        <v>-0.37961063009868556</v>
      </c>
      <c r="AB153" s="11">
        <f>'OddsRatio_working_3-way'!X153^(1/3)*COS(('OddsRatio_working_3-way'!Y153+4*PI())/3)</f>
        <v>-0.1608777387995525</v>
      </c>
      <c r="AC153" s="11">
        <f>'OddsRatio_working_3-way'!X153^(1/3)*SIN('OddsRatio_working_3-way'!Y153/3)</f>
        <v>0.1262854936721797</v>
      </c>
      <c r="AD153" s="11">
        <f>'OddsRatio_working_3-way'!X153^(1/3)*SIN(('OddsRatio_working_3-way'!Y153+2*PI())/3)</f>
        <v>0.40493391107979954</v>
      </c>
      <c r="AE153" s="11">
        <f>'OddsRatio_working_3-way'!X153^(1/3)*SIN(('OddsRatio_working_3-way'!Y153+4*PI())/3)</f>
        <v>-0.53121940475197915</v>
      </c>
      <c r="AF153" s="11">
        <f>-'OddsRatio_working_3-way'!U153/(3*'OddsRatio_working_3-way'!X153^(1/3))*COS(('OddsRatio_working_3-way'!Y153)/3)</f>
        <v>0.54048836889823826</v>
      </c>
      <c r="AG153" s="11">
        <f>-'OddsRatio_working_3-way'!U153/(3*'OddsRatio_working_3-way'!X153^(1/3))*COS(('OddsRatio_working_3-way'!Y153+2*PI())/3)</f>
        <v>-0.37961063009868568</v>
      </c>
      <c r="AH153" s="11">
        <f>-'OddsRatio_working_3-way'!U153/(3*'OddsRatio_working_3-way'!X153^(1/3))*COS(('OddsRatio_working_3-way'!Y153+4*PI())/3)</f>
        <v>-0.16087773879955253</v>
      </c>
      <c r="AI153" s="11">
        <f>'OddsRatio_working_3-way'!U153/(3*'OddsRatio_working_3-way'!X153^(1/3))*SIN(('OddsRatio_working_3-way'!Y153)/3)</f>
        <v>-0.12628549367217973</v>
      </c>
      <c r="AJ153" s="11">
        <f>'OddsRatio_working_3-way'!U153/(3*'OddsRatio_working_3-way'!X153^(1/3))*SIN(('OddsRatio_working_3-way'!Y153+2*PI())/3)</f>
        <v>-0.40493391107979965</v>
      </c>
      <c r="AK153" s="11">
        <f>'OddsRatio_working_3-way'!U153/(3*'OddsRatio_working_3-way'!X153^(1/3))*SIN(('OddsRatio_working_3-way'!Y153+4*PI())/3)</f>
        <v>0.53121940475197926</v>
      </c>
      <c r="AL153" s="11">
        <f>'OddsRatio_working_3-way'!Z153+'OddsRatio_working_3-way'!AF153</f>
        <v>1.0809767377964765</v>
      </c>
      <c r="AM153" s="11">
        <f>'OddsRatio_working_3-way'!AA153+'OddsRatio_working_3-way'!AG153</f>
        <v>-0.75922126019737124</v>
      </c>
      <c r="AN153" s="11">
        <f>'OddsRatio_working_3-way'!AB153+'OddsRatio_working_3-way'!AH153</f>
        <v>-0.32175547759910506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1.0809767377964765</v>
      </c>
      <c r="AS153" s="11">
        <f>IF(('OddsRatio_working_3-way'!X153=0),IF(Q153&gt;0,-Q153^(1/3),(-Q153)^(1/3)),'OddsRatio_working_3-way'!AM153-'OddsRatio_working_3-way'!R153/3)</f>
        <v>-0.75922126019737124</v>
      </c>
      <c r="AT153" s="11">
        <f>IF(('OddsRatio_working_3-way'!X153=0),IF(Q153&gt;0,-Q153^(1/3),(-Q153)^(1/3)),'OddsRatio_working_3-way'!AN153-'OddsRatio_working_3-way'!R153/3)</f>
        <v>-0.32175547759910506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2.89</v>
      </c>
      <c r="C154" s="4">
        <f>IF('True_Odds_Calculator_3-way'!C155="","",'True_Odds_Calculator_3-way'!C155)</f>
        <v>4.42</v>
      </c>
      <c r="D154" s="9">
        <f t="shared" si="39"/>
        <v>0.45473243526495466</v>
      </c>
      <c r="E154" s="9">
        <f t="shared" si="40"/>
        <v>0.33074541988280304</v>
      </c>
      <c r="F154" s="9">
        <f t="shared" si="41"/>
        <v>0.21452214485224233</v>
      </c>
      <c r="G154" s="9">
        <f t="shared" si="42"/>
        <v>1.0706208798550705</v>
      </c>
      <c r="H154" s="9">
        <f t="shared" si="43"/>
        <v>2.1990953854376794</v>
      </c>
      <c r="I154" s="9">
        <f t="shared" si="44"/>
        <v>3.0234734629260833</v>
      </c>
      <c r="J154" s="9">
        <f t="shared" si="45"/>
        <v>4.6615234091043414</v>
      </c>
      <c r="K154" s="11">
        <f t="shared" si="46"/>
        <v>0.47169811320754712</v>
      </c>
      <c r="L154" s="11">
        <f t="shared" si="47"/>
        <v>0.34602076124567471</v>
      </c>
      <c r="M154" s="11">
        <f t="shared" si="48"/>
        <v>0.22624434389140272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-0.26733139205632284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0.23744061030582347</v>
      </c>
      <c r="Q154" s="11">
        <f>2*'OddsRatio_working_3-way'!K154*'OddsRatio_working_3-way'!L154*'OddsRatio_working_3-way'!M154</f>
        <v>7.3854000095123939E-2</v>
      </c>
      <c r="R154" s="11">
        <f t="shared" si="49"/>
        <v>0</v>
      </c>
      <c r="S154" s="11">
        <f t="shared" si="50"/>
        <v>-0.88818828376054759</v>
      </c>
      <c r="T154" s="11">
        <f t="shared" si="51"/>
        <v>-0.27626385186953267</v>
      </c>
      <c r="U154" s="11">
        <f>'OddsRatio_working_3-way'!S154-'OddsRatio_working_3-way'!R154^2/3</f>
        <v>-0.88818828376054759</v>
      </c>
      <c r="V154" s="11">
        <f>'OddsRatio_working_3-way'!S154*'OddsRatio_working_3-way'!R154/3-2*'OddsRatio_working_3-way'!R154^3/27-'OddsRatio_working_3-way'!T154</f>
        <v>0.27626385186953267</v>
      </c>
      <c r="W154" s="11">
        <f>'OddsRatio_working_3-way'!V154^2+4*'OddsRatio_working_3-way'!U154^3/27</f>
        <v>-2.7481628822293311E-2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0.16109263225865142</v>
      </c>
      <c r="Y154" s="11">
        <f>IF('OddsRatio_working_3-way'!W154&gt;=0,IF('OddsRatio_working_3-way'!V154+SQRT('OddsRatio_working_3-way'!W154)&gt;0,0,PI()),ACOS('OddsRatio_working_3-way'!V154/(2*'OddsRatio_working_3-way'!X154)))</f>
        <v>0.54046615075678961</v>
      </c>
      <c r="Z154" s="11">
        <f>'OddsRatio_working_3-way'!X154^(1/3)*COS('OddsRatio_working_3-way'!Y154/3)</f>
        <v>0.53531043992753535</v>
      </c>
      <c r="AA154" s="11">
        <f>'OddsRatio_working_3-way'!X154^(1/3)*COS(('OddsRatio_working_3-way'!Y154+2*PI())/3)</f>
        <v>-0.35208933995431624</v>
      </c>
      <c r="AB154" s="11">
        <f>'OddsRatio_working_3-way'!X154^(1/3)*COS(('OddsRatio_working_3-way'!Y154+4*PI())/3)</f>
        <v>-0.1832210999732195</v>
      </c>
      <c r="AC154" s="11">
        <f>'OddsRatio_working_3-way'!X154^(1/3)*SIN('OddsRatio_working_3-way'!Y154/3)</f>
        <v>9.7496123810664775E-2</v>
      </c>
      <c r="AD154" s="11">
        <f>'OddsRatio_working_3-way'!X154^(1/3)*SIN(('OddsRatio_working_3-way'!Y154+2*PI())/3)</f>
        <v>0.414844377982937</v>
      </c>
      <c r="AE154" s="11">
        <f>'OddsRatio_working_3-way'!X154^(1/3)*SIN(('OddsRatio_working_3-way'!Y154+4*PI())/3)</f>
        <v>-0.51234050179360158</v>
      </c>
      <c r="AF154" s="11">
        <f>-'OddsRatio_working_3-way'!U154/(3*'OddsRatio_working_3-way'!X154^(1/3))*COS(('OddsRatio_working_3-way'!Y154)/3)</f>
        <v>0.53531043992753513</v>
      </c>
      <c r="AG154" s="11">
        <f>-'OddsRatio_working_3-way'!U154/(3*'OddsRatio_working_3-way'!X154^(1/3))*COS(('OddsRatio_working_3-way'!Y154+2*PI())/3)</f>
        <v>-0.35208933995431607</v>
      </c>
      <c r="AH154" s="11">
        <f>-'OddsRatio_working_3-way'!U154/(3*'OddsRatio_working_3-way'!X154^(1/3))*COS(('OddsRatio_working_3-way'!Y154+4*PI())/3)</f>
        <v>-0.18322109997321945</v>
      </c>
      <c r="AI154" s="11">
        <f>'OddsRatio_working_3-way'!U154/(3*'OddsRatio_working_3-way'!X154^(1/3))*SIN(('OddsRatio_working_3-way'!Y154)/3)</f>
        <v>-9.7496123810664734E-2</v>
      </c>
      <c r="AJ154" s="11">
        <f>'OddsRatio_working_3-way'!U154/(3*'OddsRatio_working_3-way'!X154^(1/3))*SIN(('OddsRatio_working_3-way'!Y154+2*PI())/3)</f>
        <v>-0.41484437798293683</v>
      </c>
      <c r="AK154" s="11">
        <f>'OddsRatio_working_3-way'!U154/(3*'OddsRatio_working_3-way'!X154^(1/3))*SIN(('OddsRatio_working_3-way'!Y154+4*PI())/3)</f>
        <v>0.51234050179360136</v>
      </c>
      <c r="AL154" s="11">
        <f>'OddsRatio_working_3-way'!Z154+'OddsRatio_working_3-way'!AF154</f>
        <v>1.0706208798550705</v>
      </c>
      <c r="AM154" s="11">
        <f>'OddsRatio_working_3-way'!AA154+'OddsRatio_working_3-way'!AG154</f>
        <v>-0.70417867990863225</v>
      </c>
      <c r="AN154" s="11">
        <f>'OddsRatio_working_3-way'!AB154+'OddsRatio_working_3-way'!AH154</f>
        <v>-0.36644219994643895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1.0706208798550705</v>
      </c>
      <c r="AS154" s="11">
        <f>IF(('OddsRatio_working_3-way'!X154=0),IF(Q154&gt;0,-Q154^(1/3),(-Q154)^(1/3)),'OddsRatio_working_3-way'!AM154-'OddsRatio_working_3-way'!R154/3)</f>
        <v>-0.70417867990863225</v>
      </c>
      <c r="AT154" s="11">
        <f>IF(('OddsRatio_working_3-way'!X154=0),IF(Q154&gt;0,-Q154^(1/3),(-Q154)^(1/3)),'OddsRatio_working_3-way'!AN154-'OddsRatio_working_3-way'!R154/3)</f>
        <v>-0.36644219994643895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1.67</v>
      </c>
      <c r="B155" s="4">
        <f>IF('True_Odds_Calculator_3-way'!B156="","",'True_Odds_Calculator_3-way'!B156)</f>
        <v>3.61</v>
      </c>
      <c r="C155" s="4">
        <f>IF('True_Odds_Calculator_3-way'!C156="","",'True_Odds_Calculator_3-way'!C156)</f>
        <v>5.78</v>
      </c>
      <c r="D155" s="9">
        <f t="shared" si="39"/>
        <v>0.57834210438595246</v>
      </c>
      <c r="E155" s="9">
        <f t="shared" si="40"/>
        <v>0.26040655964840659</v>
      </c>
      <c r="F155" s="9">
        <f t="shared" si="41"/>
        <v>0.16125133596564092</v>
      </c>
      <c r="G155" s="9">
        <f t="shared" si="42"/>
        <v>1.0881797087482121</v>
      </c>
      <c r="H155" s="9">
        <f t="shared" si="43"/>
        <v>1.729080404861302</v>
      </c>
      <c r="I155" s="9">
        <f t="shared" si="44"/>
        <v>3.8401490398328333</v>
      </c>
      <c r="J155" s="9">
        <f t="shared" si="45"/>
        <v>6.2014990078164551</v>
      </c>
      <c r="K155" s="11">
        <f t="shared" si="46"/>
        <v>0.5988023952095809</v>
      </c>
      <c r="L155" s="11">
        <f t="shared" si="47"/>
        <v>0.2770083102493075</v>
      </c>
      <c r="M155" s="11">
        <f t="shared" si="48"/>
        <v>0.17301038062283736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-0.2398787047630242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0.2313042061837659</v>
      </c>
      <c r="Q155" s="11">
        <f>2*'OddsRatio_working_3-way'!K155*'OddsRatio_working_3-way'!L155*'OddsRatio_working_3-way'!M155</f>
        <v>5.7395584660984086E-2</v>
      </c>
      <c r="R155" s="11">
        <f t="shared" si="49"/>
        <v>0</v>
      </c>
      <c r="S155" s="11">
        <f t="shared" si="50"/>
        <v>-0.96425485710484793</v>
      </c>
      <c r="T155" s="11">
        <f t="shared" si="51"/>
        <v>-0.23926919531137661</v>
      </c>
      <c r="U155" s="11">
        <f>'OddsRatio_working_3-way'!S155-'OddsRatio_working_3-way'!R155^2/3</f>
        <v>-0.96425485710484793</v>
      </c>
      <c r="V155" s="11">
        <f>'OddsRatio_working_3-way'!S155*'OddsRatio_working_3-way'!R155/3-2*'OddsRatio_working_3-way'!R155^3/27-'OddsRatio_working_3-way'!T155</f>
        <v>0.23926919531137661</v>
      </c>
      <c r="W155" s="11">
        <f>'OddsRatio_working_3-way'!V155^2+4*'OddsRatio_working_3-way'!U155^3/27</f>
        <v>-7.5572777348746178E-2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0.18222412379656258</v>
      </c>
      <c r="Y155" s="11">
        <f>IF('OddsRatio_working_3-way'!W155&gt;=0,IF('OddsRatio_working_3-way'!V155+SQRT('OddsRatio_working_3-way'!W155)&gt;0,0,PI()),ACOS('OddsRatio_working_3-way'!V155/(2*'OddsRatio_working_3-way'!X155)))</f>
        <v>0.85459444276626806</v>
      </c>
      <c r="Z155" s="11">
        <f>'OddsRatio_working_3-way'!X155^(1/3)*COS('OddsRatio_working_3-way'!Y155/3)</f>
        <v>0.54408985437410606</v>
      </c>
      <c r="AA155" s="11">
        <f>'OddsRatio_working_3-way'!X155^(1/3)*COS(('OddsRatio_working_3-way'!Y155+2*PI())/3)</f>
        <v>-0.41002458891871923</v>
      </c>
      <c r="AB155" s="11">
        <f>'OddsRatio_working_3-way'!X155^(1/3)*COS(('OddsRatio_working_3-way'!Y155+4*PI())/3)</f>
        <v>-0.13406526545538699</v>
      </c>
      <c r="AC155" s="11">
        <f>'OddsRatio_working_3-way'!X155^(1/3)*SIN('OddsRatio_working_3-way'!Y155/3)</f>
        <v>0.15932518968694195</v>
      </c>
      <c r="AD155" s="11">
        <f>'OddsRatio_working_3-way'!X155^(1/3)*SIN(('OddsRatio_working_3-way'!Y155+2*PI())/3)</f>
        <v>0.39153304098588071</v>
      </c>
      <c r="AE155" s="11">
        <f>'OddsRatio_working_3-way'!X155^(1/3)*SIN(('OddsRatio_working_3-way'!Y155+4*PI())/3)</f>
        <v>-0.55085823067282258</v>
      </c>
      <c r="AF155" s="11">
        <f>-'OddsRatio_working_3-way'!U155/(3*'OddsRatio_working_3-way'!X155^(1/3))*COS(('OddsRatio_working_3-way'!Y155)/3)</f>
        <v>0.54408985437410606</v>
      </c>
      <c r="AG155" s="11">
        <f>-'OddsRatio_working_3-way'!U155/(3*'OddsRatio_working_3-way'!X155^(1/3))*COS(('OddsRatio_working_3-way'!Y155+2*PI())/3)</f>
        <v>-0.41002458891871923</v>
      </c>
      <c r="AH155" s="11">
        <f>-'OddsRatio_working_3-way'!U155/(3*'OddsRatio_working_3-way'!X155^(1/3))*COS(('OddsRatio_working_3-way'!Y155+4*PI())/3)</f>
        <v>-0.13406526545538699</v>
      </c>
      <c r="AI155" s="11">
        <f>'OddsRatio_working_3-way'!U155/(3*'OddsRatio_working_3-way'!X155^(1/3))*SIN(('OddsRatio_working_3-way'!Y155)/3)</f>
        <v>-0.15932518968694195</v>
      </c>
      <c r="AJ155" s="11">
        <f>'OddsRatio_working_3-way'!U155/(3*'OddsRatio_working_3-way'!X155^(1/3))*SIN(('OddsRatio_working_3-way'!Y155+2*PI())/3)</f>
        <v>-0.39153304098588071</v>
      </c>
      <c r="AK155" s="11">
        <f>'OddsRatio_working_3-way'!U155/(3*'OddsRatio_working_3-way'!X155^(1/3))*SIN(('OddsRatio_working_3-way'!Y155+4*PI())/3)</f>
        <v>0.55085823067282258</v>
      </c>
      <c r="AL155" s="11">
        <f>'OddsRatio_working_3-way'!Z155+'OddsRatio_working_3-way'!AF155</f>
        <v>1.0881797087482121</v>
      </c>
      <c r="AM155" s="11">
        <f>'OddsRatio_working_3-way'!AA155+'OddsRatio_working_3-way'!AG155</f>
        <v>-0.82004917783743847</v>
      </c>
      <c r="AN155" s="11">
        <f>'OddsRatio_working_3-way'!AB155+'OddsRatio_working_3-way'!AH155</f>
        <v>-0.26813053091077399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1.0881797087482121</v>
      </c>
      <c r="AS155" s="11">
        <f>IF(('OddsRatio_working_3-way'!X155=0),IF(Q155&gt;0,-Q155^(1/3),(-Q155)^(1/3)),'OddsRatio_working_3-way'!AM155-'OddsRatio_working_3-way'!R155/3)</f>
        <v>-0.82004917783743847</v>
      </c>
      <c r="AT155" s="11">
        <f>IF(('OddsRatio_working_3-way'!X155=0),IF(Q155&gt;0,-Q155^(1/3),(-Q155)^(1/3)),'OddsRatio_working_3-way'!AN155-'OddsRatio_working_3-way'!R155/3)</f>
        <v>-0.26813053091077399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1.96</v>
      </c>
      <c r="B156" s="4">
        <f>IF('True_Odds_Calculator_3-way'!B157="","",'True_Odds_Calculator_3-way'!B157)</f>
        <v>2.97</v>
      </c>
      <c r="C156" s="4">
        <f>IF('True_Odds_Calculator_3-way'!C157="","",'True_Odds_Calculator_3-way'!C157)</f>
        <v>4.97</v>
      </c>
      <c r="D156" s="9">
        <f t="shared" si="39"/>
        <v>0.49103791125163654</v>
      </c>
      <c r="E156" s="9">
        <f t="shared" si="40"/>
        <v>0.31979637601589012</v>
      </c>
      <c r="F156" s="9">
        <f t="shared" si="41"/>
        <v>0.18916571273247343</v>
      </c>
      <c r="G156" s="9">
        <f t="shared" si="42"/>
        <v>1.0796902444758942</v>
      </c>
      <c r="H156" s="9">
        <f t="shared" si="43"/>
        <v>2.0365026346968587</v>
      </c>
      <c r="I156" s="9">
        <f t="shared" si="44"/>
        <v>3.1269897816175121</v>
      </c>
      <c r="J156" s="9">
        <f t="shared" si="45"/>
        <v>5.2863702705693001</v>
      </c>
      <c r="K156" s="11">
        <f t="shared" si="46"/>
        <v>0.51020408163265307</v>
      </c>
      <c r="L156" s="11">
        <f t="shared" si="47"/>
        <v>0.33670033670033667</v>
      </c>
      <c r="M156" s="11">
        <f t="shared" si="48"/>
        <v>0.2012072434607646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-0.25951296316343753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0.23849549575332848</v>
      </c>
      <c r="Q156" s="11">
        <f>2*'OddsRatio_working_3-way'!K156*'OddsRatio_working_3-way'!L156*'OddsRatio_working_3-way'!M156</f>
        <v>6.9129129203863313E-2</v>
      </c>
      <c r="R156" s="11">
        <f t="shared" si="49"/>
        <v>0</v>
      </c>
      <c r="S156" s="11">
        <f t="shared" si="50"/>
        <v>-0.91901187842831367</v>
      </c>
      <c r="T156" s="11">
        <f t="shared" si="51"/>
        <v>-0.26638025461690246</v>
      </c>
      <c r="U156" s="11">
        <f>'OddsRatio_working_3-way'!S156-'OddsRatio_working_3-way'!R156^2/3</f>
        <v>-0.91901187842831367</v>
      </c>
      <c r="V156" s="11">
        <f>'OddsRatio_working_3-way'!S156*'OddsRatio_working_3-way'!R156/3-2*'OddsRatio_working_3-way'!R156^3/27-'OddsRatio_working_3-way'!T156</f>
        <v>0.26638025461690246</v>
      </c>
      <c r="W156" s="11">
        <f>'OddsRatio_working_3-way'!V156^2+4*'OddsRatio_working_3-way'!U156^3/27</f>
        <v>-4.4031434848144049E-2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0.16955078508953433</v>
      </c>
      <c r="Y156" s="11">
        <f>IF('OddsRatio_working_3-way'!W156&gt;=0,IF('OddsRatio_working_3-way'!V156+SQRT('OddsRatio_working_3-way'!W156)&gt;0,0,PI()),ACOS('OddsRatio_working_3-way'!V156/(2*'OddsRatio_working_3-way'!X156)))</f>
        <v>0.66721656945058572</v>
      </c>
      <c r="Z156" s="11">
        <f>'OddsRatio_working_3-way'!X156^(1/3)*COS('OddsRatio_working_3-way'!Y156/3)</f>
        <v>0.53984512223794723</v>
      </c>
      <c r="AA156" s="11">
        <f>'OddsRatio_working_3-way'!X156^(1/3)*COS(('OddsRatio_working_3-way'!Y156+2*PI())/3)</f>
        <v>-0.3756505262180917</v>
      </c>
      <c r="AB156" s="11">
        <f>'OddsRatio_working_3-way'!X156^(1/3)*COS(('OddsRatio_working_3-way'!Y156+4*PI())/3)</f>
        <v>-0.16419459601985573</v>
      </c>
      <c r="AC156" s="11">
        <f>'OddsRatio_working_3-way'!X156^(1/3)*SIN('OddsRatio_working_3-way'!Y156/3)</f>
        <v>0.12208413822169438</v>
      </c>
      <c r="AD156" s="11">
        <f>'OddsRatio_working_3-way'!X156^(1/3)*SIN(('OddsRatio_working_3-way'!Y156+2*PI())/3)</f>
        <v>0.40647752085633077</v>
      </c>
      <c r="AE156" s="11">
        <f>'OddsRatio_working_3-way'!X156^(1/3)*SIN(('OddsRatio_working_3-way'!Y156+4*PI())/3)</f>
        <v>-0.5285616590780251</v>
      </c>
      <c r="AF156" s="11">
        <f>-'OddsRatio_working_3-way'!U156/(3*'OddsRatio_working_3-way'!X156^(1/3))*COS(('OddsRatio_working_3-way'!Y156)/3)</f>
        <v>0.53984512223794701</v>
      </c>
      <c r="AG156" s="11">
        <f>-'OddsRatio_working_3-way'!U156/(3*'OddsRatio_working_3-way'!X156^(1/3))*COS(('OddsRatio_working_3-way'!Y156+2*PI())/3)</f>
        <v>-0.37565052621809153</v>
      </c>
      <c r="AH156" s="11">
        <f>-'OddsRatio_working_3-way'!U156/(3*'OddsRatio_working_3-way'!X156^(1/3))*COS(('OddsRatio_working_3-way'!Y156+4*PI())/3)</f>
        <v>-0.16419459601985567</v>
      </c>
      <c r="AI156" s="11">
        <f>'OddsRatio_working_3-way'!U156/(3*'OddsRatio_working_3-way'!X156^(1/3))*SIN(('OddsRatio_working_3-way'!Y156)/3)</f>
        <v>-0.12208413822169432</v>
      </c>
      <c r="AJ156" s="11">
        <f>'OddsRatio_working_3-way'!U156/(3*'OddsRatio_working_3-way'!X156^(1/3))*SIN(('OddsRatio_working_3-way'!Y156+2*PI())/3)</f>
        <v>-0.4064775208563306</v>
      </c>
      <c r="AK156" s="11">
        <f>'OddsRatio_working_3-way'!U156/(3*'OddsRatio_working_3-way'!X156^(1/3))*SIN(('OddsRatio_working_3-way'!Y156+4*PI())/3)</f>
        <v>0.52856165907802488</v>
      </c>
      <c r="AL156" s="11">
        <f>'OddsRatio_working_3-way'!Z156+'OddsRatio_working_3-way'!AF156</f>
        <v>1.0796902444758942</v>
      </c>
      <c r="AM156" s="11">
        <f>'OddsRatio_working_3-way'!AA156+'OddsRatio_working_3-way'!AG156</f>
        <v>-0.75130105243618317</v>
      </c>
      <c r="AN156" s="11">
        <f>'OddsRatio_working_3-way'!AB156+'OddsRatio_working_3-way'!AH156</f>
        <v>-0.3283891920397114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1.0796902444758942</v>
      </c>
      <c r="AS156" s="11">
        <f>IF(('OddsRatio_working_3-way'!X156=0),IF(Q156&gt;0,-Q156^(1/3),(-Q156)^(1/3)),'OddsRatio_working_3-way'!AM156-'OddsRatio_working_3-way'!R156/3)</f>
        <v>-0.75130105243618317</v>
      </c>
      <c r="AT156" s="11">
        <f>IF(('OddsRatio_working_3-way'!X156=0),IF(Q156&gt;0,-Q156^(1/3),(-Q156)^(1/3)),'OddsRatio_working_3-way'!AN156-'OddsRatio_working_3-way'!R156/3)</f>
        <v>-0.3283891920397114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2.46</v>
      </c>
      <c r="B157" s="4">
        <f>IF('True_Odds_Calculator_3-way'!B158="","",'True_Odds_Calculator_3-way'!B158)</f>
        <v>3.03</v>
      </c>
      <c r="C157" s="4">
        <f>IF('True_Odds_Calculator_3-way'!C158="","",'True_Odds_Calculator_3-way'!C158)</f>
        <v>3.25</v>
      </c>
      <c r="D157" s="9">
        <f t="shared" si="39"/>
        <v>0.39064643230642904</v>
      </c>
      <c r="E157" s="9">
        <f t="shared" si="40"/>
        <v>0.31557231231170624</v>
      </c>
      <c r="F157" s="9">
        <f t="shared" si="41"/>
        <v>0.29378125538186478</v>
      </c>
      <c r="G157" s="9">
        <f t="shared" si="42"/>
        <v>1.068396951330598</v>
      </c>
      <c r="H157" s="9">
        <f t="shared" si="43"/>
        <v>2.5598595489426734</v>
      </c>
      <c r="I157" s="9">
        <f t="shared" si="44"/>
        <v>3.168845811201114</v>
      </c>
      <c r="J157" s="9">
        <f t="shared" si="45"/>
        <v>3.4038931404938451</v>
      </c>
      <c r="K157" s="11">
        <f t="shared" si="46"/>
        <v>0.4065040650406504</v>
      </c>
      <c r="L157" s="11">
        <f t="shared" si="47"/>
        <v>0.33003300330033003</v>
      </c>
      <c r="M157" s="11">
        <f t="shared" si="48"/>
        <v>0.30769230769230771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-0.27527724629873862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0.23694677160023692</v>
      </c>
      <c r="Q157" s="11">
        <f>2*'OddsRatio_working_3-way'!K157*'OddsRatio_working_3-way'!L157*'OddsRatio_working_3-way'!M157</f>
        <v>8.2559850731789869E-2</v>
      </c>
      <c r="R157" s="11">
        <f t="shared" si="49"/>
        <v>0</v>
      </c>
      <c r="S157" s="11">
        <f t="shared" si="50"/>
        <v>-0.86075683619377541</v>
      </c>
      <c r="T157" s="11">
        <f t="shared" si="51"/>
        <v>-0.29991527393511336</v>
      </c>
      <c r="U157" s="11">
        <f>'OddsRatio_working_3-way'!S157-'OddsRatio_working_3-way'!R157^2/3</f>
        <v>-0.86075683619377541</v>
      </c>
      <c r="V157" s="11">
        <f>'OddsRatio_working_3-way'!S157*'OddsRatio_working_3-way'!R157/3-2*'OddsRatio_working_3-way'!R157^3/27-'OddsRatio_working_3-way'!T157</f>
        <v>0.29991527393511336</v>
      </c>
      <c r="W157" s="11">
        <f>'OddsRatio_working_3-way'!V157^2+4*'OddsRatio_working_3-way'!U157^3/27</f>
        <v>-4.5303464466344978E-3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0.153687603587772</v>
      </c>
      <c r="Y157" s="11">
        <f>IF('OddsRatio_working_3-way'!W157&gt;=0,IF('OddsRatio_working_3-way'!V157+SQRT('OddsRatio_working_3-way'!W157)&gt;0,0,PI()),ACOS('OddsRatio_working_3-way'!V157/(2*'OddsRatio_working_3-way'!X157)))</f>
        <v>0.22076505955675763</v>
      </c>
      <c r="Z157" s="11">
        <f>'OddsRatio_working_3-way'!X157^(1/3)*COS('OddsRatio_working_3-way'!Y157/3)</f>
        <v>0.53419847566529899</v>
      </c>
      <c r="AA157" s="11">
        <f>'OddsRatio_working_3-way'!X157^(1/3)*COS(('OddsRatio_working_3-way'!Y157+2*PI())/3)</f>
        <v>-0.30120496310124656</v>
      </c>
      <c r="AB157" s="11">
        <f>'OddsRatio_working_3-way'!X157^(1/3)*COS(('OddsRatio_working_3-way'!Y157+4*PI())/3)</f>
        <v>-0.2329935125640524</v>
      </c>
      <c r="AC157" s="11">
        <f>'OddsRatio_working_3-way'!X157^(1/3)*SIN('OddsRatio_working_3-way'!Y157/3)</f>
        <v>3.9381899329463822E-2</v>
      </c>
      <c r="AD157" s="11">
        <f>'OddsRatio_working_3-way'!X157^(1/3)*SIN(('OddsRatio_working_3-way'!Y157+2*PI())/3)</f>
        <v>0.44293850092434034</v>
      </c>
      <c r="AE157" s="11">
        <f>'OddsRatio_working_3-way'!X157^(1/3)*SIN(('OddsRatio_working_3-way'!Y157+4*PI())/3)</f>
        <v>-0.48232040025380424</v>
      </c>
      <c r="AF157" s="11">
        <f>-'OddsRatio_working_3-way'!U157/(3*'OddsRatio_working_3-way'!X157^(1/3))*COS(('OddsRatio_working_3-way'!Y157)/3)</f>
        <v>0.53419847566529899</v>
      </c>
      <c r="AG157" s="11">
        <f>-'OddsRatio_working_3-way'!U157/(3*'OddsRatio_working_3-way'!X157^(1/3))*COS(('OddsRatio_working_3-way'!Y157+2*PI())/3)</f>
        <v>-0.30120496310124656</v>
      </c>
      <c r="AH157" s="11">
        <f>-'OddsRatio_working_3-way'!U157/(3*'OddsRatio_working_3-way'!X157^(1/3))*COS(('OddsRatio_working_3-way'!Y157+4*PI())/3)</f>
        <v>-0.2329935125640524</v>
      </c>
      <c r="AI157" s="11">
        <f>'OddsRatio_working_3-way'!U157/(3*'OddsRatio_working_3-way'!X157^(1/3))*SIN(('OddsRatio_working_3-way'!Y157)/3)</f>
        <v>-3.9381899329463822E-2</v>
      </c>
      <c r="AJ157" s="11">
        <f>'OddsRatio_working_3-way'!U157/(3*'OddsRatio_working_3-way'!X157^(1/3))*SIN(('OddsRatio_working_3-way'!Y157+2*PI())/3)</f>
        <v>-0.44293850092434034</v>
      </c>
      <c r="AK157" s="11">
        <f>'OddsRatio_working_3-way'!U157/(3*'OddsRatio_working_3-way'!X157^(1/3))*SIN(('OddsRatio_working_3-way'!Y157+4*PI())/3)</f>
        <v>0.48232040025380424</v>
      </c>
      <c r="AL157" s="11">
        <f>'OddsRatio_working_3-way'!Z157+'OddsRatio_working_3-way'!AF157</f>
        <v>1.068396951330598</v>
      </c>
      <c r="AM157" s="11">
        <f>'OddsRatio_working_3-way'!AA157+'OddsRatio_working_3-way'!AG157</f>
        <v>-0.60240992620249312</v>
      </c>
      <c r="AN157" s="11">
        <f>'OddsRatio_working_3-way'!AB157+'OddsRatio_working_3-way'!AH157</f>
        <v>-0.4659870251281048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1.068396951330598</v>
      </c>
      <c r="AS157" s="11">
        <f>IF(('OddsRatio_working_3-way'!X157=0),IF(Q157&gt;0,-Q157^(1/3),(-Q157)^(1/3)),'OddsRatio_working_3-way'!AM157-'OddsRatio_working_3-way'!R157/3)</f>
        <v>-0.60240992620249312</v>
      </c>
      <c r="AT157" s="11">
        <f>IF(('OddsRatio_working_3-way'!X157=0),IF(Q157&gt;0,-Q157^(1/3),(-Q157)^(1/3)),'OddsRatio_working_3-way'!AN157-'OddsRatio_working_3-way'!R157/3)</f>
        <v>-0.4659870251281048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1.55</v>
      </c>
      <c r="B158" s="4">
        <f>IF('True_Odds_Calculator_3-way'!B159="","",'True_Odds_Calculator_3-way'!B159)</f>
        <v>4.4800000000000004</v>
      </c>
      <c r="C158" s="4">
        <f>IF('True_Odds_Calculator_3-way'!C159="","",'True_Odds_Calculator_3-way'!C159)</f>
        <v>6.39</v>
      </c>
      <c r="D158" s="9">
        <f t="shared" si="39"/>
        <v>0.63437764911447447</v>
      </c>
      <c r="E158" s="9">
        <f t="shared" si="40"/>
        <v>0.21520595357604763</v>
      </c>
      <c r="F158" s="9">
        <f t="shared" si="41"/>
        <v>0.15041639730947759</v>
      </c>
      <c r="G158" s="9">
        <f t="shared" si="42"/>
        <v>1.0479056310210522</v>
      </c>
      <c r="H158" s="9">
        <f t="shared" si="43"/>
        <v>1.5763480970615791</v>
      </c>
      <c r="I158" s="9">
        <f t="shared" si="44"/>
        <v>4.6467115959532626</v>
      </c>
      <c r="J158" s="9">
        <f t="shared" si="45"/>
        <v>6.6482113512034697</v>
      </c>
      <c r="K158" s="11">
        <f t="shared" si="46"/>
        <v>0.64516129032258063</v>
      </c>
      <c r="L158" s="11">
        <f t="shared" si="47"/>
        <v>0.2232142857142857</v>
      </c>
      <c r="M158" s="11">
        <f t="shared" si="48"/>
        <v>0.1564945226917058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-0.23249848553687713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0.21229527703857554</v>
      </c>
      <c r="Q158" s="11">
        <f>2*'OddsRatio_working_3-way'!K158*'OddsRatio_working_3-way'!L158*'OddsRatio_working_3-way'!M158</f>
        <v>4.5073307226873784E-2</v>
      </c>
      <c r="R158" s="11">
        <f t="shared" si="49"/>
        <v>0</v>
      </c>
      <c r="S158" s="11">
        <f t="shared" si="50"/>
        <v>-0.91310391355174181</v>
      </c>
      <c r="T158" s="11">
        <f t="shared" si="51"/>
        <v>-0.19386494979867128</v>
      </c>
      <c r="U158" s="11">
        <f>'OddsRatio_working_3-way'!S158-'OddsRatio_working_3-way'!R158^2/3</f>
        <v>-0.91310391355174181</v>
      </c>
      <c r="V158" s="11">
        <f>'OddsRatio_working_3-way'!S158*'OddsRatio_working_3-way'!R158/3-2*'OddsRatio_working_3-way'!R158^3/27-'OddsRatio_working_3-way'!T158</f>
        <v>0.19386494979867128</v>
      </c>
      <c r="W158" s="11">
        <f>'OddsRatio_working_3-way'!V158^2+4*'OddsRatio_working_3-way'!U158^3/27</f>
        <v>-7.5202808487432965E-2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0.16791845286319362</v>
      </c>
      <c r="Y158" s="11">
        <f>IF('OddsRatio_working_3-way'!W158&gt;=0,IF('OddsRatio_working_3-way'!V158+SQRT('OddsRatio_working_3-way'!W158)&gt;0,0,PI()),ACOS('OddsRatio_working_3-way'!V158/(2*'OddsRatio_working_3-way'!X158)))</f>
        <v>0.95542812739094118</v>
      </c>
      <c r="Z158" s="11">
        <f>'OddsRatio_working_3-way'!X158^(1/3)*COS('OddsRatio_working_3-way'!Y158/3)</f>
        <v>0.52395281551052619</v>
      </c>
      <c r="AA158" s="11">
        <f>'OddsRatio_working_3-way'!X158^(1/3)*COS(('OddsRatio_working_3-way'!Y158+2*PI())/3)</f>
        <v>-0.41157942820231141</v>
      </c>
      <c r="AB158" s="11">
        <f>'OddsRatio_working_3-way'!X158^(1/3)*COS(('OddsRatio_working_3-way'!Y158+4*PI())/3)</f>
        <v>-0.11237338730821486</v>
      </c>
      <c r="AC158" s="11">
        <f>'OddsRatio_working_3-way'!X158^(1/3)*SIN('OddsRatio_working_3-way'!Y158/3)</f>
        <v>0.17274668825336889</v>
      </c>
      <c r="AD158" s="11">
        <f>'OddsRatio_working_3-way'!X158^(1/3)*SIN(('OddsRatio_working_3-way'!Y158+2*PI())/3)</f>
        <v>0.36738310448981248</v>
      </c>
      <c r="AE158" s="11">
        <f>'OddsRatio_working_3-way'!X158^(1/3)*SIN(('OddsRatio_working_3-way'!Y158+4*PI())/3)</f>
        <v>-0.54012979274318129</v>
      </c>
      <c r="AF158" s="11">
        <f>-'OddsRatio_working_3-way'!U158/(3*'OddsRatio_working_3-way'!X158^(1/3))*COS(('OddsRatio_working_3-way'!Y158)/3)</f>
        <v>0.52395281551052597</v>
      </c>
      <c r="AG158" s="11">
        <f>-'OddsRatio_working_3-way'!U158/(3*'OddsRatio_working_3-way'!X158^(1/3))*COS(('OddsRatio_working_3-way'!Y158+2*PI())/3)</f>
        <v>-0.41157942820231125</v>
      </c>
      <c r="AH158" s="11">
        <f>-'OddsRatio_working_3-way'!U158/(3*'OddsRatio_working_3-way'!X158^(1/3))*COS(('OddsRatio_working_3-way'!Y158+4*PI())/3)</f>
        <v>-0.11237338730821482</v>
      </c>
      <c r="AI158" s="11">
        <f>'OddsRatio_working_3-way'!U158/(3*'OddsRatio_working_3-way'!X158^(1/3))*SIN(('OddsRatio_working_3-way'!Y158)/3)</f>
        <v>-0.17274668825336884</v>
      </c>
      <c r="AJ158" s="11">
        <f>'OddsRatio_working_3-way'!U158/(3*'OddsRatio_working_3-way'!X158^(1/3))*SIN(('OddsRatio_working_3-way'!Y158+2*PI())/3)</f>
        <v>-0.36738310448981232</v>
      </c>
      <c r="AK158" s="11">
        <f>'OddsRatio_working_3-way'!U158/(3*'OddsRatio_working_3-way'!X158^(1/3))*SIN(('OddsRatio_working_3-way'!Y158+4*PI())/3)</f>
        <v>0.54012979274318107</v>
      </c>
      <c r="AL158" s="11">
        <f>'OddsRatio_working_3-way'!Z158+'OddsRatio_working_3-way'!AF158</f>
        <v>1.0479056310210522</v>
      </c>
      <c r="AM158" s="11">
        <f>'OddsRatio_working_3-way'!AA158+'OddsRatio_working_3-way'!AG158</f>
        <v>-0.82315885640462261</v>
      </c>
      <c r="AN158" s="11">
        <f>'OddsRatio_working_3-way'!AB158+'OddsRatio_working_3-way'!AH158</f>
        <v>-0.22474677461642967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1.0479056310210522</v>
      </c>
      <c r="AS158" s="11">
        <f>IF(('OddsRatio_working_3-way'!X158=0),IF(Q158&gt;0,-Q158^(1/3),(-Q158)^(1/3)),'OddsRatio_working_3-way'!AM158-'OddsRatio_working_3-way'!R158/3)</f>
        <v>-0.82315885640462261</v>
      </c>
      <c r="AT158" s="11">
        <f>IF(('OddsRatio_working_3-way'!X158=0),IF(Q158&gt;0,-Q158^(1/3),(-Q158)^(1/3)),'OddsRatio_working_3-way'!AN158-'OddsRatio_working_3-way'!R158/3)</f>
        <v>-0.22474677461642967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2.2000000000000002</v>
      </c>
      <c r="B159" s="4">
        <f>IF('True_Odds_Calculator_3-way'!B160="","",'True_Odds_Calculator_3-way'!B160)</f>
        <v>3.05</v>
      </c>
      <c r="C159" s="4">
        <f>IF('True_Odds_Calculator_3-way'!C160="","",'True_Odds_Calculator_3-way'!C160)</f>
        <v>3.2</v>
      </c>
      <c r="D159" s="9">
        <f t="shared" si="39"/>
        <v>0.4196869571944527</v>
      </c>
      <c r="E159" s="9">
        <f t="shared" si="40"/>
        <v>0.2974277655962681</v>
      </c>
      <c r="F159" s="9">
        <f t="shared" si="41"/>
        <v>0.28288527720927953</v>
      </c>
      <c r="G159" s="9">
        <f t="shared" si="42"/>
        <v>1.1522736030938732</v>
      </c>
      <c r="H159" s="9">
        <f t="shared" si="43"/>
        <v>2.3827283237126475</v>
      </c>
      <c r="I159" s="9">
        <f t="shared" si="44"/>
        <v>3.3621608863424393</v>
      </c>
      <c r="J159" s="9">
        <f t="shared" si="45"/>
        <v>3.5350019268065211</v>
      </c>
      <c r="K159" s="11">
        <f t="shared" si="46"/>
        <v>0.45454545454545453</v>
      </c>
      <c r="L159" s="11">
        <f t="shared" si="47"/>
        <v>0.32786885245901642</v>
      </c>
      <c r="M159" s="11">
        <f t="shared" si="48"/>
        <v>0.3125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-0.25204918032786905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0.25381892697466463</v>
      </c>
      <c r="Q159" s="11">
        <f>2*'OddsRatio_working_3-way'!K159*'OddsRatio_working_3-way'!L159*'OddsRatio_working_3-way'!M159</f>
        <v>9.3144560357675113E-2</v>
      </c>
      <c r="R159" s="11">
        <f t="shared" si="49"/>
        <v>0</v>
      </c>
      <c r="S159" s="11">
        <f t="shared" si="50"/>
        <v>-1.0070214338507011</v>
      </c>
      <c r="T159" s="11">
        <f t="shared" si="51"/>
        <v>-0.36954915003695465</v>
      </c>
      <c r="U159" s="11">
        <f>'OddsRatio_working_3-way'!S159-'OddsRatio_working_3-way'!R159^2/3</f>
        <v>-1.0070214338507011</v>
      </c>
      <c r="V159" s="11">
        <f>'OddsRatio_working_3-way'!S159*'OddsRatio_working_3-way'!R159/3-2*'OddsRatio_working_3-way'!R159^3/27-'OddsRatio_working_3-way'!T159</f>
        <v>0.36954915003695465</v>
      </c>
      <c r="W159" s="11">
        <f>'OddsRatio_working_3-way'!V159^2+4*'OddsRatio_working_3-way'!U159^3/27</f>
        <v>-1.47241737532601E-2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0.19448055689855973</v>
      </c>
      <c r="Y159" s="11">
        <f>IF('OddsRatio_working_3-way'!W159&gt;=0,IF('OddsRatio_working_3-way'!V159+SQRT('OddsRatio_working_3-way'!W159)&gt;0,0,PI()),ACOS('OddsRatio_working_3-way'!V159/(2*'OddsRatio_working_3-way'!X159)))</f>
        <v>0.31726312712427163</v>
      </c>
      <c r="Z159" s="11">
        <f>'OddsRatio_working_3-way'!X159^(1/3)*COS('OddsRatio_working_3-way'!Y159/3)</f>
        <v>0.57613680154693658</v>
      </c>
      <c r="AA159" s="11">
        <f>'OddsRatio_working_3-way'!X159^(1/3)*COS(('OddsRatio_working_3-way'!Y159+2*PI())/3)</f>
        <v>-0.34103204764681566</v>
      </c>
      <c r="AB159" s="11">
        <f>'OddsRatio_working_3-way'!X159^(1/3)*COS(('OddsRatio_working_3-way'!Y159+4*PI())/3)</f>
        <v>-0.23510475390012106</v>
      </c>
      <c r="AC159" s="11">
        <f>'OddsRatio_working_3-way'!X159^(1/3)*SIN('OddsRatio_working_3-way'!Y159/3)</f>
        <v>6.1157151559182908E-2</v>
      </c>
      <c r="AD159" s="11">
        <f>'OddsRatio_working_3-way'!X159^(1/3)*SIN(('OddsRatio_working_3-way'!Y159+2*PI())/3)</f>
        <v>0.46837053041516941</v>
      </c>
      <c r="AE159" s="11">
        <f>'OddsRatio_working_3-way'!X159^(1/3)*SIN(('OddsRatio_working_3-way'!Y159+4*PI())/3)</f>
        <v>-0.52952768197435218</v>
      </c>
      <c r="AF159" s="11">
        <f>-'OddsRatio_working_3-way'!U159/(3*'OddsRatio_working_3-way'!X159^(1/3))*COS(('OddsRatio_working_3-way'!Y159)/3)</f>
        <v>0.57613680154693647</v>
      </c>
      <c r="AG159" s="11">
        <f>-'OddsRatio_working_3-way'!U159/(3*'OddsRatio_working_3-way'!X159^(1/3))*COS(('OddsRatio_working_3-way'!Y159+2*PI())/3)</f>
        <v>-0.34103204764681561</v>
      </c>
      <c r="AH159" s="11">
        <f>-'OddsRatio_working_3-way'!U159/(3*'OddsRatio_working_3-way'!X159^(1/3))*COS(('OddsRatio_working_3-way'!Y159+4*PI())/3)</f>
        <v>-0.23510475390012101</v>
      </c>
      <c r="AI159" s="11">
        <f>'OddsRatio_working_3-way'!U159/(3*'OddsRatio_working_3-way'!X159^(1/3))*SIN(('OddsRatio_working_3-way'!Y159)/3)</f>
        <v>-6.1157151559182901E-2</v>
      </c>
      <c r="AJ159" s="11">
        <f>'OddsRatio_working_3-way'!U159/(3*'OddsRatio_working_3-way'!X159^(1/3))*SIN(('OddsRatio_working_3-way'!Y159+2*PI())/3)</f>
        <v>-0.46837053041516929</v>
      </c>
      <c r="AK159" s="11">
        <f>'OddsRatio_working_3-way'!U159/(3*'OddsRatio_working_3-way'!X159^(1/3))*SIN(('OddsRatio_working_3-way'!Y159+4*PI())/3)</f>
        <v>0.52952768197435207</v>
      </c>
      <c r="AL159" s="11">
        <f>'OddsRatio_working_3-way'!Z159+'OddsRatio_working_3-way'!AF159</f>
        <v>1.1522736030938732</v>
      </c>
      <c r="AM159" s="11">
        <f>'OddsRatio_working_3-way'!AA159+'OddsRatio_working_3-way'!AG159</f>
        <v>-0.68206409529363121</v>
      </c>
      <c r="AN159" s="11">
        <f>'OddsRatio_working_3-way'!AB159+'OddsRatio_working_3-way'!AH159</f>
        <v>-0.47020950780024207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1.1522736030938732</v>
      </c>
      <c r="AS159" s="11">
        <f>IF(('OddsRatio_working_3-way'!X159=0),IF(Q159&gt;0,-Q159^(1/3),(-Q159)^(1/3)),'OddsRatio_working_3-way'!AM159-'OddsRatio_working_3-way'!R159/3)</f>
        <v>-0.68206409529363121</v>
      </c>
      <c r="AT159" s="11">
        <f>IF(('OddsRatio_working_3-way'!X159=0),IF(Q159&gt;0,-Q159^(1/3),(-Q159)^(1/3)),'OddsRatio_working_3-way'!AN159-'OddsRatio_working_3-way'!R159/3)</f>
        <v>-0.47020950780024207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2.61</v>
      </c>
      <c r="B160" s="4">
        <f>IF('True_Odds_Calculator_3-way'!B161="","",'True_Odds_Calculator_3-way'!B161)</f>
        <v>2.99</v>
      </c>
      <c r="C160" s="4">
        <f>IF('True_Odds_Calculator_3-way'!C161="","",'True_Odds_Calculator_3-way'!C161)</f>
        <v>2.97</v>
      </c>
      <c r="D160" s="9">
        <f t="shared" si="39"/>
        <v>0.3642885741703481</v>
      </c>
      <c r="E160" s="9">
        <f t="shared" si="40"/>
        <v>0.31676063888518274</v>
      </c>
      <c r="F160" s="9">
        <f t="shared" si="41"/>
        <v>0.31895078694446921</v>
      </c>
      <c r="G160" s="9">
        <f t="shared" si="42"/>
        <v>1.0838984400890326</v>
      </c>
      <c r="H160" s="9">
        <f t="shared" si="43"/>
        <v>2.7450764885433423</v>
      </c>
      <c r="I160" s="9">
        <f t="shared" si="44"/>
        <v>3.1569578957771744</v>
      </c>
      <c r="J160" s="9">
        <f t="shared" si="45"/>
        <v>3.1352799269753944</v>
      </c>
      <c r="K160" s="11">
        <f t="shared" si="46"/>
        <v>0.38314176245210729</v>
      </c>
      <c r="L160" s="11">
        <f t="shared" si="47"/>
        <v>0.33444816053511706</v>
      </c>
      <c r="M160" s="11">
        <f t="shared" si="48"/>
        <v>0.33670033670033667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-0.27231842940655204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0.24031841456462477</v>
      </c>
      <c r="Q160" s="11">
        <f>2*'OddsRatio_working_3-way'!K160*'OddsRatio_working_3-way'!L160*'OddsRatio_working_3-way'!M160</f>
        <v>8.6290274529488245E-2</v>
      </c>
      <c r="R160" s="11">
        <f t="shared" si="49"/>
        <v>0</v>
      </c>
      <c r="S160" s="11">
        <f t="shared" si="50"/>
        <v>-0.88249045460616427</v>
      </c>
      <c r="T160" s="11">
        <f t="shared" si="51"/>
        <v>-0.31687269465212359</v>
      </c>
      <c r="U160" s="11">
        <f>'OddsRatio_working_3-way'!S160-'OddsRatio_working_3-way'!R160^2/3</f>
        <v>-0.88249045460616427</v>
      </c>
      <c r="V160" s="11">
        <f>'OddsRatio_working_3-way'!S160*'OddsRatio_working_3-way'!R160/3-2*'OddsRatio_working_3-way'!R160^3/27-'OddsRatio_working_3-way'!T160</f>
        <v>0.31687269465212359</v>
      </c>
      <c r="W160" s="11">
        <f>'OddsRatio_working_3-way'!V160^2+4*'OddsRatio_working_3-way'!U160^3/27</f>
        <v>-1.4100974326562571E-3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0.15954497958942035</v>
      </c>
      <c r="Y160" s="11">
        <f>IF('OddsRatio_working_3-way'!W160&gt;=0,IF('OddsRatio_working_3-way'!V160+SQRT('OddsRatio_working_3-way'!W160)&gt;0,0,PI()),ACOS('OddsRatio_working_3-way'!V160/(2*'OddsRatio_working_3-way'!X160)))</f>
        <v>0.11795571470062538</v>
      </c>
      <c r="Z160" s="11">
        <f>'OddsRatio_working_3-way'!X160^(1/3)*COS('OddsRatio_working_3-way'!Y160/3)</f>
        <v>0.54194922004451629</v>
      </c>
      <c r="AA160" s="11">
        <f>'OddsRatio_working_3-way'!X160^(1/3)*COS(('OddsRatio_working_3-way'!Y160+2*PI())/3)</f>
        <v>-0.28943797432556034</v>
      </c>
      <c r="AB160" s="11">
        <f>'OddsRatio_working_3-way'!X160^(1/3)*COS(('OddsRatio_working_3-way'!Y160+4*PI())/3)</f>
        <v>-0.252511245718956</v>
      </c>
      <c r="AC160" s="11">
        <f>'OddsRatio_working_3-way'!X160^(1/3)*SIN('OddsRatio_working_3-way'!Y160/3)</f>
        <v>2.1319656701315356E-2</v>
      </c>
      <c r="AD160" s="11">
        <f>'OddsRatio_working_3-way'!X160^(1/3)*SIN(('OddsRatio_working_3-way'!Y160+2*PI())/3)</f>
        <v>0.45868196376905607</v>
      </c>
      <c r="AE160" s="11">
        <f>'OddsRatio_working_3-way'!X160^(1/3)*SIN(('OddsRatio_working_3-way'!Y160+4*PI())/3)</f>
        <v>-0.48000162047037137</v>
      </c>
      <c r="AF160" s="11">
        <f>-'OddsRatio_working_3-way'!U160/(3*'OddsRatio_working_3-way'!X160^(1/3))*COS(('OddsRatio_working_3-way'!Y160)/3)</f>
        <v>0.54194922004451629</v>
      </c>
      <c r="AG160" s="11">
        <f>-'OddsRatio_working_3-way'!U160/(3*'OddsRatio_working_3-way'!X160^(1/3))*COS(('OddsRatio_working_3-way'!Y160+2*PI())/3)</f>
        <v>-0.28943797432556034</v>
      </c>
      <c r="AH160" s="11">
        <f>-'OddsRatio_working_3-way'!U160/(3*'OddsRatio_working_3-way'!X160^(1/3))*COS(('OddsRatio_working_3-way'!Y160+4*PI())/3)</f>
        <v>-0.252511245718956</v>
      </c>
      <c r="AI160" s="11">
        <f>'OddsRatio_working_3-way'!U160/(3*'OddsRatio_working_3-way'!X160^(1/3))*SIN(('OddsRatio_working_3-way'!Y160)/3)</f>
        <v>-2.1319656701315356E-2</v>
      </c>
      <c r="AJ160" s="11">
        <f>'OddsRatio_working_3-way'!U160/(3*'OddsRatio_working_3-way'!X160^(1/3))*SIN(('OddsRatio_working_3-way'!Y160+2*PI())/3)</f>
        <v>-0.45868196376905607</v>
      </c>
      <c r="AK160" s="11">
        <f>'OddsRatio_working_3-way'!U160/(3*'OddsRatio_working_3-way'!X160^(1/3))*SIN(('OddsRatio_working_3-way'!Y160+4*PI())/3)</f>
        <v>0.48000162047037137</v>
      </c>
      <c r="AL160" s="11">
        <f>'OddsRatio_working_3-way'!Z160+'OddsRatio_working_3-way'!AF160</f>
        <v>1.0838984400890326</v>
      </c>
      <c r="AM160" s="11">
        <f>'OddsRatio_working_3-way'!AA160+'OddsRatio_working_3-way'!AG160</f>
        <v>-0.57887594865112069</v>
      </c>
      <c r="AN160" s="11">
        <f>'OddsRatio_working_3-way'!AB160+'OddsRatio_working_3-way'!AH160</f>
        <v>-0.505022491437912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1.0838984400890326</v>
      </c>
      <c r="AS160" s="11">
        <f>IF(('OddsRatio_working_3-way'!X160=0),IF(Q160&gt;0,-Q160^(1/3),(-Q160)^(1/3)),'OddsRatio_working_3-way'!AM160-'OddsRatio_working_3-way'!R160/3)</f>
        <v>-0.57887594865112069</v>
      </c>
      <c r="AT160" s="11">
        <f>IF(('OddsRatio_working_3-way'!X160=0),IF(Q160&gt;0,-Q160^(1/3),(-Q160)^(1/3)),'OddsRatio_working_3-way'!AN160-'OddsRatio_working_3-way'!R160/3)</f>
        <v>-0.505022491437912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4.71</v>
      </c>
      <c r="B161" s="4">
        <f>IF('True_Odds_Calculator_3-way'!B162="","",'True_Odds_Calculator_3-way'!B162)</f>
        <v>3.38</v>
      </c>
      <c r="C161" s="4">
        <f>IF('True_Odds_Calculator_3-way'!C162="","",'True_Odds_Calculator_3-way'!C162)</f>
        <v>1.81</v>
      </c>
      <c r="D161" s="9">
        <f t="shared" si="39"/>
        <v>0.19628396793289726</v>
      </c>
      <c r="E161" s="9">
        <f t="shared" si="40"/>
        <v>0.27572798855400998</v>
      </c>
      <c r="F161" s="9">
        <f t="shared" si="41"/>
        <v>0.52798804351309292</v>
      </c>
      <c r="G161" s="9">
        <f t="shared" si="42"/>
        <v>1.103681830748148</v>
      </c>
      <c r="H161" s="9">
        <f t="shared" si="43"/>
        <v>5.0946595920756277</v>
      </c>
      <c r="I161" s="9">
        <f t="shared" si="44"/>
        <v>3.6267627571805923</v>
      </c>
      <c r="J161" s="9">
        <f t="shared" si="45"/>
        <v>1.8939822829059996</v>
      </c>
      <c r="K161" s="11">
        <f t="shared" si="46"/>
        <v>0.21231422505307856</v>
      </c>
      <c r="L161" s="11">
        <f t="shared" si="47"/>
        <v>0.29585798816568049</v>
      </c>
      <c r="M161" s="11">
        <f t="shared" si="48"/>
        <v>0.5524861878453039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-0.24821024501335043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0.23945996156563509</v>
      </c>
      <c r="Q161" s="11">
        <f>2*'OddsRatio_working_3-way'!K161*'OddsRatio_working_3-way'!L161*'OddsRatio_working_3-way'!M161</f>
        <v>6.9408684511778285E-2</v>
      </c>
      <c r="R161" s="11">
        <f t="shared" si="49"/>
        <v>0</v>
      </c>
      <c r="S161" s="11">
        <f t="shared" si="50"/>
        <v>-0.96474648559633513</v>
      </c>
      <c r="T161" s="11">
        <f t="shared" si="51"/>
        <v>-0.27963666249169133</v>
      </c>
      <c r="U161" s="11">
        <f>'OddsRatio_working_3-way'!S161-'OddsRatio_working_3-way'!R161^2/3</f>
        <v>-0.96474648559633513</v>
      </c>
      <c r="V161" s="11">
        <f>'OddsRatio_working_3-way'!S161*'OddsRatio_working_3-way'!R161/3-2*'OddsRatio_working_3-way'!R161^3/27-'OddsRatio_working_3-way'!T161</f>
        <v>0.27963666249169133</v>
      </c>
      <c r="W161" s="11">
        <f>'OddsRatio_working_3-way'!V161^2+4*'OddsRatio_working_3-way'!U161^3/27</f>
        <v>-5.482912575975292E-2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0.18236350290645126</v>
      </c>
      <c r="Y161" s="11">
        <f>IF('OddsRatio_working_3-way'!W161&gt;=0,IF('OddsRatio_working_3-way'!V161+SQRT('OddsRatio_working_3-way'!W161)&gt;0,0,PI()),ACOS('OddsRatio_working_3-way'!V161/(2*'OddsRatio_working_3-way'!X161)))</f>
        <v>0.69710921965054429</v>
      </c>
      <c r="Z161" s="11">
        <f>'OddsRatio_working_3-way'!X161^(1/3)*COS('OddsRatio_working_3-way'!Y161/3)</f>
        <v>0.55184091537407409</v>
      </c>
      <c r="AA161" s="11">
        <f>'OddsRatio_working_3-way'!X161^(1/3)*COS(('OddsRatio_working_3-way'!Y161+2*PI())/3)</f>
        <v>-0.3890147744691449</v>
      </c>
      <c r="AB161" s="11">
        <f>'OddsRatio_working_3-way'!X161^(1/3)*COS(('OddsRatio_working_3-way'!Y161+4*PI())/3)</f>
        <v>-0.16282614090492936</v>
      </c>
      <c r="AC161" s="11">
        <f>'OddsRatio_working_3-way'!X161^(1/3)*SIN('OddsRatio_working_3-way'!Y161/3)</f>
        <v>0.13059006847593368</v>
      </c>
      <c r="AD161" s="11">
        <f>'OddsRatio_working_3-way'!X161^(1/3)*SIN(('OddsRatio_working_3-way'!Y161+2*PI())/3)</f>
        <v>0.41261321732364004</v>
      </c>
      <c r="AE161" s="11">
        <f>'OddsRatio_working_3-way'!X161^(1/3)*SIN(('OddsRatio_working_3-way'!Y161+4*PI())/3)</f>
        <v>-0.54320328579957355</v>
      </c>
      <c r="AF161" s="11">
        <f>-'OddsRatio_working_3-way'!U161/(3*'OddsRatio_working_3-way'!X161^(1/3))*COS(('OddsRatio_working_3-way'!Y161)/3)</f>
        <v>0.55184091537407398</v>
      </c>
      <c r="AG161" s="11">
        <f>-'OddsRatio_working_3-way'!U161/(3*'OddsRatio_working_3-way'!X161^(1/3))*COS(('OddsRatio_working_3-way'!Y161+2*PI())/3)</f>
        <v>-0.38901477446914484</v>
      </c>
      <c r="AH161" s="11">
        <f>-'OddsRatio_working_3-way'!U161/(3*'OddsRatio_working_3-way'!X161^(1/3))*COS(('OddsRatio_working_3-way'!Y161+4*PI())/3)</f>
        <v>-0.16282614090492933</v>
      </c>
      <c r="AI161" s="11">
        <f>'OddsRatio_working_3-way'!U161/(3*'OddsRatio_working_3-way'!X161^(1/3))*SIN(('OddsRatio_working_3-way'!Y161)/3)</f>
        <v>-0.13059006847593366</v>
      </c>
      <c r="AJ161" s="11">
        <f>'OddsRatio_working_3-way'!U161/(3*'OddsRatio_working_3-way'!X161^(1/3))*SIN(('OddsRatio_working_3-way'!Y161+2*PI())/3)</f>
        <v>-0.41261321732363992</v>
      </c>
      <c r="AK161" s="11">
        <f>'OddsRatio_working_3-way'!U161/(3*'OddsRatio_working_3-way'!X161^(1/3))*SIN(('OddsRatio_working_3-way'!Y161+4*PI())/3)</f>
        <v>0.54320328579957344</v>
      </c>
      <c r="AL161" s="11">
        <f>'OddsRatio_working_3-way'!Z161+'OddsRatio_working_3-way'!AF161</f>
        <v>1.103681830748148</v>
      </c>
      <c r="AM161" s="11">
        <f>'OddsRatio_working_3-way'!AA161+'OddsRatio_working_3-way'!AG161</f>
        <v>-0.77802954893828979</v>
      </c>
      <c r="AN161" s="11">
        <f>'OddsRatio_working_3-way'!AB161+'OddsRatio_working_3-way'!AH161</f>
        <v>-0.32565228180985872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1.103681830748148</v>
      </c>
      <c r="AS161" s="11">
        <f>IF(('OddsRatio_working_3-way'!X161=0),IF(Q161&gt;0,-Q161^(1/3),(-Q161)^(1/3)),'OddsRatio_working_3-way'!AM161-'OddsRatio_working_3-way'!R161/3)</f>
        <v>-0.77802954893828979</v>
      </c>
      <c r="AT161" s="11">
        <f>IF(('OddsRatio_working_3-way'!X161=0),IF(Q161&gt;0,-Q161^(1/3),(-Q161)^(1/3)),'OddsRatio_working_3-way'!AN161-'OddsRatio_working_3-way'!R161/3)</f>
        <v>-0.32565228180985872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1.1200000000000001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22.63</v>
      </c>
      <c r="D162" s="9">
        <f t="shared" si="39"/>
        <v>0.86656631356315406</v>
      </c>
      <c r="E162" s="9">
        <f t="shared" si="40"/>
        <v>9.8656949914395151E-2</v>
      </c>
      <c r="F162" s="9">
        <f t="shared" si="41"/>
        <v>3.4776736522450689E-2</v>
      </c>
      <c r="G162" s="9">
        <f t="shared" si="42"/>
        <v>1.2831647960115156</v>
      </c>
      <c r="H162" s="9">
        <f t="shared" si="43"/>
        <v>1.1539797755213819</v>
      </c>
      <c r="I162" s="9">
        <f t="shared" si="44"/>
        <v>10.136133347601991</v>
      </c>
      <c r="J162" s="9">
        <f t="shared" si="45"/>
        <v>28.754854537729084</v>
      </c>
      <c r="K162" s="11">
        <f t="shared" si="46"/>
        <v>0.89285714285714279</v>
      </c>
      <c r="L162" s="11">
        <f t="shared" si="47"/>
        <v>0.12315270935960593</v>
      </c>
      <c r="M162" s="11">
        <f t="shared" si="48"/>
        <v>4.4189129474149359E-2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-8.9796447019845904E-2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0.14027755189112992</v>
      </c>
      <c r="Q162" s="11">
        <f>2*'OddsRatio_working_3-way'!K162*'OddsRatio_working_3-way'!L162*'OddsRatio_working_3-way'!M162</f>
        <v>9.7178768196141269E-3</v>
      </c>
      <c r="R162" s="11">
        <f t="shared" si="49"/>
        <v>0</v>
      </c>
      <c r="S162" s="11">
        <f t="shared" si="50"/>
        <v>-1.5621726309519484</v>
      </c>
      <c r="T162" s="11">
        <f t="shared" si="51"/>
        <v>-0.10822117290972971</v>
      </c>
      <c r="U162" s="11">
        <f>'OddsRatio_working_3-way'!S162-'OddsRatio_working_3-way'!R162^2/3</f>
        <v>-1.5621726309519484</v>
      </c>
      <c r="V162" s="11">
        <f>'OddsRatio_working_3-way'!S162*'OddsRatio_working_3-way'!R162/3-2*'OddsRatio_working_3-way'!R162^3/27-'OddsRatio_working_3-way'!T162</f>
        <v>0.10822117290972971</v>
      </c>
      <c r="W162" s="11">
        <f>'OddsRatio_working_3-way'!V162^2+4*'OddsRatio_working_3-way'!U162^3/27</f>
        <v>-0.5530733696498491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0.37576095856135944</v>
      </c>
      <c r="Y162" s="11">
        <f>IF('OddsRatio_working_3-way'!W162&gt;=0,IF('OddsRatio_working_3-way'!V162+SQRT('OddsRatio_working_3-way'!W162)&gt;0,0,PI()),ACOS('OddsRatio_working_3-way'!V162/(2*'OddsRatio_working_3-way'!X162)))</f>
        <v>1.4262912489084767</v>
      </c>
      <c r="Z162" s="11">
        <f>'OddsRatio_working_3-way'!X162^(1/3)*COS('OddsRatio_working_3-way'!Y162/3)</f>
        <v>0.64158239800575778</v>
      </c>
      <c r="AA162" s="11">
        <f>'OddsRatio_working_3-way'!X162^(1/3)*COS(('OddsRatio_working_3-way'!Y162+2*PI())/3)</f>
        <v>-0.60683696049022062</v>
      </c>
      <c r="AB162" s="11">
        <f>'OddsRatio_working_3-way'!X162^(1/3)*COS(('OddsRatio_working_3-way'!Y162+4*PI())/3)</f>
        <v>-3.474543751553695E-2</v>
      </c>
      <c r="AC162" s="11">
        <f>'OddsRatio_working_3-way'!X162^(1/3)*SIN('OddsRatio_working_3-way'!Y162/3)</f>
        <v>0.33029719479053654</v>
      </c>
      <c r="AD162" s="11">
        <f>'OddsRatio_working_3-way'!X162^(1/3)*SIN(('OddsRatio_working_3-way'!Y162+2*PI())/3)</f>
        <v>0.39047805789865653</v>
      </c>
      <c r="AE162" s="11">
        <f>'OddsRatio_working_3-way'!X162^(1/3)*SIN(('OddsRatio_working_3-way'!Y162+4*PI())/3)</f>
        <v>-0.72077525268919307</v>
      </c>
      <c r="AF162" s="11">
        <f>-'OddsRatio_working_3-way'!U162/(3*'OddsRatio_working_3-way'!X162^(1/3))*COS(('OddsRatio_working_3-way'!Y162)/3)</f>
        <v>0.64158239800575778</v>
      </c>
      <c r="AG162" s="11">
        <f>-'OddsRatio_working_3-way'!U162/(3*'OddsRatio_working_3-way'!X162^(1/3))*COS(('OddsRatio_working_3-way'!Y162+2*PI())/3)</f>
        <v>-0.60683696049022062</v>
      </c>
      <c r="AH162" s="11">
        <f>-'OddsRatio_working_3-way'!U162/(3*'OddsRatio_working_3-way'!X162^(1/3))*COS(('OddsRatio_working_3-way'!Y162+4*PI())/3)</f>
        <v>-3.474543751553695E-2</v>
      </c>
      <c r="AI162" s="11">
        <f>'OddsRatio_working_3-way'!U162/(3*'OddsRatio_working_3-way'!X162^(1/3))*SIN(('OddsRatio_working_3-way'!Y162)/3)</f>
        <v>-0.33029719479053654</v>
      </c>
      <c r="AJ162" s="11">
        <f>'OddsRatio_working_3-way'!U162/(3*'OddsRatio_working_3-way'!X162^(1/3))*SIN(('OddsRatio_working_3-way'!Y162+2*PI())/3)</f>
        <v>-0.39047805789865653</v>
      </c>
      <c r="AK162" s="11">
        <f>'OddsRatio_working_3-way'!U162/(3*'OddsRatio_working_3-way'!X162^(1/3))*SIN(('OddsRatio_working_3-way'!Y162+4*PI())/3)</f>
        <v>0.72077525268919307</v>
      </c>
      <c r="AL162" s="11">
        <f>'OddsRatio_working_3-way'!Z162+'OddsRatio_working_3-way'!AF162</f>
        <v>1.2831647960115156</v>
      </c>
      <c r="AM162" s="11">
        <f>'OddsRatio_working_3-way'!AA162+'OddsRatio_working_3-way'!AG162</f>
        <v>-1.2136739209804412</v>
      </c>
      <c r="AN162" s="11">
        <f>'OddsRatio_working_3-way'!AB162+'OddsRatio_working_3-way'!AH162</f>
        <v>-6.9490875031073901E-2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1.2831647960115156</v>
      </c>
      <c r="AS162" s="11">
        <f>IF(('OddsRatio_working_3-way'!X162=0),IF(Q162&gt;0,-Q162^(1/3),(-Q162)^(1/3)),'OddsRatio_working_3-way'!AM162-'OddsRatio_working_3-way'!R162/3)</f>
        <v>-1.2136739209804412</v>
      </c>
      <c r="AT162" s="11">
        <f>IF(('OddsRatio_working_3-way'!X162=0),IF(Q162&gt;0,-Q162^(1/3),(-Q162)^(1/3)),'OddsRatio_working_3-way'!AN162-'OddsRatio_working_3-way'!R162/3)</f>
        <v>-6.9490875031073901E-2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1.1100000000000001</v>
      </c>
      <c r="B163" s="4">
        <f>IF('True_Odds_Calculator_3-way'!B164="","",'True_Odds_Calculator_3-way'!B164)</f>
        <v>8.43</v>
      </c>
      <c r="C163" s="4">
        <f>IF('True_Odds_Calculator_3-way'!C164="","",'True_Odds_Calculator_3-way'!C164)</f>
        <v>22.37</v>
      </c>
      <c r="D163" s="9">
        <f t="shared" si="39"/>
        <v>0.87322249691655152</v>
      </c>
      <c r="E163" s="9">
        <f t="shared" si="40"/>
        <v>9.2537020138588374E-2</v>
      </c>
      <c r="F163" s="9">
        <f t="shared" si="41"/>
        <v>3.4240482944859651E-2</v>
      </c>
      <c r="G163" s="9">
        <f t="shared" si="42"/>
        <v>1.3198500489551797</v>
      </c>
      <c r="H163" s="9">
        <f t="shared" si="43"/>
        <v>1.1451835053850701</v>
      </c>
      <c r="I163" s="9">
        <f t="shared" si="44"/>
        <v>10.806485863736984</v>
      </c>
      <c r="J163" s="9">
        <f t="shared" si="45"/>
        <v>29.205195546172192</v>
      </c>
      <c r="K163" s="11">
        <f t="shared" si="46"/>
        <v>0.9009009009009008</v>
      </c>
      <c r="L163" s="11">
        <f t="shared" si="47"/>
        <v>0.11862396204033215</v>
      </c>
      <c r="M163" s="11">
        <f t="shared" si="48"/>
        <v>4.4702726866338846E-2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-8.3439075516670402E-2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0.13811204446858133</v>
      </c>
      <c r="Q163" s="11">
        <f>2*'OddsRatio_working_3-way'!K163*'OddsRatio_working_3-way'!L163*'OddsRatio_working_3-way'!M163</f>
        <v>9.5546208556611077E-3</v>
      </c>
      <c r="R163" s="11">
        <f t="shared" si="49"/>
        <v>0</v>
      </c>
      <c r="S163" s="11">
        <f t="shared" si="50"/>
        <v>-1.6552441840152907</v>
      </c>
      <c r="T163" s="11">
        <f t="shared" si="51"/>
        <v>-0.11451014763163546</v>
      </c>
      <c r="U163" s="11">
        <f>'OddsRatio_working_3-way'!S163-'OddsRatio_working_3-way'!R163^2/3</f>
        <v>-1.6552441840152907</v>
      </c>
      <c r="V163" s="11">
        <f>'OddsRatio_working_3-way'!S163*'OddsRatio_working_3-way'!R163/3-2*'OddsRatio_working_3-way'!R163^3/27-'OddsRatio_working_3-way'!T163</f>
        <v>0.11451014763163546</v>
      </c>
      <c r="W163" s="11">
        <f>'OddsRatio_working_3-way'!V163^2+4*'OddsRatio_working_3-way'!U163^3/27</f>
        <v>-0.65875307785593917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0.40983705657448732</v>
      </c>
      <c r="Y163" s="11">
        <f>IF('OddsRatio_working_3-way'!W163&gt;=0,IF('OddsRatio_working_3-way'!V163+SQRT('OddsRatio_working_3-way'!W163)&gt;0,0,PI()),ACOS('OddsRatio_working_3-way'!V163/(2*'OddsRatio_working_3-way'!X163)))</f>
        <v>1.4306358270053492</v>
      </c>
      <c r="Z163" s="11">
        <f>'OddsRatio_working_3-way'!X163^(1/3)*COS('OddsRatio_working_3-way'!Y163/3)</f>
        <v>0.65992502447758983</v>
      </c>
      <c r="AA163" s="11">
        <f>'OddsRatio_working_3-way'!X163^(1/3)*COS(('OddsRatio_working_3-way'!Y163+2*PI())/3)</f>
        <v>-0.62523402721274579</v>
      </c>
      <c r="AB163" s="11">
        <f>'OddsRatio_working_3-way'!X163^(1/3)*COS(('OddsRatio_working_3-way'!Y163+4*PI())/3)</f>
        <v>-3.4690997264844071E-2</v>
      </c>
      <c r="AC163" s="11">
        <f>'OddsRatio_working_3-way'!X163^(1/3)*SIN('OddsRatio_working_3-way'!Y163/3)</f>
        <v>0.34095017730847837</v>
      </c>
      <c r="AD163" s="11">
        <f>'OddsRatio_working_3-way'!X163^(1/3)*SIN(('OddsRatio_working_3-way'!Y163+2*PI())/3)</f>
        <v>0.40103674713642096</v>
      </c>
      <c r="AE163" s="11">
        <f>'OddsRatio_working_3-way'!X163^(1/3)*SIN(('OddsRatio_working_3-way'!Y163+4*PI())/3)</f>
        <v>-0.74198692444489944</v>
      </c>
      <c r="AF163" s="11">
        <f>-'OddsRatio_working_3-way'!U163/(3*'OddsRatio_working_3-way'!X163^(1/3))*COS(('OddsRatio_working_3-way'!Y163)/3)</f>
        <v>0.65992502447758972</v>
      </c>
      <c r="AG163" s="11">
        <f>-'OddsRatio_working_3-way'!U163/(3*'OddsRatio_working_3-way'!X163^(1/3))*COS(('OddsRatio_working_3-way'!Y163+2*PI())/3)</f>
        <v>-0.62523402721274568</v>
      </c>
      <c r="AH163" s="11">
        <f>-'OddsRatio_working_3-way'!U163/(3*'OddsRatio_working_3-way'!X163^(1/3))*COS(('OddsRatio_working_3-way'!Y163+4*PI())/3)</f>
        <v>-3.4690997264844065E-2</v>
      </c>
      <c r="AI163" s="11">
        <f>'OddsRatio_working_3-way'!U163/(3*'OddsRatio_working_3-way'!X163^(1/3))*SIN(('OddsRatio_working_3-way'!Y163)/3)</f>
        <v>-0.34095017730847832</v>
      </c>
      <c r="AJ163" s="11">
        <f>'OddsRatio_working_3-way'!U163/(3*'OddsRatio_working_3-way'!X163^(1/3))*SIN(('OddsRatio_working_3-way'!Y163+2*PI())/3)</f>
        <v>-0.4010367471364209</v>
      </c>
      <c r="AK163" s="11">
        <f>'OddsRatio_working_3-way'!U163/(3*'OddsRatio_working_3-way'!X163^(1/3))*SIN(('OddsRatio_working_3-way'!Y163+4*PI())/3)</f>
        <v>0.74198692444489933</v>
      </c>
      <c r="AL163" s="11">
        <f>'OddsRatio_working_3-way'!Z163+'OddsRatio_working_3-way'!AF163</f>
        <v>1.3198500489551797</v>
      </c>
      <c r="AM163" s="11">
        <f>'OddsRatio_working_3-way'!AA163+'OddsRatio_working_3-way'!AG163</f>
        <v>-1.2504680544254914</v>
      </c>
      <c r="AN163" s="11">
        <f>'OddsRatio_working_3-way'!AB163+'OddsRatio_working_3-way'!AH163</f>
        <v>-6.9381994529688129E-2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1.3198500489551797</v>
      </c>
      <c r="AS163" s="11">
        <f>IF(('OddsRatio_working_3-way'!X163=0),IF(Q163&gt;0,-Q163^(1/3),(-Q163)^(1/3)),'OddsRatio_working_3-way'!AM163-'OddsRatio_working_3-way'!R163/3)</f>
        <v>-1.2504680544254914</v>
      </c>
      <c r="AT163" s="11">
        <f>IF(('OddsRatio_working_3-way'!X163=0),IF(Q163&gt;0,-Q163^(1/3),(-Q163)^(1/3)),'OddsRatio_working_3-way'!AN163-'OddsRatio_working_3-way'!R163/3)</f>
        <v>-6.9381994529688129E-2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1.87</v>
      </c>
      <c r="B164" s="4">
        <f>IF('True_Odds_Calculator_3-way'!B165="","",'True_Odds_Calculator_3-way'!B165)</f>
        <v>3.47</v>
      </c>
      <c r="C164" s="4">
        <f>IF('True_Odds_Calculator_3-way'!C165="","",'True_Odds_Calculator_3-way'!C165)</f>
        <v>4.96</v>
      </c>
      <c r="D164" s="9">
        <f t="shared" si="39"/>
        <v>0.52475607031667804</v>
      </c>
      <c r="E164" s="9">
        <f t="shared" si="40"/>
        <v>0.28001748089252027</v>
      </c>
      <c r="F164" s="9">
        <f t="shared" si="41"/>
        <v>0.19522644879080164</v>
      </c>
      <c r="G164" s="9">
        <f t="shared" si="42"/>
        <v>1.0409739331094277</v>
      </c>
      <c r="H164" s="9">
        <f t="shared" si="43"/>
        <v>1.9056473218052024</v>
      </c>
      <c r="I164" s="9">
        <f t="shared" si="44"/>
        <v>3.5712056147802866</v>
      </c>
      <c r="J164" s="9">
        <f t="shared" si="45"/>
        <v>5.1222567751133337</v>
      </c>
      <c r="K164" s="11">
        <f t="shared" si="46"/>
        <v>0.53475935828876997</v>
      </c>
      <c r="L164" s="11">
        <f t="shared" si="47"/>
        <v>0.28818443804034583</v>
      </c>
      <c r="M164" s="11">
        <f t="shared" si="48"/>
        <v>0.20161290322580647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-0.26439828511119989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0.22681412774867654</v>
      </c>
      <c r="Q164" s="11">
        <f>2*'OddsRatio_working_3-way'!K164*'OddsRatio_working_3-way'!L164*'OddsRatio_working_3-way'!M164</f>
        <v>6.2140856917445621E-2</v>
      </c>
      <c r="R164" s="11">
        <f t="shared" si="49"/>
        <v>0</v>
      </c>
      <c r="S164" s="11">
        <f t="shared" si="50"/>
        <v>-0.85785022264151101</v>
      </c>
      <c r="T164" s="11">
        <f t="shared" si="51"/>
        <v>-0.23502745825794821</v>
      </c>
      <c r="U164" s="11">
        <f>'OddsRatio_working_3-way'!S164-'OddsRatio_working_3-way'!R164^2/3</f>
        <v>-0.85785022264151101</v>
      </c>
      <c r="V164" s="11">
        <f>'OddsRatio_working_3-way'!S164*'OddsRatio_working_3-way'!R164/3-2*'OddsRatio_working_3-way'!R164^3/27-'OddsRatio_working_3-way'!T164</f>
        <v>0.23502745825794821</v>
      </c>
      <c r="W164" s="11">
        <f>'OddsRatio_working_3-way'!V164^2+4*'OddsRatio_working_3-way'!U164^3/27</f>
        <v>-3.8287721663599485E-2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0.15290980004465957</v>
      </c>
      <c r="Y164" s="11">
        <f>IF('OddsRatio_working_3-way'!W164&gt;=0,IF('OddsRatio_working_3-way'!V164+SQRT('OddsRatio_working_3-way'!W164)&gt;0,0,PI()),ACOS('OddsRatio_working_3-way'!V164/(2*'OddsRatio_working_3-way'!X164)))</f>
        <v>0.69427674619334012</v>
      </c>
      <c r="Z164" s="11">
        <f>'OddsRatio_working_3-way'!X164^(1/3)*COS('OddsRatio_working_3-way'!Y164/3)</f>
        <v>0.52048696655471383</v>
      </c>
      <c r="AA164" s="11">
        <f>'OddsRatio_working_3-way'!X164^(1/3)*COS(('OddsRatio_working_3-way'!Y164+2*PI())/3)</f>
        <v>-0.3664628030613864</v>
      </c>
      <c r="AB164" s="11">
        <f>'OddsRatio_working_3-way'!X164^(1/3)*COS(('OddsRatio_working_3-way'!Y164+4*PI())/3)</f>
        <v>-0.15402416349332759</v>
      </c>
      <c r="AC164" s="11">
        <f>'OddsRatio_working_3-way'!X164^(1/3)*SIN('OddsRatio_working_3-way'!Y164/3)</f>
        <v>0.12265150574089663</v>
      </c>
      <c r="AD164" s="11">
        <f>'OddsRatio_working_3-way'!X164^(1/3)*SIN(('OddsRatio_working_3-way'!Y164+2*PI())/3)</f>
        <v>0.38942918250463532</v>
      </c>
      <c r="AE164" s="11">
        <f>'OddsRatio_working_3-way'!X164^(1/3)*SIN(('OddsRatio_working_3-way'!Y164+4*PI())/3)</f>
        <v>-0.51208068824553199</v>
      </c>
      <c r="AF164" s="11">
        <f>-'OddsRatio_working_3-way'!U164/(3*'OddsRatio_working_3-way'!X164^(1/3))*COS(('OddsRatio_working_3-way'!Y164)/3)</f>
        <v>0.52048696655471383</v>
      </c>
      <c r="AG164" s="11">
        <f>-'OddsRatio_working_3-way'!U164/(3*'OddsRatio_working_3-way'!X164^(1/3))*COS(('OddsRatio_working_3-way'!Y164+2*PI())/3)</f>
        <v>-0.3664628030613864</v>
      </c>
      <c r="AH164" s="11">
        <f>-'OddsRatio_working_3-way'!U164/(3*'OddsRatio_working_3-way'!X164^(1/3))*COS(('OddsRatio_working_3-way'!Y164+4*PI())/3)</f>
        <v>-0.15402416349332759</v>
      </c>
      <c r="AI164" s="11">
        <f>'OddsRatio_working_3-way'!U164/(3*'OddsRatio_working_3-way'!X164^(1/3))*SIN(('OddsRatio_working_3-way'!Y164)/3)</f>
        <v>-0.12265150574089663</v>
      </c>
      <c r="AJ164" s="11">
        <f>'OddsRatio_working_3-way'!U164/(3*'OddsRatio_working_3-way'!X164^(1/3))*SIN(('OddsRatio_working_3-way'!Y164+2*PI())/3)</f>
        <v>-0.38942918250463532</v>
      </c>
      <c r="AK164" s="11">
        <f>'OddsRatio_working_3-way'!U164/(3*'OddsRatio_working_3-way'!X164^(1/3))*SIN(('OddsRatio_working_3-way'!Y164+4*PI())/3)</f>
        <v>0.51208068824553199</v>
      </c>
      <c r="AL164" s="11">
        <f>'OddsRatio_working_3-way'!Z164+'OddsRatio_working_3-way'!AF164</f>
        <v>1.0409739331094277</v>
      </c>
      <c r="AM164" s="11">
        <f>'OddsRatio_working_3-way'!AA164+'OddsRatio_working_3-way'!AG164</f>
        <v>-0.7329256061227728</v>
      </c>
      <c r="AN164" s="11">
        <f>'OddsRatio_working_3-way'!AB164+'OddsRatio_working_3-way'!AH164</f>
        <v>-0.30804832698665519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1.0409739331094277</v>
      </c>
      <c r="AS164" s="11">
        <f>IF(('OddsRatio_working_3-way'!X164=0),IF(Q164&gt;0,-Q164^(1/3),(-Q164)^(1/3)),'OddsRatio_working_3-way'!AM164-'OddsRatio_working_3-way'!R164/3)</f>
        <v>-0.7329256061227728</v>
      </c>
      <c r="AT164" s="11">
        <f>IF(('OddsRatio_working_3-way'!X164=0),IF(Q164&gt;0,-Q164^(1/3),(-Q164)^(1/3)),'OddsRatio_working_3-way'!AN164-'OddsRatio_working_3-way'!R164/3)</f>
        <v>-0.30804832698665519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8.3000000000000007</v>
      </c>
      <c r="B165" s="4">
        <f>IF('True_Odds_Calculator_3-way'!B166="","",'True_Odds_Calculator_3-way'!B166)</f>
        <v>4.7300000000000004</v>
      </c>
      <c r="C165" s="4">
        <f>IF('True_Odds_Calculator_3-way'!C166="","",'True_Odds_Calculator_3-way'!C166)</f>
        <v>1.44</v>
      </c>
      <c r="D165" s="9">
        <f t="shared" si="39"/>
        <v>0.11481301954034333</v>
      </c>
      <c r="E165" s="9">
        <f t="shared" si="40"/>
        <v>0.2024538248953609</v>
      </c>
      <c r="F165" s="9">
        <f t="shared" si="41"/>
        <v>0.68273315556429581</v>
      </c>
      <c r="G165" s="9">
        <f t="shared" si="42"/>
        <v>1.0561388504490765</v>
      </c>
      <c r="H165" s="9">
        <f t="shared" si="43"/>
        <v>8.7098136082782585</v>
      </c>
      <c r="I165" s="9">
        <f t="shared" si="44"/>
        <v>4.939397912175056</v>
      </c>
      <c r="J165" s="9">
        <f t="shared" si="45"/>
        <v>1.4647010941975938</v>
      </c>
      <c r="K165" s="11">
        <f t="shared" si="46"/>
        <v>0.12048192771084336</v>
      </c>
      <c r="L165" s="11">
        <f t="shared" si="47"/>
        <v>0.21141649048625791</v>
      </c>
      <c r="M165" s="11">
        <f t="shared" si="48"/>
        <v>0.69444444444444442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-0.21192522026088856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0.20289049078625987</v>
      </c>
      <c r="Q165" s="11">
        <f>2*'OddsRatio_working_3-way'!K165*'OddsRatio_working_3-way'!L165*'OddsRatio_working_3-way'!M165</f>
        <v>3.537759211617434E-2</v>
      </c>
      <c r="R165" s="11">
        <f t="shared" si="49"/>
        <v>0</v>
      </c>
      <c r="S165" s="11">
        <f t="shared" si="50"/>
        <v>-0.95736831386322696</v>
      </c>
      <c r="T165" s="11">
        <f t="shared" si="51"/>
        <v>-0.1669343180232305</v>
      </c>
      <c r="U165" s="11">
        <f>'OddsRatio_working_3-way'!S165-'OddsRatio_working_3-way'!R165^2/3</f>
        <v>-0.95736831386322696</v>
      </c>
      <c r="V165" s="11">
        <f>'OddsRatio_working_3-way'!S165*'OddsRatio_working_3-way'!R165/3-2*'OddsRatio_working_3-way'!R165^3/27-'OddsRatio_working_3-way'!T165</f>
        <v>0.1669343180232305</v>
      </c>
      <c r="W165" s="11">
        <f>'OddsRatio_working_3-way'!V165^2+4*'OddsRatio_working_3-way'!U165^3/27</f>
        <v>-0.10212994712030098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0.18027549310304355</v>
      </c>
      <c r="Y165" s="11">
        <f>IF('OddsRatio_working_3-way'!W165&gt;=0,IF('OddsRatio_working_3-way'!V165+SQRT('OddsRatio_working_3-way'!W165)&gt;0,0,PI()),ACOS('OddsRatio_working_3-way'!V165/(2*'OddsRatio_working_3-way'!X165)))</f>
        <v>1.0894219403510847</v>
      </c>
      <c r="Z165" s="11">
        <f>'OddsRatio_working_3-way'!X165^(1/3)*COS('OddsRatio_working_3-way'!Y165/3)</f>
        <v>0.52806942522453826</v>
      </c>
      <c r="AA165" s="11">
        <f>'OddsRatio_working_3-way'!X165^(1/3)*COS(('OddsRatio_working_3-way'!Y165+2*PI())/3)</f>
        <v>-0.43781356654184278</v>
      </c>
      <c r="AB165" s="11">
        <f>'OddsRatio_working_3-way'!X165^(1/3)*COS(('OddsRatio_working_3-way'!Y165+4*PI())/3)</f>
        <v>-9.0255858682695825E-2</v>
      </c>
      <c r="AC165" s="11">
        <f>'OddsRatio_working_3-way'!X165^(1/3)*SIN('OddsRatio_working_3-way'!Y165/3)</f>
        <v>0.20066253619140806</v>
      </c>
      <c r="AD165" s="11">
        <f>'OddsRatio_working_3-way'!X165^(1/3)*SIN(('OddsRatio_working_3-way'!Y165+2*PI())/3)</f>
        <v>0.35699026911059312</v>
      </c>
      <c r="AE165" s="11">
        <f>'OddsRatio_working_3-way'!X165^(1/3)*SIN(('OddsRatio_working_3-way'!Y165+4*PI())/3)</f>
        <v>-0.55765280530200112</v>
      </c>
      <c r="AF165" s="11">
        <f>-'OddsRatio_working_3-way'!U165/(3*'OddsRatio_working_3-way'!X165^(1/3))*COS(('OddsRatio_working_3-way'!Y165)/3)</f>
        <v>0.52806942522453826</v>
      </c>
      <c r="AG165" s="11">
        <f>-'OddsRatio_working_3-way'!U165/(3*'OddsRatio_working_3-way'!X165^(1/3))*COS(('OddsRatio_working_3-way'!Y165+2*PI())/3)</f>
        <v>-0.43781356654184278</v>
      </c>
      <c r="AH165" s="11">
        <f>-'OddsRatio_working_3-way'!U165/(3*'OddsRatio_working_3-way'!X165^(1/3))*COS(('OddsRatio_working_3-way'!Y165+4*PI())/3)</f>
        <v>-9.0255858682695825E-2</v>
      </c>
      <c r="AI165" s="11">
        <f>'OddsRatio_working_3-way'!U165/(3*'OddsRatio_working_3-way'!X165^(1/3))*SIN(('OddsRatio_working_3-way'!Y165)/3)</f>
        <v>-0.20066253619140806</v>
      </c>
      <c r="AJ165" s="11">
        <f>'OddsRatio_working_3-way'!U165/(3*'OddsRatio_working_3-way'!X165^(1/3))*SIN(('OddsRatio_working_3-way'!Y165+2*PI())/3)</f>
        <v>-0.35699026911059312</v>
      </c>
      <c r="AK165" s="11">
        <f>'OddsRatio_working_3-way'!U165/(3*'OddsRatio_working_3-way'!X165^(1/3))*SIN(('OddsRatio_working_3-way'!Y165+4*PI())/3)</f>
        <v>0.55765280530200112</v>
      </c>
      <c r="AL165" s="11">
        <f>'OddsRatio_working_3-way'!Z165+'OddsRatio_working_3-way'!AF165</f>
        <v>1.0561388504490765</v>
      </c>
      <c r="AM165" s="11">
        <f>'OddsRatio_working_3-way'!AA165+'OddsRatio_working_3-way'!AG165</f>
        <v>-0.87562713308368556</v>
      </c>
      <c r="AN165" s="11">
        <f>'OddsRatio_working_3-way'!AB165+'OddsRatio_working_3-way'!AH165</f>
        <v>-0.18051171736539165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1.0561388504490765</v>
      </c>
      <c r="AS165" s="11">
        <f>IF(('OddsRatio_working_3-way'!X165=0),IF(Q165&gt;0,-Q165^(1/3),(-Q165)^(1/3)),'OddsRatio_working_3-way'!AM165-'OddsRatio_working_3-way'!R165/3)</f>
        <v>-0.87562713308368556</v>
      </c>
      <c r="AT165" s="11">
        <f>IF(('OddsRatio_working_3-way'!X165=0),IF(Q165&gt;0,-Q165^(1/3),(-Q165)^(1/3)),'OddsRatio_working_3-way'!AN165-'OddsRatio_working_3-way'!R165/3)</f>
        <v>-0.18051171736539165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3.08</v>
      </c>
      <c r="C166" s="4">
        <f>IF('True_Odds_Calculator_3-way'!C167="","",'True_Odds_Calculator_3-way'!C167)</f>
        <v>3.52</v>
      </c>
      <c r="D166" s="9">
        <f t="shared" si="39"/>
        <v>0.41178594461466789</v>
      </c>
      <c r="E166" s="9">
        <f t="shared" si="40"/>
        <v>0.31400305634498293</v>
      </c>
      <c r="F166" s="9">
        <f t="shared" si="41"/>
        <v>0.27421099904034923</v>
      </c>
      <c r="G166" s="9">
        <f t="shared" si="42"/>
        <v>1.0503280660705436</v>
      </c>
      <c r="H166" s="9">
        <f t="shared" si="43"/>
        <v>2.4284461698559388</v>
      </c>
      <c r="I166" s="9">
        <f t="shared" si="44"/>
        <v>3.1846823774267308</v>
      </c>
      <c r="J166" s="9">
        <f t="shared" si="45"/>
        <v>3.6468267264977703</v>
      </c>
      <c r="K166" s="11">
        <f t="shared" si="46"/>
        <v>0.42372881355932207</v>
      </c>
      <c r="L166" s="11">
        <f t="shared" si="47"/>
        <v>0.32467532467532467</v>
      </c>
      <c r="M166" s="11">
        <f t="shared" si="48"/>
        <v>0.28409090909090912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-0.27861044964280712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0.23293828667480437</v>
      </c>
      <c r="Q166" s="11">
        <f>2*'OddsRatio_working_3-way'!K166*'OddsRatio_working_3-way'!L166*'OddsRatio_working_3-way'!M166</f>
        <v>7.8167210293558526E-2</v>
      </c>
      <c r="R166" s="11">
        <f t="shared" si="49"/>
        <v>0</v>
      </c>
      <c r="S166" s="11">
        <f t="shared" si="50"/>
        <v>-0.83607160813043158</v>
      </c>
      <c r="T166" s="11">
        <f t="shared" si="51"/>
        <v>-0.28056094232564821</v>
      </c>
      <c r="U166" s="11">
        <f>'OddsRatio_working_3-way'!S166-'OddsRatio_working_3-way'!R166^2/3</f>
        <v>-0.83607160813043158</v>
      </c>
      <c r="V166" s="11">
        <f>'OddsRatio_working_3-way'!S166*'OddsRatio_working_3-way'!R166/3-2*'OddsRatio_working_3-way'!R166^3/27-'OddsRatio_working_3-way'!T166</f>
        <v>0.28056094232564821</v>
      </c>
      <c r="W166" s="11">
        <f>'OddsRatio_working_3-way'!V166^2+4*'OddsRatio_working_3-way'!U166^3/27</f>
        <v>-7.8673663477855232E-3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0.14712393475097893</v>
      </c>
      <c r="Y166" s="11">
        <f>IF('OddsRatio_working_3-way'!W166&gt;=0,IF('OddsRatio_working_3-way'!V166+SQRT('OddsRatio_working_3-way'!W166)&gt;0,0,PI()),ACOS('OddsRatio_working_3-way'!V166/(2*'OddsRatio_working_3-way'!X166)))</f>
        <v>0.30620289173925253</v>
      </c>
      <c r="Z166" s="11">
        <f>'OddsRatio_working_3-way'!X166^(1/3)*COS('OddsRatio_working_3-way'!Y166/3)</f>
        <v>0.52516403303527182</v>
      </c>
      <c r="AA166" s="11">
        <f>'OddsRatio_working_3-way'!X166^(1/3)*COS(('OddsRatio_working_3-way'!Y166+2*PI())/3)</f>
        <v>-0.3091648012905952</v>
      </c>
      <c r="AB166" s="11">
        <f>'OddsRatio_working_3-way'!X166^(1/3)*COS(('OddsRatio_working_3-way'!Y166+4*PI())/3)</f>
        <v>-0.21599923174467672</v>
      </c>
      <c r="AC166" s="11">
        <f>'OddsRatio_working_3-way'!X166^(1/3)*SIN('OddsRatio_working_3-way'!Y166/3)</f>
        <v>5.3789166656540953E-2</v>
      </c>
      <c r="AD166" s="11">
        <f>'OddsRatio_working_3-way'!X166^(1/3)*SIN(('OddsRatio_working_3-way'!Y166+2*PI())/3)</f>
        <v>0.42791081043416512</v>
      </c>
      <c r="AE166" s="11">
        <f>'OddsRatio_working_3-way'!X166^(1/3)*SIN(('OddsRatio_working_3-way'!Y166+4*PI())/3)</f>
        <v>-0.481699977090706</v>
      </c>
      <c r="AF166" s="11">
        <f>-'OddsRatio_working_3-way'!U166/(3*'OddsRatio_working_3-way'!X166^(1/3))*COS(('OddsRatio_working_3-way'!Y166)/3)</f>
        <v>0.5251640330352717</v>
      </c>
      <c r="AG166" s="11">
        <f>-'OddsRatio_working_3-way'!U166/(3*'OddsRatio_working_3-way'!X166^(1/3))*COS(('OddsRatio_working_3-way'!Y166+2*PI())/3)</f>
        <v>-0.30916480129059515</v>
      </c>
      <c r="AH166" s="11">
        <f>-'OddsRatio_working_3-way'!U166/(3*'OddsRatio_working_3-way'!X166^(1/3))*COS(('OddsRatio_working_3-way'!Y166+4*PI())/3)</f>
        <v>-0.2159992317446767</v>
      </c>
      <c r="AI166" s="11">
        <f>'OddsRatio_working_3-way'!U166/(3*'OddsRatio_working_3-way'!X166^(1/3))*SIN(('OddsRatio_working_3-way'!Y166)/3)</f>
        <v>-5.3789166656540939E-2</v>
      </c>
      <c r="AJ166" s="11">
        <f>'OddsRatio_working_3-way'!U166/(3*'OddsRatio_working_3-way'!X166^(1/3))*SIN(('OddsRatio_working_3-way'!Y166+2*PI())/3)</f>
        <v>-0.42791081043416507</v>
      </c>
      <c r="AK166" s="11">
        <f>'OddsRatio_working_3-way'!U166/(3*'OddsRatio_working_3-way'!X166^(1/3))*SIN(('OddsRatio_working_3-way'!Y166+4*PI())/3)</f>
        <v>0.48169997709070589</v>
      </c>
      <c r="AL166" s="11">
        <f>'OddsRatio_working_3-way'!Z166+'OddsRatio_working_3-way'!AF166</f>
        <v>1.0503280660705436</v>
      </c>
      <c r="AM166" s="11">
        <f>'OddsRatio_working_3-way'!AA166+'OddsRatio_working_3-way'!AG166</f>
        <v>-0.61832960258119041</v>
      </c>
      <c r="AN166" s="11">
        <f>'OddsRatio_working_3-way'!AB166+'OddsRatio_working_3-way'!AH166</f>
        <v>-0.43199846348935345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1.0503280660705436</v>
      </c>
      <c r="AS166" s="11">
        <f>IF(('OddsRatio_working_3-way'!X166=0),IF(Q166&gt;0,-Q166^(1/3),(-Q166)^(1/3)),'OddsRatio_working_3-way'!AM166-'OddsRatio_working_3-way'!R166/3)</f>
        <v>-0.61832960258119041</v>
      </c>
      <c r="AT166" s="11">
        <f>IF(('OddsRatio_working_3-way'!X166=0),IF(Q166&gt;0,-Q166^(1/3),(-Q166)^(1/3)),'OddsRatio_working_3-way'!AN166-'OddsRatio_working_3-way'!R166/3)</f>
        <v>-0.43199846348935345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2.4300000000000002</v>
      </c>
      <c r="B167" s="4">
        <f>IF('True_Odds_Calculator_3-way'!B168="","",'True_Odds_Calculator_3-way'!B168)</f>
        <v>3.05</v>
      </c>
      <c r="C167" s="4">
        <f>IF('True_Odds_Calculator_3-way'!C168="","",'True_Odds_Calculator_3-way'!C168)</f>
        <v>3.42</v>
      </c>
      <c r="D167" s="9">
        <f t="shared" si="39"/>
        <v>0.39998770568797365</v>
      </c>
      <c r="E167" s="9">
        <f t="shared" si="40"/>
        <v>0.31741398426977396</v>
      </c>
      <c r="F167" s="9">
        <f t="shared" si="41"/>
        <v>0.28259831004225233</v>
      </c>
      <c r="G167" s="9">
        <f t="shared" si="42"/>
        <v>1.0490047844838863</v>
      </c>
      <c r="H167" s="9">
        <f t="shared" si="43"/>
        <v>2.5000768418119579</v>
      </c>
      <c r="I167" s="9">
        <f t="shared" si="44"/>
        <v>3.1504598081919668</v>
      </c>
      <c r="J167" s="9">
        <f t="shared" si="45"/>
        <v>3.5385915784510042</v>
      </c>
      <c r="K167" s="11">
        <f t="shared" si="46"/>
        <v>0.41152263374485593</v>
      </c>
      <c r="L167" s="11">
        <f t="shared" si="47"/>
        <v>0.32786885245901642</v>
      </c>
      <c r="M167" s="11">
        <f t="shared" si="48"/>
        <v>0.29239766081871343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-0.27988076061660128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0.23276613355331707</v>
      </c>
      <c r="Q167" s="11">
        <f>2*'OddsRatio_working_3-way'!K167*'OddsRatio_working_3-way'!L167*'OddsRatio_working_3-way'!M167</f>
        <v>7.8903774085870196E-2</v>
      </c>
      <c r="R167" s="11">
        <f t="shared" si="49"/>
        <v>0</v>
      </c>
      <c r="S167" s="11">
        <f t="shared" si="50"/>
        <v>-0.83166178711431737</v>
      </c>
      <c r="T167" s="11">
        <f t="shared" si="51"/>
        <v>-0.28191924986926015</v>
      </c>
      <c r="U167" s="11">
        <f>'OddsRatio_working_3-way'!S167-'OddsRatio_working_3-way'!R167^2/3</f>
        <v>-0.83166178711431737</v>
      </c>
      <c r="V167" s="11">
        <f>'OddsRatio_working_3-way'!S167*'OddsRatio_working_3-way'!R167/3-2*'OddsRatio_working_3-way'!R167^3/27-'OddsRatio_working_3-way'!T167</f>
        <v>0.28191924986926015</v>
      </c>
      <c r="W167" s="11">
        <f>'OddsRatio_working_3-way'!V167^2+4*'OddsRatio_working_3-way'!U167^3/27</f>
        <v>-5.7405434041039732E-3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0.14596147338505999</v>
      </c>
      <c r="Y167" s="11">
        <f>IF('OddsRatio_working_3-way'!W167&gt;=0,IF('OddsRatio_working_3-way'!V167+SQRT('OddsRatio_working_3-way'!W167)&gt;0,0,PI()),ACOS('OddsRatio_working_3-way'!V167/(2*'OddsRatio_working_3-way'!X167)))</f>
        <v>0.26254830537198015</v>
      </c>
      <c r="Z167" s="11">
        <f>'OddsRatio_working_3-way'!X167^(1/3)*COS('OddsRatio_working_3-way'!Y167/3)</f>
        <v>0.52450239224194328</v>
      </c>
      <c r="AA167" s="11">
        <f>'OddsRatio_working_3-way'!X167^(1/3)*COS(('OddsRatio_working_3-way'!Y167+2*PI())/3)</f>
        <v>-0.30210564603485685</v>
      </c>
      <c r="AB167" s="11">
        <f>'OddsRatio_working_3-way'!X167^(1/3)*COS(('OddsRatio_working_3-way'!Y167+4*PI())/3)</f>
        <v>-0.22239674620708658</v>
      </c>
      <c r="AC167" s="11">
        <f>'OddsRatio_working_3-way'!X167^(1/3)*SIN('OddsRatio_working_3-way'!Y167/3)</f>
        <v>4.6019954772372126E-2</v>
      </c>
      <c r="AD167" s="11">
        <f>'OddsRatio_working_3-way'!X167^(1/3)*SIN(('OddsRatio_working_3-way'!Y167+2*PI())/3)</f>
        <v>0.43122241864104693</v>
      </c>
      <c r="AE167" s="11">
        <f>'OddsRatio_working_3-way'!X167^(1/3)*SIN(('OddsRatio_working_3-way'!Y167+4*PI())/3)</f>
        <v>-0.47724237341341896</v>
      </c>
      <c r="AF167" s="11">
        <f>-'OddsRatio_working_3-way'!U167/(3*'OddsRatio_working_3-way'!X167^(1/3))*COS(('OddsRatio_working_3-way'!Y167)/3)</f>
        <v>0.52450239224194317</v>
      </c>
      <c r="AG167" s="11">
        <f>-'OddsRatio_working_3-way'!U167/(3*'OddsRatio_working_3-way'!X167^(1/3))*COS(('OddsRatio_working_3-way'!Y167+2*PI())/3)</f>
        <v>-0.30210564603485673</v>
      </c>
      <c r="AH167" s="11">
        <f>-'OddsRatio_working_3-way'!U167/(3*'OddsRatio_working_3-way'!X167^(1/3))*COS(('OddsRatio_working_3-way'!Y167+4*PI())/3)</f>
        <v>-0.22239674620708652</v>
      </c>
      <c r="AI167" s="11">
        <f>'OddsRatio_working_3-way'!U167/(3*'OddsRatio_working_3-way'!X167^(1/3))*SIN(('OddsRatio_working_3-way'!Y167)/3)</f>
        <v>-4.6019954772372119E-2</v>
      </c>
      <c r="AJ167" s="11">
        <f>'OddsRatio_working_3-way'!U167/(3*'OddsRatio_working_3-way'!X167^(1/3))*SIN(('OddsRatio_working_3-way'!Y167+2*PI())/3)</f>
        <v>-0.43122241864104682</v>
      </c>
      <c r="AK167" s="11">
        <f>'OddsRatio_working_3-way'!U167/(3*'OddsRatio_working_3-way'!X167^(1/3))*SIN(('OddsRatio_working_3-way'!Y167+4*PI())/3)</f>
        <v>0.47724237341341885</v>
      </c>
      <c r="AL167" s="11">
        <f>'OddsRatio_working_3-way'!Z167+'OddsRatio_working_3-way'!AF167</f>
        <v>1.0490047844838863</v>
      </c>
      <c r="AM167" s="11">
        <f>'OddsRatio_working_3-way'!AA167+'OddsRatio_working_3-way'!AG167</f>
        <v>-0.60421129206971358</v>
      </c>
      <c r="AN167" s="11">
        <f>'OddsRatio_working_3-way'!AB167+'OddsRatio_working_3-way'!AH167</f>
        <v>-0.4447934924141731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1.0490047844838863</v>
      </c>
      <c r="AS167" s="11">
        <f>IF(('OddsRatio_working_3-way'!X167=0),IF(Q167&gt;0,-Q167^(1/3),(-Q167)^(1/3)),'OddsRatio_working_3-way'!AM167-'OddsRatio_working_3-way'!R167/3)</f>
        <v>-0.60421129206971358</v>
      </c>
      <c r="AT167" s="11">
        <f>IF(('OddsRatio_working_3-way'!X167=0),IF(Q167&gt;0,-Q167^(1/3),(-Q167)^(1/3)),'OddsRatio_working_3-way'!AN167-'OddsRatio_working_3-way'!R167/3)</f>
        <v>-0.4447934924141731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3.66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2.33</v>
      </c>
      <c r="D168" s="9">
        <f t="shared" si="39"/>
        <v>0.26635921438706778</v>
      </c>
      <c r="E168" s="9">
        <f t="shared" si="40"/>
        <v>0.31297149784534006</v>
      </c>
      <c r="F168" s="9">
        <f t="shared" si="41"/>
        <v>0.42066928776759238</v>
      </c>
      <c r="G168" s="9">
        <f t="shared" si="42"/>
        <v>1.0354618564860651</v>
      </c>
      <c r="H168" s="9">
        <f t="shared" si="43"/>
        <v>3.7543285382529339</v>
      </c>
      <c r="I168" s="9">
        <f t="shared" si="44"/>
        <v>3.195179135750458</v>
      </c>
      <c r="J168" s="9">
        <f t="shared" si="45"/>
        <v>2.3771642691264665</v>
      </c>
      <c r="K168" s="11">
        <f t="shared" si="46"/>
        <v>0.27322404371584696</v>
      </c>
      <c r="L168" s="11">
        <f t="shared" si="47"/>
        <v>0.32051282051282048</v>
      </c>
      <c r="M168" s="11">
        <f t="shared" si="48"/>
        <v>0.42918454935622319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-0.28188861647666985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0.22964109539779703</v>
      </c>
      <c r="Q168" s="11">
        <f>2*'OddsRatio_working_3-way'!K168*'OddsRatio_working_3-way'!L168*'OddsRatio_working_3-way'!M168</f>
        <v>7.5168934663763329E-2</v>
      </c>
      <c r="R168" s="11">
        <f t="shared" si="49"/>
        <v>0</v>
      </c>
      <c r="S168" s="11">
        <f t="shared" si="50"/>
        <v>-0.81465189431231599</v>
      </c>
      <c r="T168" s="11">
        <f t="shared" si="51"/>
        <v>-0.26666183119879405</v>
      </c>
      <c r="U168" s="11">
        <f>'OddsRatio_working_3-way'!S168-'OddsRatio_working_3-way'!R168^2/3</f>
        <v>-0.81465189431231599</v>
      </c>
      <c r="V168" s="11">
        <f>'OddsRatio_working_3-way'!S168*'OddsRatio_working_3-way'!R168/3-2*'OddsRatio_working_3-way'!R168^3/27-'OddsRatio_working_3-way'!T168</f>
        <v>0.26666183119879405</v>
      </c>
      <c r="W168" s="11">
        <f>'OddsRatio_working_3-way'!V168^2+4*'OddsRatio_working_3-way'!U168^3/27</f>
        <v>-8.9877655203384338E-3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0.14150644661872527</v>
      </c>
      <c r="Y168" s="11">
        <f>IF('OddsRatio_working_3-way'!W168&gt;=0,IF('OddsRatio_working_3-way'!V168+SQRT('OddsRatio_working_3-way'!W168)&gt;0,0,PI()),ACOS('OddsRatio_working_3-way'!V168/(2*'OddsRatio_working_3-way'!X168)))</f>
        <v>0.34158463192397104</v>
      </c>
      <c r="Z168" s="11">
        <f>'OddsRatio_working_3-way'!X168^(1/3)*COS('OddsRatio_working_3-way'!Y168/3)</f>
        <v>0.51773092824303268</v>
      </c>
      <c r="AA168" s="11">
        <f>'OddsRatio_working_3-way'!X168^(1/3)*COS(('OddsRatio_working_3-way'!Y168+2*PI())/3)</f>
        <v>-0.31013912240269281</v>
      </c>
      <c r="AB168" s="11">
        <f>'OddsRatio_working_3-way'!X168^(1/3)*COS(('OddsRatio_working_3-way'!Y168+4*PI())/3)</f>
        <v>-0.20759180584033995</v>
      </c>
      <c r="AC168" s="11">
        <f>'OddsRatio_working_3-way'!X168^(1/3)*SIN('OddsRatio_working_3-way'!Y168/3)</f>
        <v>5.9205720821948235E-2</v>
      </c>
      <c r="AD168" s="11">
        <f>'OddsRatio_working_3-way'!X168^(1/3)*SIN(('OddsRatio_working_3-way'!Y168+2*PI())/3)</f>
        <v>0.41876527577239053</v>
      </c>
      <c r="AE168" s="11">
        <f>'OddsRatio_working_3-way'!X168^(1/3)*SIN(('OddsRatio_working_3-way'!Y168+4*PI())/3)</f>
        <v>-0.47797099659433873</v>
      </c>
      <c r="AF168" s="11">
        <f>-'OddsRatio_working_3-way'!U168/(3*'OddsRatio_working_3-way'!X168^(1/3))*COS(('OddsRatio_working_3-way'!Y168)/3)</f>
        <v>0.51773092824303246</v>
      </c>
      <c r="AG168" s="11">
        <f>-'OddsRatio_working_3-way'!U168/(3*'OddsRatio_working_3-way'!X168^(1/3))*COS(('OddsRatio_working_3-way'!Y168+2*PI())/3)</f>
        <v>-0.3101391224026927</v>
      </c>
      <c r="AH168" s="11">
        <f>-'OddsRatio_working_3-way'!U168/(3*'OddsRatio_working_3-way'!X168^(1/3))*COS(('OddsRatio_working_3-way'!Y168+4*PI())/3)</f>
        <v>-0.20759180584033987</v>
      </c>
      <c r="AI168" s="11">
        <f>'OddsRatio_working_3-way'!U168/(3*'OddsRatio_working_3-way'!X168^(1/3))*SIN(('OddsRatio_working_3-way'!Y168)/3)</f>
        <v>-5.9205720821948207E-2</v>
      </c>
      <c r="AJ168" s="11">
        <f>'OddsRatio_working_3-way'!U168/(3*'OddsRatio_working_3-way'!X168^(1/3))*SIN(('OddsRatio_working_3-way'!Y168+2*PI())/3)</f>
        <v>-0.41876527577239037</v>
      </c>
      <c r="AK168" s="11">
        <f>'OddsRatio_working_3-way'!U168/(3*'OddsRatio_working_3-way'!X168^(1/3))*SIN(('OddsRatio_working_3-way'!Y168+4*PI())/3)</f>
        <v>0.4779709965943385</v>
      </c>
      <c r="AL168" s="11">
        <f>'OddsRatio_working_3-way'!Z168+'OddsRatio_working_3-way'!AF168</f>
        <v>1.0354618564860651</v>
      </c>
      <c r="AM168" s="11">
        <f>'OddsRatio_working_3-way'!AA168+'OddsRatio_working_3-way'!AG168</f>
        <v>-0.62027824480538551</v>
      </c>
      <c r="AN168" s="11">
        <f>'OddsRatio_working_3-way'!AB168+'OddsRatio_working_3-way'!AH168</f>
        <v>-0.41518361168067985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1.0354618564860651</v>
      </c>
      <c r="AS168" s="11">
        <f>IF(('OddsRatio_working_3-way'!X168=0),IF(Q168&gt;0,-Q168^(1/3),(-Q168)^(1/3)),'OddsRatio_working_3-way'!AM168-'OddsRatio_working_3-way'!R168/3)</f>
        <v>-0.62027824480538551</v>
      </c>
      <c r="AT168" s="11">
        <f>IF(('OddsRatio_working_3-way'!X168=0),IF(Q168&gt;0,-Q168^(1/3),(-Q168)^(1/3)),'OddsRatio_working_3-way'!AN168-'OddsRatio_working_3-way'!R168/3)</f>
        <v>-0.41518361168067985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2.82</v>
      </c>
      <c r="B169" s="4">
        <f>IF('True_Odds_Calculator_3-way'!B170="","",'True_Odds_Calculator_3-way'!B170)</f>
        <v>2.84</v>
      </c>
      <c r="C169" s="4">
        <f>IF('True_Odds_Calculator_3-way'!C170="","",'True_Odds_Calculator_3-way'!C170)</f>
        <v>2.96</v>
      </c>
      <c r="D169" s="9">
        <f t="shared" si="39"/>
        <v>0.33962168117747965</v>
      </c>
      <c r="E169" s="9">
        <f t="shared" si="40"/>
        <v>0.33717483556146499</v>
      </c>
      <c r="F169" s="9">
        <f t="shared" si="41"/>
        <v>0.32320348326105514</v>
      </c>
      <c r="G169" s="9">
        <f t="shared" si="42"/>
        <v>1.0683806430268745</v>
      </c>
      <c r="H169" s="9">
        <f t="shared" si="43"/>
        <v>2.9444527703089118</v>
      </c>
      <c r="I169" s="9">
        <f t="shared" si="44"/>
        <v>2.965820383169449</v>
      </c>
      <c r="J169" s="9">
        <f t="shared" si="45"/>
        <v>3.0940260603326748</v>
      </c>
      <c r="K169" s="11">
        <f t="shared" si="46"/>
        <v>0.3546099290780142</v>
      </c>
      <c r="L169" s="11">
        <f t="shared" si="47"/>
        <v>0.35211267605633806</v>
      </c>
      <c r="M169" s="11">
        <f t="shared" si="48"/>
        <v>0.33783783783783783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-0.27687651691247728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0.23707030374695945</v>
      </c>
      <c r="Q169" s="11">
        <f>2*'OddsRatio_working_3-way'!K169*'OddsRatio_working_3-way'!L169*'OddsRatio_working_3-way'!M169</f>
        <v>8.4366656137707982E-2</v>
      </c>
      <c r="R169" s="11">
        <f t="shared" si="49"/>
        <v>0</v>
      </c>
      <c r="S169" s="11">
        <f t="shared" si="50"/>
        <v>-0.8562311690084542</v>
      </c>
      <c r="T169" s="11">
        <f t="shared" si="51"/>
        <v>-0.30470860107062425</v>
      </c>
      <c r="U169" s="11">
        <f>'OddsRatio_working_3-way'!S169-'OddsRatio_working_3-way'!R169^2/3</f>
        <v>-0.8562311690084542</v>
      </c>
      <c r="V169" s="11">
        <f>'OddsRatio_working_3-way'!S169*'OddsRatio_working_3-way'!R169/3-2*'OddsRatio_working_3-way'!R169^3/27-'OddsRatio_working_3-way'!T169</f>
        <v>0.30470860107062425</v>
      </c>
      <c r="W169" s="11">
        <f>'OddsRatio_working_3-way'!V169^2+4*'OddsRatio_working_3-way'!U169^3/27</f>
        <v>-1.4975151620912064E-4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0.15247711556380023</v>
      </c>
      <c r="Y169" s="11">
        <f>IF('OddsRatio_working_3-way'!W169&gt;=0,IF('OddsRatio_working_3-way'!V169+SQRT('OddsRatio_working_3-way'!W169)&gt;0,0,PI()),ACOS('OddsRatio_working_3-way'!V169/(2*'OddsRatio_working_3-way'!X169)))</f>
        <v>4.0139094933347108E-2</v>
      </c>
      <c r="Z169" s="11">
        <f>'OddsRatio_working_3-way'!X169^(1/3)*COS('OddsRatio_working_3-way'!Y169/3)</f>
        <v>0.53419032151343726</v>
      </c>
      <c r="AA169" s="11">
        <f>'OddsRatio_working_3-way'!X169^(1/3)*COS(('OddsRatio_working_3-way'!Y169+2*PI())/3)</f>
        <v>-0.27328527813375353</v>
      </c>
      <c r="AB169" s="11">
        <f>'OddsRatio_working_3-way'!X169^(1/3)*COS(('OddsRatio_working_3-way'!Y169+4*PI())/3)</f>
        <v>-0.26090504337968379</v>
      </c>
      <c r="AC169" s="11">
        <f>'OddsRatio_working_3-way'!X169^(1/3)*SIN('OddsRatio_working_3-way'!Y169/3)</f>
        <v>7.1477318678929268E-3</v>
      </c>
      <c r="AD169" s="11">
        <f>'OddsRatio_working_3-way'!X169^(1/3)*SIN(('OddsRatio_working_3-way'!Y169+2*PI())/3)</f>
        <v>0.45904852295246712</v>
      </c>
      <c r="AE169" s="11">
        <f>'OddsRatio_working_3-way'!X169^(1/3)*SIN(('OddsRatio_working_3-way'!Y169+4*PI())/3)</f>
        <v>-0.46619625482036003</v>
      </c>
      <c r="AF169" s="11">
        <f>-'OddsRatio_working_3-way'!U169/(3*'OddsRatio_working_3-way'!X169^(1/3))*COS(('OddsRatio_working_3-way'!Y169)/3)</f>
        <v>0.53419032151343726</v>
      </c>
      <c r="AG169" s="11">
        <f>-'OddsRatio_working_3-way'!U169/(3*'OddsRatio_working_3-way'!X169^(1/3))*COS(('OddsRatio_working_3-way'!Y169+2*PI())/3)</f>
        <v>-0.27328527813375353</v>
      </c>
      <c r="AH169" s="11">
        <f>-'OddsRatio_working_3-way'!U169/(3*'OddsRatio_working_3-way'!X169^(1/3))*COS(('OddsRatio_working_3-way'!Y169+4*PI())/3)</f>
        <v>-0.26090504337968379</v>
      </c>
      <c r="AI169" s="11">
        <f>'OddsRatio_working_3-way'!U169/(3*'OddsRatio_working_3-way'!X169^(1/3))*SIN(('OddsRatio_working_3-way'!Y169)/3)</f>
        <v>-7.1477318678929268E-3</v>
      </c>
      <c r="AJ169" s="11">
        <f>'OddsRatio_working_3-way'!U169/(3*'OddsRatio_working_3-way'!X169^(1/3))*SIN(('OddsRatio_working_3-way'!Y169+2*PI())/3)</f>
        <v>-0.45904852295246712</v>
      </c>
      <c r="AK169" s="11">
        <f>'OddsRatio_working_3-way'!U169/(3*'OddsRatio_working_3-way'!X169^(1/3))*SIN(('OddsRatio_working_3-way'!Y169+4*PI())/3)</f>
        <v>0.46619625482036003</v>
      </c>
      <c r="AL169" s="11">
        <f>'OddsRatio_working_3-way'!Z169+'OddsRatio_working_3-way'!AF169</f>
        <v>1.0683806430268745</v>
      </c>
      <c r="AM169" s="11">
        <f>'OddsRatio_working_3-way'!AA169+'OddsRatio_working_3-way'!AG169</f>
        <v>-0.54657055626750706</v>
      </c>
      <c r="AN169" s="11">
        <f>'OddsRatio_working_3-way'!AB169+'OddsRatio_working_3-way'!AH169</f>
        <v>-0.52181008675936758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1.0683806430268745</v>
      </c>
      <c r="AS169" s="11">
        <f>IF(('OddsRatio_working_3-way'!X169=0),IF(Q169&gt;0,-Q169^(1/3),(-Q169)^(1/3)),'OddsRatio_working_3-way'!AM169-'OddsRatio_working_3-way'!R169/3)</f>
        <v>-0.54657055626750706</v>
      </c>
      <c r="AT169" s="11">
        <f>IF(('OddsRatio_working_3-way'!X169=0),IF(Q169&gt;0,-Q169^(1/3),(-Q169)^(1/3)),'OddsRatio_working_3-way'!AN169-'OddsRatio_working_3-way'!R169/3)</f>
        <v>-0.52181008675936758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 t="shared" ref="C2:C65" si="0">IF(A2="","",((1/A2)+(1/B2))-1)</f>
        <v>3.8647342995169254E-2</v>
      </c>
      <c r="D2" s="4">
        <f>IF(A2="","",(2*A2)/(2-($C2*A2)))</f>
        <v>1.8648648648648651</v>
      </c>
      <c r="E2" s="4">
        <f>IF(B2="","",(2*B2)/(2-($C2*B2)))</f>
        <v>2.15625</v>
      </c>
      <c r="G2" s="4">
        <f t="shared" ref="G2:G65" si="1">IF(A2="","",C2+1)</f>
        <v>1.0386473429951693</v>
      </c>
    </row>
    <row r="3" spans="1:7" x14ac:dyDescent="0.2">
      <c r="A3" s="4">
        <f>IF('True_Odds_Calculator_2-way'!A4="","",'True_Odds_Calculator_2-way'!A4)</f>
        <v>1.93</v>
      </c>
      <c r="B3" s="4">
        <f>IF('True_Odds_Calculator_2-way'!B4="","",'True_Odds_Calculator_2-way'!B4)</f>
        <v>1.94</v>
      </c>
      <c r="C3" s="4">
        <f t="shared" si="0"/>
        <v>3.3598632551679941E-2</v>
      </c>
      <c r="D3" s="4">
        <f t="shared" ref="D3:D66" si="2">IF(A3="","",(2*A3)/(2-($C3*A3)))</f>
        <v>1.9946726333173512</v>
      </c>
      <c r="E3" s="4">
        <f t="shared" ref="E3:E66" si="3">IF(B3="","",(2*B3)/(2-($C3*B3)))</f>
        <v>2.0053558995233249</v>
      </c>
      <c r="G3" s="4">
        <f t="shared" si="1"/>
        <v>1.0335986325516799</v>
      </c>
    </row>
    <row r="4" spans="1:7" x14ac:dyDescent="0.2">
      <c r="A4" s="4">
        <f>IF('True_Odds_Calculator_2-way'!A5="","",'True_Odds_Calculator_2-way'!A5)</f>
        <v>1.84</v>
      </c>
      <c r="B4" s="4">
        <f>IF('True_Odds_Calculator_2-way'!B5="","",'True_Odds_Calculator_2-way'!B5)</f>
        <v>2.04</v>
      </c>
      <c r="C4" s="4">
        <f t="shared" si="0"/>
        <v>3.3674339300937772E-2</v>
      </c>
      <c r="D4" s="4">
        <f t="shared" si="2"/>
        <v>1.8988263860785108</v>
      </c>
      <c r="E4" s="4">
        <f t="shared" si="3"/>
        <v>2.1125619090499774</v>
      </c>
      <c r="G4" s="4">
        <f t="shared" si="1"/>
        <v>1.0336743393009378</v>
      </c>
    </row>
    <row r="5" spans="1:7" x14ac:dyDescent="0.2">
      <c r="A5" s="4">
        <f>IF('True_Odds_Calculator_2-way'!A6="","",'True_Odds_Calculator_2-way'!A6)</f>
        <v>1.88</v>
      </c>
      <c r="B5" s="4">
        <f>IF('True_Odds_Calculator_2-way'!B6="","",'True_Odds_Calculator_2-way'!B6)</f>
        <v>2.0299999999999998</v>
      </c>
      <c r="C5" s="4">
        <f t="shared" si="0"/>
        <v>2.4525731055444977E-2</v>
      </c>
      <c r="D5" s="4">
        <f t="shared" si="2"/>
        <v>1.9243646631706333</v>
      </c>
      <c r="E5" s="4">
        <f t="shared" si="3"/>
        <v>2.0818241326641935</v>
      </c>
      <c r="G5" s="4">
        <f t="shared" si="1"/>
        <v>1.024525731055445</v>
      </c>
    </row>
    <row r="6" spans="1:7" x14ac:dyDescent="0.2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3.5471537807986397E-2</v>
      </c>
      <c r="D6" s="4">
        <f t="shared" si="2"/>
        <v>2.2244271202456889</v>
      </c>
      <c r="E6" s="4">
        <f t="shared" si="3"/>
        <v>1.8167084699980707</v>
      </c>
      <c r="G6" s="4">
        <f t="shared" si="1"/>
        <v>1.0354715378079864</v>
      </c>
    </row>
    <row r="7" spans="1:7" x14ac:dyDescent="0.2">
      <c r="A7" s="4">
        <f>IF('True_Odds_Calculator_2-way'!A8="","",'True_Odds_Calculator_2-way'!A8)</f>
        <v>1.98</v>
      </c>
      <c r="B7" s="4">
        <f>IF('True_Odds_Calculator_2-way'!B8="","",'True_Odds_Calculator_2-way'!B8)</f>
        <v>1.91</v>
      </c>
      <c r="C7" s="4">
        <f t="shared" si="0"/>
        <v>2.861071447458885E-2</v>
      </c>
      <c r="D7" s="4">
        <f t="shared" si="2"/>
        <v>2.0377175494369308</v>
      </c>
      <c r="E7" s="4">
        <f t="shared" si="3"/>
        <v>1.9636533568721115</v>
      </c>
      <c r="G7" s="4">
        <f t="shared" si="1"/>
        <v>1.0286107144745888</v>
      </c>
    </row>
    <row r="8" spans="1:7" x14ac:dyDescent="0.2">
      <c r="A8" s="4">
        <f>IF('True_Odds_Calculator_2-way'!A9="","",'True_Odds_Calculator_2-way'!A9)</f>
        <v>2.1800000000000002</v>
      </c>
      <c r="B8" s="4">
        <f>IF('True_Odds_Calculator_2-way'!B9="","",'True_Odds_Calculator_2-way'!B9)</f>
        <v>1.74</v>
      </c>
      <c r="C8" s="4">
        <f t="shared" si="0"/>
        <v>3.3428240008436028E-2</v>
      </c>
      <c r="D8" s="4">
        <f t="shared" si="2"/>
        <v>2.2624358821424311</v>
      </c>
      <c r="E8" s="4">
        <f t="shared" si="3"/>
        <v>1.7921194368326561</v>
      </c>
      <c r="G8" s="4">
        <f t="shared" si="1"/>
        <v>1.033428240008436</v>
      </c>
    </row>
    <row r="9" spans="1:7" x14ac:dyDescent="0.2">
      <c r="A9" s="4">
        <f>IF('True_Odds_Calculator_2-way'!A10="","",'True_Odds_Calculator_2-way'!A10)</f>
        <v>2.34</v>
      </c>
      <c r="B9" s="4">
        <f>IF('True_Odds_Calculator_2-way'!B10="","",'True_Odds_Calculator_2-way'!B10)</f>
        <v>1.66</v>
      </c>
      <c r="C9" s="4">
        <f t="shared" si="0"/>
        <v>2.9760065904644417E-2</v>
      </c>
      <c r="D9" s="4">
        <f t="shared" si="2"/>
        <v>2.4244164274123086</v>
      </c>
      <c r="E9" s="4">
        <f t="shared" si="3"/>
        <v>1.7020418894049603</v>
      </c>
      <c r="G9" s="4">
        <f t="shared" si="1"/>
        <v>1.0297600659046444</v>
      </c>
    </row>
    <row r="10" spans="1:7" x14ac:dyDescent="0.2">
      <c r="A10" s="4">
        <f>IF('True_Odds_Calculator_2-way'!A11="","",'True_Odds_Calculator_2-way'!A11)</f>
        <v>2.23</v>
      </c>
      <c r="B10" s="4">
        <f>IF('True_Odds_Calculator_2-way'!B11="","",'True_Odds_Calculator_2-way'!B11)</f>
        <v>1.72</v>
      </c>
      <c r="C10" s="4">
        <f t="shared" si="0"/>
        <v>2.982584211075201E-2</v>
      </c>
      <c r="D10" s="4">
        <f t="shared" si="2"/>
        <v>2.3067115708443593</v>
      </c>
      <c r="E10" s="4">
        <f t="shared" si="3"/>
        <v>1.7652798232695142</v>
      </c>
      <c r="G10" s="4">
        <f t="shared" si="1"/>
        <v>1.029825842110752</v>
      </c>
    </row>
    <row r="11" spans="1:7" x14ac:dyDescent="0.2">
      <c r="A11" s="4">
        <f>IF('True_Odds_Calculator_2-way'!A12="","",'True_Odds_Calculator_2-way'!A12)</f>
        <v>2.17</v>
      </c>
      <c r="B11" s="4">
        <f>IF('True_Odds_Calculator_2-way'!B12="","",'True_Odds_Calculator_2-way'!B12)</f>
        <v>1.75</v>
      </c>
      <c r="C11" s="4">
        <f t="shared" si="0"/>
        <v>3.2258064516129004E-2</v>
      </c>
      <c r="D11" s="4">
        <f t="shared" si="2"/>
        <v>2.2487046632124348</v>
      </c>
      <c r="E11" s="4">
        <f t="shared" si="3"/>
        <v>1.8008298755186722</v>
      </c>
      <c r="G11" s="4">
        <f t="shared" si="1"/>
        <v>1.032258064516129</v>
      </c>
    </row>
    <row r="12" spans="1:7" x14ac:dyDescent="0.2">
      <c r="A12" s="4">
        <f>IF('True_Odds_Calculator_2-way'!A13="","",'True_Odds_Calculator_2-way'!A13)</f>
        <v>1.45</v>
      </c>
      <c r="B12" s="4">
        <f>IF('True_Odds_Calculator_2-way'!B13="","",'True_Odds_Calculator_2-way'!B13)</f>
        <v>2.84</v>
      </c>
      <c r="C12" s="4">
        <f t="shared" si="0"/>
        <v>4.1767848470131153E-2</v>
      </c>
      <c r="D12" s="4">
        <f t="shared" si="2"/>
        <v>1.495279593318809</v>
      </c>
      <c r="E12" s="4">
        <f t="shared" si="3"/>
        <v>3.0190615835777126</v>
      </c>
      <c r="G12" s="4">
        <f t="shared" si="1"/>
        <v>1.0417678484701312</v>
      </c>
    </row>
    <row r="13" spans="1:7" x14ac:dyDescent="0.2">
      <c r="A13" s="4">
        <f>IF('True_Odds_Calculator_2-way'!A14="","",'True_Odds_Calculator_2-way'!A14)</f>
        <v>2.0499999999999998</v>
      </c>
      <c r="B13" s="4">
        <f>IF('True_Odds_Calculator_2-way'!B14="","",'True_Odds_Calculator_2-way'!B14)</f>
        <v>1.85</v>
      </c>
      <c r="C13" s="4">
        <f t="shared" si="0"/>
        <v>2.8345418589321048E-2</v>
      </c>
      <c r="D13" s="4">
        <f t="shared" si="2"/>
        <v>2.1113430758524703</v>
      </c>
      <c r="E13" s="4">
        <f t="shared" si="3"/>
        <v>1.8998121477770822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2.41</v>
      </c>
      <c r="B14" s="4">
        <f>IF('True_Odds_Calculator_2-way'!B15="","",'True_Odds_Calculator_2-way'!B15)</f>
        <v>1.63</v>
      </c>
      <c r="C14" s="4">
        <f t="shared" si="0"/>
        <v>2.8434691851436877E-2</v>
      </c>
      <c r="D14" s="4">
        <f t="shared" si="2"/>
        <v>2.4955055109106499</v>
      </c>
      <c r="E14" s="4">
        <f t="shared" si="3"/>
        <v>1.6686702206741284</v>
      </c>
      <c r="G14" s="4">
        <f t="shared" si="1"/>
        <v>1.0284346918514369</v>
      </c>
    </row>
    <row r="15" spans="1:7" x14ac:dyDescent="0.2">
      <c r="A15" s="4">
        <f>IF('True_Odds_Calculator_2-way'!A16="","",'True_Odds_Calculator_2-way'!A16)</f>
        <v>2.87</v>
      </c>
      <c r="B15" s="4">
        <f>IF('True_Odds_Calculator_2-way'!B16="","",'True_Odds_Calculator_2-way'!B16)</f>
        <v>1.44</v>
      </c>
      <c r="C15" s="4">
        <f t="shared" si="0"/>
        <v>4.2876500193573364E-2</v>
      </c>
      <c r="D15" s="4">
        <f t="shared" si="2"/>
        <v>3.0581619061713776</v>
      </c>
      <c r="E15" s="4">
        <f t="shared" si="3"/>
        <v>1.4858704249658445</v>
      </c>
      <c r="G15" s="4">
        <f t="shared" si="1"/>
        <v>1.0428765001935734</v>
      </c>
    </row>
    <row r="16" spans="1:7" x14ac:dyDescent="0.2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1.86</v>
      </c>
      <c r="C16" s="4">
        <f t="shared" si="0"/>
        <v>3.5146846413095734E-2</v>
      </c>
      <c r="D16" s="4">
        <f t="shared" si="2"/>
        <v>2.0835980605249955</v>
      </c>
      <c r="E16" s="4">
        <f t="shared" si="3"/>
        <v>1.9228514118191637</v>
      </c>
      <c r="G16" s="4">
        <f t="shared" si="1"/>
        <v>1.0351468464130957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2.0299999999999998</v>
      </c>
      <c r="C17" s="4">
        <f t="shared" si="0"/>
        <v>3.315137797896428E-2</v>
      </c>
      <c r="D17" s="4">
        <f t="shared" si="2"/>
        <v>1.9085249650616189</v>
      </c>
      <c r="E17" s="4">
        <f t="shared" si="3"/>
        <v>2.1006852188505105</v>
      </c>
      <c r="G17" s="4">
        <f t="shared" si="1"/>
        <v>1.0331513779789643</v>
      </c>
    </row>
    <row r="18" spans="1:7" x14ac:dyDescent="0.2">
      <c r="A18" s="4">
        <f>IF('True_Odds_Calculator_2-way'!A19="","",'True_Odds_Calculator_2-way'!A19)</f>
        <v>1.29</v>
      </c>
      <c r="B18" s="4">
        <f>IF('True_Odds_Calculator_2-way'!B19="","",'True_Odds_Calculator_2-way'!B19)</f>
        <v>4.2</v>
      </c>
      <c r="C18" s="4">
        <f t="shared" si="0"/>
        <v>1.3289036544850363E-2</v>
      </c>
      <c r="D18" s="4">
        <f t="shared" si="2"/>
        <v>1.3011527377521612</v>
      </c>
      <c r="E18" s="4">
        <f t="shared" si="3"/>
        <v>4.3205741626794243</v>
      </c>
      <c r="G18" s="4">
        <f t="shared" si="1"/>
        <v>1.0132890365448504</v>
      </c>
    </row>
    <row r="19" spans="1:7" x14ac:dyDescent="0.2">
      <c r="A19" s="4">
        <f>IF('True_Odds_Calculator_2-way'!A20="","",'True_Odds_Calculator_2-way'!A20)</f>
        <v>1.97</v>
      </c>
      <c r="B19" s="4">
        <f>IF('True_Odds_Calculator_2-way'!B20="","",'True_Odds_Calculator_2-way'!B20)</f>
        <v>1.93</v>
      </c>
      <c r="C19" s="4">
        <f t="shared" si="0"/>
        <v>2.5748928223876311E-2</v>
      </c>
      <c r="D19" s="4">
        <f t="shared" si="2"/>
        <v>2.0212647191728026</v>
      </c>
      <c r="E19" s="4">
        <f t="shared" si="3"/>
        <v>1.9791780536685666</v>
      </c>
      <c r="G19" s="4">
        <f t="shared" si="1"/>
        <v>1.0257489282238763</v>
      </c>
    </row>
    <row r="20" spans="1:7" x14ac:dyDescent="0.2">
      <c r="A20" s="4">
        <f>IF('True_Odds_Calculator_2-way'!A21="","",'True_Odds_Calculator_2-way'!A21)</f>
        <v>1.69</v>
      </c>
      <c r="B20" s="4">
        <f>IF('True_Odds_Calculator_2-way'!B21="","",'True_Odds_Calculator_2-way'!B21)</f>
        <v>2.2799999999999998</v>
      </c>
      <c r="C20" s="4">
        <f t="shared" si="0"/>
        <v>3.0312467559431067E-2</v>
      </c>
      <c r="D20" s="4">
        <f t="shared" si="2"/>
        <v>1.7344256391789699</v>
      </c>
      <c r="E20" s="4">
        <f t="shared" si="3"/>
        <v>2.3616082373130669</v>
      </c>
      <c r="G20" s="4">
        <f t="shared" si="1"/>
        <v>1.0303124675594311</v>
      </c>
    </row>
    <row r="21" spans="1:7" x14ac:dyDescent="0.2">
      <c r="A21" s="4">
        <f>IF('True_Odds_Calculator_2-way'!A22="","",'True_Odds_Calculator_2-way'!A22)</f>
        <v>1.79</v>
      </c>
      <c r="B21" s="4">
        <f>IF('True_Odds_Calculator_2-way'!B22="","",'True_Odds_Calculator_2-way'!B22)</f>
        <v>2.12</v>
      </c>
      <c r="C21" s="4">
        <f t="shared" si="0"/>
        <v>3.0357331084642114E-2</v>
      </c>
      <c r="D21" s="4">
        <f t="shared" si="2"/>
        <v>1.8399922420480992</v>
      </c>
      <c r="E21" s="4">
        <f t="shared" si="3"/>
        <v>2.1904871854075272</v>
      </c>
      <c r="G21" s="4">
        <f t="shared" si="1"/>
        <v>1.0303573310846421</v>
      </c>
    </row>
    <row r="22" spans="1:7" x14ac:dyDescent="0.2">
      <c r="A22" s="4">
        <f>IF('True_Odds_Calculator_2-way'!A23="","",'True_Odds_Calculator_2-way'!A23)</f>
        <v>1.52</v>
      </c>
      <c r="B22" s="4">
        <f>IF('True_Odds_Calculator_2-way'!B23="","",'True_Odds_Calculator_2-way'!B23)</f>
        <v>2.65</v>
      </c>
      <c r="C22" s="4">
        <f t="shared" si="0"/>
        <v>3.5253227408142962E-2</v>
      </c>
      <c r="D22" s="4">
        <f t="shared" si="2"/>
        <v>1.5618456766188444</v>
      </c>
      <c r="E22" s="4">
        <f t="shared" si="3"/>
        <v>2.7798481711525187</v>
      </c>
      <c r="G22" s="4">
        <f t="shared" si="1"/>
        <v>1.035253227408143</v>
      </c>
    </row>
    <row r="23" spans="1:7" x14ac:dyDescent="0.2">
      <c r="A23" s="4">
        <f>IF('True_Odds_Calculator_2-way'!A24="","",'True_Odds_Calculator_2-way'!A24)</f>
        <v>2.17</v>
      </c>
      <c r="B23" s="4">
        <f>IF('True_Odds_Calculator_2-way'!B24="","",'True_Odds_Calculator_2-way'!B24)</f>
        <v>1.76</v>
      </c>
      <c r="C23" s="4">
        <f t="shared" si="0"/>
        <v>2.9011311269375728E-2</v>
      </c>
      <c r="D23" s="4">
        <f t="shared" si="2"/>
        <v>2.2405256365129644</v>
      </c>
      <c r="E23" s="4">
        <f t="shared" si="3"/>
        <v>1.8061099025820484</v>
      </c>
      <c r="G23" s="4">
        <f t="shared" si="1"/>
        <v>1.0290113112693757</v>
      </c>
    </row>
    <row r="24" spans="1:7" x14ac:dyDescent="0.2">
      <c r="A24" s="4">
        <f>IF('True_Odds_Calculator_2-way'!A25="","",'True_Odds_Calculator_2-way'!A25)</f>
        <v>1.78</v>
      </c>
      <c r="B24" s="4">
        <f>IF('True_Odds_Calculator_2-way'!B25="","",'True_Odds_Calculator_2-way'!B25)</f>
        <v>2.12</v>
      </c>
      <c r="C24" s="4">
        <f t="shared" si="0"/>
        <v>3.3495866016535869E-2</v>
      </c>
      <c r="D24" s="4">
        <f t="shared" si="2"/>
        <v>1.8346946713341112</v>
      </c>
      <c r="E24" s="4">
        <f t="shared" si="3"/>
        <v>2.1980428704566637</v>
      </c>
      <c r="G24" s="4">
        <f t="shared" si="1"/>
        <v>1.0334958660165359</v>
      </c>
    </row>
    <row r="25" spans="1:7" x14ac:dyDescent="0.2">
      <c r="A25" s="4">
        <f>IF('True_Odds_Calculator_2-way'!A26="","",'True_Odds_Calculator_2-way'!A26)</f>
        <v>1.61</v>
      </c>
      <c r="B25" s="4">
        <f>IF('True_Odds_Calculator_2-way'!B26="","",'True_Odds_Calculator_2-way'!B26)</f>
        <v>2.4300000000000002</v>
      </c>
      <c r="C25" s="4">
        <f t="shared" si="0"/>
        <v>3.2640646167216181E-2</v>
      </c>
      <c r="D25" s="4">
        <f t="shared" si="2"/>
        <v>1.6534454704900365</v>
      </c>
      <c r="E25" s="4">
        <f t="shared" si="3"/>
        <v>2.5303495779840248</v>
      </c>
      <c r="G25" s="4">
        <f t="shared" si="1"/>
        <v>1.0326406461672162</v>
      </c>
    </row>
    <row r="26" spans="1:7" x14ac:dyDescent="0.2">
      <c r="A26" s="4">
        <f>IF('True_Odds_Calculator_2-way'!A27="","",'True_Odds_Calculator_2-way'!A27)</f>
        <v>2.08</v>
      </c>
      <c r="B26" s="4">
        <f>IF('True_Odds_Calculator_2-way'!B27="","",'True_Odds_Calculator_2-way'!B27)</f>
        <v>1.81</v>
      </c>
      <c r="C26" s="4">
        <f t="shared" si="0"/>
        <v>3.3255418614534626E-2</v>
      </c>
      <c r="D26" s="4">
        <f t="shared" si="2"/>
        <v>2.1545152798443401</v>
      </c>
      <c r="E26" s="4">
        <f t="shared" si="3"/>
        <v>1.8661643699811639</v>
      </c>
      <c r="G26" s="4">
        <f t="shared" si="1"/>
        <v>1.0332554186145346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2.14</v>
      </c>
      <c r="C27" s="4">
        <f t="shared" si="0"/>
        <v>3.5471537807986397E-2</v>
      </c>
      <c r="D27" s="4">
        <f t="shared" si="2"/>
        <v>1.8167084699980707</v>
      </c>
      <c r="E27" s="4">
        <f t="shared" si="3"/>
        <v>2.2244271202456889</v>
      </c>
      <c r="G27" s="4">
        <f t="shared" si="1"/>
        <v>1.0354715378079864</v>
      </c>
    </row>
    <row r="28" spans="1:7" x14ac:dyDescent="0.2">
      <c r="A28" s="4">
        <f>IF('True_Odds_Calculator_2-way'!A29="","",'True_Odds_Calculator_2-way'!A29)</f>
        <v>2.2799999999999998</v>
      </c>
      <c r="B28" s="4">
        <f>IF('True_Odds_Calculator_2-way'!B29="","",'True_Odds_Calculator_2-way'!B29)</f>
        <v>1.69</v>
      </c>
      <c r="C28" s="4">
        <f t="shared" si="0"/>
        <v>3.0312467559431067E-2</v>
      </c>
      <c r="D28" s="4">
        <f t="shared" si="2"/>
        <v>2.3616082373130669</v>
      </c>
      <c r="E28" s="4">
        <f t="shared" si="3"/>
        <v>1.7344256391789699</v>
      </c>
      <c r="G28" s="4">
        <f t="shared" si="1"/>
        <v>1.0303124675594311</v>
      </c>
    </row>
    <row r="29" spans="1:7" x14ac:dyDescent="0.2">
      <c r="A29" s="4">
        <f>IF('True_Odds_Calculator_2-way'!A30="","",'True_Odds_Calculator_2-way'!A30)</f>
        <v>1.76</v>
      </c>
      <c r="B29" s="4">
        <f>IF('True_Odds_Calculator_2-way'!B30="","",'True_Odds_Calculator_2-way'!B30)</f>
        <v>2.1800000000000002</v>
      </c>
      <c r="C29" s="4">
        <f t="shared" si="0"/>
        <v>2.6897414512093487E-2</v>
      </c>
      <c r="D29" s="4">
        <f t="shared" si="2"/>
        <v>1.8026686713023867</v>
      </c>
      <c r="E29" s="4">
        <f t="shared" si="3"/>
        <v>2.2458440646218687</v>
      </c>
      <c r="G29" s="4">
        <f t="shared" si="1"/>
        <v>1.0268974145120935</v>
      </c>
    </row>
    <row r="30" spans="1:7" x14ac:dyDescent="0.2">
      <c r="A30" s="4">
        <f>IF('True_Odds_Calculator_2-way'!A31="","",'True_Odds_Calculator_2-way'!A31)</f>
        <v>2.09</v>
      </c>
      <c r="B30" s="4">
        <f>IF('True_Odds_Calculator_2-way'!B31="","",'True_Odds_Calculator_2-way'!B31)</f>
        <v>1.83</v>
      </c>
      <c r="C30" s="4">
        <f t="shared" si="0"/>
        <v>2.4916986953225084E-2</v>
      </c>
      <c r="D30" s="4">
        <f t="shared" si="2"/>
        <v>2.1458748281762841</v>
      </c>
      <c r="E30" s="4">
        <f t="shared" si="3"/>
        <v>1.8726956692045928</v>
      </c>
      <c r="G30" s="4">
        <f t="shared" si="1"/>
        <v>1.0249169869532251</v>
      </c>
    </row>
    <row r="31" spans="1:7" x14ac:dyDescent="0.2">
      <c r="A31" s="4">
        <f>IF('True_Odds_Calculator_2-way'!A32="","",'True_Odds_Calculator_2-way'!A32)</f>
        <v>2.12</v>
      </c>
      <c r="B31" s="4">
        <f>IF('True_Odds_Calculator_2-way'!B32="","",'True_Odds_Calculator_2-way'!B32)</f>
        <v>1.79</v>
      </c>
      <c r="C31" s="4">
        <f t="shared" si="0"/>
        <v>3.0357331084642114E-2</v>
      </c>
      <c r="D31" s="4">
        <f t="shared" si="2"/>
        <v>2.1904871854075272</v>
      </c>
      <c r="E31" s="4">
        <f t="shared" si="3"/>
        <v>1.8399922420480992</v>
      </c>
      <c r="G31" s="4">
        <f t="shared" si="1"/>
        <v>1.0303573310846421</v>
      </c>
    </row>
    <row r="32" spans="1:7" x14ac:dyDescent="0.2">
      <c r="A32" s="4">
        <f>IF('True_Odds_Calculator_2-way'!A33="","",'True_Odds_Calculator_2-way'!A33)</f>
        <v>1.76</v>
      </c>
      <c r="B32" s="4">
        <f>IF('True_Odds_Calculator_2-way'!B33="","",'True_Odds_Calculator_2-way'!B33)</f>
        <v>2.17</v>
      </c>
      <c r="C32" s="4">
        <f t="shared" si="0"/>
        <v>2.9011311269375728E-2</v>
      </c>
      <c r="D32" s="4">
        <f t="shared" si="2"/>
        <v>1.8061099025820484</v>
      </c>
      <c r="E32" s="4">
        <f t="shared" si="3"/>
        <v>2.2405256365129644</v>
      </c>
      <c r="G32" s="4">
        <f t="shared" si="1"/>
        <v>1.0290113112693757</v>
      </c>
    </row>
    <row r="33" spans="1:7" x14ac:dyDescent="0.2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2.7941553447834E-2</v>
      </c>
      <c r="D33" s="4">
        <f t="shared" si="2"/>
        <v>2.4297726564933044</v>
      </c>
      <c r="E33" s="4">
        <f t="shared" si="3"/>
        <v>1.6994118928338053</v>
      </c>
      <c r="G33" s="4">
        <f t="shared" si="1"/>
        <v>1.027941553447834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1.85</v>
      </c>
      <c r="C34" s="4">
        <f t="shared" si="0"/>
        <v>2.3632327980154022E-2</v>
      </c>
      <c r="D34" s="4">
        <f t="shared" si="2"/>
        <v>2.1219005402410303</v>
      </c>
      <c r="E34" s="4">
        <f t="shared" si="3"/>
        <v>1.8913446104457341</v>
      </c>
      <c r="G34" s="4">
        <f t="shared" si="1"/>
        <v>1.023632327980154</v>
      </c>
    </row>
    <row r="35" spans="1:7" x14ac:dyDescent="0.2">
      <c r="A35" s="4">
        <f>IF('True_Odds_Calculator_2-way'!A36="","",'True_Odds_Calculator_2-way'!A36)</f>
        <v>2.06</v>
      </c>
      <c r="B35" s="4">
        <f>IF('True_Odds_Calculator_2-way'!B36="","",'True_Odds_Calculator_2-way'!B36)</f>
        <v>1.84</v>
      </c>
      <c r="C35" s="4">
        <f t="shared" si="0"/>
        <v>2.891515407344869E-2</v>
      </c>
      <c r="D35" s="4">
        <f t="shared" si="2"/>
        <v>2.1232354918216445</v>
      </c>
      <c r="E35" s="4">
        <f t="shared" si="3"/>
        <v>1.8902852583283463</v>
      </c>
      <c r="G35" s="4">
        <f t="shared" si="1"/>
        <v>1.0289151540734487</v>
      </c>
    </row>
    <row r="36" spans="1:7" x14ac:dyDescent="0.2">
      <c r="A36" s="4">
        <f>IF('True_Odds_Calculator_2-way'!A37="","",'True_Odds_Calculator_2-way'!A37)</f>
        <v>1.94</v>
      </c>
      <c r="B36" s="4">
        <f>IF('True_Odds_Calculator_2-way'!B37="","",'True_Odds_Calculator_2-way'!B37)</f>
        <v>1.94</v>
      </c>
      <c r="C36" s="4">
        <f t="shared" si="0"/>
        <v>3.0927835051546504E-2</v>
      </c>
      <c r="D36" s="4">
        <f t="shared" si="2"/>
        <v>2.0000000000000004</v>
      </c>
      <c r="E36" s="4">
        <f t="shared" si="3"/>
        <v>2.0000000000000004</v>
      </c>
      <c r="G36" s="4">
        <f t="shared" si="1"/>
        <v>1.0309278350515465</v>
      </c>
    </row>
    <row r="37" spans="1:7" x14ac:dyDescent="0.2">
      <c r="A37" s="4">
        <f>IF('True_Odds_Calculator_2-way'!A38="","",'True_Odds_Calculator_2-way'!A38)</f>
        <v>2.16</v>
      </c>
      <c r="B37" s="4">
        <f>IF('True_Odds_Calculator_2-way'!B38="","",'True_Odds_Calculator_2-way'!B38)</f>
        <v>1.75</v>
      </c>
      <c r="C37" s="4">
        <f t="shared" si="0"/>
        <v>3.4391534391534417E-2</v>
      </c>
      <c r="D37" s="4">
        <f t="shared" si="2"/>
        <v>2.2433234421364987</v>
      </c>
      <c r="E37" s="4">
        <f t="shared" si="3"/>
        <v>1.8042959427207637</v>
      </c>
      <c r="G37" s="4">
        <f t="shared" si="1"/>
        <v>1.0343915343915344</v>
      </c>
    </row>
    <row r="38" spans="1:7" x14ac:dyDescent="0.2">
      <c r="A38" s="4">
        <f>IF('True_Odds_Calculator_2-way'!A39="","",'True_Odds_Calculator_2-way'!A39)</f>
        <v>2.16</v>
      </c>
      <c r="B38" s="4">
        <f>IF('True_Odds_Calculator_2-way'!B39="","",'True_Odds_Calculator_2-way'!B39)</f>
        <v>1.75</v>
      </c>
      <c r="C38" s="4">
        <f t="shared" si="0"/>
        <v>3.4391534391534417E-2</v>
      </c>
      <c r="D38" s="4">
        <f t="shared" si="2"/>
        <v>2.2433234421364987</v>
      </c>
      <c r="E38" s="4">
        <f t="shared" si="3"/>
        <v>1.8042959427207637</v>
      </c>
      <c r="G38" s="4">
        <f t="shared" si="1"/>
        <v>1.0343915343915344</v>
      </c>
    </row>
    <row r="39" spans="1:7" x14ac:dyDescent="0.2">
      <c r="A39" s="4">
        <f>IF('True_Odds_Calculator_2-way'!A40="","",'True_Odds_Calculator_2-way'!A40)</f>
        <v>2.16</v>
      </c>
      <c r="B39" s="4">
        <f>IF('True_Odds_Calculator_2-way'!B40="","",'True_Odds_Calculator_2-way'!B40)</f>
        <v>1.75</v>
      </c>
      <c r="C39" s="4">
        <f t="shared" si="0"/>
        <v>3.4391534391534417E-2</v>
      </c>
      <c r="D39" s="4">
        <f t="shared" si="2"/>
        <v>2.2433234421364987</v>
      </c>
      <c r="E39" s="4">
        <f t="shared" si="3"/>
        <v>1.8042959427207637</v>
      </c>
      <c r="G39" s="4">
        <f t="shared" si="1"/>
        <v>1.0343915343915344</v>
      </c>
    </row>
    <row r="40" spans="1:7" x14ac:dyDescent="0.2">
      <c r="A40" s="4">
        <f>IF('True_Odds_Calculator_2-way'!A41="","",'True_Odds_Calculator_2-way'!A41)</f>
        <v>2.29</v>
      </c>
      <c r="B40" s="4">
        <f>IF('True_Odds_Calculator_2-way'!B41="","",'True_Odds_Calculator_2-way'!B41)</f>
        <v>1.68</v>
      </c>
      <c r="C40" s="4">
        <f t="shared" si="0"/>
        <v>3.1919317945518833E-2</v>
      </c>
      <c r="D40" s="4">
        <f t="shared" si="2"/>
        <v>2.3768688990485605</v>
      </c>
      <c r="E40" s="4">
        <f t="shared" si="3"/>
        <v>1.7262855604415328</v>
      </c>
      <c r="G40" s="4">
        <f t="shared" si="1"/>
        <v>1.0319193179455188</v>
      </c>
    </row>
    <row r="41" spans="1:7" x14ac:dyDescent="0.2">
      <c r="A41" s="4">
        <f>IF('True_Odds_Calculator_2-way'!A42="","",'True_Odds_Calculator_2-way'!A42)</f>
        <v>1.98</v>
      </c>
      <c r="B41" s="4">
        <f>IF('True_Odds_Calculator_2-way'!B42="","",'True_Odds_Calculator_2-way'!B42)</f>
        <v>1.91</v>
      </c>
      <c r="C41" s="4">
        <f t="shared" si="0"/>
        <v>2.861071447458885E-2</v>
      </c>
      <c r="D41" s="4">
        <f t="shared" si="2"/>
        <v>2.0377175494369308</v>
      </c>
      <c r="E41" s="4">
        <f t="shared" si="3"/>
        <v>1.9636533568721115</v>
      </c>
      <c r="G41" s="4">
        <f t="shared" si="1"/>
        <v>1.0286107144745888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1.68</v>
      </c>
      <c r="C42" s="4">
        <f t="shared" si="0"/>
        <v>3.5766729599328695E-2</v>
      </c>
      <c r="D42" s="4">
        <f t="shared" si="2"/>
        <v>2.3660503784588656</v>
      </c>
      <c r="E42" s="4">
        <f t="shared" si="3"/>
        <v>1.7320374239258789</v>
      </c>
      <c r="G42" s="4">
        <f t="shared" si="1"/>
        <v>1.0357667295993287</v>
      </c>
    </row>
    <row r="43" spans="1:7" x14ac:dyDescent="0.2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3.4849694067571102E-2</v>
      </c>
      <c r="D43" s="4">
        <f t="shared" si="2"/>
        <v>2.1797622499275153</v>
      </c>
      <c r="E43" s="4">
        <f t="shared" si="3"/>
        <v>1.8476284099287292</v>
      </c>
      <c r="G43" s="4">
        <f t="shared" si="1"/>
        <v>1.0348496940675711</v>
      </c>
    </row>
    <row r="44" spans="1:7" x14ac:dyDescent="0.2">
      <c r="A44" s="4">
        <f>IF('True_Odds_Calculator_2-way'!A45="","",'True_Odds_Calculator_2-way'!A45)</f>
        <v>2.16</v>
      </c>
      <c r="B44" s="4">
        <f>IF('True_Odds_Calculator_2-way'!B45="","",'True_Odds_Calculator_2-way'!B45)</f>
        <v>1.75</v>
      </c>
      <c r="C44" s="4">
        <f t="shared" si="0"/>
        <v>3.4391534391534417E-2</v>
      </c>
      <c r="D44" s="4">
        <f t="shared" si="2"/>
        <v>2.2433234421364987</v>
      </c>
      <c r="E44" s="4">
        <f t="shared" si="3"/>
        <v>1.8042959427207637</v>
      </c>
      <c r="G44" s="4">
        <f t="shared" si="1"/>
        <v>1.0343915343915344</v>
      </c>
    </row>
    <row r="45" spans="1:7" x14ac:dyDescent="0.2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3.1504065040650397E-2</v>
      </c>
      <c r="D45" s="4">
        <f t="shared" si="2"/>
        <v>2.5591677503250976</v>
      </c>
      <c r="E45" s="4">
        <f t="shared" si="3"/>
        <v>1.6413678065054211</v>
      </c>
      <c r="G45" s="4">
        <f t="shared" si="1"/>
        <v>1.0315040650406504</v>
      </c>
    </row>
    <row r="46" spans="1:7" x14ac:dyDescent="0.2">
      <c r="A46" s="4">
        <f>IF('True_Odds_Calculator_2-way'!A47="","",'True_Odds_Calculator_2-way'!A47)</f>
        <v>1.88</v>
      </c>
      <c r="B46" s="4">
        <f>IF('True_Odds_Calculator_2-way'!B47="","",'True_Odds_Calculator_2-way'!B47)</f>
        <v>1.99</v>
      </c>
      <c r="C46" s="4">
        <f t="shared" si="0"/>
        <v>3.4427456431091574E-2</v>
      </c>
      <c r="D46" s="4">
        <f t="shared" si="2"/>
        <v>1.9428749480681344</v>
      </c>
      <c r="E46" s="4">
        <f t="shared" si="3"/>
        <v>2.0605860321656753</v>
      </c>
      <c r="G46" s="4">
        <f t="shared" si="1"/>
        <v>1.0344274564310916</v>
      </c>
    </row>
    <row r="47" spans="1:7" x14ac:dyDescent="0.2">
      <c r="A47" s="4">
        <f>IF('True_Odds_Calculator_2-way'!A48="","",'True_Odds_Calculator_2-way'!A48)</f>
        <v>1.91</v>
      </c>
      <c r="B47" s="4">
        <f>IF('True_Odds_Calculator_2-way'!B48="","",'True_Odds_Calculator_2-way'!B48)</f>
        <v>1.96</v>
      </c>
      <c r="C47" s="4">
        <f t="shared" si="0"/>
        <v>3.3764291056736839E-2</v>
      </c>
      <c r="D47" s="4">
        <f t="shared" si="2"/>
        <v>1.9736398144242935</v>
      </c>
      <c r="E47" s="4">
        <f t="shared" si="3"/>
        <v>2.0270738574832143</v>
      </c>
      <c r="G47" s="4">
        <f t="shared" si="1"/>
        <v>1.0337642910567368</v>
      </c>
    </row>
    <row r="48" spans="1:7" x14ac:dyDescent="0.2">
      <c r="A48" s="4">
        <f>IF('True_Odds_Calculator_2-way'!A49="","",'True_Odds_Calculator_2-way'!A49)</f>
        <v>1.83</v>
      </c>
      <c r="B48" s="4">
        <f>IF('True_Odds_Calculator_2-way'!B49="","",'True_Odds_Calculator_2-way'!B49)</f>
        <v>2.0499999999999998</v>
      </c>
      <c r="C48" s="4">
        <f t="shared" si="0"/>
        <v>3.4252965480474407E-2</v>
      </c>
      <c r="D48" s="4">
        <f t="shared" si="2"/>
        <v>1.8892106257081707</v>
      </c>
      <c r="E48" s="4">
        <f t="shared" si="3"/>
        <v>2.1245929491717397</v>
      </c>
      <c r="G48" s="4">
        <f t="shared" si="1"/>
        <v>1.0342529654804744</v>
      </c>
    </row>
    <row r="49" spans="1:7" x14ac:dyDescent="0.2">
      <c r="A49" s="4">
        <f>IF('True_Odds_Calculator_2-way'!A50="","",'True_Odds_Calculator_2-way'!A50)</f>
        <v>2.12</v>
      </c>
      <c r="B49" s="4">
        <f>IF('True_Odds_Calculator_2-way'!B50="","",'True_Odds_Calculator_2-way'!B50)</f>
        <v>1.76</v>
      </c>
      <c r="C49" s="4">
        <f t="shared" si="0"/>
        <v>3.9879931389365408E-2</v>
      </c>
      <c r="D49" s="4">
        <f t="shared" si="2"/>
        <v>2.213573801613669</v>
      </c>
      <c r="E49" s="4">
        <f t="shared" si="3"/>
        <v>1.8240125146656239</v>
      </c>
      <c r="G49" s="4">
        <f t="shared" si="1"/>
        <v>1.0398799313893654</v>
      </c>
    </row>
    <row r="50" spans="1:7" x14ac:dyDescent="0.2">
      <c r="A50" s="4">
        <f>IF('True_Odds_Calculator_2-way'!A51="","",'True_Odds_Calculator_2-way'!A51)</f>
        <v>2.13</v>
      </c>
      <c r="B50" s="4">
        <f>IF('True_Odds_Calculator_2-way'!B51="","",'True_Odds_Calculator_2-way'!B51)</f>
        <v>1.76</v>
      </c>
      <c r="C50" s="4">
        <f t="shared" si="0"/>
        <v>3.7665386256935607E-2</v>
      </c>
      <c r="D50" s="4">
        <f t="shared" si="2"/>
        <v>2.2190126672191313</v>
      </c>
      <c r="E50" s="4">
        <f t="shared" si="3"/>
        <v>1.8203360202000585</v>
      </c>
      <c r="G50" s="4">
        <f t="shared" si="1"/>
        <v>1.0376653862569356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3.315137797896428E-2</v>
      </c>
      <c r="D51" s="4">
        <f t="shared" si="2"/>
        <v>2.1006852188505105</v>
      </c>
      <c r="E51" s="4">
        <f t="shared" si="3"/>
        <v>1.9085249650616189</v>
      </c>
      <c r="G51" s="4">
        <f t="shared" si="1"/>
        <v>1.0331513779789643</v>
      </c>
    </row>
    <row r="52" spans="1:7" x14ac:dyDescent="0.2">
      <c r="A52" s="4">
        <f>IF('True_Odds_Calculator_2-way'!A53="","",'True_Odds_Calculator_2-way'!A53)</f>
        <v>2.09</v>
      </c>
      <c r="B52" s="4">
        <f>IF('True_Odds_Calculator_2-way'!B53="","",'True_Odds_Calculator_2-way'!B53)</f>
        <v>1.78</v>
      </c>
      <c r="C52" s="4">
        <f t="shared" si="0"/>
        <v>4.0266652330519959E-2</v>
      </c>
      <c r="D52" s="4">
        <f t="shared" si="2"/>
        <v>2.1818075186206087</v>
      </c>
      <c r="E52" s="4">
        <f t="shared" si="3"/>
        <v>1.8461614808198106</v>
      </c>
      <c r="G52" s="4">
        <f t="shared" si="1"/>
        <v>1.04026665233052</v>
      </c>
    </row>
    <row r="53" spans="1:7" x14ac:dyDescent="0.2">
      <c r="A53" s="4">
        <f>IF('True_Odds_Calculator_2-way'!A54="","",'True_Odds_Calculator_2-way'!A54)</f>
        <v>2.02</v>
      </c>
      <c r="B53" s="4">
        <f>IF('True_Odds_Calculator_2-way'!B54="","",'True_Odds_Calculator_2-way'!B54)</f>
        <v>1.85</v>
      </c>
      <c r="C53" s="4">
        <f t="shared" si="0"/>
        <v>3.5590045491035394E-2</v>
      </c>
      <c r="D53" s="4">
        <f t="shared" si="2"/>
        <v>2.0953181945612553</v>
      </c>
      <c r="E53" s="4">
        <f t="shared" si="3"/>
        <v>1.9129767084719731</v>
      </c>
      <c r="G53" s="4">
        <f t="shared" si="1"/>
        <v>1.0355900454910354</v>
      </c>
    </row>
    <row r="54" spans="1:7" x14ac:dyDescent="0.2">
      <c r="A54" s="4">
        <f>IF('True_Odds_Calculator_2-way'!A55="","",'True_Odds_Calculator_2-way'!A55)</f>
        <v>2.0299999999999998</v>
      </c>
      <c r="B54" s="4">
        <f>IF('True_Odds_Calculator_2-way'!B55="","",'True_Odds_Calculator_2-way'!B55)</f>
        <v>1.85</v>
      </c>
      <c r="C54" s="4">
        <f t="shared" si="0"/>
        <v>3.315137797896428E-2</v>
      </c>
      <c r="D54" s="4">
        <f t="shared" si="2"/>
        <v>2.1006852188505105</v>
      </c>
      <c r="E54" s="4">
        <f t="shared" si="3"/>
        <v>1.9085249650616189</v>
      </c>
      <c r="G54" s="4">
        <f t="shared" si="1"/>
        <v>1.0331513779789643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3.3764291056736839E-2</v>
      </c>
      <c r="D55" s="4">
        <f t="shared" si="2"/>
        <v>1.9736398144242935</v>
      </c>
      <c r="E55" s="4">
        <f t="shared" si="3"/>
        <v>2.0270738574832143</v>
      </c>
      <c r="G55" s="4">
        <f t="shared" si="1"/>
        <v>1.0337642910567368</v>
      </c>
    </row>
    <row r="56" spans="1:7" x14ac:dyDescent="0.2">
      <c r="A56" s="4">
        <f>IF('True_Odds_Calculator_2-way'!A57="","",'True_Odds_Calculator_2-way'!A57)</f>
        <v>2.4500000000000002</v>
      </c>
      <c r="B56" s="4">
        <f>IF('True_Odds_Calculator_2-way'!B57="","",'True_Odds_Calculator_2-way'!B57)</f>
        <v>1.59</v>
      </c>
      <c r="C56" s="4">
        <f t="shared" si="0"/>
        <v>3.7094082916185211E-2</v>
      </c>
      <c r="D56" s="4">
        <f t="shared" si="2"/>
        <v>2.5666282325811234</v>
      </c>
      <c r="E56" s="4">
        <f t="shared" si="3"/>
        <v>1.6383135317001365</v>
      </c>
      <c r="G56" s="4">
        <f t="shared" si="1"/>
        <v>1.0370940829161852</v>
      </c>
    </row>
    <row r="57" spans="1:7" x14ac:dyDescent="0.2">
      <c r="A57" s="4">
        <f>IF('True_Odds_Calculator_2-way'!A58="","",'True_Odds_Calculator_2-way'!A58)</f>
        <v>2.0299999999999998</v>
      </c>
      <c r="B57" s="4">
        <f>IF('True_Odds_Calculator_2-way'!B58="","",'True_Odds_Calculator_2-way'!B58)</f>
        <v>1.85</v>
      </c>
      <c r="C57" s="4">
        <f t="shared" si="0"/>
        <v>3.315137797896428E-2</v>
      </c>
      <c r="D57" s="4">
        <f t="shared" si="2"/>
        <v>2.1006852188505105</v>
      </c>
      <c r="E57" s="4">
        <f t="shared" si="3"/>
        <v>1.9085249650616189</v>
      </c>
      <c r="G57" s="4">
        <f t="shared" si="1"/>
        <v>1.0331513779789643</v>
      </c>
    </row>
    <row r="58" spans="1:7" x14ac:dyDescent="0.2">
      <c r="A58" s="4">
        <f>IF('True_Odds_Calculator_2-way'!A59="","",'True_Odds_Calculator_2-way'!A59)</f>
        <v>2.33</v>
      </c>
      <c r="B58" s="4">
        <f>IF('True_Odds_Calculator_2-way'!B59="","",'True_Odds_Calculator_2-way'!B59)</f>
        <v>1.65</v>
      </c>
      <c r="C58" s="4">
        <f t="shared" si="0"/>
        <v>3.5245155416829377E-2</v>
      </c>
      <c r="D58" s="4">
        <f t="shared" si="2"/>
        <v>2.4297677358192451</v>
      </c>
      <c r="E58" s="4">
        <f t="shared" si="3"/>
        <v>1.6994142999226434</v>
      </c>
      <c r="G58" s="4">
        <f t="shared" si="1"/>
        <v>1.0352451554168294</v>
      </c>
    </row>
    <row r="59" spans="1:7" x14ac:dyDescent="0.2">
      <c r="A59" s="4">
        <f>IF('True_Odds_Calculator_2-way'!A60="","",'True_Odds_Calculator_2-way'!A60)</f>
        <v>2.41</v>
      </c>
      <c r="B59" s="4">
        <f>IF('True_Odds_Calculator_2-way'!B60="","",'True_Odds_Calculator_2-way'!B60)</f>
        <v>1.61</v>
      </c>
      <c r="C59" s="4">
        <f t="shared" si="0"/>
        <v>3.6055771758459754E-2</v>
      </c>
      <c r="D59" s="4">
        <f t="shared" si="2"/>
        <v>2.5194636537774748</v>
      </c>
      <c r="E59" s="4">
        <f t="shared" si="3"/>
        <v>1.6581269630990791</v>
      </c>
      <c r="G59" s="4">
        <f t="shared" si="1"/>
        <v>1.0360557717584598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1.87</v>
      </c>
      <c r="C60" s="4">
        <f t="shared" si="0"/>
        <v>3.22717960997152E-2</v>
      </c>
      <c r="D60" s="4">
        <f t="shared" si="2"/>
        <v>2.0773758532069522</v>
      </c>
      <c r="E60" s="4">
        <f t="shared" si="3"/>
        <v>1.9281811886013285</v>
      </c>
      <c r="G60" s="4">
        <f t="shared" si="1"/>
        <v>1.0322717960997152</v>
      </c>
    </row>
    <row r="61" spans="1:7" x14ac:dyDescent="0.2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3.9828922747928264E-2</v>
      </c>
      <c r="D61" s="4">
        <f t="shared" si="2"/>
        <v>2.2461723206244368</v>
      </c>
      <c r="E61" s="4">
        <f t="shared" si="3"/>
        <v>1.8024572392194651</v>
      </c>
      <c r="G61" s="4">
        <f t="shared" si="1"/>
        <v>1.0398289227479283</v>
      </c>
    </row>
    <row r="62" spans="1:7" x14ac:dyDescent="0.2">
      <c r="A62" s="4">
        <f>IF('True_Odds_Calculator_2-way'!A63="","",'True_Odds_Calculator_2-way'!A63)</f>
        <v>1.95</v>
      </c>
      <c r="B62" s="4">
        <f>IF('True_Odds_Calculator_2-way'!B63="","",'True_Odds_Calculator_2-way'!B63)</f>
        <v>1.92</v>
      </c>
      <c r="C62" s="4">
        <f t="shared" si="0"/>
        <v>3.3653846153846256E-2</v>
      </c>
      <c r="D62" s="4">
        <f t="shared" si="2"/>
        <v>2.0161550888529889</v>
      </c>
      <c r="E62" s="4">
        <f t="shared" si="3"/>
        <v>1.9841017488076311</v>
      </c>
      <c r="G62" s="4">
        <f t="shared" si="1"/>
        <v>1.0336538461538463</v>
      </c>
    </row>
    <row r="63" spans="1:7" x14ac:dyDescent="0.2">
      <c r="A63" s="4">
        <f>IF('True_Odds_Calculator_2-way'!A64="","",'True_Odds_Calculator_2-way'!A64)</f>
        <v>2.16</v>
      </c>
      <c r="B63" s="4">
        <f>IF('True_Odds_Calculator_2-way'!B64="","",'True_Odds_Calculator_2-way'!B64)</f>
        <v>1.74</v>
      </c>
      <c r="C63" s="4">
        <f t="shared" si="0"/>
        <v>3.7675606641123682E-2</v>
      </c>
      <c r="D63" s="4">
        <f t="shared" si="2"/>
        <v>2.2516175413371671</v>
      </c>
      <c r="E63" s="4">
        <f t="shared" si="3"/>
        <v>1.7989661114302122</v>
      </c>
      <c r="G63" s="4">
        <f t="shared" si="1"/>
        <v>1.0376756066411237</v>
      </c>
    </row>
    <row r="64" spans="1:7" x14ac:dyDescent="0.2">
      <c r="A64" s="4">
        <f>IF('True_Odds_Calculator_2-way'!A65="","",'True_Odds_Calculator_2-way'!A65)</f>
        <v>2.35</v>
      </c>
      <c r="B64" s="4">
        <f>IF('True_Odds_Calculator_2-way'!B65="","",'True_Odds_Calculator_2-way'!B65)</f>
        <v>1.63</v>
      </c>
      <c r="C64" s="4">
        <f t="shared" si="0"/>
        <v>3.9028847408954404E-2</v>
      </c>
      <c r="D64" s="4">
        <f t="shared" si="2"/>
        <v>2.4629480790869636</v>
      </c>
      <c r="E64" s="4">
        <f t="shared" si="3"/>
        <v>1.6835512581035048</v>
      </c>
      <c r="G64" s="4">
        <f t="shared" si="1"/>
        <v>1.0390288474089544</v>
      </c>
    </row>
    <row r="65" spans="1:7" x14ac:dyDescent="0.2">
      <c r="A65" s="4">
        <f>IF('True_Odds_Calculator_2-way'!A66="","",'True_Odds_Calculator_2-way'!A66)</f>
        <v>2.2400000000000002</v>
      </c>
      <c r="B65" s="4">
        <f>IF('True_Odds_Calculator_2-way'!B66="","",'True_Odds_Calculator_2-way'!B66)</f>
        <v>1.69</v>
      </c>
      <c r="C65" s="4">
        <f t="shared" si="0"/>
        <v>3.8144547759932479E-2</v>
      </c>
      <c r="D65" s="4">
        <f t="shared" si="2"/>
        <v>2.3399678575843743</v>
      </c>
      <c r="E65" s="4">
        <f t="shared" si="3"/>
        <v>1.7462865578005351</v>
      </c>
      <c r="G65" s="4">
        <f t="shared" si="1"/>
        <v>1.0381445477599325</v>
      </c>
    </row>
    <row r="66" spans="1:7" x14ac:dyDescent="0.2">
      <c r="A66" s="4">
        <f>IF('True_Odds_Calculator_2-way'!A67="","",'True_Odds_Calculator_2-way'!A67)</f>
        <v>2.09</v>
      </c>
      <c r="B66" s="4">
        <f>IF('True_Odds_Calculator_2-way'!B67="","",'True_Odds_Calculator_2-way'!B67)</f>
        <v>1.79</v>
      </c>
      <c r="C66" s="4">
        <f t="shared" ref="C66:C129" si="4">IF(A66="","",((1/A66)+(1/B66))-1)</f>
        <v>3.7128117398625982E-2</v>
      </c>
      <c r="D66" s="4">
        <f t="shared" si="2"/>
        <v>2.1743628490889537</v>
      </c>
      <c r="E66" s="4">
        <f t="shared" si="3"/>
        <v>1.8515255747197545</v>
      </c>
      <c r="G66" s="4">
        <f t="shared" ref="G66:G129" si="5">IF(A66="","",C66+1)</f>
        <v>1.037128117398626</v>
      </c>
    </row>
    <row r="67" spans="1:7" x14ac:dyDescent="0.2">
      <c r="A67" s="4">
        <f>IF('True_Odds_Calculator_2-way'!A68="","",'True_Odds_Calculator_2-way'!A68)</f>
        <v>1.92</v>
      </c>
      <c r="B67" s="4">
        <f>IF('True_Odds_Calculator_2-way'!B68="","",'True_Odds_Calculator_2-way'!B68)</f>
        <v>1.95</v>
      </c>
      <c r="C67" s="4">
        <f t="shared" si="4"/>
        <v>3.3653846153846256E-2</v>
      </c>
      <c r="D67" s="4">
        <f t="shared" ref="D67:D130" si="6">IF(A67="","",(2*A67)/(2-($C67*A67)))</f>
        <v>1.9841017488076311</v>
      </c>
      <c r="E67" s="4">
        <f t="shared" ref="E67:E130" si="7">IF(B67="","",(2*B67)/(2-($C67*B67)))</f>
        <v>2.0161550888529889</v>
      </c>
      <c r="G67" s="4">
        <f t="shared" si="5"/>
        <v>1.0336538461538463</v>
      </c>
    </row>
    <row r="68" spans="1:7" x14ac:dyDescent="0.2">
      <c r="A68" s="4">
        <f>IF('True_Odds_Calculator_2-way'!A69="","",'True_Odds_Calculator_2-way'!A69)</f>
        <v>2.25</v>
      </c>
      <c r="B68" s="4">
        <f>IF('True_Odds_Calculator_2-way'!B69="","",'True_Odds_Calculator_2-way'!B69)</f>
        <v>1.68</v>
      </c>
      <c r="C68" s="4">
        <f t="shared" si="4"/>
        <v>3.9682539682539542E-2</v>
      </c>
      <c r="D68" s="4">
        <f t="shared" si="6"/>
        <v>2.3551401869158877</v>
      </c>
      <c r="E68" s="4">
        <f t="shared" si="7"/>
        <v>1.7379310344827583</v>
      </c>
      <c r="G68" s="4">
        <f t="shared" si="5"/>
        <v>1.0396825396825395</v>
      </c>
    </row>
    <row r="69" spans="1:7" x14ac:dyDescent="0.2">
      <c r="A69" s="4">
        <f>IF('True_Odds_Calculator_2-way'!A70="","",'True_Odds_Calculator_2-way'!A70)</f>
        <v>2.58</v>
      </c>
      <c r="B69" s="4">
        <f>IF('True_Odds_Calculator_2-way'!B70="","",'True_Odds_Calculator_2-way'!B70)</f>
        <v>1.53</v>
      </c>
      <c r="C69" s="4">
        <f t="shared" si="4"/>
        <v>4.1191670466636188E-2</v>
      </c>
      <c r="D69" s="4">
        <f t="shared" si="6"/>
        <v>2.7247877407330705</v>
      </c>
      <c r="E69" s="4">
        <f t="shared" si="7"/>
        <v>1.5797814863729138</v>
      </c>
      <c r="G69" s="4">
        <f t="shared" si="5"/>
        <v>1.0411916704666362</v>
      </c>
    </row>
    <row r="70" spans="1:7" x14ac:dyDescent="0.2">
      <c r="A70" s="4">
        <f>IF('True_Odds_Calculator_2-way'!A71="","",'True_Odds_Calculator_2-way'!A71)</f>
        <v>1.72</v>
      </c>
      <c r="B70" s="4">
        <f>IF('True_Odds_Calculator_2-way'!B71="","",'True_Odds_Calculator_2-way'!B71)</f>
        <v>2.15</v>
      </c>
      <c r="C70" s="4">
        <f t="shared" si="4"/>
        <v>4.6511627906976827E-2</v>
      </c>
      <c r="D70" s="4">
        <f t="shared" si="6"/>
        <v>1.7916666666666667</v>
      </c>
      <c r="E70" s="4">
        <f t="shared" si="7"/>
        <v>2.263157894736842</v>
      </c>
      <c r="G70" s="4">
        <f t="shared" si="5"/>
        <v>1.0465116279069768</v>
      </c>
    </row>
    <row r="71" spans="1:7" x14ac:dyDescent="0.2">
      <c r="A71" s="4">
        <f>IF('True_Odds_Calculator_2-way'!A72="","",'True_Odds_Calculator_2-way'!A72)</f>
        <v>2.25</v>
      </c>
      <c r="B71" s="4">
        <f>IF('True_Odds_Calculator_2-way'!B72="","",'True_Odds_Calculator_2-way'!B72)</f>
        <v>1.66</v>
      </c>
      <c r="C71" s="4">
        <f t="shared" si="4"/>
        <v>4.685408299866145E-2</v>
      </c>
      <c r="D71" s="4">
        <f t="shared" si="6"/>
        <v>2.375198728139905</v>
      </c>
      <c r="E71" s="4">
        <f t="shared" si="7"/>
        <v>1.7271676300578036</v>
      </c>
      <c r="G71" s="4">
        <f t="shared" si="5"/>
        <v>1.0468540829986615</v>
      </c>
    </row>
    <row r="72" spans="1:7" x14ac:dyDescent="0.2">
      <c r="A72" s="4">
        <f>IF('True_Odds_Calculator_2-way'!A73="","",'True_Odds_Calculator_2-way'!A73)</f>
        <v>1.55</v>
      </c>
      <c r="B72" s="4">
        <f>IF('True_Odds_Calculator_2-way'!B73="","",'True_Odds_Calculator_2-way'!B73)</f>
        <v>2.46</v>
      </c>
      <c r="C72" s="4">
        <f t="shared" si="4"/>
        <v>5.1665355363231136E-2</v>
      </c>
      <c r="D72" s="4">
        <f t="shared" si="6"/>
        <v>1.6146517044251538</v>
      </c>
      <c r="E72" s="4">
        <f t="shared" si="7"/>
        <v>2.6269376507061666</v>
      </c>
      <c r="G72" s="4">
        <f t="shared" si="5"/>
        <v>1.0516653553632311</v>
      </c>
    </row>
    <row r="73" spans="1:7" x14ac:dyDescent="0.2">
      <c r="A73" s="4">
        <f>IF('True_Odds_Calculator_2-way'!A74="","",'True_Odds_Calculator_2-way'!A74)</f>
        <v>1.71</v>
      </c>
      <c r="B73" s="4">
        <f>IF('True_Odds_Calculator_2-way'!B74="","",'True_Odds_Calculator_2-way'!B74)</f>
        <v>2.17</v>
      </c>
      <c r="C73" s="4">
        <f t="shared" si="4"/>
        <v>4.5624814724984475E-2</v>
      </c>
      <c r="D73" s="4">
        <f t="shared" si="6"/>
        <v>1.7794135277051812</v>
      </c>
      <c r="E73" s="4">
        <f t="shared" si="7"/>
        <v>2.2830159657919831</v>
      </c>
      <c r="G73" s="4">
        <f t="shared" si="5"/>
        <v>1.0456248147249845</v>
      </c>
    </row>
    <row r="74" spans="1:7" x14ac:dyDescent="0.2">
      <c r="A74" s="4">
        <f>IF('True_Odds_Calculator_2-way'!A75="","",'True_Odds_Calculator_2-way'!A75)</f>
        <v>1.71</v>
      </c>
      <c r="B74" s="4">
        <f>IF('True_Odds_Calculator_2-way'!B75="","",'True_Odds_Calculator_2-way'!B75)</f>
        <v>2.25</v>
      </c>
      <c r="C74" s="4">
        <f t="shared" si="4"/>
        <v>2.9239766081871288E-2</v>
      </c>
      <c r="D74" s="4">
        <f t="shared" si="6"/>
        <v>1.7538461538461536</v>
      </c>
      <c r="E74" s="4">
        <f t="shared" si="7"/>
        <v>2.3265306122448979</v>
      </c>
      <c r="G74" s="4">
        <f t="shared" si="5"/>
        <v>1.0292397660818713</v>
      </c>
    </row>
    <row r="75" spans="1:7" x14ac:dyDescent="0.2">
      <c r="A75" s="4">
        <f>IF('True_Odds_Calculator_2-way'!A76="","",'True_Odds_Calculator_2-way'!A76)</f>
        <v>2</v>
      </c>
      <c r="B75" s="4">
        <f>IF('True_Odds_Calculator_2-way'!B76="","",'True_Odds_Calculator_2-way'!B76)</f>
        <v>1.9</v>
      </c>
      <c r="C75" s="4">
        <f t="shared" si="4"/>
        <v>2.631578947368407E-2</v>
      </c>
      <c r="D75" s="4">
        <f t="shared" si="6"/>
        <v>2.0540540540540539</v>
      </c>
      <c r="E75" s="4">
        <f t="shared" si="7"/>
        <v>1.9487179487179485</v>
      </c>
      <c r="G75" s="4">
        <f t="shared" si="5"/>
        <v>1.0263157894736841</v>
      </c>
    </row>
    <row r="76" spans="1:7" x14ac:dyDescent="0.2">
      <c r="A76" s="4">
        <f>IF('True_Odds_Calculator_2-way'!A77="","",'True_Odds_Calculator_2-way'!A77)</f>
        <v>2.08</v>
      </c>
      <c r="B76" s="4">
        <f>IF('True_Odds_Calculator_2-way'!B77="","",'True_Odds_Calculator_2-way'!B77)</f>
        <v>1.79</v>
      </c>
      <c r="C76" s="4">
        <f t="shared" si="4"/>
        <v>3.9428448646325664E-2</v>
      </c>
      <c r="D76" s="4">
        <f t="shared" si="6"/>
        <v>2.1689385995572641</v>
      </c>
      <c r="E76" s="4">
        <f t="shared" si="7"/>
        <v>1.8554769261437256</v>
      </c>
      <c r="G76" s="4">
        <f t="shared" si="5"/>
        <v>1.0394284486463257</v>
      </c>
    </row>
    <row r="77" spans="1:7" x14ac:dyDescent="0.2">
      <c r="A77" s="4">
        <f>IF('True_Odds_Calculator_2-way'!A78="","",'True_Odds_Calculator_2-way'!A78)</f>
        <v>2.83</v>
      </c>
      <c r="B77" s="4">
        <f>IF('True_Odds_Calculator_2-way'!B78="","",'True_Odds_Calculator_2-way'!B78)</f>
        <v>1.46</v>
      </c>
      <c r="C77" s="4">
        <f t="shared" si="4"/>
        <v>3.8288397308678945E-2</v>
      </c>
      <c r="D77" s="4">
        <f t="shared" si="6"/>
        <v>2.9921065971467877</v>
      </c>
      <c r="E77" s="4">
        <f t="shared" si="7"/>
        <v>1.5019811697989749</v>
      </c>
      <c r="G77" s="4">
        <f t="shared" si="5"/>
        <v>1.0382883973086789</v>
      </c>
    </row>
    <row r="78" spans="1:7" x14ac:dyDescent="0.2">
      <c r="A78" s="4">
        <f>IF('True_Odds_Calculator_2-way'!A79="","",'True_Odds_Calculator_2-way'!A79)</f>
        <v>2.77</v>
      </c>
      <c r="B78" s="4">
        <f>IF('True_Odds_Calculator_2-way'!B79="","",'True_Odds_Calculator_2-way'!B79)</f>
        <v>1.48</v>
      </c>
      <c r="C78" s="4">
        <f t="shared" si="4"/>
        <v>3.6686506000585428E-2</v>
      </c>
      <c r="D78" s="4">
        <f t="shared" si="6"/>
        <v>2.9182801822323463</v>
      </c>
      <c r="E78" s="4">
        <f t="shared" si="7"/>
        <v>1.5213002820246402</v>
      </c>
      <c r="G78" s="4">
        <f t="shared" si="5"/>
        <v>1.0366865060005854</v>
      </c>
    </row>
    <row r="79" spans="1:7" x14ac:dyDescent="0.2">
      <c r="A79" s="4">
        <f>IF('True_Odds_Calculator_2-way'!A80="","",'True_Odds_Calculator_2-way'!A80)</f>
        <v>2.38</v>
      </c>
      <c r="B79" s="4">
        <f>IF('True_Odds_Calculator_2-way'!B80="","",'True_Odds_Calculator_2-way'!B80)</f>
        <v>1.62</v>
      </c>
      <c r="C79" s="4">
        <f t="shared" si="4"/>
        <v>3.7452017844174623E-2</v>
      </c>
      <c r="D79" s="4">
        <f t="shared" si="6"/>
        <v>2.4910195115648013</v>
      </c>
      <c r="E79" s="4">
        <f t="shared" si="7"/>
        <v>1.6706820348383742</v>
      </c>
      <c r="G79" s="4">
        <f t="shared" si="5"/>
        <v>1.0374520178441746</v>
      </c>
    </row>
    <row r="80" spans="1:7" x14ac:dyDescent="0.2">
      <c r="A80" s="4">
        <f>IF('True_Odds_Calculator_2-way'!A81="","",'True_Odds_Calculator_2-way'!A81)</f>
        <v>2.33</v>
      </c>
      <c r="B80" s="4">
        <f>IF('True_Odds_Calculator_2-way'!B81="","",'True_Odds_Calculator_2-way'!B81)</f>
        <v>1.64</v>
      </c>
      <c r="C80" s="4">
        <f t="shared" si="4"/>
        <v>3.8940646917198674E-2</v>
      </c>
      <c r="D80" s="4">
        <f t="shared" si="6"/>
        <v>2.4407256004087885</v>
      </c>
      <c r="E80" s="4">
        <f t="shared" si="7"/>
        <v>1.6940946976414255</v>
      </c>
      <c r="G80" s="4">
        <f t="shared" si="5"/>
        <v>1.0389406469171987</v>
      </c>
    </row>
    <row r="81" spans="1:7" x14ac:dyDescent="0.2">
      <c r="A81" s="4">
        <f>IF('True_Odds_Calculator_2-way'!A82="","",'True_Odds_Calculator_2-way'!A82)</f>
        <v>2.16</v>
      </c>
      <c r="B81" s="4">
        <f>IF('True_Odds_Calculator_2-way'!B82="","",'True_Odds_Calculator_2-way'!B82)</f>
        <v>1.74</v>
      </c>
      <c r="C81" s="4">
        <f t="shared" si="4"/>
        <v>3.7675606641123682E-2</v>
      </c>
      <c r="D81" s="4">
        <f t="shared" si="6"/>
        <v>2.2516175413371671</v>
      </c>
      <c r="E81" s="4">
        <f t="shared" si="7"/>
        <v>1.7989661114302122</v>
      </c>
      <c r="G81" s="4">
        <f t="shared" si="5"/>
        <v>1.0376756066411237</v>
      </c>
    </row>
    <row r="82" spans="1:7" x14ac:dyDescent="0.2">
      <c r="A82" s="4">
        <f>IF('True_Odds_Calculator_2-way'!A83="","",'True_Odds_Calculator_2-way'!A83)</f>
        <v>2.1800000000000002</v>
      </c>
      <c r="B82" s="4">
        <f>IF('True_Odds_Calculator_2-way'!B83="","",'True_Odds_Calculator_2-way'!B83)</f>
        <v>1.72</v>
      </c>
      <c r="C82" s="4">
        <f t="shared" si="4"/>
        <v>4.0110945167484591E-2</v>
      </c>
      <c r="D82" s="4">
        <f t="shared" si="6"/>
        <v>2.2796692607003894</v>
      </c>
      <c r="E82" s="4">
        <f t="shared" si="7"/>
        <v>1.7814519194222731</v>
      </c>
      <c r="G82" s="4">
        <f t="shared" si="5"/>
        <v>1.0401109451674846</v>
      </c>
    </row>
    <row r="83" spans="1:7" x14ac:dyDescent="0.2">
      <c r="A83" s="4">
        <f>IF('True_Odds_Calculator_2-way'!A84="","",'True_Odds_Calculator_2-way'!A84)</f>
        <v>2.46</v>
      </c>
      <c r="B83" s="4">
        <f>IF('True_Odds_Calculator_2-way'!B84="","",'True_Odds_Calculator_2-way'!B84)</f>
        <v>1.58</v>
      </c>
      <c r="C83" s="4">
        <f t="shared" si="4"/>
        <v>3.9415457445713731E-2</v>
      </c>
      <c r="D83" s="4">
        <f t="shared" si="6"/>
        <v>2.5853398962352006</v>
      </c>
      <c r="E83" s="4">
        <f t="shared" si="7"/>
        <v>1.630779558613745</v>
      </c>
      <c r="G83" s="4">
        <f t="shared" si="5"/>
        <v>1.0394154574457137</v>
      </c>
    </row>
    <row r="84" spans="1:7" x14ac:dyDescent="0.2">
      <c r="A84" s="4">
        <f>IF('True_Odds_Calculator_2-way'!A85="","",'True_Odds_Calculator_2-way'!A85)</f>
        <v>2.57</v>
      </c>
      <c r="B84" s="4">
        <f>IF('True_Odds_Calculator_2-way'!B85="","",'True_Odds_Calculator_2-way'!B85)</f>
        <v>1.54</v>
      </c>
      <c r="C84" s="4">
        <f t="shared" si="4"/>
        <v>3.845570771640805E-2</v>
      </c>
      <c r="D84" s="4">
        <f t="shared" si="6"/>
        <v>2.7035999726757289</v>
      </c>
      <c r="E84" s="4">
        <f t="shared" si="7"/>
        <v>1.5869922611171257</v>
      </c>
      <c r="G84" s="4">
        <f t="shared" si="5"/>
        <v>1.038455707716408</v>
      </c>
    </row>
    <row r="85" spans="1:7" x14ac:dyDescent="0.2">
      <c r="A85" s="4">
        <f>IF('True_Odds_Calculator_2-way'!A86="","",'True_Odds_Calculator_2-way'!A86)</f>
        <v>2.2599999999999998</v>
      </c>
      <c r="B85" s="4">
        <f>IF('True_Odds_Calculator_2-way'!B86="","",'True_Odds_Calculator_2-way'!B86)</f>
        <v>1.65</v>
      </c>
      <c r="C85" s="4">
        <f t="shared" si="4"/>
        <v>4.85384821668009E-2</v>
      </c>
      <c r="D85" s="4">
        <f t="shared" si="6"/>
        <v>2.3911510099390831</v>
      </c>
      <c r="E85" s="4">
        <f t="shared" si="7"/>
        <v>1.7188292233233464</v>
      </c>
      <c r="G85" s="4">
        <f t="shared" si="5"/>
        <v>1.0485384821668009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1.82</v>
      </c>
      <c r="C86" s="4">
        <f t="shared" si="4"/>
        <v>3.0219780219780112E-2</v>
      </c>
      <c r="D86" s="4">
        <f t="shared" si="6"/>
        <v>2.1474926253687316</v>
      </c>
      <c r="E86" s="4">
        <f t="shared" si="7"/>
        <v>1.8714652956298199</v>
      </c>
      <c r="G86" s="4">
        <f t="shared" si="5"/>
        <v>1.0302197802197801</v>
      </c>
    </row>
    <row r="87" spans="1:7" x14ac:dyDescent="0.2">
      <c r="A87" s="4">
        <f>IF('True_Odds_Calculator_2-way'!A88="","",'True_Odds_Calculator_2-way'!A88)</f>
        <v>2.4900000000000002</v>
      </c>
      <c r="B87" s="4">
        <f>IF('True_Odds_Calculator_2-way'!B88="","",'True_Odds_Calculator_2-way'!B88)</f>
        <v>1.59</v>
      </c>
      <c r="C87" s="4">
        <f t="shared" si="4"/>
        <v>3.0537243312874107E-2</v>
      </c>
      <c r="D87" s="4">
        <f t="shared" si="6"/>
        <v>2.5884083553986468</v>
      </c>
      <c r="E87" s="4">
        <f t="shared" si="7"/>
        <v>1.6295610298203371</v>
      </c>
      <c r="G87" s="4">
        <f t="shared" si="5"/>
        <v>1.0305372433128741</v>
      </c>
    </row>
    <row r="88" spans="1:7" x14ac:dyDescent="0.2">
      <c r="A88" s="4">
        <f>IF('True_Odds_Calculator_2-way'!A89="","",'True_Odds_Calculator_2-way'!A89)</f>
        <v>1.9</v>
      </c>
      <c r="B88" s="4">
        <f>IF('True_Odds_Calculator_2-way'!B89="","",'True_Odds_Calculator_2-way'!B89)</f>
        <v>2.0099999999999998</v>
      </c>
      <c r="C88" s="4">
        <f t="shared" si="4"/>
        <v>2.3828227284629522E-2</v>
      </c>
      <c r="D88" s="4">
        <f t="shared" si="6"/>
        <v>1.9440061084245355</v>
      </c>
      <c r="E88" s="4">
        <f t="shared" si="7"/>
        <v>2.05931517929361</v>
      </c>
      <c r="G88" s="4">
        <f t="shared" si="5"/>
        <v>1.0238282272846295</v>
      </c>
    </row>
    <row r="89" spans="1:7" x14ac:dyDescent="0.2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4"/>
        <v>3.1333648244370904E-2</v>
      </c>
      <c r="D89" s="4">
        <f t="shared" si="6"/>
        <v>2.2678093197643276</v>
      </c>
      <c r="E89" s="4">
        <f t="shared" si="7"/>
        <v>1.7887621461765948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2.2400000000000002</v>
      </c>
      <c r="B90" s="4">
        <f>IF('True_Odds_Calculator_2-way'!B91="","",'True_Odds_Calculator_2-way'!B91)</f>
        <v>1.7</v>
      </c>
      <c r="C90" s="4">
        <f t="shared" si="4"/>
        <v>3.4663865546218364E-2</v>
      </c>
      <c r="D90" s="4">
        <f t="shared" si="6"/>
        <v>2.3304773561811505</v>
      </c>
      <c r="E90" s="4">
        <f t="shared" si="7"/>
        <v>1.7516099356025756</v>
      </c>
      <c r="G90" s="4">
        <f t="shared" si="5"/>
        <v>1.0346638655462184</v>
      </c>
    </row>
    <row r="91" spans="1:7" x14ac:dyDescent="0.2">
      <c r="A91" s="4">
        <f>IF('True_Odds_Calculator_2-way'!A92="","",'True_Odds_Calculator_2-way'!A92)</f>
        <v>2.38</v>
      </c>
      <c r="B91" s="4">
        <f>IF('True_Odds_Calculator_2-way'!B92="","",'True_Odds_Calculator_2-way'!B92)</f>
        <v>1.63</v>
      </c>
      <c r="C91" s="4">
        <f t="shared" si="4"/>
        <v>3.3664999742228252E-2</v>
      </c>
      <c r="D91" s="4">
        <f t="shared" si="6"/>
        <v>2.4793251102447753</v>
      </c>
      <c r="E91" s="4">
        <f t="shared" si="7"/>
        <v>1.6759839288028686</v>
      </c>
      <c r="G91" s="4">
        <f t="shared" si="5"/>
        <v>1.0336649997422283</v>
      </c>
    </row>
    <row r="92" spans="1:7" x14ac:dyDescent="0.2">
      <c r="A92" s="4">
        <f>IF('True_Odds_Calculator_2-way'!A93="","",'True_Odds_Calculator_2-way'!A93)</f>
        <v>2.44</v>
      </c>
      <c r="B92" s="4">
        <f>IF('True_Odds_Calculator_2-way'!B93="","",'True_Odds_Calculator_2-way'!B93)</f>
        <v>1.6</v>
      </c>
      <c r="C92" s="4">
        <f t="shared" si="4"/>
        <v>3.4836065573770503E-2</v>
      </c>
      <c r="D92" s="4">
        <f t="shared" si="6"/>
        <v>2.548302872062663</v>
      </c>
      <c r="E92" s="4">
        <f t="shared" si="7"/>
        <v>1.6458684654300169</v>
      </c>
      <c r="G92" s="4">
        <f t="shared" si="5"/>
        <v>1.0348360655737705</v>
      </c>
    </row>
    <row r="93" spans="1:7" x14ac:dyDescent="0.2">
      <c r="A93" s="4">
        <f>IF('True_Odds_Calculator_2-way'!A94="","",'True_Odds_Calculator_2-way'!A94)</f>
        <v>2.2599999999999998</v>
      </c>
      <c r="B93" s="4">
        <f>IF('True_Odds_Calculator_2-way'!B94="","",'True_Odds_Calculator_2-way'!B94)</f>
        <v>1.69</v>
      </c>
      <c r="C93" s="4">
        <f t="shared" si="4"/>
        <v>3.4193852437555794E-2</v>
      </c>
      <c r="D93" s="4">
        <f t="shared" si="6"/>
        <v>2.3508340001231001</v>
      </c>
      <c r="E93" s="4">
        <f t="shared" si="7"/>
        <v>1.740283410033262</v>
      </c>
      <c r="G93" s="4">
        <f t="shared" si="5"/>
        <v>1.0341938524375558</v>
      </c>
    </row>
    <row r="94" spans="1:7" x14ac:dyDescent="0.2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4"/>
        <v>3.4193852437555794E-2</v>
      </c>
      <c r="D94" s="4">
        <f t="shared" si="6"/>
        <v>2.3508340001231001</v>
      </c>
      <c r="E94" s="4">
        <f t="shared" si="7"/>
        <v>1.740283410033262</v>
      </c>
      <c r="G94" s="4">
        <f t="shared" si="5"/>
        <v>1.0341938524375558</v>
      </c>
    </row>
    <row r="95" spans="1:7" x14ac:dyDescent="0.2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4"/>
        <v>3.37891172052045E-2</v>
      </c>
      <c r="D95" s="4">
        <f t="shared" si="6"/>
        <v>2.5775604633610079</v>
      </c>
      <c r="E95" s="4">
        <f t="shared" si="7"/>
        <v>1.6338901254342355</v>
      </c>
      <c r="G95" s="4">
        <f t="shared" si="5"/>
        <v>1.0337891172052045</v>
      </c>
    </row>
    <row r="96" spans="1:7" x14ac:dyDescent="0.2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1.85</v>
      </c>
      <c r="C96" s="4">
        <f t="shared" si="4"/>
        <v>2.8345418589321048E-2</v>
      </c>
      <c r="D96" s="4">
        <f t="shared" si="6"/>
        <v>2.1113430758524703</v>
      </c>
      <c r="E96" s="4">
        <f t="shared" si="7"/>
        <v>1.8998121477770822</v>
      </c>
      <c r="G96" s="4">
        <f t="shared" si="5"/>
        <v>1.028345418589321</v>
      </c>
    </row>
    <row r="97" spans="1:7" x14ac:dyDescent="0.2">
      <c r="A97" s="4">
        <f>IF('True_Odds_Calculator_2-way'!A98="","",'True_Odds_Calculator_2-way'!A98)</f>
        <v>1.99</v>
      </c>
      <c r="B97" s="4">
        <f>IF('True_Odds_Calculator_2-way'!B98="","",'True_Odds_Calculator_2-way'!B98)</f>
        <v>1.9</v>
      </c>
      <c r="C97" s="4">
        <f t="shared" si="4"/>
        <v>2.8828352287754377E-2</v>
      </c>
      <c r="D97" s="4">
        <f t="shared" si="6"/>
        <v>2.0487672717420748</v>
      </c>
      <c r="E97" s="4">
        <f t="shared" si="7"/>
        <v>1.9535003874967702</v>
      </c>
      <c r="G97" s="4">
        <f t="shared" si="5"/>
        <v>1.0288283522877544</v>
      </c>
    </row>
    <row r="98" spans="1:7" x14ac:dyDescent="0.2">
      <c r="A98" s="4">
        <f>IF('True_Odds_Calculator_2-way'!A99="","",'True_Odds_Calculator_2-way'!A99)</f>
        <v>1.46</v>
      </c>
      <c r="B98" s="4">
        <f>IF('True_Odds_Calculator_2-way'!B99="","",'True_Odds_Calculator_2-way'!B99)</f>
        <v>2.79</v>
      </c>
      <c r="C98" s="4">
        <f t="shared" si="4"/>
        <v>4.335444591741533E-2</v>
      </c>
      <c r="D98" s="4">
        <f t="shared" si="6"/>
        <v>1.5077173631417253</v>
      </c>
      <c r="E98" s="4">
        <f t="shared" si="7"/>
        <v>2.9695997667128378</v>
      </c>
      <c r="G98" s="4">
        <f t="shared" si="5"/>
        <v>1.0433544459174153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1.81</v>
      </c>
      <c r="C99" s="4">
        <f t="shared" si="4"/>
        <v>3.0955087366835166E-2</v>
      </c>
      <c r="D99" s="4">
        <f t="shared" si="6"/>
        <v>2.159867538325388</v>
      </c>
      <c r="E99" s="4">
        <f t="shared" si="7"/>
        <v>1.8621674173619833</v>
      </c>
      <c r="G99" s="4">
        <f t="shared" si="5"/>
        <v>1.0309550873668352</v>
      </c>
    </row>
    <row r="100" spans="1:7" x14ac:dyDescent="0.2">
      <c r="A100" s="4">
        <f>IF('True_Odds_Calculator_2-way'!A101="","",'True_Odds_Calculator_2-way'!A101)</f>
        <v>2.35</v>
      </c>
      <c r="B100" s="4">
        <f>IF('True_Odds_Calculator_2-way'!B101="","",'True_Odds_Calculator_2-way'!B101)</f>
        <v>1.64</v>
      </c>
      <c r="C100" s="4">
        <f t="shared" si="4"/>
        <v>3.5288012454592677E-2</v>
      </c>
      <c r="D100" s="4">
        <f t="shared" si="6"/>
        <v>2.4516539440203564</v>
      </c>
      <c r="E100" s="4">
        <f t="shared" si="7"/>
        <v>1.6888694127957931</v>
      </c>
      <c r="G100" s="4">
        <f t="shared" si="5"/>
        <v>1.0352880124545927</v>
      </c>
    </row>
    <row r="101" spans="1:7" x14ac:dyDescent="0.2">
      <c r="A101" s="4">
        <f>IF('True_Odds_Calculator_2-way'!A102="","",'True_Odds_Calculator_2-way'!A102)</f>
        <v>2.2000000000000002</v>
      </c>
      <c r="B101" s="4">
        <f>IF('True_Odds_Calculator_2-way'!B102="","",'True_Odds_Calculator_2-way'!B102)</f>
        <v>1.72</v>
      </c>
      <c r="C101" s="4">
        <f t="shared" si="4"/>
        <v>3.5940803382663811E-2</v>
      </c>
      <c r="D101" s="4">
        <f t="shared" si="6"/>
        <v>2.2905569007263922</v>
      </c>
      <c r="E101" s="4">
        <f t="shared" si="7"/>
        <v>1.7748592870544089</v>
      </c>
      <c r="G101" s="4">
        <f t="shared" si="5"/>
        <v>1.0359408033826638</v>
      </c>
    </row>
    <row r="102" spans="1:7" x14ac:dyDescent="0.2">
      <c r="A102" s="4">
        <f>IF('True_Odds_Calculator_2-way'!A103="","",'True_Odds_Calculator_2-way'!A103)</f>
        <v>1.71</v>
      </c>
      <c r="B102" s="4">
        <f>IF('True_Odds_Calculator_2-way'!B103="","",'True_Odds_Calculator_2-way'!B103)</f>
        <v>2.16</v>
      </c>
      <c r="C102" s="4">
        <f t="shared" si="4"/>
        <v>4.7758284600389889E-2</v>
      </c>
      <c r="D102" s="4">
        <f t="shared" si="6"/>
        <v>1.7827975673327543</v>
      </c>
      <c r="E102" s="4">
        <f t="shared" si="7"/>
        <v>2.2774694783573808</v>
      </c>
      <c r="G102" s="4">
        <f t="shared" si="5"/>
        <v>1.0477582846003899</v>
      </c>
    </row>
    <row r="103" spans="1:7" x14ac:dyDescent="0.2">
      <c r="A103" s="4">
        <f>IF('True_Odds_Calculator_2-way'!A104="","",'True_Odds_Calculator_2-way'!A104)</f>
        <v>1.81</v>
      </c>
      <c r="B103" s="4">
        <f>IF('True_Odds_Calculator_2-way'!B104="","",'True_Odds_Calculator_2-way'!B104)</f>
        <v>1.99</v>
      </c>
      <c r="C103" s="4">
        <f t="shared" si="4"/>
        <v>5.4998750659374096E-2</v>
      </c>
      <c r="D103" s="4">
        <f t="shared" si="6"/>
        <v>1.9048097517121023</v>
      </c>
      <c r="E103" s="4">
        <f t="shared" si="7"/>
        <v>2.1052047108331626</v>
      </c>
      <c r="G103" s="4">
        <f t="shared" si="5"/>
        <v>1.0549987506593741</v>
      </c>
    </row>
    <row r="104" spans="1:7" x14ac:dyDescent="0.2">
      <c r="A104" s="4">
        <f>IF('True_Odds_Calculator_2-way'!A105="","",'True_Odds_Calculator_2-way'!A105)</f>
        <v>1.78</v>
      </c>
      <c r="B104" s="4">
        <f>IF('True_Odds_Calculator_2-way'!B105="","",'True_Odds_Calculator_2-way'!B105)</f>
        <v>2.02</v>
      </c>
      <c r="C104" s="4">
        <f t="shared" si="4"/>
        <v>5.6847257759483849E-2</v>
      </c>
      <c r="D104" s="4">
        <f t="shared" si="6"/>
        <v>1.8748566065283139</v>
      </c>
      <c r="E104" s="4">
        <f t="shared" si="7"/>
        <v>2.1430444629872452</v>
      </c>
      <c r="G104" s="4">
        <f t="shared" si="5"/>
        <v>1.0568472577594838</v>
      </c>
    </row>
    <row r="105" spans="1:7" x14ac:dyDescent="0.2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1.93</v>
      </c>
      <c r="C105" s="4">
        <f t="shared" si="4"/>
        <v>5.0049608642928067E-2</v>
      </c>
      <c r="D105" s="4">
        <f t="shared" si="6"/>
        <v>1.9728142670726401</v>
      </c>
      <c r="E105" s="4">
        <f t="shared" si="7"/>
        <v>2.027945450480662</v>
      </c>
      <c r="G105" s="4">
        <f t="shared" si="5"/>
        <v>1.0500496086429281</v>
      </c>
    </row>
    <row r="106" spans="1:7" x14ac:dyDescent="0.2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2.0099999999999998</v>
      </c>
      <c r="C106" s="4">
        <f t="shared" si="4"/>
        <v>5.6171655688040278E-2</v>
      </c>
      <c r="D106" s="4">
        <f t="shared" si="6"/>
        <v>1.8847533984651248</v>
      </c>
      <c r="E106" s="4">
        <f t="shared" si="7"/>
        <v>2.1302584445957544</v>
      </c>
      <c r="G106" s="4">
        <f t="shared" si="5"/>
        <v>1.0561716556880403</v>
      </c>
    </row>
    <row r="107" spans="1:7" x14ac:dyDescent="0.2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2.0099999999999998</v>
      </c>
      <c r="C107" s="4">
        <f t="shared" si="4"/>
        <v>5.6171655688040278E-2</v>
      </c>
      <c r="D107" s="4">
        <f t="shared" si="6"/>
        <v>1.8847533984651248</v>
      </c>
      <c r="E107" s="4">
        <f t="shared" si="7"/>
        <v>2.1302584445957544</v>
      </c>
      <c r="G107" s="4">
        <f t="shared" si="5"/>
        <v>1.0561716556880403</v>
      </c>
    </row>
    <row r="108" spans="1:7" x14ac:dyDescent="0.2">
      <c r="A108" s="4">
        <f>IF('True_Odds_Calculator_2-way'!A109="","",'True_Odds_Calculator_2-way'!A109)</f>
        <v>2.09</v>
      </c>
      <c r="B108" s="4">
        <f>IF('True_Odds_Calculator_2-way'!B109="","",'True_Odds_Calculator_2-way'!B109)</f>
        <v>1.81</v>
      </c>
      <c r="C108" s="4">
        <f t="shared" si="4"/>
        <v>3.0955087366835166E-2</v>
      </c>
      <c r="D108" s="4">
        <f t="shared" si="6"/>
        <v>2.159867538325388</v>
      </c>
      <c r="E108" s="4">
        <f t="shared" si="7"/>
        <v>1.8621674173619833</v>
      </c>
      <c r="G108" s="4">
        <f t="shared" si="5"/>
        <v>1.0309550873668352</v>
      </c>
    </row>
    <row r="109" spans="1:7" x14ac:dyDescent="0.2">
      <c r="A109" s="4">
        <f>IF('True_Odds_Calculator_2-way'!A110="","",'True_Odds_Calculator_2-way'!A110)</f>
        <v>2.88</v>
      </c>
      <c r="B109" s="4">
        <f>IF('True_Odds_Calculator_2-way'!B110="","",'True_Odds_Calculator_2-way'!B110)</f>
        <v>1.46</v>
      </c>
      <c r="C109" s="4">
        <f t="shared" si="4"/>
        <v>3.215372907153724E-2</v>
      </c>
      <c r="D109" s="4">
        <f t="shared" si="6"/>
        <v>3.0198218902614187</v>
      </c>
      <c r="E109" s="4">
        <f t="shared" si="7"/>
        <v>1.4950931588678709</v>
      </c>
      <c r="G109" s="4">
        <f t="shared" si="5"/>
        <v>1.0321537290715372</v>
      </c>
    </row>
    <row r="110" spans="1:7" x14ac:dyDescent="0.2">
      <c r="A110" s="4">
        <f>IF('True_Odds_Calculator_2-way'!A111="","",'True_Odds_Calculator_2-way'!A111)</f>
        <v>2.29</v>
      </c>
      <c r="B110" s="4">
        <f>IF('True_Odds_Calculator_2-way'!B111="","",'True_Odds_Calculator_2-way'!B111)</f>
        <v>1.69</v>
      </c>
      <c r="C110" s="4">
        <f t="shared" si="4"/>
        <v>2.8397199038784571E-2</v>
      </c>
      <c r="D110" s="4">
        <f t="shared" si="6"/>
        <v>2.3669612550074923</v>
      </c>
      <c r="E110" s="4">
        <f t="shared" si="7"/>
        <v>1.7315496297621977</v>
      </c>
      <c r="G110" s="4">
        <f t="shared" si="5"/>
        <v>1.0283971990387846</v>
      </c>
    </row>
    <row r="111" spans="1:7" x14ac:dyDescent="0.2">
      <c r="A111" s="4">
        <f>IF('True_Odds_Calculator_2-way'!A112="","",'True_Odds_Calculator_2-way'!A112)</f>
        <v>2.93</v>
      </c>
      <c r="B111" s="4">
        <f>IF('True_Odds_Calculator_2-way'!B112="","",'True_Odds_Calculator_2-way'!B112)</f>
        <v>1.42</v>
      </c>
      <c r="C111" s="4">
        <f t="shared" si="4"/>
        <v>4.552228044032125E-2</v>
      </c>
      <c r="D111" s="4">
        <f t="shared" si="6"/>
        <v>3.1393646721497031</v>
      </c>
      <c r="E111" s="4">
        <f t="shared" si="7"/>
        <v>1.4674284908122597</v>
      </c>
      <c r="G111" s="4">
        <f t="shared" si="5"/>
        <v>1.0455222804403212</v>
      </c>
    </row>
    <row r="112" spans="1:7" x14ac:dyDescent="0.2">
      <c r="A112" s="4">
        <f>IF('True_Odds_Calculator_2-way'!A113="","",'True_Odds_Calculator_2-way'!A113)</f>
        <v>2.37</v>
      </c>
      <c r="B112" s="4">
        <f>IF('True_Odds_Calculator_2-way'!B113="","",'True_Odds_Calculator_2-way'!B113)</f>
        <v>1.63</v>
      </c>
      <c r="C112" s="4">
        <f t="shared" si="4"/>
        <v>3.5437860785379582E-2</v>
      </c>
      <c r="D112" s="4">
        <f t="shared" si="6"/>
        <v>2.4738881239793793</v>
      </c>
      <c r="E112" s="4">
        <f t="shared" si="7"/>
        <v>1.6784775477395666</v>
      </c>
      <c r="G112" s="4">
        <f t="shared" si="5"/>
        <v>1.0354378607853796</v>
      </c>
    </row>
    <row r="113" spans="1:7" x14ac:dyDescent="0.2">
      <c r="A113" s="4">
        <f>IF('True_Odds_Calculator_2-way'!A114="","",'True_Odds_Calculator_2-way'!A114)</f>
        <v>2.27</v>
      </c>
      <c r="B113" s="4">
        <f>IF('True_Odds_Calculator_2-way'!B114="","",'True_Odds_Calculator_2-way'!B114)</f>
        <v>1.67</v>
      </c>
      <c r="C113" s="4">
        <f t="shared" si="4"/>
        <v>3.9331029570814469E-2</v>
      </c>
      <c r="D113" s="4">
        <f t="shared" si="6"/>
        <v>2.3760694474913038</v>
      </c>
      <c r="E113" s="4">
        <f t="shared" si="7"/>
        <v>1.7267075087111983</v>
      </c>
      <c r="G113" s="4">
        <f t="shared" si="5"/>
        <v>1.0393310295708145</v>
      </c>
    </row>
    <row r="114" spans="1:7" x14ac:dyDescent="0.2">
      <c r="A114" s="4">
        <f>IF('True_Odds_Calculator_2-way'!A115="","",'True_Odds_Calculator_2-way'!A115)</f>
        <v>2.29</v>
      </c>
      <c r="B114" s="4">
        <f>IF('True_Odds_Calculator_2-way'!B115="","",'True_Odds_Calculator_2-way'!B115)</f>
        <v>1.66</v>
      </c>
      <c r="C114" s="4">
        <f t="shared" si="4"/>
        <v>3.9090861261640519E-2</v>
      </c>
      <c r="D114" s="4">
        <f t="shared" si="6"/>
        <v>2.3973008765844739</v>
      </c>
      <c r="E114" s="4">
        <f t="shared" si="7"/>
        <v>1.7156654781784539</v>
      </c>
      <c r="G114" s="4">
        <f t="shared" si="5"/>
        <v>1.0390908612616405</v>
      </c>
    </row>
    <row r="115" spans="1:7" x14ac:dyDescent="0.2">
      <c r="A115" s="4">
        <f>IF('True_Odds_Calculator_2-way'!A116="","",'True_Odds_Calculator_2-way'!A116)</f>
        <v>1.79</v>
      </c>
      <c r="B115" s="4">
        <f>IF('True_Odds_Calculator_2-way'!B116="","",'True_Odds_Calculator_2-way'!B116)</f>
        <v>2.0499999999999998</v>
      </c>
      <c r="C115" s="4">
        <f t="shared" si="4"/>
        <v>4.6464095925875526E-2</v>
      </c>
      <c r="D115" s="4">
        <f t="shared" si="6"/>
        <v>1.8676676421936633</v>
      </c>
      <c r="E115" s="4">
        <f t="shared" si="7"/>
        <v>2.1525150315295498</v>
      </c>
      <c r="G115" s="4">
        <f t="shared" si="5"/>
        <v>1.0464640959258755</v>
      </c>
    </row>
    <row r="116" spans="1:7" x14ac:dyDescent="0.2">
      <c r="A116" s="4">
        <f>IF('True_Odds_Calculator_2-way'!A117="","",'True_Odds_Calculator_2-way'!A117)</f>
        <v>2.1</v>
      </c>
      <c r="B116" s="4">
        <f>IF('True_Odds_Calculator_2-way'!B117="","",'True_Odds_Calculator_2-way'!B117)</f>
        <v>1.75</v>
      </c>
      <c r="C116" s="4">
        <f t="shared" si="4"/>
        <v>4.761904761904745E-2</v>
      </c>
      <c r="D116" s="4">
        <f t="shared" si="6"/>
        <v>2.2105263157894735</v>
      </c>
      <c r="E116" s="4">
        <f t="shared" si="7"/>
        <v>1.8260869565217388</v>
      </c>
      <c r="G116" s="4">
        <f t="shared" si="5"/>
        <v>1.0476190476190474</v>
      </c>
    </row>
    <row r="117" spans="1:7" x14ac:dyDescent="0.2">
      <c r="A117" s="4">
        <f>IF('True_Odds_Calculator_2-way'!A118="","",'True_Odds_Calculator_2-way'!A118)</f>
        <v>1.65</v>
      </c>
      <c r="B117" s="4">
        <f>IF('True_Odds_Calculator_2-way'!B118="","",'True_Odds_Calculator_2-way'!B118)</f>
        <v>2.27</v>
      </c>
      <c r="C117" s="4">
        <f t="shared" si="4"/>
        <v>4.658924042183954E-2</v>
      </c>
      <c r="D117" s="4">
        <f t="shared" si="6"/>
        <v>1.7159546443706333</v>
      </c>
      <c r="E117" s="4">
        <f t="shared" si="7"/>
        <v>2.3967365221564547</v>
      </c>
      <c r="G117" s="4">
        <f t="shared" si="5"/>
        <v>1.0465892404218395</v>
      </c>
    </row>
    <row r="118" spans="1:7" x14ac:dyDescent="0.2">
      <c r="A118" s="4">
        <f>IF('True_Odds_Calculator_2-way'!A119="","",'True_Odds_Calculator_2-way'!A119)</f>
        <v>1.66</v>
      </c>
      <c r="B118" s="4">
        <f>IF('True_Odds_Calculator_2-way'!B119="","",'True_Odds_Calculator_2-way'!B119)</f>
        <v>2.2400000000000002</v>
      </c>
      <c r="C118" s="4">
        <f t="shared" si="4"/>
        <v>4.8838209982788428E-2</v>
      </c>
      <c r="D118" s="4">
        <f t="shared" si="6"/>
        <v>1.7301321421924438</v>
      </c>
      <c r="E118" s="4">
        <f t="shared" si="7"/>
        <v>2.3696150904919713</v>
      </c>
      <c r="G118" s="4">
        <f t="shared" si="5"/>
        <v>1.0488382099827884</v>
      </c>
    </row>
    <row r="119" spans="1:7" x14ac:dyDescent="0.2">
      <c r="A119" s="4">
        <f>IF('True_Odds_Calculator_2-way'!A120="","",'True_Odds_Calculator_2-way'!A120)</f>
        <v>1.82</v>
      </c>
      <c r="B119" s="4">
        <f>IF('True_Odds_Calculator_2-way'!B120="","",'True_Odds_Calculator_2-way'!B120)</f>
        <v>2.09</v>
      </c>
      <c r="C119" s="4">
        <f t="shared" si="4"/>
        <v>2.7919448972080652E-2</v>
      </c>
      <c r="D119" s="4">
        <f t="shared" si="6"/>
        <v>1.8674456281604401</v>
      </c>
      <c r="E119" s="4">
        <f t="shared" si="7"/>
        <v>2.152810006225593</v>
      </c>
      <c r="G119" s="4">
        <f t="shared" si="5"/>
        <v>1.0279194489720807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2.13</v>
      </c>
      <c r="C120" s="4">
        <f t="shared" si="4"/>
        <v>3.128132088410629E-2</v>
      </c>
      <c r="D120" s="4">
        <f t="shared" si="6"/>
        <v>1.8309750325976726</v>
      </c>
      <c r="E120" s="4">
        <f t="shared" si="7"/>
        <v>2.2034055907479515</v>
      </c>
      <c r="G120" s="4">
        <f t="shared" si="5"/>
        <v>1.0312813208841063</v>
      </c>
    </row>
    <row r="121" spans="1:7" x14ac:dyDescent="0.2">
      <c r="A121" s="4">
        <f>IF('True_Odds_Calculator_2-way'!A122="","",'True_Odds_Calculator_2-way'!A122)</f>
        <v>1.73</v>
      </c>
      <c r="B121" s="4">
        <f>IF('True_Odds_Calculator_2-way'!B122="","",'True_Odds_Calculator_2-way'!B122)</f>
        <v>2.19</v>
      </c>
      <c r="C121" s="4">
        <f t="shared" si="4"/>
        <v>3.4655686647135031E-2</v>
      </c>
      <c r="D121" s="4">
        <f t="shared" si="6"/>
        <v>1.7834631769717797</v>
      </c>
      <c r="E121" s="4">
        <f t="shared" si="7"/>
        <v>2.2763841740018629</v>
      </c>
      <c r="G121" s="4">
        <f t="shared" si="5"/>
        <v>1.034655686647135</v>
      </c>
    </row>
    <row r="122" spans="1:7" x14ac:dyDescent="0.2">
      <c r="A122" s="4">
        <f>IF('True_Odds_Calculator_2-way'!A123="","",'True_Odds_Calculator_2-way'!A123)</f>
        <v>1.89</v>
      </c>
      <c r="B122" s="4">
        <f>IF('True_Odds_Calculator_2-way'!B123="","",'True_Odds_Calculator_2-way'!B123)</f>
        <v>1.99</v>
      </c>
      <c r="C122" s="4">
        <f t="shared" si="4"/>
        <v>3.16130919145996E-2</v>
      </c>
      <c r="D122" s="4">
        <f t="shared" si="6"/>
        <v>1.9482012897878844</v>
      </c>
      <c r="E122" s="4">
        <f t="shared" si="7"/>
        <v>2.0546283903744778</v>
      </c>
      <c r="G122" s="4">
        <f t="shared" si="5"/>
        <v>1.0316130919145996</v>
      </c>
    </row>
    <row r="123" spans="1:7" x14ac:dyDescent="0.2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1.91</v>
      </c>
      <c r="C123" s="4">
        <f t="shared" si="4"/>
        <v>2.861071447458885E-2</v>
      </c>
      <c r="D123" s="4">
        <f t="shared" si="6"/>
        <v>2.0377175494369308</v>
      </c>
      <c r="E123" s="4">
        <f t="shared" si="7"/>
        <v>1.9636533568721115</v>
      </c>
      <c r="G123" s="4">
        <f t="shared" si="5"/>
        <v>1.0286107144745888</v>
      </c>
    </row>
    <row r="124" spans="1:7" x14ac:dyDescent="0.2">
      <c r="A124" s="4">
        <f>IF('True_Odds_Calculator_2-way'!A125="","",'True_Odds_Calculator_2-way'!A125)</f>
        <v>1.67</v>
      </c>
      <c r="B124" s="4">
        <f>IF('True_Odds_Calculator_2-way'!B125="","",'True_Odds_Calculator_2-way'!B125)</f>
        <v>2.33</v>
      </c>
      <c r="C124" s="4">
        <f t="shared" si="4"/>
        <v>2.7986944565804084E-2</v>
      </c>
      <c r="D124" s="4">
        <f t="shared" si="6"/>
        <v>1.7099602293950913</v>
      </c>
      <c r="E124" s="4">
        <f t="shared" si="7"/>
        <v>2.4085296029216061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1.51</v>
      </c>
      <c r="B125" s="4">
        <f>IF('True_Odds_Calculator_2-way'!B126="","",'True_Odds_Calculator_2-way'!B126)</f>
        <v>2.67</v>
      </c>
      <c r="C125" s="4">
        <f t="shared" si="4"/>
        <v>3.678349083513166E-2</v>
      </c>
      <c r="D125" s="4">
        <f t="shared" si="6"/>
        <v>1.5531328851821176</v>
      </c>
      <c r="E125" s="4">
        <f t="shared" si="7"/>
        <v>2.8078838318765889</v>
      </c>
      <c r="G125" s="4">
        <f t="shared" si="5"/>
        <v>1.0367834908351317</v>
      </c>
    </row>
    <row r="126" spans="1:7" x14ac:dyDescent="0.2">
      <c r="A126" s="4">
        <f>IF('True_Odds_Calculator_2-way'!A127="","",'True_Odds_Calculator_2-way'!A127)</f>
        <v>1.78</v>
      </c>
      <c r="B126" s="4">
        <f>IF('True_Odds_Calculator_2-way'!B127="","",'True_Odds_Calculator_2-way'!B127)</f>
        <v>2.15</v>
      </c>
      <c r="C126" s="4">
        <f t="shared" si="4"/>
        <v>2.6914031878756184E-2</v>
      </c>
      <c r="D126" s="4">
        <f t="shared" si="6"/>
        <v>1.8236835835120324</v>
      </c>
      <c r="E126" s="4">
        <f t="shared" si="7"/>
        <v>2.2140584321666186</v>
      </c>
      <c r="G126" s="4">
        <f t="shared" si="5"/>
        <v>1.0269140318787562</v>
      </c>
    </row>
    <row r="127" spans="1:7" x14ac:dyDescent="0.2">
      <c r="A127" s="4">
        <f>IF('True_Odds_Calculator_2-way'!A128="","",'True_Odds_Calculator_2-way'!A128)</f>
        <v>2.11</v>
      </c>
      <c r="B127" s="4">
        <f>IF('True_Odds_Calculator_2-way'!B128="","",'True_Odds_Calculator_2-way'!B128)</f>
        <v>1.81</v>
      </c>
      <c r="C127" s="4">
        <f t="shared" si="4"/>
        <v>2.6419837134403323E-2</v>
      </c>
      <c r="D127" s="4">
        <f t="shared" si="6"/>
        <v>2.1704981387286519</v>
      </c>
      <c r="E127" s="4">
        <f t="shared" si="7"/>
        <v>1.8543371124760262</v>
      </c>
      <c r="G127" s="4">
        <f t="shared" si="5"/>
        <v>1.0264198371344033</v>
      </c>
    </row>
    <row r="128" spans="1:7" x14ac:dyDescent="0.2">
      <c r="A128" s="4">
        <f>IF('True_Odds_Calculator_2-way'!A129="","",'True_Odds_Calculator_2-way'!A129)</f>
        <v>1.8</v>
      </c>
      <c r="B128" s="4">
        <f>IF('True_Odds_Calculator_2-way'!B129="","",'True_Odds_Calculator_2-way'!B129)</f>
        <v>2.11</v>
      </c>
      <c r="C128" s="4">
        <f t="shared" si="4"/>
        <v>2.9489204844655115E-2</v>
      </c>
      <c r="D128" s="4">
        <f t="shared" si="6"/>
        <v>1.8490749756572542</v>
      </c>
      <c r="E128" s="4">
        <f t="shared" si="7"/>
        <v>2.1777522935779814</v>
      </c>
      <c r="G128" s="4">
        <f t="shared" si="5"/>
        <v>1.0294892048446551</v>
      </c>
    </row>
    <row r="129" spans="1:7" x14ac:dyDescent="0.2">
      <c r="A129" s="4">
        <f>IF('True_Odds_Calculator_2-way'!A130="","",'True_Odds_Calculator_2-way'!A130)</f>
        <v>2.02</v>
      </c>
      <c r="B129" s="4">
        <f>IF('True_Odds_Calculator_2-way'!B130="","",'True_Odds_Calculator_2-way'!B130)</f>
        <v>1.89</v>
      </c>
      <c r="C129" s="4">
        <f t="shared" si="4"/>
        <v>2.4150034051024338E-2</v>
      </c>
      <c r="D129" s="4">
        <f t="shared" si="6"/>
        <v>2.0705027387602368</v>
      </c>
      <c r="E129" s="4">
        <f t="shared" si="7"/>
        <v>1.9341405339682862</v>
      </c>
      <c r="G129" s="4">
        <f t="shared" si="5"/>
        <v>1.0241500340510243</v>
      </c>
    </row>
    <row r="130" spans="1:7" x14ac:dyDescent="0.2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2.16</v>
      </c>
      <c r="C130" s="4">
        <f t="shared" ref="C130:C193" si="8">IF(A130="","",((1/A130)+(1/B130))-1)</f>
        <v>3.1144781144781142E-2</v>
      </c>
      <c r="D130" s="4">
        <f t="shared" si="6"/>
        <v>1.8095963442498098</v>
      </c>
      <c r="E130" s="4">
        <f t="shared" si="7"/>
        <v>2.235183443085607</v>
      </c>
      <c r="G130" s="4">
        <f t="shared" ref="G130:G193" si="9">IF(A130="","",C130+1)</f>
        <v>1.0311447811447811</v>
      </c>
    </row>
    <row r="131" spans="1:7" x14ac:dyDescent="0.2">
      <c r="A131" s="4">
        <f>IF('True_Odds_Calculator_2-way'!A132="","",'True_Odds_Calculator_2-way'!A132)</f>
        <v>2.06</v>
      </c>
      <c r="B131" s="4">
        <f>IF('True_Odds_Calculator_2-way'!B132="","",'True_Odds_Calculator_2-way'!B132)</f>
        <v>1.85</v>
      </c>
      <c r="C131" s="4">
        <f t="shared" si="8"/>
        <v>2.5977433744424072E-2</v>
      </c>
      <c r="D131" s="4">
        <f t="shared" ref="D131:D194" si="10">IF(A131="","",(2*A131)/(2-($C131*A131)))</f>
        <v>2.1166342682588173</v>
      </c>
      <c r="E131" s="4">
        <f t="shared" ref="E131:E194" si="11">IF(B131="","",(2*B131)/(2-($C131*B131)))</f>
        <v>1.8955483710519774</v>
      </c>
      <c r="G131" s="4">
        <f t="shared" si="9"/>
        <v>1.0259774337444241</v>
      </c>
    </row>
    <row r="132" spans="1:7" x14ac:dyDescent="0.2">
      <c r="A132" s="4">
        <f>IF('True_Odds_Calculator_2-way'!A133="","",'True_Odds_Calculator_2-way'!A133)</f>
        <v>1.96</v>
      </c>
      <c r="B132" s="4">
        <f>IF('True_Odds_Calculator_2-way'!B133="","",'True_Odds_Calculator_2-way'!B133)</f>
        <v>1.94</v>
      </c>
      <c r="C132" s="4">
        <f t="shared" si="8"/>
        <v>2.5667999158426325E-2</v>
      </c>
      <c r="D132" s="4">
        <f t="shared" si="10"/>
        <v>2.0105752961082914</v>
      </c>
      <c r="E132" s="4">
        <f t="shared" si="11"/>
        <v>1.9895353704478862</v>
      </c>
      <c r="G132" s="4">
        <f t="shared" si="9"/>
        <v>1.0256679991584263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8"/>
        <v>5.6865464632454898E-2</v>
      </c>
      <c r="D133" s="4">
        <f t="shared" si="10"/>
        <v>2.1881638846737479</v>
      </c>
      <c r="E133" s="4">
        <f t="shared" si="11"/>
        <v>1.8416347381864622</v>
      </c>
      <c r="G133" s="4">
        <f t="shared" si="9"/>
        <v>1.0568654646324549</v>
      </c>
    </row>
    <row r="134" spans="1:7" x14ac:dyDescent="0.2">
      <c r="A134" s="4">
        <f>IF('True_Odds_Calculator_2-way'!A135="","",'True_Odds_Calculator_2-way'!A135)</f>
        <v>3.02</v>
      </c>
      <c r="B134" s="4">
        <f>IF('True_Odds_Calculator_2-way'!B135="","",'True_Odds_Calculator_2-way'!B135)</f>
        <v>1.37</v>
      </c>
      <c r="C134" s="4">
        <f t="shared" si="8"/>
        <v>6.1052835113839521E-2</v>
      </c>
      <c r="D134" s="4">
        <f t="shared" si="10"/>
        <v>3.3266864999597967</v>
      </c>
      <c r="E134" s="4">
        <f t="shared" si="11"/>
        <v>1.4297957632097316</v>
      </c>
      <c r="G134" s="4">
        <f t="shared" si="9"/>
        <v>1.0610528351138395</v>
      </c>
    </row>
    <row r="135" spans="1:7" x14ac:dyDescent="0.2">
      <c r="A135" s="4">
        <f>IF('True_Odds_Calculator_2-way'!A136="","",'True_Odds_Calculator_2-way'!A136)</f>
        <v>1.8</v>
      </c>
      <c r="B135" s="4">
        <f>IF('True_Odds_Calculator_2-way'!B136="","",'True_Odds_Calculator_2-way'!B136)</f>
        <v>2.11</v>
      </c>
      <c r="C135" s="4">
        <f t="shared" si="8"/>
        <v>2.9489204844655115E-2</v>
      </c>
      <c r="D135" s="4">
        <f t="shared" si="10"/>
        <v>1.8490749756572542</v>
      </c>
      <c r="E135" s="4">
        <f t="shared" si="11"/>
        <v>2.1777522935779814</v>
      </c>
      <c r="G135" s="4">
        <f t="shared" si="9"/>
        <v>1.0294892048446551</v>
      </c>
    </row>
    <row r="136" spans="1:7" x14ac:dyDescent="0.2">
      <c r="A136" s="4">
        <f>IF('True_Odds_Calculator_2-way'!A137="","",'True_Odds_Calculator_2-way'!A137)</f>
        <v>2.14</v>
      </c>
      <c r="B136" s="4">
        <f>IF('True_Odds_Calculator_2-way'!B137="","",'True_Odds_Calculator_2-way'!B137)</f>
        <v>1.78</v>
      </c>
      <c r="C136" s="4">
        <f t="shared" si="8"/>
        <v>2.908747243515708E-2</v>
      </c>
      <c r="D136" s="4">
        <f t="shared" si="10"/>
        <v>2.2087440565928333</v>
      </c>
      <c r="E136" s="4">
        <f t="shared" si="11"/>
        <v>1.8273049985608751</v>
      </c>
      <c r="G136" s="4">
        <f t="shared" si="9"/>
        <v>1.0290874724351571</v>
      </c>
    </row>
    <row r="137" spans="1:7" x14ac:dyDescent="0.2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1.83</v>
      </c>
      <c r="C137" s="4">
        <f t="shared" si="8"/>
        <v>2.4916986953225084E-2</v>
      </c>
      <c r="D137" s="4">
        <f t="shared" si="10"/>
        <v>2.1458748281762841</v>
      </c>
      <c r="E137" s="4">
        <f t="shared" si="11"/>
        <v>1.8726956692045928</v>
      </c>
      <c r="G137" s="4">
        <f t="shared" si="9"/>
        <v>1.0249169869532251</v>
      </c>
    </row>
    <row r="138" spans="1:7" x14ac:dyDescent="0.2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2.79</v>
      </c>
      <c r="C138" s="4">
        <f t="shared" si="8"/>
        <v>3.8695047911637692E-2</v>
      </c>
      <c r="D138" s="4">
        <f t="shared" si="10"/>
        <v>1.5130319296109787</v>
      </c>
      <c r="E138" s="4">
        <f t="shared" si="11"/>
        <v>2.9491964189407831</v>
      </c>
      <c r="G138" s="4">
        <f t="shared" si="9"/>
        <v>1.0386950479116377</v>
      </c>
    </row>
    <row r="139" spans="1:7" x14ac:dyDescent="0.2">
      <c r="A139" s="4">
        <f>IF('True_Odds_Calculator_2-way'!A140="","",'True_Odds_Calculator_2-way'!A140)</f>
        <v>2.13</v>
      </c>
      <c r="B139" s="4">
        <f>IF('True_Odds_Calculator_2-way'!B140="","",'True_Odds_Calculator_2-way'!B140)</f>
        <v>1.77</v>
      </c>
      <c r="C139" s="4">
        <f t="shared" si="8"/>
        <v>3.4455319487546765E-2</v>
      </c>
      <c r="D139" s="4">
        <f t="shared" si="10"/>
        <v>2.2111375032990233</v>
      </c>
      <c r="E139" s="4">
        <f t="shared" si="11"/>
        <v>1.8256700806275876</v>
      </c>
      <c r="G139" s="4">
        <f t="shared" si="9"/>
        <v>1.0344553194875468</v>
      </c>
    </row>
    <row r="140" spans="1:7" x14ac:dyDescent="0.2">
      <c r="A140" s="4">
        <f>IF('True_Odds_Calculator_2-way'!A141="","",'True_Odds_Calculator_2-way'!A141)</f>
        <v>2.2999999999999998</v>
      </c>
      <c r="B140" s="4">
        <f>IF('True_Odds_Calculator_2-way'!B141="","",'True_Odds_Calculator_2-way'!B141)</f>
        <v>1.67</v>
      </c>
      <c r="C140" s="4">
        <f t="shared" si="8"/>
        <v>3.3585003905233002E-2</v>
      </c>
      <c r="D140" s="4">
        <f t="shared" si="10"/>
        <v>2.3924011211460603</v>
      </c>
      <c r="E140" s="4">
        <f t="shared" si="11"/>
        <v>1.7181838514873629</v>
      </c>
      <c r="G140" s="4">
        <f t="shared" si="9"/>
        <v>1.033585003905233</v>
      </c>
    </row>
    <row r="141" spans="1:7" x14ac:dyDescent="0.2">
      <c r="A141" s="4">
        <f>IF('True_Odds_Calculator_2-way'!A142="","",'True_Odds_Calculator_2-way'!A142)</f>
        <v>1.85</v>
      </c>
      <c r="B141" s="4">
        <f>IF('True_Odds_Calculator_2-way'!B142="","",'True_Odds_Calculator_2-way'!B142)</f>
        <v>2.0499999999999998</v>
      </c>
      <c r="C141" s="4">
        <f t="shared" si="8"/>
        <v>2.8345418589321048E-2</v>
      </c>
      <c r="D141" s="4">
        <f t="shared" si="10"/>
        <v>1.8998121477770822</v>
      </c>
      <c r="E141" s="4">
        <f t="shared" si="11"/>
        <v>2.1113430758524703</v>
      </c>
      <c r="G141" s="4">
        <f t="shared" si="9"/>
        <v>1.028345418589321</v>
      </c>
    </row>
    <row r="142" spans="1:7" x14ac:dyDescent="0.2">
      <c r="A142" s="4">
        <f>IF('True_Odds_Calculator_2-way'!A143="","",'True_Odds_Calculator_2-way'!A143)</f>
        <v>1.85</v>
      </c>
      <c r="B142" s="4">
        <f>IF('True_Odds_Calculator_2-way'!B143="","",'True_Odds_Calculator_2-way'!B143)</f>
        <v>2.0499999999999998</v>
      </c>
      <c r="C142" s="4">
        <f t="shared" si="8"/>
        <v>2.8345418589321048E-2</v>
      </c>
      <c r="D142" s="4">
        <f t="shared" si="10"/>
        <v>1.8998121477770822</v>
      </c>
      <c r="E142" s="4">
        <f t="shared" si="11"/>
        <v>2.1113430758524703</v>
      </c>
      <c r="G142" s="4">
        <f t="shared" si="9"/>
        <v>1.028345418589321</v>
      </c>
    </row>
    <row r="143" spans="1:7" x14ac:dyDescent="0.2">
      <c r="A143" s="4">
        <f>IF('True_Odds_Calculator_2-way'!A144="","",'True_Odds_Calculator_2-way'!A144)</f>
        <v>1.36</v>
      </c>
      <c r="B143" s="4">
        <f>IF('True_Odds_Calculator_2-way'!B144="","",'True_Odds_Calculator_2-way'!B144)</f>
        <v>3.24</v>
      </c>
      <c r="C143" s="4">
        <f t="shared" si="8"/>
        <v>4.3936092955700667E-2</v>
      </c>
      <c r="D143" s="4">
        <f t="shared" si="10"/>
        <v>1.4018834308984474</v>
      </c>
      <c r="E143" s="4">
        <f t="shared" si="11"/>
        <v>3.4882837238758704</v>
      </c>
      <c r="G143" s="4">
        <f t="shared" si="9"/>
        <v>1.0439360929557007</v>
      </c>
    </row>
    <row r="144" spans="1:7" x14ac:dyDescent="0.2">
      <c r="A144" s="4">
        <f>IF('True_Odds_Calculator_2-way'!A145="","",'True_Odds_Calculator_2-way'!A145)</f>
        <v>1.49</v>
      </c>
      <c r="B144" s="4">
        <f>IF('True_Odds_Calculator_2-way'!B145="","",'True_Odds_Calculator_2-way'!B145)</f>
        <v>2.7</v>
      </c>
      <c r="C144" s="4">
        <f t="shared" si="8"/>
        <v>4.1511309967685817E-2</v>
      </c>
      <c r="D144" s="4">
        <f t="shared" si="10"/>
        <v>1.537550162430728</v>
      </c>
      <c r="E144" s="4">
        <f t="shared" si="11"/>
        <v>2.8602915037326699</v>
      </c>
      <c r="G144" s="4">
        <f t="shared" si="9"/>
        <v>1.0415113099676858</v>
      </c>
    </row>
    <row r="145" spans="1:7" x14ac:dyDescent="0.2">
      <c r="A145" s="4">
        <f>IF('True_Odds_Calculator_2-way'!A146="","",'True_Odds_Calculator_2-way'!A146)</f>
        <v>2.13</v>
      </c>
      <c r="B145" s="4">
        <f>IF('True_Odds_Calculator_2-way'!B146="","",'True_Odds_Calculator_2-way'!B146)</f>
        <v>1.78</v>
      </c>
      <c r="C145" s="4">
        <f t="shared" si="8"/>
        <v>3.128132088410629E-2</v>
      </c>
      <c r="D145" s="4">
        <f t="shared" si="10"/>
        <v>2.2034055907479515</v>
      </c>
      <c r="E145" s="4">
        <f t="shared" si="11"/>
        <v>1.8309750325976726</v>
      </c>
      <c r="G145" s="4">
        <f t="shared" si="9"/>
        <v>1.0312813208841063</v>
      </c>
    </row>
    <row r="146" spans="1:7" x14ac:dyDescent="0.2">
      <c r="A146" s="4">
        <f>IF('True_Odds_Calculator_2-way'!A147="","",'True_Odds_Calculator_2-way'!A147)</f>
        <v>2.0499999999999998</v>
      </c>
      <c r="B146" s="4">
        <f>IF('True_Odds_Calculator_2-way'!B147="","",'True_Odds_Calculator_2-way'!B147)</f>
        <v>1.85</v>
      </c>
      <c r="C146" s="4">
        <f t="shared" si="8"/>
        <v>2.8345418589321048E-2</v>
      </c>
      <c r="D146" s="4">
        <f t="shared" si="10"/>
        <v>2.1113430758524703</v>
      </c>
      <c r="E146" s="4">
        <f t="shared" si="11"/>
        <v>1.8998121477770822</v>
      </c>
      <c r="G146" s="4">
        <f t="shared" si="9"/>
        <v>1.028345418589321</v>
      </c>
    </row>
    <row r="147" spans="1:7" x14ac:dyDescent="0.2">
      <c r="A147" s="4">
        <f>IF('True_Odds_Calculator_2-way'!A148="","",'True_Odds_Calculator_2-way'!A148)</f>
        <v>1.8</v>
      </c>
      <c r="B147" s="4">
        <f>IF('True_Odds_Calculator_2-way'!B148="","",'True_Odds_Calculator_2-way'!B148)</f>
        <v>2.09</v>
      </c>
      <c r="C147" s="4">
        <f t="shared" si="8"/>
        <v>3.4024455077086735E-2</v>
      </c>
      <c r="D147" s="4">
        <f t="shared" si="10"/>
        <v>1.8568608094768018</v>
      </c>
      <c r="E147" s="4">
        <f t="shared" si="11"/>
        <v>2.1670506912442398</v>
      </c>
      <c r="G147" s="4">
        <f t="shared" si="9"/>
        <v>1.0340244550770867</v>
      </c>
    </row>
    <row r="148" spans="1:7" x14ac:dyDescent="0.2">
      <c r="A148" s="4">
        <f>IF('True_Odds_Calculator_2-way'!A149="","",'True_Odds_Calculator_2-way'!A149)</f>
        <v>1.63</v>
      </c>
      <c r="B148" s="4">
        <f>IF('True_Odds_Calculator_2-way'!B149="","",'True_Odds_Calculator_2-way'!B149)</f>
        <v>2.2599999999999998</v>
      </c>
      <c r="C148" s="4">
        <f t="shared" si="8"/>
        <v>5.5974808621532146E-2</v>
      </c>
      <c r="D148" s="4">
        <f t="shared" si="10"/>
        <v>1.7079141360285595</v>
      </c>
      <c r="E148" s="4">
        <f t="shared" si="11"/>
        <v>2.4126006942170406</v>
      </c>
      <c r="G148" s="4">
        <f t="shared" si="9"/>
        <v>1.0559748086215321</v>
      </c>
    </row>
    <row r="149" spans="1:7" x14ac:dyDescent="0.2">
      <c r="A149" s="4">
        <f>IF('True_Odds_Calculator_2-way'!A150="","",'True_Odds_Calculator_2-way'!A150)</f>
        <v>3.1</v>
      </c>
      <c r="B149" s="4">
        <f>IF('True_Odds_Calculator_2-way'!B150="","",'True_Odds_Calculator_2-way'!B150)</f>
        <v>1.41</v>
      </c>
      <c r="C149" s="4">
        <f t="shared" si="8"/>
        <v>3.1800503317318762E-2</v>
      </c>
      <c r="D149" s="4">
        <f t="shared" si="10"/>
        <v>3.2607236105930628</v>
      </c>
      <c r="E149" s="4">
        <f t="shared" si="11"/>
        <v>1.4423362481438706</v>
      </c>
      <c r="G149" s="4">
        <f t="shared" si="9"/>
        <v>1.0318005033173188</v>
      </c>
    </row>
    <row r="150" spans="1:7" x14ac:dyDescent="0.2">
      <c r="A150" s="4">
        <f>IF('True_Odds_Calculator_2-way'!A151="","",'True_Odds_Calculator_2-way'!A151)</f>
        <v>2.4300000000000002</v>
      </c>
      <c r="B150" s="4">
        <f>IF('True_Odds_Calculator_2-way'!B151="","",'True_Odds_Calculator_2-way'!B151)</f>
        <v>1.62</v>
      </c>
      <c r="C150" s="4">
        <f t="shared" si="8"/>
        <v>2.8806584362139898E-2</v>
      </c>
      <c r="D150" s="4">
        <f t="shared" si="10"/>
        <v>2.5181347150259068</v>
      </c>
      <c r="E150" s="4">
        <f t="shared" si="11"/>
        <v>1.658703071672355</v>
      </c>
      <c r="G150" s="4">
        <f t="shared" si="9"/>
        <v>1.0288065843621399</v>
      </c>
    </row>
    <row r="151" spans="1:7" x14ac:dyDescent="0.2">
      <c r="A151" s="4">
        <f>IF('True_Odds_Calculator_2-way'!A152="","",'True_Odds_Calculator_2-way'!A152)</f>
        <v>2.56</v>
      </c>
      <c r="B151" s="4">
        <f>IF('True_Odds_Calculator_2-way'!B152="","",'True_Odds_Calculator_2-way'!B152)</f>
        <v>1.56</v>
      </c>
      <c r="C151" s="4">
        <f t="shared" si="8"/>
        <v>3.1650641025640969E-2</v>
      </c>
      <c r="D151" s="4">
        <f t="shared" si="10"/>
        <v>2.668091929449492</v>
      </c>
      <c r="E151" s="4">
        <f t="shared" si="11"/>
        <v>1.5994873438000641</v>
      </c>
      <c r="G151" s="4">
        <f t="shared" si="9"/>
        <v>1.031650641025641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8"/>
        <v>2.8676664035780064E-2</v>
      </c>
      <c r="D152" s="4">
        <f t="shared" si="10"/>
        <v>1.858225372769494</v>
      </c>
      <c r="E152" s="4">
        <f t="shared" si="11"/>
        <v>2.1651951011107946</v>
      </c>
      <c r="G152" s="4">
        <f t="shared" si="9"/>
        <v>1.0286766640357801</v>
      </c>
    </row>
    <row r="153" spans="1:7" x14ac:dyDescent="0.2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1.5</v>
      </c>
      <c r="C153" s="4">
        <f t="shared" si="8"/>
        <v>4.5454545454545414E-2</v>
      </c>
      <c r="D153" s="4">
        <f t="shared" si="10"/>
        <v>2.8085106382978724</v>
      </c>
      <c r="E153" s="4">
        <f t="shared" si="11"/>
        <v>1.5529411764705883</v>
      </c>
      <c r="G153" s="4">
        <f t="shared" si="9"/>
        <v>1.0454545454545454</v>
      </c>
    </row>
    <row r="154" spans="1:7" x14ac:dyDescent="0.2">
      <c r="A154" s="4">
        <f>IF('True_Odds_Calculator_2-way'!A155="","",'True_Odds_Calculator_2-way'!A155)</f>
        <v>3.14</v>
      </c>
      <c r="B154" s="4">
        <f>IF('True_Odds_Calculator_2-way'!B155="","",'True_Odds_Calculator_2-way'!B155)</f>
        <v>1.36</v>
      </c>
      <c r="C154" s="4">
        <f t="shared" si="8"/>
        <v>5.3765455226676639E-2</v>
      </c>
      <c r="D154" s="4">
        <f t="shared" si="10"/>
        <v>3.4294892386765179</v>
      </c>
      <c r="E154" s="4">
        <f t="shared" si="11"/>
        <v>1.4116091498082772</v>
      </c>
      <c r="G154" s="4">
        <f t="shared" si="9"/>
        <v>1.0537654552266766</v>
      </c>
    </row>
    <row r="155" spans="1:7" x14ac:dyDescent="0.2">
      <c r="A155" s="4">
        <f>IF('True_Odds_Calculator_2-way'!A156="","",'True_Odds_Calculator_2-way'!A156)</f>
        <v>2.29</v>
      </c>
      <c r="B155" s="4">
        <f>IF('True_Odds_Calculator_2-way'!B156="","",'True_Odds_Calculator_2-way'!B156)</f>
        <v>1.64</v>
      </c>
      <c r="C155" s="4">
        <f t="shared" si="8"/>
        <v>4.6437320268399196E-2</v>
      </c>
      <c r="D155" s="4">
        <f t="shared" si="10"/>
        <v>2.4185986604842866</v>
      </c>
      <c r="E155" s="4">
        <f t="shared" si="11"/>
        <v>1.7049210096241147</v>
      </c>
      <c r="G155" s="4">
        <f t="shared" si="9"/>
        <v>1.0464373202683992</v>
      </c>
    </row>
    <row r="156" spans="1:7" x14ac:dyDescent="0.2">
      <c r="A156" s="4">
        <f>IF('True_Odds_Calculator_2-way'!A157="","",'True_Odds_Calculator_2-way'!A157)</f>
        <v>2.68</v>
      </c>
      <c r="B156" s="4">
        <f>IF('True_Odds_Calculator_2-way'!B157="","",'True_Odds_Calculator_2-way'!B157)</f>
        <v>1.48</v>
      </c>
      <c r="C156" s="4">
        <f t="shared" si="8"/>
        <v>4.881000403388458E-2</v>
      </c>
      <c r="D156" s="4">
        <f t="shared" si="10"/>
        <v>2.8675534991324465</v>
      </c>
      <c r="E156" s="4">
        <f t="shared" si="11"/>
        <v>1.5354598947042426</v>
      </c>
      <c r="G156" s="4">
        <f t="shared" si="9"/>
        <v>1.0488100040338846</v>
      </c>
    </row>
    <row r="157" spans="1:7" x14ac:dyDescent="0.2">
      <c r="A157" s="4">
        <f>IF('True_Odds_Calculator_2-way'!A158="","",'True_Odds_Calculator_2-way'!A158)</f>
        <v>2.52</v>
      </c>
      <c r="B157" s="4">
        <f>IF('True_Odds_Calculator_2-way'!B158="","",'True_Odds_Calculator_2-way'!B158)</f>
        <v>1.53</v>
      </c>
      <c r="C157" s="4">
        <f t="shared" si="8"/>
        <v>5.0420168067226934E-2</v>
      </c>
      <c r="D157" s="4">
        <f t="shared" si="10"/>
        <v>2.6909547738693469</v>
      </c>
      <c r="E157" s="4">
        <f t="shared" si="11"/>
        <v>1.5913818722139674</v>
      </c>
      <c r="G157" s="4">
        <f t="shared" si="9"/>
        <v>1.0504201680672269</v>
      </c>
    </row>
    <row r="158" spans="1:7" x14ac:dyDescent="0.2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2.13</v>
      </c>
      <c r="C158" s="4">
        <f t="shared" si="8"/>
        <v>2.8142785952212312E-2</v>
      </c>
      <c r="D158" s="4">
        <f t="shared" si="10"/>
        <v>1.8362511137332338</v>
      </c>
      <c r="E158" s="4">
        <f t="shared" si="11"/>
        <v>2.1958130561234772</v>
      </c>
      <c r="G158" s="4">
        <f t="shared" si="9"/>
        <v>1.0281427859522123</v>
      </c>
    </row>
    <row r="159" spans="1:7" x14ac:dyDescent="0.2">
      <c r="A159" s="4">
        <f>IF('True_Odds_Calculator_2-way'!A160="","",'True_Odds_Calculator_2-way'!A160)</f>
        <v>2.41</v>
      </c>
      <c r="B159" s="4">
        <f>IF('True_Odds_Calculator_2-way'!B160="","",'True_Odds_Calculator_2-way'!B160)</f>
        <v>1.62</v>
      </c>
      <c r="C159" s="4">
        <f t="shared" si="8"/>
        <v>3.2221709953383471E-2</v>
      </c>
      <c r="D159" s="4">
        <f t="shared" si="10"/>
        <v>2.5073534133966988</v>
      </c>
      <c r="E159" s="4">
        <f t="shared" si="11"/>
        <v>1.6634144263133228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2.52</v>
      </c>
      <c r="B160" s="4">
        <f>IF('True_Odds_Calculator_2-way'!B161="","",'True_Odds_Calculator_2-way'!B161)</f>
        <v>1.52</v>
      </c>
      <c r="C160" s="4">
        <f t="shared" si="8"/>
        <v>5.4720133667502058E-2</v>
      </c>
      <c r="D160" s="4">
        <f t="shared" si="10"/>
        <v>2.7066139061616732</v>
      </c>
      <c r="E160" s="4">
        <f t="shared" si="11"/>
        <v>1.5859556144418683</v>
      </c>
      <c r="G160" s="4">
        <f t="shared" si="9"/>
        <v>1.0547201336675021</v>
      </c>
    </row>
    <row r="161" spans="1:7" x14ac:dyDescent="0.2">
      <c r="A161" s="4">
        <f>IF('True_Odds_Calculator_2-way'!A162="","",'True_Odds_Calculator_2-way'!A162)</f>
        <v>2.42</v>
      </c>
      <c r="B161" s="4">
        <f>IF('True_Odds_Calculator_2-way'!B162="","",'True_Odds_Calculator_2-way'!B162)</f>
        <v>1.56</v>
      </c>
      <c r="C161" s="4">
        <f t="shared" si="8"/>
        <v>5.4248781521508693E-2</v>
      </c>
      <c r="D161" s="4">
        <f t="shared" si="10"/>
        <v>2.5900109769484079</v>
      </c>
      <c r="E161" s="4">
        <f t="shared" si="11"/>
        <v>1.6289264756644803</v>
      </c>
      <c r="G161" s="4">
        <f t="shared" si="9"/>
        <v>1.0542487815215087</v>
      </c>
    </row>
    <row r="162" spans="1:7" x14ac:dyDescent="0.2">
      <c r="A162" s="4">
        <f>IF('True_Odds_Calculator_2-way'!A163="","",'True_Odds_Calculator_2-way'!A163)</f>
        <v>1.58</v>
      </c>
      <c r="B162" s="4">
        <f>IF('True_Odds_Calculator_2-way'!B163="","",'True_Odds_Calculator_2-way'!B163)</f>
        <v>2.34</v>
      </c>
      <c r="C162" s="4">
        <f t="shared" si="8"/>
        <v>6.026181975549072E-2</v>
      </c>
      <c r="D162" s="4">
        <f t="shared" si="10"/>
        <v>1.65897873104191</v>
      </c>
      <c r="E162" s="4">
        <f t="shared" si="11"/>
        <v>2.5174996595396979</v>
      </c>
      <c r="G162" s="4">
        <f t="shared" si="9"/>
        <v>1.0602618197554907</v>
      </c>
    </row>
    <row r="163" spans="1:7" x14ac:dyDescent="0.2">
      <c r="A163" s="4">
        <f>IF('True_Odds_Calculator_2-way'!A164="","",'True_Odds_Calculator_2-way'!A164)</f>
        <v>1.6</v>
      </c>
      <c r="B163" s="4">
        <f>IF('True_Odds_Calculator_2-way'!B164="","",'True_Odds_Calculator_2-way'!B164)</f>
        <v>2.2999999999999998</v>
      </c>
      <c r="C163" s="4">
        <f t="shared" si="8"/>
        <v>5.9782608695652328E-2</v>
      </c>
      <c r="D163" s="4">
        <f t="shared" si="10"/>
        <v>1.6803652968036533</v>
      </c>
      <c r="E163" s="4">
        <f t="shared" si="11"/>
        <v>2.4697986577181212</v>
      </c>
      <c r="G163" s="4">
        <f t="shared" si="9"/>
        <v>1.0597826086956523</v>
      </c>
    </row>
    <row r="164" spans="1:7" x14ac:dyDescent="0.2">
      <c r="A164" s="4">
        <f>IF('True_Odds_Calculator_2-way'!A165="","",'True_Odds_Calculator_2-way'!A165)</f>
        <v>2.0299999999999998</v>
      </c>
      <c r="B164" s="4">
        <f>IF('True_Odds_Calculator_2-way'!B165="","",'True_Odds_Calculator_2-way'!B165)</f>
        <v>1.88</v>
      </c>
      <c r="C164" s="4">
        <f t="shared" si="8"/>
        <v>2.4525731055444977E-2</v>
      </c>
      <c r="D164" s="4">
        <f t="shared" si="10"/>
        <v>2.0818241326641935</v>
      </c>
      <c r="E164" s="4">
        <f t="shared" si="11"/>
        <v>1.9243646631706333</v>
      </c>
      <c r="G164" s="4">
        <f t="shared" si="9"/>
        <v>1.024525731055445</v>
      </c>
    </row>
    <row r="165" spans="1:7" x14ac:dyDescent="0.2">
      <c r="A165" s="4">
        <f>IF('True_Odds_Calculator_2-way'!A166="","",'True_Odds_Calculator_2-way'!A166)</f>
        <v>1.88</v>
      </c>
      <c r="B165" s="4">
        <f>IF('True_Odds_Calculator_2-way'!B166="","",'True_Odds_Calculator_2-way'!B166)</f>
        <v>2.02</v>
      </c>
      <c r="C165" s="4">
        <f t="shared" si="8"/>
        <v>2.6964398567516312E-2</v>
      </c>
      <c r="D165" s="4">
        <f t="shared" si="10"/>
        <v>1.9288906948394962</v>
      </c>
      <c r="E165" s="4">
        <f t="shared" si="11"/>
        <v>2.0765529308836395</v>
      </c>
      <c r="G165" s="4">
        <f t="shared" si="9"/>
        <v>1.0269643985675163</v>
      </c>
    </row>
    <row r="166" spans="1:7" x14ac:dyDescent="0.2">
      <c r="A166" s="4">
        <f>IF('True_Odds_Calculator_2-way'!A167="","",'True_Odds_Calculator_2-way'!A167)</f>
        <v>2.44</v>
      </c>
      <c r="B166" s="4">
        <f>IF('True_Odds_Calculator_2-way'!B167="","",'True_Odds_Calculator_2-way'!B167)</f>
        <v>1.59</v>
      </c>
      <c r="C166" s="4">
        <f t="shared" si="8"/>
        <v>3.8766883183833478E-2</v>
      </c>
      <c r="D166" s="4">
        <f t="shared" si="10"/>
        <v>2.561130182202271</v>
      </c>
      <c r="E166" s="4">
        <f t="shared" si="11"/>
        <v>1.640561569688769</v>
      </c>
      <c r="G166" s="4">
        <f t="shared" si="9"/>
        <v>1.0387668831838335</v>
      </c>
    </row>
    <row r="167" spans="1:7" x14ac:dyDescent="0.2">
      <c r="A167" s="4">
        <f>IF('True_Odds_Calculator_2-way'!A168="","",'True_Odds_Calculator_2-way'!A168)</f>
        <v>2.54</v>
      </c>
      <c r="B167" s="4">
        <f>IF('True_Odds_Calculator_2-way'!B168="","",'True_Odds_Calculator_2-way'!B168)</f>
        <v>1.55</v>
      </c>
      <c r="C167" s="4">
        <f t="shared" si="8"/>
        <v>3.8862077724155508E-2</v>
      </c>
      <c r="D167" s="4">
        <f t="shared" si="10"/>
        <v>2.6718696979979644</v>
      </c>
      <c r="E167" s="4">
        <f t="shared" si="11"/>
        <v>1.5981327379744266</v>
      </c>
      <c r="G167" s="4">
        <f t="shared" si="9"/>
        <v>1.0388620777241555</v>
      </c>
    </row>
    <row r="168" spans="1:7" x14ac:dyDescent="0.2">
      <c r="A168" s="4">
        <f>IF('True_Odds_Calculator_2-way'!A169="","",'True_Odds_Calculator_2-way'!A169)</f>
        <v>2.5299999999999998</v>
      </c>
      <c r="B168" s="4">
        <f>IF('True_Odds_Calculator_2-way'!B169="","",'True_Odds_Calculator_2-way'!B169)</f>
        <v>1.58</v>
      </c>
      <c r="C168" s="4">
        <f t="shared" si="8"/>
        <v>2.8168309401110703E-2</v>
      </c>
      <c r="D168" s="4">
        <f t="shared" si="10"/>
        <v>2.6234823127912317</v>
      </c>
      <c r="E168" s="4">
        <f t="shared" si="11"/>
        <v>1.6159598981283099</v>
      </c>
      <c r="G168" s="4">
        <f t="shared" si="9"/>
        <v>1.0281683094011107</v>
      </c>
    </row>
    <row r="169" spans="1:7" x14ac:dyDescent="0.2">
      <c r="A169" s="4">
        <f>IF('True_Odds_Calculator_2-way'!A170="","",'True_Odds_Calculator_2-way'!A170)</f>
        <v>2.97</v>
      </c>
      <c r="B169" s="4">
        <f>IF('True_Odds_Calculator_2-way'!B170="","",'True_Odds_Calculator_2-way'!B170)</f>
        <v>1.4</v>
      </c>
      <c r="C169" s="4">
        <f t="shared" si="8"/>
        <v>5.0986050986050913E-2</v>
      </c>
      <c r="D169" s="4">
        <f t="shared" si="10"/>
        <v>3.2132921174652238</v>
      </c>
      <c r="E169" s="4">
        <f t="shared" si="11"/>
        <v>1.4518156424581004</v>
      </c>
      <c r="G169" s="4">
        <f t="shared" si="9"/>
        <v>1.0509860509860509</v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3.05</v>
      </c>
      <c r="D2" s="4">
        <f>IF(A2="","",((1/A2)+(1/B2)+(1/C2))-1)</f>
        <v>3.355286016614567E-2</v>
      </c>
      <c r="E2" s="4">
        <f>IF(A2="","",(3*A2)/(3-($D2*A2)))</f>
        <v>2.4661984082676605</v>
      </c>
      <c r="F2" s="4">
        <f>IF(B2="","",(3*B2)/(3-($D2*B2)))</f>
        <v>3.5992837585622124</v>
      </c>
      <c r="G2" s="4">
        <f>IF(C2="","",(3*C2)/(3-($D2*C2)))</f>
        <v>3.1577162520467792</v>
      </c>
      <c r="I2" s="4">
        <f>IF(A2="","",D2+1)</f>
        <v>1.0335528601661457</v>
      </c>
    </row>
    <row r="3" spans="1: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3.46</v>
      </c>
      <c r="C3" s="4">
        <f>IF('True_Odds_Calculator_3-way'!C4="","",'True_Odds_Calculator_3-way'!C4)</f>
        <v>2.75</v>
      </c>
      <c r="D3" s="4">
        <f t="shared" ref="D3:D66" si="0">IF(A3="","",((1/A3)+(1/B3)+(1/C3))-1)</f>
        <v>3.2881841558955571E-2</v>
      </c>
      <c r="E3" s="4">
        <f t="shared" ref="E3:E66" si="1">IF(A3="","",(3*A3)/(3-($D3*A3)))</f>
        <v>2.7080637685028042</v>
      </c>
      <c r="F3" s="4">
        <f t="shared" ref="F3:F66" si="2">IF(B3="","",(3*B3)/(3-($D3*B3)))</f>
        <v>3.596388442440952</v>
      </c>
      <c r="G3" s="4">
        <f t="shared" ref="G3:G66" si="3">IF(C3="","",(3*C3)/(3-($D3*C3)))</f>
        <v>2.8354657234420655</v>
      </c>
      <c r="I3" s="4">
        <f t="shared" ref="I3:I66" si="4">IF(A3="","",D3+1)</f>
        <v>1.0328818415589556</v>
      </c>
    </row>
    <row r="4" spans="1: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2.71</v>
      </c>
      <c r="D4" s="4">
        <f t="shared" si="0"/>
        <v>3.3322736009938847E-2</v>
      </c>
      <c r="E4" s="4">
        <f t="shared" si="1"/>
        <v>2.7091419801799725</v>
      </c>
      <c r="F4" s="4">
        <f t="shared" si="2"/>
        <v>3.6632273423363975</v>
      </c>
      <c r="G4" s="4">
        <f t="shared" si="3"/>
        <v>2.7941069160563861</v>
      </c>
      <c r="I4" s="4">
        <f t="shared" si="4"/>
        <v>1.0333227360099388</v>
      </c>
    </row>
    <row r="5" spans="1:9" x14ac:dyDescent="0.2">
      <c r="A5" s="4">
        <f>IF('True_Odds_Calculator_3-way'!A6="","",'True_Odds_Calculator_3-way'!A6)</f>
        <v>3.92</v>
      </c>
      <c r="B5" s="4">
        <f>IF('True_Odds_Calculator_3-way'!B6="","",'True_Odds_Calculator_3-way'!B6)</f>
        <v>3.78</v>
      </c>
      <c r="C5" s="4">
        <f>IF('True_Odds_Calculator_3-way'!C6="","",'True_Odds_Calculator_3-way'!C6)</f>
        <v>1.99</v>
      </c>
      <c r="D5" s="4">
        <f t="shared" si="0"/>
        <v>2.2164868180661434E-2</v>
      </c>
      <c r="E5" s="4">
        <f t="shared" si="1"/>
        <v>4.0369175883711899</v>
      </c>
      <c r="F5" s="4">
        <f t="shared" si="2"/>
        <v>3.8885997799270853</v>
      </c>
      <c r="G5" s="4">
        <f t="shared" si="3"/>
        <v>2.019694960805698</v>
      </c>
      <c r="I5" s="4">
        <f t="shared" si="4"/>
        <v>1.0221648681806614</v>
      </c>
    </row>
    <row r="6" spans="1:9" x14ac:dyDescent="0.2">
      <c r="A6" s="4">
        <f>IF('True_Odds_Calculator_3-way'!A7="","",'True_Odds_Calculator_3-way'!A7)</f>
        <v>2.2999999999999998</v>
      </c>
      <c r="B6" s="4">
        <f>IF('True_Odds_Calculator_3-way'!B7="","",'True_Odds_Calculator_3-way'!B7)</f>
        <v>3.27</v>
      </c>
      <c r="C6" s="4">
        <f>IF('True_Odds_Calculator_3-way'!C7="","",'True_Odds_Calculator_3-way'!C7)</f>
        <v>3.47</v>
      </c>
      <c r="D6" s="4">
        <f t="shared" si="0"/>
        <v>2.8777444289514786E-2</v>
      </c>
      <c r="E6" s="4">
        <f t="shared" si="1"/>
        <v>2.3518890394527787</v>
      </c>
      <c r="F6" s="4">
        <f t="shared" si="2"/>
        <v>3.3758930353911287</v>
      </c>
      <c r="G6" s="4">
        <f t="shared" si="3"/>
        <v>3.5894790796062894</v>
      </c>
      <c r="I6" s="4">
        <f t="shared" si="4"/>
        <v>1.0287774442895148</v>
      </c>
    </row>
    <row r="7" spans="1:9" x14ac:dyDescent="0.2">
      <c r="A7" s="4">
        <f>IF('True_Odds_Calculator_3-way'!A8="","",'True_Odds_Calculator_3-way'!A8)</f>
        <v>2.7</v>
      </c>
      <c r="B7" s="4">
        <f>IF('True_Odds_Calculator_3-way'!B8="","",'True_Odds_Calculator_3-way'!B8)</f>
        <v>3.45</v>
      </c>
      <c r="C7" s="4">
        <f>IF('True_Odds_Calculator_3-way'!C8="","",'True_Odds_Calculator_3-way'!C8)</f>
        <v>2.73</v>
      </c>
      <c r="D7" s="4">
        <f t="shared" si="0"/>
        <v>2.6525809134504863E-2</v>
      </c>
      <c r="E7" s="4">
        <f t="shared" si="1"/>
        <v>2.7660341648855469</v>
      </c>
      <c r="F7" s="4">
        <f t="shared" si="2"/>
        <v>3.558552507294138</v>
      </c>
      <c r="G7" s="4">
        <f t="shared" si="3"/>
        <v>2.7975280935958153</v>
      </c>
      <c r="I7" s="4">
        <f t="shared" si="4"/>
        <v>1.0265258091345049</v>
      </c>
    </row>
    <row r="8" spans="1:9" x14ac:dyDescent="0.2">
      <c r="A8" s="4">
        <f>IF('True_Odds_Calculator_3-way'!A9="","",'True_Odds_Calculator_3-way'!A9)</f>
        <v>3.97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2.0499999999999998</v>
      </c>
      <c r="D8" s="4">
        <f t="shared" si="0"/>
        <v>2.9549119278291736E-2</v>
      </c>
      <c r="E8" s="4">
        <f t="shared" si="1"/>
        <v>4.1315576820970357</v>
      </c>
      <c r="F8" s="4">
        <f t="shared" si="2"/>
        <v>3.5713601283821967</v>
      </c>
      <c r="G8" s="4">
        <f t="shared" si="3"/>
        <v>2.0922464268038921</v>
      </c>
      <c r="I8" s="4">
        <f t="shared" si="4"/>
        <v>1.0295491192782917</v>
      </c>
    </row>
    <row r="9" spans="1:9" x14ac:dyDescent="0.2">
      <c r="A9" s="4">
        <f>IF('True_Odds_Calculator_3-way'!A10="","",'True_Odds_Calculator_3-way'!A10)</f>
        <v>1.61</v>
      </c>
      <c r="B9" s="4">
        <f>IF('True_Odds_Calculator_3-way'!B10="","",'True_Odds_Calculator_3-way'!B10)</f>
        <v>3.91</v>
      </c>
      <c r="C9" s="4">
        <f>IF('True_Odds_Calculator_3-way'!C10="","",'True_Odds_Calculator_3-way'!C10)</f>
        <v>6.84</v>
      </c>
      <c r="D9" s="4">
        <f t="shared" si="0"/>
        <v>2.307131853504174E-2</v>
      </c>
      <c r="E9" s="4">
        <f t="shared" si="1"/>
        <v>1.6301843023701328</v>
      </c>
      <c r="F9" s="4">
        <f t="shared" si="2"/>
        <v>4.0312171621179322</v>
      </c>
      <c r="G9" s="4">
        <f t="shared" si="3"/>
        <v>7.219779202682064</v>
      </c>
      <c r="I9" s="4">
        <f t="shared" si="4"/>
        <v>1.0230713185350417</v>
      </c>
    </row>
    <row r="10" spans="1:9" x14ac:dyDescent="0.2">
      <c r="A10" s="4">
        <f>IF('True_Odds_Calculator_3-way'!A11="","",'True_Odds_Calculator_3-way'!A11)</f>
        <v>1.84</v>
      </c>
      <c r="B10" s="4">
        <f>IF('True_Odds_Calculator_3-way'!B11="","",'True_Odds_Calculator_3-way'!B11)</f>
        <v>3.56</v>
      </c>
      <c r="C10" s="4">
        <f>IF('True_Odds_Calculator_3-way'!C11="","",'True_Odds_Calculator_3-way'!C11)</f>
        <v>4.9800000000000004</v>
      </c>
      <c r="D10" s="4">
        <f t="shared" si="0"/>
        <v>2.5180350125465267E-2</v>
      </c>
      <c r="E10" s="4">
        <f t="shared" si="1"/>
        <v>1.8688626172233544</v>
      </c>
      <c r="F10" s="4">
        <f t="shared" si="2"/>
        <v>3.6696516959229935</v>
      </c>
      <c r="G10" s="4">
        <f t="shared" si="3"/>
        <v>5.1972414777603504</v>
      </c>
      <c r="I10" s="4">
        <f t="shared" si="4"/>
        <v>1.0251803501254653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3.68</v>
      </c>
      <c r="C11" s="4">
        <f>IF('True_Odds_Calculator_3-way'!C12="","",'True_Odds_Calculator_3-way'!C12)</f>
        <v>5.94</v>
      </c>
      <c r="D11" s="4">
        <f t="shared" si="0"/>
        <v>3.1805275116311815E-2</v>
      </c>
      <c r="E11" s="4">
        <f t="shared" si="1"/>
        <v>1.7208320999471947</v>
      </c>
      <c r="F11" s="4">
        <f t="shared" si="2"/>
        <v>3.829402096303467</v>
      </c>
      <c r="G11" s="4">
        <f t="shared" si="3"/>
        <v>6.3392081108079266</v>
      </c>
      <c r="I11" s="4">
        <f t="shared" si="4"/>
        <v>1.0318052751163118</v>
      </c>
    </row>
    <row r="12" spans="1:9" x14ac:dyDescent="0.2">
      <c r="A12" s="4">
        <f>IF('True_Odds_Calculator_3-way'!A13="","",'True_Odds_Calculator_3-way'!A13)</f>
        <v>1.28</v>
      </c>
      <c r="B12" s="4">
        <f>IF('True_Odds_Calculator_3-way'!B13="","",'True_Odds_Calculator_3-way'!B13)</f>
        <v>6.19</v>
      </c>
      <c r="C12" s="4">
        <f>IF('True_Odds_Calculator_3-way'!C13="","",'True_Odds_Calculator_3-way'!C13)</f>
        <v>10.66</v>
      </c>
      <c r="D12" s="4">
        <f t="shared" si="0"/>
        <v>3.6609518923883089E-2</v>
      </c>
      <c r="E12" s="4">
        <f t="shared" si="1"/>
        <v>1.3003109366798129</v>
      </c>
      <c r="F12" s="4">
        <f t="shared" si="2"/>
        <v>6.6957837037018235</v>
      </c>
      <c r="G12" s="4">
        <f t="shared" si="3"/>
        <v>12.254082406045752</v>
      </c>
      <c r="I12" s="4">
        <f t="shared" si="4"/>
        <v>1.0366095189238831</v>
      </c>
    </row>
    <row r="13" spans="1:9" x14ac:dyDescent="0.2">
      <c r="A13" s="4">
        <f>IF('True_Odds_Calculator_3-way'!A14="","",'True_Odds_Calculator_3-way'!A14)</f>
        <v>1.73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5.31</v>
      </c>
      <c r="D13" s="4">
        <f t="shared" si="0"/>
        <v>3.0210841962464707E-2</v>
      </c>
      <c r="E13" s="4">
        <f t="shared" si="1"/>
        <v>1.7606737279447859</v>
      </c>
      <c r="F13" s="4">
        <f t="shared" si="2"/>
        <v>3.9403903719750017</v>
      </c>
      <c r="G13" s="4">
        <f t="shared" si="3"/>
        <v>5.6099837272804578</v>
      </c>
      <c r="I13" s="4">
        <f t="shared" si="4"/>
        <v>1.0302108419624647</v>
      </c>
    </row>
    <row r="14" spans="1:9" x14ac:dyDescent="0.2">
      <c r="A14" s="4">
        <f>IF('True_Odds_Calculator_3-way'!A15="","",'True_Odds_Calculator_3-way'!A15)</f>
        <v>3.19</v>
      </c>
      <c r="B14" s="4">
        <f>IF('True_Odds_Calculator_3-way'!B15="","",'True_Odds_Calculator_3-way'!B15)</f>
        <v>3.2</v>
      </c>
      <c r="C14" s="4">
        <f>IF('True_Odds_Calculator_3-way'!C15="","",'True_Odds_Calculator_3-way'!C15)</f>
        <v>2.5299999999999998</v>
      </c>
      <c r="D14" s="4">
        <f t="shared" si="0"/>
        <v>2.1236540820499084E-2</v>
      </c>
      <c r="E14" s="4">
        <f t="shared" si="1"/>
        <v>3.2636992966165321</v>
      </c>
      <c r="F14" s="4">
        <f t="shared" si="2"/>
        <v>3.2741674569085752</v>
      </c>
      <c r="G14" s="4">
        <f t="shared" si="3"/>
        <v>2.576137286313064</v>
      </c>
      <c r="I14" s="4">
        <f t="shared" si="4"/>
        <v>1.0212365408204991</v>
      </c>
    </row>
    <row r="15" spans="1:9" x14ac:dyDescent="0.2">
      <c r="A15" s="4">
        <f>IF('True_Odds_Calculator_3-way'!A16="","",'True_Odds_Calculator_3-way'!A16)</f>
        <v>2.2200000000000002</v>
      </c>
      <c r="B15" s="4">
        <f>IF('True_Odds_Calculator_3-way'!B16="","",'True_Odds_Calculator_3-way'!B16)</f>
        <v>3.06</v>
      </c>
      <c r="C15" s="4">
        <f>IF('True_Odds_Calculator_3-way'!C16="","",'True_Odds_Calculator_3-way'!C16)</f>
        <v>3.89</v>
      </c>
      <c r="D15" s="4">
        <f t="shared" si="0"/>
        <v>3.4317244811725267E-2</v>
      </c>
      <c r="E15" s="4">
        <f t="shared" si="1"/>
        <v>2.2778453383277952</v>
      </c>
      <c r="F15" s="4">
        <f t="shared" si="2"/>
        <v>3.170996251762161</v>
      </c>
      <c r="G15" s="4">
        <f t="shared" si="3"/>
        <v>4.0711585236968091</v>
      </c>
      <c r="I15" s="4">
        <f t="shared" si="4"/>
        <v>1.0343172448117253</v>
      </c>
    </row>
    <row r="16" spans="1:9" x14ac:dyDescent="0.2">
      <c r="A16" s="4">
        <f>IF('True_Odds_Calculator_3-way'!A17="","",'True_Odds_Calculator_3-way'!A17)</f>
        <v>3</v>
      </c>
      <c r="B16" s="4">
        <f>IF('True_Odds_Calculator_3-way'!B17="","",'True_Odds_Calculator_3-way'!B17)</f>
        <v>3.45</v>
      </c>
      <c r="C16" s="4">
        <f>IF('True_Odds_Calculator_3-way'!C17="","",'True_Odds_Calculator_3-way'!C17)</f>
        <v>2.44</v>
      </c>
      <c r="D16" s="4">
        <f t="shared" si="0"/>
        <v>3.3024471370871833E-2</v>
      </c>
      <c r="E16" s="4">
        <f t="shared" si="1"/>
        <v>3.102457002457002</v>
      </c>
      <c r="F16" s="4">
        <f t="shared" si="2"/>
        <v>3.5861971030957114</v>
      </c>
      <c r="G16" s="4">
        <f t="shared" si="3"/>
        <v>2.5073471008737092</v>
      </c>
      <c r="I16" s="4">
        <f t="shared" si="4"/>
        <v>1.0330244713708718</v>
      </c>
    </row>
    <row r="17" spans="1:9" x14ac:dyDescent="0.2">
      <c r="A17" s="4">
        <f>IF('True_Odds_Calculator_3-way'!A18="","",'True_Odds_Calculator_3-way'!A18)</f>
        <v>1.51</v>
      </c>
      <c r="B17" s="4">
        <f>IF('True_Odds_Calculator_3-way'!B18="","",'True_Odds_Calculator_3-way'!B18)</f>
        <v>4.41</v>
      </c>
      <c r="C17" s="4">
        <f>IF('True_Odds_Calculator_3-way'!C18="","",'True_Odds_Calculator_3-way'!C18)</f>
        <v>6.71</v>
      </c>
      <c r="D17" s="4">
        <f t="shared" si="0"/>
        <v>3.8040321815931755E-2</v>
      </c>
      <c r="E17" s="4">
        <f t="shared" si="1"/>
        <v>1.5394762940727784</v>
      </c>
      <c r="F17" s="4">
        <f t="shared" si="2"/>
        <v>4.6712107070948328</v>
      </c>
      <c r="G17" s="4">
        <f t="shared" si="3"/>
        <v>7.3340027698444015</v>
      </c>
      <c r="I17" s="4">
        <f t="shared" si="4"/>
        <v>1.0380403218159318</v>
      </c>
    </row>
    <row r="18" spans="1:9" x14ac:dyDescent="0.2">
      <c r="A18" s="4">
        <f>IF('True_Odds_Calculator_3-way'!A19="","",'True_Odds_Calculator_3-way'!A19)</f>
        <v>1.1499999999999999</v>
      </c>
      <c r="B18" s="4">
        <f>IF('True_Odds_Calculator_3-way'!B19="","",'True_Odds_Calculator_3-way'!B19)</f>
        <v>9.98</v>
      </c>
      <c r="C18" s="4">
        <f>IF('True_Odds_Calculator_3-way'!C19="","",'True_Odds_Calculator_3-way'!C19)</f>
        <v>16.579999999999998</v>
      </c>
      <c r="D18" s="4">
        <f t="shared" si="0"/>
        <v>3.0079249073486691E-2</v>
      </c>
      <c r="E18" s="4">
        <f t="shared" si="1"/>
        <v>1.1634146111817634</v>
      </c>
      <c r="F18" s="4">
        <f t="shared" si="2"/>
        <v>11.089672993473242</v>
      </c>
      <c r="G18" s="4">
        <f t="shared" si="3"/>
        <v>19.885770359135648</v>
      </c>
      <c r="I18" s="4">
        <f t="shared" si="4"/>
        <v>1.0300792490734867</v>
      </c>
    </row>
    <row r="19" spans="1: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3.74</v>
      </c>
      <c r="C19" s="4">
        <f>IF('True_Odds_Calculator_3-way'!C20="","",'True_Odds_Calculator_3-way'!C20)</f>
        <v>4.45</v>
      </c>
      <c r="D19" s="4">
        <f t="shared" si="0"/>
        <v>2.4013673885001641E-2</v>
      </c>
      <c r="E19" s="4">
        <f t="shared" si="1"/>
        <v>1.9087235581048621</v>
      </c>
      <c r="F19" s="4">
        <f t="shared" si="2"/>
        <v>3.855419885454419</v>
      </c>
      <c r="G19" s="4">
        <f t="shared" si="3"/>
        <v>4.6143649863535181</v>
      </c>
      <c r="I19" s="4">
        <f t="shared" si="4"/>
        <v>1.0240136738850016</v>
      </c>
    </row>
    <row r="20" spans="1:9" x14ac:dyDescent="0.2">
      <c r="A20" s="4">
        <f>IF('True_Odds_Calculator_3-way'!A21="","",'True_Odds_Calculator_3-way'!A21)</f>
        <v>2.98</v>
      </c>
      <c r="B20" s="4">
        <f>IF('True_Odds_Calculator_3-way'!B21="","",'True_Odds_Calculator_3-way'!B21)</f>
        <v>3.75</v>
      </c>
      <c r="C20" s="4">
        <f>IF('True_Odds_Calculator_3-way'!C21="","",'True_Odds_Calculator_3-way'!C21)</f>
        <v>2.38</v>
      </c>
      <c r="D20" s="4">
        <f t="shared" si="0"/>
        <v>2.2405203692215103E-2</v>
      </c>
      <c r="E20" s="4">
        <f t="shared" si="1"/>
        <v>3.0478320492301108</v>
      </c>
      <c r="F20" s="4">
        <f t="shared" si="2"/>
        <v>3.858050509397378</v>
      </c>
      <c r="G20" s="4">
        <f t="shared" si="3"/>
        <v>2.4230695646100258</v>
      </c>
      <c r="I20" s="4">
        <f t="shared" si="4"/>
        <v>1.0224052036922151</v>
      </c>
    </row>
    <row r="21" spans="1:9" x14ac:dyDescent="0.2">
      <c r="A21" s="4">
        <f>IF('True_Odds_Calculator_3-way'!A22="","",'True_Odds_Calculator_3-way'!A22)</f>
        <v>1.87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4.3</v>
      </c>
      <c r="D21" s="4">
        <f t="shared" si="0"/>
        <v>2.3727754233910048E-2</v>
      </c>
      <c r="E21" s="4">
        <f t="shared" si="1"/>
        <v>1.8980730703971884</v>
      </c>
      <c r="F21" s="4">
        <f t="shared" si="2"/>
        <v>4.0241285945874257</v>
      </c>
      <c r="G21" s="4">
        <f t="shared" si="3"/>
        <v>4.4513908274938592</v>
      </c>
      <c r="I21" s="4">
        <f t="shared" si="4"/>
        <v>1.02372775423391</v>
      </c>
    </row>
    <row r="22" spans="1:9" x14ac:dyDescent="0.2">
      <c r="A22" s="4">
        <f>IF('True_Odds_Calculator_3-way'!A23="","",'True_Odds_Calculator_3-way'!A23)</f>
        <v>4.0599999999999996</v>
      </c>
      <c r="B22" s="4">
        <f>IF('True_Odds_Calculator_3-way'!B23="","",'True_Odds_Calculator_3-way'!B23)</f>
        <v>4.37</v>
      </c>
      <c r="C22" s="4">
        <f>IF('True_Odds_Calculator_3-way'!C23="","",'True_Odds_Calculator_3-way'!C23)</f>
        <v>1.83</v>
      </c>
      <c r="D22" s="4">
        <f t="shared" si="0"/>
        <v>2.1586458095985916E-2</v>
      </c>
      <c r="E22" s="4">
        <f t="shared" si="1"/>
        <v>4.1821767450711294</v>
      </c>
      <c r="F22" s="4">
        <f t="shared" si="2"/>
        <v>4.5118725567461153</v>
      </c>
      <c r="G22" s="4">
        <f t="shared" si="3"/>
        <v>1.8544184996129327</v>
      </c>
      <c r="I22" s="4">
        <f t="shared" si="4"/>
        <v>1.0215864580959859</v>
      </c>
    </row>
    <row r="23" spans="1:9" x14ac:dyDescent="0.2">
      <c r="A23" s="4">
        <f>IF('True_Odds_Calculator_3-way'!A24="","",'True_Odds_Calculator_3-way'!A24)</f>
        <v>1.75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5.31</v>
      </c>
      <c r="D23" s="4">
        <f t="shared" si="0"/>
        <v>2.5709935374558457E-2</v>
      </c>
      <c r="E23" s="4">
        <f t="shared" si="1"/>
        <v>1.7766451689449729</v>
      </c>
      <c r="F23" s="4">
        <f t="shared" si="2"/>
        <v>3.8851930375993349</v>
      </c>
      <c r="G23" s="4">
        <f t="shared" si="3"/>
        <v>5.5631604366909562</v>
      </c>
      <c r="I23" s="4">
        <f t="shared" si="4"/>
        <v>1.0257099353745585</v>
      </c>
    </row>
    <row r="24" spans="1:9" x14ac:dyDescent="0.2">
      <c r="A24" s="4">
        <f>IF('True_Odds_Calculator_3-way'!A25="","",'True_Odds_Calculator_3-way'!A25)</f>
        <v>2.97</v>
      </c>
      <c r="B24" s="4">
        <f>IF('True_Odds_Calculator_3-way'!B25="","",'True_Odds_Calculator_3-way'!B25)</f>
        <v>3.53</v>
      </c>
      <c r="C24" s="4">
        <f>IF('True_Odds_Calculator_3-way'!C25="","",'True_Odds_Calculator_3-way'!C25)</f>
        <v>2.46</v>
      </c>
      <c r="D24" s="4">
        <f t="shared" si="0"/>
        <v>2.6490520721156985E-2</v>
      </c>
      <c r="E24" s="4">
        <f t="shared" si="1"/>
        <v>3.0499878075633786</v>
      </c>
      <c r="F24" s="4">
        <f t="shared" si="2"/>
        <v>3.6435720075914793</v>
      </c>
      <c r="G24" s="4">
        <f t="shared" si="3"/>
        <v>2.5146232163022324</v>
      </c>
      <c r="I24" s="4">
        <f t="shared" si="4"/>
        <v>1.026490520721157</v>
      </c>
    </row>
    <row r="25" spans="1:9" x14ac:dyDescent="0.2">
      <c r="A25" s="4">
        <f>IF('True_Odds_Calculator_3-way'!A26="","",'True_Odds_Calculator_3-way'!A26)</f>
        <v>1.85</v>
      </c>
      <c r="B25" s="4">
        <f>IF('True_Odds_Calculator_3-way'!B26="","",'True_Odds_Calculator_3-way'!B26)</f>
        <v>3.94</v>
      </c>
      <c r="C25" s="4">
        <f>IF('True_Odds_Calculator_3-way'!C26="","",'True_Odds_Calculator_3-way'!C26)</f>
        <v>4.24</v>
      </c>
      <c r="D25" s="4">
        <f t="shared" si="0"/>
        <v>3.0196703743298858E-2</v>
      </c>
      <c r="E25" s="4">
        <f t="shared" si="1"/>
        <v>1.8851030710261725</v>
      </c>
      <c r="F25" s="4">
        <f t="shared" si="2"/>
        <v>4.1027065201807531</v>
      </c>
      <c r="G25" s="4">
        <f t="shared" si="3"/>
        <v>4.4290218288544443</v>
      </c>
      <c r="I25" s="4">
        <f t="shared" si="4"/>
        <v>1.0301967037432989</v>
      </c>
    </row>
    <row r="26" spans="1:9" x14ac:dyDescent="0.2">
      <c r="A26" s="4">
        <f>IF('True_Odds_Calculator_3-way'!A27="","",'True_Odds_Calculator_3-way'!A27)</f>
        <v>2.11</v>
      </c>
      <c r="B26" s="4">
        <f>IF('True_Odds_Calculator_3-way'!B27="","",'True_Odds_Calculator_3-way'!B27)</f>
        <v>3.44</v>
      </c>
      <c r="C26" s="4">
        <f>IF('True_Odds_Calculator_3-way'!C27="","",'True_Odds_Calculator_3-way'!C27)</f>
        <v>3.8</v>
      </c>
      <c r="D26" s="4">
        <f t="shared" si="0"/>
        <v>2.7789218444546293E-2</v>
      </c>
      <c r="E26" s="4">
        <f t="shared" si="1"/>
        <v>2.1520622364076329</v>
      </c>
      <c r="F26" s="4">
        <f t="shared" si="2"/>
        <v>3.5532233574034509</v>
      </c>
      <c r="G26" s="4">
        <f t="shared" si="3"/>
        <v>3.9386388128358121</v>
      </c>
      <c r="I26" s="4">
        <f t="shared" si="4"/>
        <v>1.0277892184445463</v>
      </c>
    </row>
    <row r="27" spans="1:9" x14ac:dyDescent="0.2">
      <c r="A27" s="4">
        <f>IF('True_Odds_Calculator_3-way'!A28="","",'True_Odds_Calculator_3-way'!A28)</f>
        <v>2.98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2.42</v>
      </c>
      <c r="D27" s="4">
        <f t="shared" si="0"/>
        <v>2.6571388072303304E-2</v>
      </c>
      <c r="E27" s="4">
        <f t="shared" si="1"/>
        <v>3.0607871678870211</v>
      </c>
      <c r="F27" s="4">
        <f t="shared" si="2"/>
        <v>3.7185690495470038</v>
      </c>
      <c r="G27" s="4">
        <f t="shared" si="3"/>
        <v>2.4730070590865099</v>
      </c>
      <c r="I27" s="4">
        <f t="shared" si="4"/>
        <v>1.0265713880723033</v>
      </c>
    </row>
    <row r="28" spans="1:9" x14ac:dyDescent="0.2">
      <c r="A28" s="4">
        <f>IF('True_Odds_Calculator_3-way'!A29="","",'True_Odds_Calculator_3-way'!A29)</f>
        <v>3.43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2.2999999999999998</v>
      </c>
      <c r="D28" s="4">
        <f t="shared" si="0"/>
        <v>2.3063703244535549E-2</v>
      </c>
      <c r="E28" s="4">
        <f t="shared" si="1"/>
        <v>3.5228970358876364</v>
      </c>
      <c r="F28" s="4">
        <f t="shared" si="2"/>
        <v>3.4596329546977653</v>
      </c>
      <c r="G28" s="4">
        <f t="shared" si="3"/>
        <v>2.341401057358576</v>
      </c>
      <c r="I28" s="4">
        <f t="shared" si="4"/>
        <v>1.0230637032445355</v>
      </c>
    </row>
    <row r="29" spans="1:9" x14ac:dyDescent="0.2">
      <c r="A29" s="4">
        <f>IF('True_Odds_Calculator_3-way'!A30="","",'True_Odds_Calculator_3-way'!A30)</f>
        <v>1.47</v>
      </c>
      <c r="B29" s="4">
        <f>IF('True_Odds_Calculator_3-way'!B30="","",'True_Odds_Calculator_3-way'!B30)</f>
        <v>4.7699999999999996</v>
      </c>
      <c r="C29" s="4">
        <f>IF('True_Odds_Calculator_3-way'!C30="","",'True_Odds_Calculator_3-way'!C30)</f>
        <v>7.32</v>
      </c>
      <c r="D29" s="4">
        <f t="shared" si="0"/>
        <v>2.6527736571481775E-2</v>
      </c>
      <c r="E29" s="4">
        <f t="shared" si="1"/>
        <v>1.48935957585942</v>
      </c>
      <c r="F29" s="4">
        <f t="shared" si="2"/>
        <v>4.980054210260362</v>
      </c>
      <c r="G29" s="4">
        <f t="shared" si="3"/>
        <v>7.8265974752197129</v>
      </c>
      <c r="I29" s="4">
        <f t="shared" si="4"/>
        <v>1.0265277365714818</v>
      </c>
    </row>
    <row r="30" spans="1:9" x14ac:dyDescent="0.2">
      <c r="A30" s="4">
        <f>IF('True_Odds_Calculator_3-way'!A31="","",'True_Odds_Calculator_3-way'!A31)</f>
        <v>3.9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2.06</v>
      </c>
      <c r="D30" s="4">
        <f t="shared" si="0"/>
        <v>2.2746026018634291E-2</v>
      </c>
      <c r="E30" s="4">
        <f t="shared" si="1"/>
        <v>4.0188363222146446</v>
      </c>
      <c r="F30" s="4">
        <f t="shared" si="2"/>
        <v>3.6587569889098495</v>
      </c>
      <c r="G30" s="4">
        <f t="shared" si="3"/>
        <v>2.0926855251913103</v>
      </c>
      <c r="I30" s="4">
        <f t="shared" si="4"/>
        <v>1.0227460260186343</v>
      </c>
    </row>
    <row r="31" spans="1: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4.37</v>
      </c>
      <c r="D31" s="4">
        <f t="shared" si="0"/>
        <v>2.4408914288780448E-2</v>
      </c>
      <c r="E31" s="4">
        <f t="shared" si="1"/>
        <v>1.9711128959729156</v>
      </c>
      <c r="F31" s="4">
        <f t="shared" si="2"/>
        <v>3.6767985254779516</v>
      </c>
      <c r="G31" s="4">
        <f t="shared" si="3"/>
        <v>4.5311064430201515</v>
      </c>
      <c r="I31" s="4">
        <f t="shared" si="4"/>
        <v>1.0244089142887804</v>
      </c>
    </row>
    <row r="32" spans="1:9" x14ac:dyDescent="0.2">
      <c r="A32" s="4">
        <f>IF('True_Odds_Calculator_3-way'!A33="","",'True_Odds_Calculator_3-way'!A33)</f>
        <v>3.46</v>
      </c>
      <c r="B32" s="4">
        <f>IF('True_Odds_Calculator_3-way'!B33="","",'True_Odds_Calculator_3-way'!B33)</f>
        <v>3.7</v>
      </c>
      <c r="C32" s="4">
        <f>IF('True_Odds_Calculator_3-way'!C33="","",'True_Odds_Calculator_3-way'!C33)</f>
        <v>2.16</v>
      </c>
      <c r="D32" s="4">
        <f t="shared" si="0"/>
        <v>2.2250574273695589E-2</v>
      </c>
      <c r="E32" s="4">
        <f t="shared" si="1"/>
        <v>3.5511302733819838</v>
      </c>
      <c r="F32" s="4">
        <f t="shared" si="2"/>
        <v>3.8044018211902308</v>
      </c>
      <c r="G32" s="4">
        <f t="shared" si="3"/>
        <v>2.1951674908548977</v>
      </c>
      <c r="I32" s="4">
        <f t="shared" si="4"/>
        <v>1.0222505742736956</v>
      </c>
    </row>
    <row r="33" spans="1:9" x14ac:dyDescent="0.2">
      <c r="A33" s="4">
        <f>IF('True_Odds_Calculator_3-way'!A34="","",'True_Odds_Calculator_3-way'!A34)</f>
        <v>3.16</v>
      </c>
      <c r="B33" s="4">
        <f>IF('True_Odds_Calculator_3-way'!B34="","",'True_Odds_Calculator_3-way'!B34)</f>
        <v>3.18</v>
      </c>
      <c r="C33" s="4">
        <f>IF('True_Odds_Calculator_3-way'!C34="","",'True_Odds_Calculator_3-way'!C34)</f>
        <v>2.5499999999999998</v>
      </c>
      <c r="D33" s="4">
        <f t="shared" si="0"/>
        <v>2.3077967752661133E-2</v>
      </c>
      <c r="E33" s="4">
        <f t="shared" si="1"/>
        <v>3.2387296066168854</v>
      </c>
      <c r="F33" s="4">
        <f t="shared" si="2"/>
        <v>3.2597419118470197</v>
      </c>
      <c r="G33" s="4">
        <f t="shared" si="3"/>
        <v>2.601022363698374</v>
      </c>
      <c r="I33" s="4">
        <f t="shared" si="4"/>
        <v>1.0230779677526611</v>
      </c>
    </row>
    <row r="34" spans="1:9" x14ac:dyDescent="0.2">
      <c r="A34" s="4">
        <f>IF('True_Odds_Calculator_3-way'!A35="","",'True_Odds_Calculator_3-way'!A35)</f>
        <v>6.53</v>
      </c>
      <c r="B34" s="4">
        <f>IF('True_Odds_Calculator_3-way'!B35="","",'True_Odds_Calculator_3-way'!B35)</f>
        <v>4.08</v>
      </c>
      <c r="C34" s="4">
        <f>IF('True_Odds_Calculator_3-way'!C35="","",'True_Odds_Calculator_3-way'!C35)</f>
        <v>1.6</v>
      </c>
      <c r="D34" s="4">
        <f t="shared" si="0"/>
        <v>2.3237396030387547E-2</v>
      </c>
      <c r="E34" s="4">
        <f t="shared" si="1"/>
        <v>6.8778838127855826</v>
      </c>
      <c r="F34" s="4">
        <f t="shared" si="2"/>
        <v>4.2131475048627109</v>
      </c>
      <c r="G34" s="4">
        <f t="shared" si="3"/>
        <v>1.6200780778102539</v>
      </c>
      <c r="I34" s="4">
        <f t="shared" si="4"/>
        <v>1.0232373960303875</v>
      </c>
    </row>
    <row r="35" spans="1:9" x14ac:dyDescent="0.2">
      <c r="A35" s="4">
        <f>IF('True_Odds_Calculator_3-way'!A36="","",'True_Odds_Calculator_3-way'!A36)</f>
        <v>2.2599999999999998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3.45</v>
      </c>
      <c r="D35" s="4">
        <f t="shared" si="0"/>
        <v>2.731819930742585E-2</v>
      </c>
      <c r="E35" s="4">
        <f t="shared" si="1"/>
        <v>2.3074874223142938</v>
      </c>
      <c r="F35" s="4">
        <f t="shared" si="2"/>
        <v>3.4979811574697166</v>
      </c>
      <c r="G35" s="4">
        <f t="shared" si="3"/>
        <v>3.5619004111466426</v>
      </c>
      <c r="I35" s="4">
        <f t="shared" si="4"/>
        <v>1.0273181993074259</v>
      </c>
    </row>
    <row r="36" spans="1:9" x14ac:dyDescent="0.2">
      <c r="A36" s="4">
        <f>IF('True_Odds_Calculator_3-way'!A37="","",'True_Odds_Calculator_3-way'!A37)</f>
        <v>2.95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2.48</v>
      </c>
      <c r="D36" s="4">
        <f t="shared" si="0"/>
        <v>2.7923143013356189E-2</v>
      </c>
      <c r="E36" s="4">
        <f t="shared" si="1"/>
        <v>3.033287265547878</v>
      </c>
      <c r="F36" s="4">
        <f t="shared" si="2"/>
        <v>3.6178589930768141</v>
      </c>
      <c r="G36" s="4">
        <f t="shared" si="3"/>
        <v>2.5385988103106407</v>
      </c>
      <c r="I36" s="4">
        <f t="shared" si="4"/>
        <v>1.0279231430133562</v>
      </c>
    </row>
    <row r="37" spans="1:9" x14ac:dyDescent="0.2">
      <c r="A37" s="4">
        <f>IF('True_Odds_Calculator_3-way'!A38="","",'True_Odds_Calculator_3-way'!A38)</f>
        <v>1.54</v>
      </c>
      <c r="B37" s="4">
        <f>IF('True_Odds_Calculator_3-way'!B38="","",'True_Odds_Calculator_3-way'!B38)</f>
        <v>4.0999999999999996</v>
      </c>
      <c r="C37" s="4">
        <f>IF('True_Odds_Calculator_3-way'!C38="","",'True_Odds_Calculator_3-way'!C38)</f>
        <v>7.15</v>
      </c>
      <c r="D37" s="4">
        <f t="shared" si="0"/>
        <v>3.3113228235179371E-2</v>
      </c>
      <c r="E37" s="4">
        <f t="shared" si="1"/>
        <v>1.5666297667671871</v>
      </c>
      <c r="F37" s="4">
        <f t="shared" si="2"/>
        <v>4.2943392277911467</v>
      </c>
      <c r="G37" s="4">
        <f t="shared" si="3"/>
        <v>7.762625307357669</v>
      </c>
      <c r="I37" s="4">
        <f t="shared" si="4"/>
        <v>1.0331132282351794</v>
      </c>
    </row>
    <row r="38" spans="1:9" x14ac:dyDescent="0.2">
      <c r="A38" s="4">
        <f>IF('True_Odds_Calculator_3-way'!A39="","",'True_Odds_Calculator_3-way'!A39)</f>
        <v>3.6</v>
      </c>
      <c r="B38" s="4">
        <f>IF('True_Odds_Calculator_3-way'!B39="","",'True_Odds_Calculator_3-way'!B39)</f>
        <v>3.42</v>
      </c>
      <c r="C38" s="4">
        <f>IF('True_Odds_Calculator_3-way'!C39="","",'True_Odds_Calculator_3-way'!C39)</f>
        <v>2.1800000000000002</v>
      </c>
      <c r="D38" s="4">
        <f t="shared" si="0"/>
        <v>2.8891034926766368E-2</v>
      </c>
      <c r="E38" s="4">
        <f t="shared" si="1"/>
        <v>3.7292917166866744</v>
      </c>
      <c r="F38" s="4">
        <f t="shared" si="2"/>
        <v>3.5364766151219045</v>
      </c>
      <c r="G38" s="4">
        <f t="shared" si="3"/>
        <v>2.2267487007944569</v>
      </c>
      <c r="I38" s="4">
        <f t="shared" si="4"/>
        <v>1.0288910349267664</v>
      </c>
    </row>
    <row r="39" spans="1:9" x14ac:dyDescent="0.2">
      <c r="A39" s="4">
        <f>IF('True_Odds_Calculator_3-way'!A40="","",'True_Odds_Calculator_3-way'!A40)</f>
        <v>2.27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3.39</v>
      </c>
      <c r="D39" s="4">
        <f t="shared" si="0"/>
        <v>2.7059074603069666E-2</v>
      </c>
      <c r="E39" s="4">
        <f t="shared" si="1"/>
        <v>2.3174490740536147</v>
      </c>
      <c r="F39" s="4">
        <f t="shared" si="2"/>
        <v>3.5395035392739183</v>
      </c>
      <c r="G39" s="4">
        <f t="shared" si="3"/>
        <v>3.4969246044407454</v>
      </c>
      <c r="I39" s="4">
        <f t="shared" si="4"/>
        <v>1.0270590746030697</v>
      </c>
    </row>
    <row r="40" spans="1:9" x14ac:dyDescent="0.2">
      <c r="A40" s="4">
        <f>IF('True_Odds_Calculator_3-way'!A41="","",'True_Odds_Calculator_3-way'!A41)</f>
        <v>2.72</v>
      </c>
      <c r="B40" s="4">
        <f>IF('True_Odds_Calculator_3-way'!B41="","",'True_Odds_Calculator_3-way'!B41)</f>
        <v>3.21</v>
      </c>
      <c r="C40" s="4">
        <f>IF('True_Odds_Calculator_3-way'!C41="","",'True_Odds_Calculator_3-way'!C41)</f>
        <v>2.88</v>
      </c>
      <c r="D40" s="4">
        <f t="shared" si="0"/>
        <v>2.6395760796530388E-2</v>
      </c>
      <c r="E40" s="4">
        <f t="shared" si="1"/>
        <v>2.7866915378777666</v>
      </c>
      <c r="F40" s="4">
        <f t="shared" si="2"/>
        <v>3.303296536996712</v>
      </c>
      <c r="G40" s="4">
        <f t="shared" si="3"/>
        <v>2.9548763612297697</v>
      </c>
      <c r="I40" s="4">
        <f t="shared" si="4"/>
        <v>1.0263957607965304</v>
      </c>
    </row>
    <row r="41" spans="1:9" x14ac:dyDescent="0.2">
      <c r="A41" s="4">
        <f>IF('True_Odds_Calculator_3-way'!A42="","",'True_Odds_Calculator_3-way'!A42)</f>
        <v>1.87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4.6399999999999997</v>
      </c>
      <c r="D41" s="4">
        <f t="shared" si="0"/>
        <v>3.0388644486007532E-2</v>
      </c>
      <c r="E41" s="4">
        <f t="shared" si="1"/>
        <v>1.906105944986938</v>
      </c>
      <c r="F41" s="4">
        <f t="shared" si="2"/>
        <v>3.7039438200115455</v>
      </c>
      <c r="G41" s="4">
        <f t="shared" si="3"/>
        <v>4.8688408946779624</v>
      </c>
      <c r="I41" s="4">
        <f t="shared" si="4"/>
        <v>1.0303886444860075</v>
      </c>
    </row>
    <row r="42" spans="1:9" x14ac:dyDescent="0.2">
      <c r="A42" s="4">
        <f>IF('True_Odds_Calculator_3-way'!A43="","",'True_Odds_Calculator_3-way'!A43)</f>
        <v>2.09</v>
      </c>
      <c r="B42" s="4">
        <f>IF('True_Odds_Calculator_3-way'!B43="","",'True_Odds_Calculator_3-way'!B43)</f>
        <v>3.38</v>
      </c>
      <c r="C42" s="4">
        <f>IF('True_Odds_Calculator_3-way'!C43="","",'True_Odds_Calculator_3-way'!C43)</f>
        <v>3.94</v>
      </c>
      <c r="D42" s="4">
        <f t="shared" si="0"/>
        <v>2.8133994286196451E-2</v>
      </c>
      <c r="E42" s="4">
        <f t="shared" si="1"/>
        <v>2.1317829805690014</v>
      </c>
      <c r="F42" s="4">
        <f t="shared" si="2"/>
        <v>3.4906451921988397</v>
      </c>
      <c r="G42" s="4">
        <f t="shared" si="3"/>
        <v>4.0911657622207027</v>
      </c>
      <c r="I42" s="4">
        <f t="shared" si="4"/>
        <v>1.0281339942861965</v>
      </c>
    </row>
    <row r="43" spans="1: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3.58</v>
      </c>
      <c r="C43" s="4">
        <f>IF('True_Odds_Calculator_3-way'!C44="","",'True_Odds_Calculator_3-way'!C44)</f>
        <v>4.5599999999999996</v>
      </c>
      <c r="D43" s="4">
        <f t="shared" si="0"/>
        <v>3.0542748169603895E-2</v>
      </c>
      <c r="E43" s="4">
        <f t="shared" si="1"/>
        <v>1.9166855965098919</v>
      </c>
      <c r="F43" s="4">
        <f t="shared" si="2"/>
        <v>3.715418378191313</v>
      </c>
      <c r="G43" s="4">
        <f t="shared" si="3"/>
        <v>4.7820044475320858</v>
      </c>
      <c r="I43" s="4">
        <f t="shared" si="4"/>
        <v>1.0305427481696039</v>
      </c>
    </row>
    <row r="44" spans="1:9" x14ac:dyDescent="0.2">
      <c r="A44" s="4">
        <f>IF('True_Odds_Calculator_3-way'!A45="","",'True_Odds_Calculator_3-way'!A45)</f>
        <v>1.91</v>
      </c>
      <c r="B44" s="4">
        <f>IF('True_Odds_Calculator_3-way'!B45="","",'True_Odds_Calculator_3-way'!B45)</f>
        <v>3.6</v>
      </c>
      <c r="C44" s="4">
        <f>IF('True_Odds_Calculator_3-way'!C45="","",'True_Odds_Calculator_3-way'!C45)</f>
        <v>4.37</v>
      </c>
      <c r="D44" s="4">
        <f t="shared" si="0"/>
        <v>3.0170939146941578E-2</v>
      </c>
      <c r="E44" s="4">
        <f t="shared" si="1"/>
        <v>1.9474074205293563</v>
      </c>
      <c r="F44" s="4">
        <f t="shared" si="2"/>
        <v>3.7352346445939091</v>
      </c>
      <c r="G44" s="4">
        <f t="shared" si="3"/>
        <v>4.5708858692731047</v>
      </c>
      <c r="I44" s="4">
        <f t="shared" si="4"/>
        <v>1.0301709391469416</v>
      </c>
    </row>
    <row r="45" spans="1:9" x14ac:dyDescent="0.2">
      <c r="A45" s="4">
        <f>IF('True_Odds_Calculator_3-way'!A46="","",'True_Odds_Calculator_3-way'!A46)</f>
        <v>2.2999999999999998</v>
      </c>
      <c r="B45" s="4">
        <f>IF('True_Odds_Calculator_3-way'!B46="","",'True_Odds_Calculator_3-way'!B46)</f>
        <v>3.23</v>
      </c>
      <c r="C45" s="4">
        <f>IF('True_Odds_Calculator_3-way'!C46="","",'True_Odds_Calculator_3-way'!C46)</f>
        <v>3.51</v>
      </c>
      <c r="D45" s="4">
        <f t="shared" si="0"/>
        <v>2.9280416815751442E-2</v>
      </c>
      <c r="E45" s="4">
        <f t="shared" si="1"/>
        <v>2.3528167830081399</v>
      </c>
      <c r="F45" s="4">
        <f t="shared" si="2"/>
        <v>3.3351411545868372</v>
      </c>
      <c r="G45" s="4">
        <f t="shared" si="3"/>
        <v>3.6345114105565601</v>
      </c>
      <c r="I45" s="4">
        <f t="shared" si="4"/>
        <v>1.0292804168157514</v>
      </c>
    </row>
    <row r="46" spans="1:9" x14ac:dyDescent="0.2">
      <c r="A46" s="4">
        <f>IF('True_Odds_Calculator_3-way'!A47="","",'True_Odds_Calculator_3-way'!A47)</f>
        <v>1.51</v>
      </c>
      <c r="B46" s="4">
        <f>IF('True_Odds_Calculator_3-way'!B47="","",'True_Odds_Calculator_3-way'!B47)</f>
        <v>4.3899999999999997</v>
      </c>
      <c r="C46" s="4">
        <f>IF('True_Odds_Calculator_3-way'!C47="","",'True_Odds_Calculator_3-way'!C47)</f>
        <v>6.77</v>
      </c>
      <c r="D46" s="4">
        <f t="shared" si="0"/>
        <v>3.7752575875570127E-2</v>
      </c>
      <c r="E46" s="4">
        <f t="shared" si="1"/>
        <v>1.539249009562536</v>
      </c>
      <c r="F46" s="4">
        <f t="shared" si="2"/>
        <v>4.6467053933075455</v>
      </c>
      <c r="G46" s="4">
        <f t="shared" si="3"/>
        <v>7.4004840908480043</v>
      </c>
      <c r="I46" s="4">
        <f t="shared" si="4"/>
        <v>1.0377525758755701</v>
      </c>
    </row>
    <row r="47" spans="1:9" x14ac:dyDescent="0.2">
      <c r="A47" s="4">
        <f>IF('True_Odds_Calculator_3-way'!A48="","",'True_Odds_Calculator_3-way'!A48)</f>
        <v>2.58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2.69</v>
      </c>
      <c r="D47" s="4">
        <f t="shared" si="0"/>
        <v>4.2630230100886957E-2</v>
      </c>
      <c r="E47" s="4">
        <f t="shared" si="1"/>
        <v>2.6781877122467441</v>
      </c>
      <c r="F47" s="4">
        <f t="shared" si="2"/>
        <v>3.716421542129972</v>
      </c>
      <c r="G47" s="4">
        <f t="shared" si="3"/>
        <v>2.7969122688553223</v>
      </c>
      <c r="I47" s="4">
        <f t="shared" si="4"/>
        <v>1.042630230100887</v>
      </c>
    </row>
    <row r="48" spans="1:9" x14ac:dyDescent="0.2">
      <c r="A48" s="4">
        <f>IF('True_Odds_Calculator_3-way'!A49="","",'True_Odds_Calculator_3-way'!A49)</f>
        <v>1.89</v>
      </c>
      <c r="B48" s="4">
        <f>IF('True_Odds_Calculator_3-way'!B49="","",'True_Odds_Calculator_3-way'!B49)</f>
        <v>3.78</v>
      </c>
      <c r="C48" s="4">
        <f>IF('True_Odds_Calculator_3-way'!C49="","",'True_Odds_Calculator_3-way'!C49)</f>
        <v>4.13</v>
      </c>
      <c r="D48" s="4">
        <f t="shared" si="0"/>
        <v>3.5781544256120679E-2</v>
      </c>
      <c r="E48" s="4">
        <f t="shared" si="1"/>
        <v>1.9335876538928389</v>
      </c>
      <c r="F48" s="4">
        <f t="shared" si="2"/>
        <v>3.9584664536741219</v>
      </c>
      <c r="G48" s="4">
        <f t="shared" si="3"/>
        <v>4.3439813011297241</v>
      </c>
      <c r="I48" s="4">
        <f t="shared" si="4"/>
        <v>1.0357815442561207</v>
      </c>
    </row>
    <row r="49" spans="1:9" x14ac:dyDescent="0.2">
      <c r="A49" s="4">
        <f>IF('True_Odds_Calculator_3-way'!A50="","",'True_Odds_Calculator_3-way'!A50)</f>
        <v>2.06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3.87</v>
      </c>
      <c r="D49" s="4">
        <f t="shared" si="0"/>
        <v>3.3689898484189129E-2</v>
      </c>
      <c r="E49" s="4">
        <f t="shared" si="1"/>
        <v>2.108784041255483</v>
      </c>
      <c r="F49" s="4">
        <f t="shared" si="2"/>
        <v>3.5890520178564675</v>
      </c>
      <c r="G49" s="4">
        <f t="shared" si="3"/>
        <v>4.045831721370436</v>
      </c>
      <c r="I49" s="4">
        <f t="shared" si="4"/>
        <v>1.0336898984841891</v>
      </c>
    </row>
    <row r="50" spans="1:9" x14ac:dyDescent="0.2">
      <c r="A50" s="4">
        <f>IF('True_Odds_Calculator_3-way'!A51="","",'True_Odds_Calculator_3-way'!A51)</f>
        <v>2.23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3.42</v>
      </c>
      <c r="D50" s="4">
        <f t="shared" si="0"/>
        <v>3.3225814910969653E-2</v>
      </c>
      <c r="E50" s="4">
        <f t="shared" si="1"/>
        <v>2.2864709291867369</v>
      </c>
      <c r="F50" s="4">
        <f t="shared" si="2"/>
        <v>3.5546406487897344</v>
      </c>
      <c r="G50" s="4">
        <f t="shared" si="3"/>
        <v>3.5546406487897344</v>
      </c>
      <c r="I50" s="4">
        <f t="shared" si="4"/>
        <v>1.0332258149109697</v>
      </c>
    </row>
    <row r="51" spans="1:9" x14ac:dyDescent="0.2">
      <c r="A51" s="4">
        <f>IF('True_Odds_Calculator_3-way'!A52="","",'True_Odds_Calculator_3-way'!A52)</f>
        <v>2.35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3.2</v>
      </c>
      <c r="D51" s="4">
        <f t="shared" si="0"/>
        <v>3.3017165631080037E-2</v>
      </c>
      <c r="E51" s="4">
        <f t="shared" si="1"/>
        <v>2.4123927916901926</v>
      </c>
      <c r="F51" s="4">
        <f t="shared" si="2"/>
        <v>3.5213805868783465</v>
      </c>
      <c r="G51" s="4">
        <f t="shared" si="3"/>
        <v>3.3168125319848381</v>
      </c>
      <c r="I51" s="4">
        <f t="shared" si="4"/>
        <v>1.03301716563108</v>
      </c>
    </row>
    <row r="52" spans="1:9" x14ac:dyDescent="0.2">
      <c r="A52" s="4">
        <f>IF('True_Odds_Calculator_3-way'!A53="","",'True_Odds_Calculator_3-way'!A53)</f>
        <v>2.66</v>
      </c>
      <c r="B52" s="4">
        <f>IF('True_Odds_Calculator_3-way'!B53="","",'True_Odds_Calculator_3-way'!B53)</f>
        <v>3.38</v>
      </c>
      <c r="C52" s="4">
        <f>IF('True_Odds_Calculator_3-way'!C53="","",'True_Odds_Calculator_3-way'!C53)</f>
        <v>2.77</v>
      </c>
      <c r="D52" s="4">
        <f t="shared" si="0"/>
        <v>3.2808668114650441E-2</v>
      </c>
      <c r="E52" s="4">
        <f t="shared" si="1"/>
        <v>2.7396988036544405</v>
      </c>
      <c r="F52" s="4">
        <f t="shared" si="2"/>
        <v>3.5097353772981315</v>
      </c>
      <c r="G52" s="4">
        <f t="shared" si="3"/>
        <v>2.8565339451452245</v>
      </c>
      <c r="I52" s="4">
        <f t="shared" si="4"/>
        <v>1.0328086681146504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3.46</v>
      </c>
      <c r="C53" s="4">
        <f>IF('True_Odds_Calculator_3-way'!C54="","",'True_Odds_Calculator_3-way'!C54)</f>
        <v>2.85</v>
      </c>
      <c r="D53" s="4">
        <f t="shared" si="0"/>
        <v>3.3595321424493285E-2</v>
      </c>
      <c r="E53" s="4">
        <f t="shared" si="1"/>
        <v>2.6143630438730838</v>
      </c>
      <c r="F53" s="4">
        <f t="shared" si="2"/>
        <v>3.599467127556939</v>
      </c>
      <c r="G53" s="4">
        <f t="shared" si="3"/>
        <v>2.9439580563036607</v>
      </c>
      <c r="I53" s="4">
        <f t="shared" si="4"/>
        <v>1.0335953214244933</v>
      </c>
    </row>
    <row r="54" spans="1:9" x14ac:dyDescent="0.2">
      <c r="A54" s="4">
        <f>IF('True_Odds_Calculator_3-way'!A55="","",'True_Odds_Calculator_3-way'!A55)</f>
        <v>2.2200000000000002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3.35</v>
      </c>
      <c r="D54" s="4">
        <f t="shared" si="0"/>
        <v>4.3075560195841023E-2</v>
      </c>
      <c r="E54" s="4">
        <f t="shared" si="1"/>
        <v>2.2930944838093392</v>
      </c>
      <c r="F54" s="4">
        <f t="shared" si="2"/>
        <v>3.5745035765109452</v>
      </c>
      <c r="G54" s="4">
        <f t="shared" si="3"/>
        <v>3.5192810882030914</v>
      </c>
      <c r="I54" s="4">
        <f t="shared" si="4"/>
        <v>1.043075560195841</v>
      </c>
    </row>
    <row r="55" spans="1:9" x14ac:dyDescent="0.2">
      <c r="A55" s="4">
        <f>IF('True_Odds_Calculator_3-way'!A56="","",'True_Odds_Calculator_3-way'!A56)</f>
        <v>2.1</v>
      </c>
      <c r="B55" s="4">
        <f>IF('True_Odds_Calculator_3-way'!B56="","",'True_Odds_Calculator_3-way'!B56)</f>
        <v>3.65</v>
      </c>
      <c r="C55" s="4">
        <f>IF('True_Odds_Calculator_3-way'!C56="","",'True_Odds_Calculator_3-way'!C56)</f>
        <v>3.51</v>
      </c>
      <c r="D55" s="4">
        <f t="shared" si="0"/>
        <v>3.5063363830487138E-2</v>
      </c>
      <c r="E55" s="4">
        <f t="shared" si="1"/>
        <v>2.1528400702565809</v>
      </c>
      <c r="F55" s="4">
        <f t="shared" si="2"/>
        <v>3.8126492407763002</v>
      </c>
      <c r="G55" s="4">
        <f t="shared" si="3"/>
        <v>3.6601546823026845</v>
      </c>
      <c r="I55" s="4">
        <f t="shared" si="4"/>
        <v>1.0350633638304871</v>
      </c>
    </row>
    <row r="56" spans="1:9" x14ac:dyDescent="0.2">
      <c r="A56" s="4">
        <f>IF('True_Odds_Calculator_3-way'!A57="","",'True_Odds_Calculator_3-way'!A57)</f>
        <v>2.5299999999999998</v>
      </c>
      <c r="B56" s="4">
        <f>IF('True_Odds_Calculator_3-way'!B57="","",'True_Odds_Calculator_3-way'!B57)</f>
        <v>3.08</v>
      </c>
      <c r="C56" s="4">
        <f>IF('True_Odds_Calculator_3-way'!C57="","",'True_Odds_Calculator_3-way'!C57)</f>
        <v>3.19</v>
      </c>
      <c r="D56" s="4">
        <f t="shared" si="0"/>
        <v>3.3411865495823534E-2</v>
      </c>
      <c r="E56" s="4">
        <f t="shared" si="1"/>
        <v>2.6033556366585562</v>
      </c>
      <c r="F56" s="4">
        <f t="shared" si="2"/>
        <v>3.1894057008010934</v>
      </c>
      <c r="G56" s="4">
        <f t="shared" si="3"/>
        <v>3.3075090159711493</v>
      </c>
      <c r="I56" s="4">
        <f t="shared" si="4"/>
        <v>1.0334118654958235</v>
      </c>
    </row>
    <row r="57" spans="1:9" x14ac:dyDescent="0.2">
      <c r="A57" s="4">
        <f>IF('True_Odds_Calculator_3-way'!A58="","",'True_Odds_Calculator_3-way'!A58)</f>
        <v>3.51</v>
      </c>
      <c r="B57" s="4">
        <f>IF('True_Odds_Calculator_3-way'!B58="","",'True_Odds_Calculator_3-way'!B58)</f>
        <v>3.51</v>
      </c>
      <c r="C57" s="4">
        <f>IF('True_Odds_Calculator_3-way'!C58="","",'True_Odds_Calculator_3-way'!C58)</f>
        <v>2.15</v>
      </c>
      <c r="D57" s="4">
        <f t="shared" si="0"/>
        <v>3.4916848870337303E-2</v>
      </c>
      <c r="E57" s="4">
        <f t="shared" si="1"/>
        <v>3.6595005253374282</v>
      </c>
      <c r="F57" s="4">
        <f t="shared" si="2"/>
        <v>3.6595005253374282</v>
      </c>
      <c r="G57" s="4">
        <f t="shared" si="3"/>
        <v>2.2051819023036088</v>
      </c>
      <c r="I57" s="4">
        <f t="shared" si="4"/>
        <v>1.0349168488703373</v>
      </c>
    </row>
    <row r="58" spans="1:9" x14ac:dyDescent="0.2">
      <c r="A58" s="4">
        <f>IF('True_Odds_Calculator_3-way'!A59="","",'True_Odds_Calculator_3-way'!A59)</f>
        <v>3.03</v>
      </c>
      <c r="B58" s="4">
        <f>IF('True_Odds_Calculator_3-way'!B59="","",'True_Odds_Calculator_3-way'!B59)</f>
        <v>3.3</v>
      </c>
      <c r="C58" s="4">
        <f>IF('True_Odds_Calculator_3-way'!C59="","",'True_Odds_Calculator_3-way'!C59)</f>
        <v>2.5</v>
      </c>
      <c r="D58" s="4">
        <f t="shared" si="0"/>
        <v>3.3063306330633147E-2</v>
      </c>
      <c r="E58" s="4">
        <f t="shared" si="1"/>
        <v>3.1346792902376328</v>
      </c>
      <c r="F58" s="4">
        <f t="shared" si="2"/>
        <v>3.4245496266867588</v>
      </c>
      <c r="G58" s="4">
        <f t="shared" si="3"/>
        <v>2.5708335475908881</v>
      </c>
      <c r="I58" s="4">
        <f t="shared" si="4"/>
        <v>1.0330633063306331</v>
      </c>
    </row>
    <row r="59" spans="1:9" x14ac:dyDescent="0.2">
      <c r="A59" s="4">
        <f>IF('True_Odds_Calculator_3-way'!A60="","",'True_Odds_Calculator_3-way'!A60)</f>
        <v>2.4700000000000002</v>
      </c>
      <c r="B59" s="4">
        <f>IF('True_Odds_Calculator_3-way'!B60="","",'True_Odds_Calculator_3-way'!B60)</f>
        <v>3.14</v>
      </c>
      <c r="C59" s="4">
        <f>IF('True_Odds_Calculator_3-way'!C60="","",'True_Odds_Calculator_3-way'!C60)</f>
        <v>3.24</v>
      </c>
      <c r="D59" s="4">
        <f t="shared" si="0"/>
        <v>3.1971612483401524E-2</v>
      </c>
      <c r="E59" s="4">
        <f t="shared" si="1"/>
        <v>2.5367763093073576</v>
      </c>
      <c r="F59" s="4">
        <f t="shared" si="2"/>
        <v>3.2487137250467484</v>
      </c>
      <c r="G59" s="4">
        <f t="shared" si="3"/>
        <v>3.355876195112605</v>
      </c>
      <c r="I59" s="4">
        <f t="shared" si="4"/>
        <v>1.0319716124834015</v>
      </c>
    </row>
    <row r="60" spans="1: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3.41</v>
      </c>
      <c r="D60" s="4">
        <f t="shared" si="0"/>
        <v>3.335205569005173E-2</v>
      </c>
      <c r="E60" s="4">
        <f t="shared" si="1"/>
        <v>2.3182464409151686</v>
      </c>
      <c r="F60" s="4">
        <f t="shared" si="2"/>
        <v>3.4903807374636151</v>
      </c>
      <c r="G60" s="4">
        <f t="shared" si="3"/>
        <v>3.5443675772827672</v>
      </c>
      <c r="I60" s="4">
        <f t="shared" si="4"/>
        <v>1.0333520556900517</v>
      </c>
    </row>
    <row r="61" spans="1:9" x14ac:dyDescent="0.2">
      <c r="A61" s="4">
        <f>IF('True_Odds_Calculator_3-way'!A62="","",'True_Odds_Calculator_3-way'!A62)</f>
        <v>2.12</v>
      </c>
      <c r="B61" s="4">
        <f>IF('True_Odds_Calculator_3-way'!B62="","",'True_Odds_Calculator_3-way'!B62)</f>
        <v>3.41</v>
      </c>
      <c r="C61" s="4">
        <f>IF('True_Odds_Calculator_3-way'!C62="","",'True_Odds_Calculator_3-way'!C62)</f>
        <v>3.71</v>
      </c>
      <c r="D61" s="4">
        <f t="shared" si="0"/>
        <v>3.4495024148097686E-2</v>
      </c>
      <c r="E61" s="4">
        <f t="shared" si="1"/>
        <v>2.1729693520591318</v>
      </c>
      <c r="F61" s="4">
        <f t="shared" si="2"/>
        <v>3.5491602453804143</v>
      </c>
      <c r="G61" s="4">
        <f t="shared" si="3"/>
        <v>3.8753165332462007</v>
      </c>
      <c r="I61" s="4">
        <f t="shared" si="4"/>
        <v>1.0344950241480977</v>
      </c>
    </row>
    <row r="62" spans="1:9" x14ac:dyDescent="0.2">
      <c r="A62" s="4">
        <f>IF('True_Odds_Calculator_3-way'!A63="","",'True_Odds_Calculator_3-way'!A63)</f>
        <v>4.7300000000000004</v>
      </c>
      <c r="B62" s="4">
        <f>IF('True_Odds_Calculator_3-way'!B63="","",'True_Odds_Calculator_3-way'!B63)</f>
        <v>3.88</v>
      </c>
      <c r="C62" s="4">
        <f>IF('True_Odds_Calculator_3-way'!C63="","",'True_Odds_Calculator_3-way'!C63)</f>
        <v>1.76</v>
      </c>
      <c r="D62" s="4">
        <f t="shared" si="0"/>
        <v>3.7330267430962794E-2</v>
      </c>
      <c r="E62" s="4">
        <f t="shared" si="1"/>
        <v>5.0258058037955635</v>
      </c>
      <c r="F62" s="4">
        <f t="shared" si="2"/>
        <v>4.0768313723167147</v>
      </c>
      <c r="G62" s="4">
        <f t="shared" si="3"/>
        <v>1.7994077928189978</v>
      </c>
      <c r="I62" s="4">
        <f t="shared" si="4"/>
        <v>1.0373302674309628</v>
      </c>
    </row>
    <row r="63" spans="1:9" x14ac:dyDescent="0.2">
      <c r="A63" s="4">
        <f>IF('True_Odds_Calculator_3-way'!A64="","",'True_Odds_Calculator_3-way'!A64)</f>
        <v>3.62</v>
      </c>
      <c r="B63" s="4">
        <f>IF('True_Odds_Calculator_3-way'!B64="","",'True_Odds_Calculator_3-way'!B64)</f>
        <v>3.38</v>
      </c>
      <c r="C63" s="4">
        <f>IF('True_Odds_Calculator_3-way'!C64="","",'True_Odds_Calculator_3-way'!C64)</f>
        <v>2.17</v>
      </c>
      <c r="D63" s="4">
        <f t="shared" si="0"/>
        <v>3.2930575175889931E-2</v>
      </c>
      <c r="E63" s="4">
        <f t="shared" si="1"/>
        <v>3.7697975319000223</v>
      </c>
      <c r="F63" s="4">
        <f t="shared" si="2"/>
        <v>3.5102360089427691</v>
      </c>
      <c r="G63" s="4">
        <f t="shared" si="3"/>
        <v>2.2229501905144531</v>
      </c>
      <c r="I63" s="4">
        <f t="shared" si="4"/>
        <v>1.0329305751758899</v>
      </c>
    </row>
    <row r="64" spans="1:9" x14ac:dyDescent="0.2">
      <c r="A64" s="4">
        <f>IF('True_Odds_Calculator_3-way'!A65="","",'True_Odds_Calculator_3-way'!A65)</f>
        <v>1.85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4.68</v>
      </c>
      <c r="D64" s="4">
        <f t="shared" si="0"/>
        <v>3.750187319592424E-2</v>
      </c>
      <c r="E64" s="4">
        <f t="shared" si="1"/>
        <v>1.8937962253051948</v>
      </c>
      <c r="F64" s="4">
        <f t="shared" si="2"/>
        <v>3.6929599997422251</v>
      </c>
      <c r="G64" s="4">
        <f t="shared" si="3"/>
        <v>4.9708067186617324</v>
      </c>
      <c r="I64" s="4">
        <f t="shared" si="4"/>
        <v>1.0375018731959242</v>
      </c>
    </row>
    <row r="65" spans="1:9" x14ac:dyDescent="0.2">
      <c r="A65" s="4">
        <f>IF('True_Odds_Calculator_3-way'!A66="","",'True_Odds_Calculator_3-way'!A66)</f>
        <v>3.84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2.08</v>
      </c>
      <c r="D65" s="4">
        <f t="shared" si="0"/>
        <v>3.3583558254610679E-2</v>
      </c>
      <c r="E65" s="4">
        <f t="shared" si="1"/>
        <v>4.0124844883992017</v>
      </c>
      <c r="F65" s="4">
        <f t="shared" si="2"/>
        <v>3.5561480395260858</v>
      </c>
      <c r="G65" s="4">
        <f t="shared" si="3"/>
        <v>2.1295865723323786</v>
      </c>
      <c r="I65" s="4">
        <f t="shared" si="4"/>
        <v>1.0335835582546107</v>
      </c>
    </row>
    <row r="66" spans="1:9" x14ac:dyDescent="0.2">
      <c r="A66" s="4">
        <f>IF('True_Odds_Calculator_3-way'!A67="","",'True_Odds_Calculator_3-way'!A67)</f>
        <v>1.77</v>
      </c>
      <c r="B66" s="4">
        <f>IF('True_Odds_Calculator_3-way'!B67="","",'True_Odds_Calculator_3-way'!B67)</f>
        <v>3.7</v>
      </c>
      <c r="C66" s="4">
        <f>IF('True_Odds_Calculator_3-way'!C67="","",'True_Odds_Calculator_3-way'!C67)</f>
        <v>4.9800000000000004</v>
      </c>
      <c r="D66" s="4">
        <f t="shared" si="0"/>
        <v>3.6045234534105353E-2</v>
      </c>
      <c r="E66" s="4">
        <f t="shared" si="1"/>
        <v>1.8084599542867033</v>
      </c>
      <c r="F66" s="4">
        <f t="shared" si="2"/>
        <v>3.8721389951488479</v>
      </c>
      <c r="G66" s="4">
        <f t="shared" si="3"/>
        <v>5.2969430612264796</v>
      </c>
      <c r="I66" s="4">
        <f t="shared" si="4"/>
        <v>1.0360452345341054</v>
      </c>
    </row>
    <row r="67" spans="1:9" x14ac:dyDescent="0.2">
      <c r="A67" s="4">
        <f>IF('True_Odds_Calculator_3-way'!A68="","",'True_Odds_Calculator_3-way'!A68)</f>
        <v>2</v>
      </c>
      <c r="B67" s="4">
        <f>IF('True_Odds_Calculator_3-way'!B68="","",'True_Odds_Calculator_3-way'!B68)</f>
        <v>3.63</v>
      </c>
      <c r="C67" s="4">
        <f>IF('True_Odds_Calculator_3-way'!C68="","",'True_Odds_Calculator_3-way'!C68)</f>
        <v>3.86</v>
      </c>
      <c r="D67" s="4">
        <f t="shared" ref="D67:D130" si="5">IF(A67="","",((1/A67)+(1/B67)+(1/C67))-1)</f>
        <v>3.4549451176865364E-2</v>
      </c>
      <c r="E67" s="4">
        <f t="shared" ref="E67:E130" si="6">IF(A67="","",(3*A67)/(3-($D67*A67)))</f>
        <v>2.0471519850391555</v>
      </c>
      <c r="F67" s="4">
        <f t="shared" ref="F67:F130" si="7">IF(B67="","",(3*B67)/(3-($D67*B67)))</f>
        <v>3.7883722816535847</v>
      </c>
      <c r="G67" s="4">
        <f t="shared" ref="G67:G130" si="8">IF(C67="","",(3*C67)/(3-($D67*C67)))</f>
        <v>4.0395737033798138</v>
      </c>
      <c r="I67" s="4">
        <f t="shared" ref="I67:I130" si="9">IF(A67="","",D67+1)</f>
        <v>1.0345494511768654</v>
      </c>
    </row>
    <row r="68" spans="1:9" x14ac:dyDescent="0.2">
      <c r="A68" s="4">
        <f>IF('True_Odds_Calculator_3-way'!A69="","",'True_Odds_Calculator_3-way'!A69)</f>
        <v>2.08</v>
      </c>
      <c r="B68" s="4">
        <f>IF('True_Odds_Calculator_3-way'!B69="","",'True_Odds_Calculator_3-way'!B69)</f>
        <v>3.29</v>
      </c>
      <c r="C68" s="4">
        <f>IF('True_Odds_Calculator_3-way'!C69="","",'True_Odds_Calculator_3-way'!C69)</f>
        <v>4.01</v>
      </c>
      <c r="D68" s="4">
        <f t="shared" si="5"/>
        <v>3.4097157153877067E-2</v>
      </c>
      <c r="E68" s="4">
        <f t="shared" si="6"/>
        <v>2.1303632696316379</v>
      </c>
      <c r="F68" s="4">
        <f t="shared" si="7"/>
        <v>3.4178026309256069</v>
      </c>
      <c r="G68" s="4">
        <f t="shared" si="8"/>
        <v>4.2014893182236213</v>
      </c>
      <c r="I68" s="4">
        <f t="shared" si="9"/>
        <v>1.0340971571538771</v>
      </c>
    </row>
    <row r="69" spans="1:9" x14ac:dyDescent="0.2">
      <c r="A69" s="4">
        <f>IF('True_Odds_Calculator_3-way'!A70="","",'True_Odds_Calculator_3-way'!A70)</f>
        <v>2.64</v>
      </c>
      <c r="B69" s="4">
        <f>IF('True_Odds_Calculator_3-way'!B70="","",'True_Odds_Calculator_3-way'!B70)</f>
        <v>3.01</v>
      </c>
      <c r="C69" s="4">
        <f>IF('True_Odds_Calculator_3-way'!C70="","",'True_Odds_Calculator_3-way'!C70)</f>
        <v>3.11</v>
      </c>
      <c r="D69" s="4">
        <f t="shared" si="5"/>
        <v>3.2557200769269823E-2</v>
      </c>
      <c r="E69" s="4">
        <f t="shared" si="6"/>
        <v>2.717867828324982</v>
      </c>
      <c r="F69" s="4">
        <f t="shared" si="7"/>
        <v>3.1116441100880343</v>
      </c>
      <c r="G69" s="4">
        <f t="shared" si="8"/>
        <v>3.2186319330690467</v>
      </c>
      <c r="I69" s="4">
        <f t="shared" si="9"/>
        <v>1.0325572007692698</v>
      </c>
    </row>
    <row r="70" spans="1:9" x14ac:dyDescent="0.2">
      <c r="A70" s="4">
        <f>IF('True_Odds_Calculator_3-way'!A71="","",'True_Odds_Calculator_3-way'!A71)</f>
        <v>2.74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2.56</v>
      </c>
      <c r="D70" s="4">
        <f t="shared" si="5"/>
        <v>4.3772941689980804E-2</v>
      </c>
      <c r="E70" s="4">
        <f t="shared" si="6"/>
        <v>2.8541050856138845</v>
      </c>
      <c r="F70" s="4">
        <f t="shared" si="7"/>
        <v>3.6550581626536052</v>
      </c>
      <c r="G70" s="4">
        <f t="shared" si="8"/>
        <v>2.6593338589366842</v>
      </c>
      <c r="I70" s="4">
        <f t="shared" si="9"/>
        <v>1.0437729416899808</v>
      </c>
    </row>
    <row r="71" spans="1:9" x14ac:dyDescent="0.2">
      <c r="A71" s="4">
        <f>IF('True_Odds_Calculator_3-way'!A72="","",'True_Odds_Calculator_3-way'!A72)</f>
        <v>2.0699999999999998</v>
      </c>
      <c r="B71" s="4">
        <f>IF('True_Odds_Calculator_3-way'!B72="","",'True_Odds_Calculator_3-way'!B72)</f>
        <v>3.26</v>
      </c>
      <c r="C71" s="4">
        <f>IF('True_Odds_Calculator_3-way'!C72="","",'True_Odds_Calculator_3-way'!C72)</f>
        <v>3.92</v>
      </c>
      <c r="D71" s="4">
        <f t="shared" si="5"/>
        <v>4.4942294513608871E-2</v>
      </c>
      <c r="E71" s="4">
        <f t="shared" si="6"/>
        <v>2.1362453600046343</v>
      </c>
      <c r="F71" s="4">
        <f t="shared" si="7"/>
        <v>3.4273841660122177</v>
      </c>
      <c r="G71" s="4">
        <f t="shared" si="8"/>
        <v>4.1645622443290593</v>
      </c>
      <c r="I71" s="4">
        <f t="shared" si="9"/>
        <v>1.0449422945136089</v>
      </c>
    </row>
    <row r="72" spans="1:9" x14ac:dyDescent="0.2">
      <c r="A72" s="4">
        <f>IF('True_Odds_Calculator_3-way'!A73="","",'True_Odds_Calculator_3-way'!A73)</f>
        <v>1.23</v>
      </c>
      <c r="B72" s="4">
        <f>IF('True_Odds_Calculator_3-way'!B73="","",'True_Odds_Calculator_3-way'!B73)</f>
        <v>6.39</v>
      </c>
      <c r="C72" s="4">
        <f>IF('True_Odds_Calculator_3-way'!C73="","",'True_Odds_Calculator_3-way'!C73)</f>
        <v>11.53</v>
      </c>
      <c r="D72" s="4">
        <f t="shared" si="5"/>
        <v>5.6232921636840016E-2</v>
      </c>
      <c r="E72" s="4">
        <f t="shared" si="6"/>
        <v>1.2590275059838731</v>
      </c>
      <c r="F72" s="4">
        <f t="shared" si="7"/>
        <v>7.2595167747622051</v>
      </c>
      <c r="G72" s="4">
        <f t="shared" si="8"/>
        <v>14.708918954846467</v>
      </c>
      <c r="I72" s="4">
        <f t="shared" si="9"/>
        <v>1.05623292163684</v>
      </c>
    </row>
    <row r="73" spans="1:9" x14ac:dyDescent="0.2">
      <c r="A73" s="4">
        <f>IF('True_Odds_Calculator_3-way'!A74="","",'True_Odds_Calculator_3-way'!A74)</f>
        <v>3.52</v>
      </c>
      <c r="B73" s="4">
        <f>IF('True_Odds_Calculator_3-way'!B74="","",'True_Odds_Calculator_3-way'!B74)</f>
        <v>3.68</v>
      </c>
      <c r="C73" s="4">
        <f>IF('True_Odds_Calculator_3-way'!C74="","",'True_Odds_Calculator_3-way'!C74)</f>
        <v>2.04</v>
      </c>
      <c r="D73" s="4">
        <f t="shared" si="5"/>
        <v>4.6026117957064239E-2</v>
      </c>
      <c r="E73" s="4">
        <f t="shared" si="6"/>
        <v>3.7209458809958664</v>
      </c>
      <c r="F73" s="4">
        <f t="shared" si="7"/>
        <v>3.9002002544112648</v>
      </c>
      <c r="G73" s="4">
        <f t="shared" si="8"/>
        <v>2.105910274806357</v>
      </c>
      <c r="I73" s="4">
        <f t="shared" si="9"/>
        <v>1.0460261179570642</v>
      </c>
    </row>
    <row r="74" spans="1:9" x14ac:dyDescent="0.2">
      <c r="A74" s="4">
        <f>IF('True_Odds_Calculator_3-way'!A75="","",'True_Odds_Calculator_3-way'!A75)</f>
        <v>2.68</v>
      </c>
      <c r="B74" s="4">
        <f>IF('True_Odds_Calculator_3-way'!B75="","",'True_Odds_Calculator_3-way'!B75)</f>
        <v>3.64</v>
      </c>
      <c r="C74" s="4">
        <f>IF('True_Odds_Calculator_3-way'!C75="","",'True_Odds_Calculator_3-way'!C75)</f>
        <v>2.67</v>
      </c>
      <c r="D74" s="4">
        <f t="shared" si="5"/>
        <v>2.2391438289476095E-2</v>
      </c>
      <c r="E74" s="4">
        <f t="shared" si="6"/>
        <v>2.7347022998906949</v>
      </c>
      <c r="F74" s="4">
        <f t="shared" si="7"/>
        <v>3.741654306080795</v>
      </c>
      <c r="G74" s="4">
        <f t="shared" si="8"/>
        <v>2.7242907005219648</v>
      </c>
      <c r="I74" s="4">
        <f t="shared" si="9"/>
        <v>1.0223914382894761</v>
      </c>
    </row>
    <row r="75" spans="1:9" x14ac:dyDescent="0.2">
      <c r="A75" s="4">
        <f>IF('True_Odds_Calculator_3-way'!A76="","",'True_Odds_Calculator_3-way'!A76)</f>
        <v>5.58</v>
      </c>
      <c r="B75" s="4">
        <f>IF('True_Odds_Calculator_3-way'!B76="","",'True_Odds_Calculator_3-way'!B76)</f>
        <v>3.87</v>
      </c>
      <c r="C75" s="4">
        <f>IF('True_Odds_Calculator_3-way'!C76="","",'True_Odds_Calculator_3-way'!C76)</f>
        <v>1.7</v>
      </c>
      <c r="D75" s="4">
        <f t="shared" si="5"/>
        <v>2.584469646823484E-2</v>
      </c>
      <c r="E75" s="4">
        <f t="shared" si="6"/>
        <v>5.8617825424654404</v>
      </c>
      <c r="F75" s="4">
        <f t="shared" si="7"/>
        <v>4.0034744714681123</v>
      </c>
      <c r="G75" s="4">
        <f t="shared" si="8"/>
        <v>1.7252671026029287</v>
      </c>
      <c r="I75" s="4">
        <f t="shared" si="9"/>
        <v>1.0258446964682348</v>
      </c>
    </row>
    <row r="76" spans="1:9" x14ac:dyDescent="0.2">
      <c r="A76" s="4">
        <f>IF('True_Odds_Calculator_3-way'!A77="","",'True_Odds_Calculator_3-way'!A77)</f>
        <v>1.87</v>
      </c>
      <c r="B76" s="4">
        <f>IF('True_Odds_Calculator_3-way'!B77="","",'True_Odds_Calculator_3-way'!B77)</f>
        <v>3.67</v>
      </c>
      <c r="C76" s="4">
        <f>IF('True_Odds_Calculator_3-way'!C77="","",'True_Odds_Calculator_3-way'!C77)</f>
        <v>4.4000000000000004</v>
      </c>
      <c r="D76" s="4">
        <f t="shared" si="5"/>
        <v>3.4511649594194838E-2</v>
      </c>
      <c r="E76" s="4">
        <f t="shared" si="6"/>
        <v>1.9111123487559349</v>
      </c>
      <c r="F76" s="4">
        <f t="shared" si="7"/>
        <v>3.831774657323916</v>
      </c>
      <c r="G76" s="4">
        <f t="shared" si="8"/>
        <v>4.6345894111291193</v>
      </c>
      <c r="I76" s="4">
        <f t="shared" si="9"/>
        <v>1.0345116495941948</v>
      </c>
    </row>
    <row r="77" spans="1:9" x14ac:dyDescent="0.2">
      <c r="A77" s="4">
        <f>IF('True_Odds_Calculator_3-way'!A78="","",'True_Odds_Calculator_3-way'!A78)</f>
        <v>2.29</v>
      </c>
      <c r="B77" s="4">
        <f>IF('True_Odds_Calculator_3-way'!B78="","",'True_Odds_Calculator_3-way'!B78)</f>
        <v>3.01</v>
      </c>
      <c r="C77" s="4">
        <f>IF('True_Odds_Calculator_3-way'!C78="","",'True_Odds_Calculator_3-way'!C78)</f>
        <v>3.77</v>
      </c>
      <c r="D77" s="4">
        <f t="shared" si="5"/>
        <v>3.4159125718606465E-2</v>
      </c>
      <c r="E77" s="4">
        <f t="shared" si="6"/>
        <v>2.3513099346342425</v>
      </c>
      <c r="F77" s="4">
        <f t="shared" si="7"/>
        <v>3.1168228362497659</v>
      </c>
      <c r="G77" s="4">
        <f t="shared" si="8"/>
        <v>3.9390919614958957</v>
      </c>
      <c r="I77" s="4">
        <f t="shared" si="9"/>
        <v>1.0341591257186065</v>
      </c>
    </row>
    <row r="78" spans="1:9" x14ac:dyDescent="0.2">
      <c r="A78" s="4">
        <f>IF('True_Odds_Calculator_3-way'!A79="","",'True_Odds_Calculator_3-way'!A79)</f>
        <v>2.23</v>
      </c>
      <c r="B78" s="4">
        <f>IF('True_Odds_Calculator_3-way'!B79="","",'True_Odds_Calculator_3-way'!B79)</f>
        <v>3.03</v>
      </c>
      <c r="C78" s="4">
        <f>IF('True_Odds_Calculator_3-way'!C79="","",'True_Odds_Calculator_3-way'!C79)</f>
        <v>3.91</v>
      </c>
      <c r="D78" s="4">
        <f t="shared" si="5"/>
        <v>3.4217972277197362E-2</v>
      </c>
      <c r="E78" s="4">
        <f t="shared" si="6"/>
        <v>2.288201220403824</v>
      </c>
      <c r="F78" s="4">
        <f t="shared" si="7"/>
        <v>3.1384658570669477</v>
      </c>
      <c r="G78" s="4">
        <f t="shared" si="8"/>
        <v>4.0925156553686879</v>
      </c>
      <c r="I78" s="4">
        <f t="shared" si="9"/>
        <v>1.0342179722771974</v>
      </c>
    </row>
    <row r="79" spans="1:9" x14ac:dyDescent="0.2">
      <c r="A79" s="4">
        <f>IF('True_Odds_Calculator_3-way'!A80="","",'True_Odds_Calculator_3-way'!A80)</f>
        <v>1.93</v>
      </c>
      <c r="B79" s="4">
        <f>IF('True_Odds_Calculator_3-way'!B80="","",'True_Odds_Calculator_3-way'!B80)</f>
        <v>3.4</v>
      </c>
      <c r="C79" s="4">
        <f>IF('True_Odds_Calculator_3-way'!C80="","",'True_Odds_Calculator_3-way'!C80)</f>
        <v>4.47</v>
      </c>
      <c r="D79" s="4">
        <f t="shared" si="5"/>
        <v>3.5966008617168921E-2</v>
      </c>
      <c r="E79" s="4">
        <f t="shared" si="6"/>
        <v>1.9757143395995964</v>
      </c>
      <c r="F79" s="4">
        <f t="shared" si="7"/>
        <v>3.5444781631122431</v>
      </c>
      <c r="G79" s="4">
        <f t="shared" si="8"/>
        <v>4.723108318161521</v>
      </c>
      <c r="I79" s="4">
        <f t="shared" si="9"/>
        <v>1.0359660086171689</v>
      </c>
    </row>
    <row r="80" spans="1:9" x14ac:dyDescent="0.2">
      <c r="A80" s="4">
        <f>IF('True_Odds_Calculator_3-way'!A81="","",'True_Odds_Calculator_3-way'!A81)</f>
        <v>2.2200000000000002</v>
      </c>
      <c r="B80" s="4">
        <f>IF('True_Odds_Calculator_3-way'!B81="","",'True_Odds_Calculator_3-way'!B81)</f>
        <v>3.12</v>
      </c>
      <c r="C80" s="4">
        <f>IF('True_Odds_Calculator_3-way'!C81="","",'True_Odds_Calculator_3-way'!C81)</f>
        <v>3.81</v>
      </c>
      <c r="D80" s="4">
        <f t="shared" si="5"/>
        <v>3.3430462564320695E-2</v>
      </c>
      <c r="E80" s="4">
        <f t="shared" si="6"/>
        <v>2.2763126569464256</v>
      </c>
      <c r="F80" s="4">
        <f t="shared" si="7"/>
        <v>3.2323824418235474</v>
      </c>
      <c r="G80" s="4">
        <f t="shared" si="8"/>
        <v>3.9789322844105413</v>
      </c>
      <c r="I80" s="4">
        <f t="shared" si="9"/>
        <v>1.0334304625643207</v>
      </c>
    </row>
    <row r="81" spans="1:9" x14ac:dyDescent="0.2">
      <c r="A81" s="4">
        <f>IF('True_Odds_Calculator_3-way'!A82="","",'True_Odds_Calculator_3-way'!A82)</f>
        <v>4.6100000000000003</v>
      </c>
      <c r="B81" s="4">
        <f>IF('True_Odds_Calculator_3-way'!B82="","",'True_Odds_Calculator_3-way'!B82)</f>
        <v>3.52</v>
      </c>
      <c r="C81" s="4">
        <f>IF('True_Odds_Calculator_3-way'!C82="","",'True_Odds_Calculator_3-way'!C82)</f>
        <v>1.87</v>
      </c>
      <c r="D81" s="4">
        <f t="shared" si="5"/>
        <v>3.5770007075991428E-2</v>
      </c>
      <c r="E81" s="4">
        <f t="shared" si="6"/>
        <v>4.8781343500003533</v>
      </c>
      <c r="F81" s="4">
        <f t="shared" si="7"/>
        <v>3.6742069876719481</v>
      </c>
      <c r="G81" s="4">
        <f t="shared" si="8"/>
        <v>1.9126455653022794</v>
      </c>
      <c r="I81" s="4">
        <f t="shared" si="9"/>
        <v>1.0357700070759914</v>
      </c>
    </row>
    <row r="82" spans="1:9" x14ac:dyDescent="0.2">
      <c r="A82" s="4">
        <f>IF('True_Odds_Calculator_3-way'!A83="","",'True_Odds_Calculator_3-way'!A83)</f>
        <v>2.3199999999999998</v>
      </c>
      <c r="B82" s="4">
        <f>IF('True_Odds_Calculator_3-way'!B83="","",'True_Odds_Calculator_3-way'!B83)</f>
        <v>3.3</v>
      </c>
      <c r="C82" s="4">
        <f>IF('True_Odds_Calculator_3-way'!C83="","",'True_Odds_Calculator_3-way'!C83)</f>
        <v>3.34</v>
      </c>
      <c r="D82" s="4">
        <f t="shared" si="5"/>
        <v>3.3465983393714094E-2</v>
      </c>
      <c r="E82" s="4">
        <f t="shared" si="6"/>
        <v>2.3816376407005966</v>
      </c>
      <c r="F82" s="4">
        <f t="shared" si="7"/>
        <v>3.4261244877323733</v>
      </c>
      <c r="G82" s="4">
        <f t="shared" si="8"/>
        <v>3.4692604638878737</v>
      </c>
      <c r="I82" s="4">
        <f t="shared" si="9"/>
        <v>1.0334659833937141</v>
      </c>
    </row>
    <row r="83" spans="1:9" x14ac:dyDescent="0.2">
      <c r="A83" s="4">
        <f>IF('True_Odds_Calculator_3-way'!A84="","",'True_Odds_Calculator_3-way'!A84)</f>
        <v>2.67</v>
      </c>
      <c r="B83" s="4">
        <f>IF('True_Odds_Calculator_3-way'!B84="","",'True_Odds_Calculator_3-way'!B84)</f>
        <v>2.92</v>
      </c>
      <c r="C83" s="4">
        <f>IF('True_Odds_Calculator_3-way'!C84="","",'True_Odds_Calculator_3-way'!C84)</f>
        <v>3.16</v>
      </c>
      <c r="D83" s="4">
        <f t="shared" si="5"/>
        <v>3.3453284833181662E-2</v>
      </c>
      <c r="E83" s="4">
        <f t="shared" si="6"/>
        <v>2.7519345116642606</v>
      </c>
      <c r="F83" s="4">
        <f t="shared" si="7"/>
        <v>3.0182787703598386</v>
      </c>
      <c r="G83" s="4">
        <f t="shared" si="8"/>
        <v>3.2754173893189744</v>
      </c>
      <c r="I83" s="4">
        <f t="shared" si="9"/>
        <v>1.0334532848331817</v>
      </c>
    </row>
    <row r="84" spans="1:9" x14ac:dyDescent="0.2">
      <c r="A84" s="4">
        <f>IF('True_Odds_Calculator_3-way'!A85="","",'True_Odds_Calculator_3-way'!A85)</f>
        <v>2.65</v>
      </c>
      <c r="B84" s="4">
        <f>IF('True_Odds_Calculator_3-way'!B85="","",'True_Odds_Calculator_3-way'!B85)</f>
        <v>2.9</v>
      </c>
      <c r="C84" s="4">
        <f>IF('True_Odds_Calculator_3-way'!C85="","",'True_Odds_Calculator_3-way'!C85)</f>
        <v>3.22</v>
      </c>
      <c r="D84" s="4">
        <f t="shared" si="5"/>
        <v>3.2745082984114493E-2</v>
      </c>
      <c r="E84" s="4">
        <f t="shared" si="6"/>
        <v>2.7289339317813384</v>
      </c>
      <c r="F84" s="4">
        <f t="shared" si="7"/>
        <v>2.9947960159266116</v>
      </c>
      <c r="G84" s="4">
        <f t="shared" si="8"/>
        <v>3.3372938272936925</v>
      </c>
      <c r="I84" s="4">
        <f t="shared" si="9"/>
        <v>1.0327450829841145</v>
      </c>
    </row>
    <row r="85" spans="1: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3.19</v>
      </c>
      <c r="C85" s="4">
        <f>IF('True_Odds_Calculator_3-way'!C86="","",'True_Odds_Calculator_3-way'!C86)</f>
        <v>4.4400000000000004</v>
      </c>
      <c r="D85" s="4">
        <f t="shared" si="5"/>
        <v>4.6319062247646148E-2</v>
      </c>
      <c r="E85" s="4">
        <f t="shared" si="6"/>
        <v>2.0317995906247992</v>
      </c>
      <c r="F85" s="4">
        <f t="shared" si="7"/>
        <v>3.3552550441734952</v>
      </c>
      <c r="G85" s="4">
        <f t="shared" si="8"/>
        <v>4.766772821627093</v>
      </c>
      <c r="I85" s="4">
        <f t="shared" si="9"/>
        <v>1.0463190622476461</v>
      </c>
    </row>
    <row r="86" spans="1:9" x14ac:dyDescent="0.2">
      <c r="A86" s="4">
        <f>IF('True_Odds_Calculator_3-way'!A87="","",'True_Odds_Calculator_3-way'!A87)</f>
        <v>2.0699999999999998</v>
      </c>
      <c r="B86" s="4">
        <f>IF('True_Odds_Calculator_3-way'!B87="","",'True_Odds_Calculator_3-way'!B87)</f>
        <v>3.47</v>
      </c>
      <c r="C86" s="4">
        <f>IF('True_Odds_Calculator_3-way'!C87="","",'True_Odds_Calculator_3-way'!C87)</f>
        <v>3.99</v>
      </c>
      <c r="D86" s="4">
        <f t="shared" si="5"/>
        <v>2.1902791895999529E-2</v>
      </c>
      <c r="E86" s="4">
        <f t="shared" si="6"/>
        <v>2.1017638016620199</v>
      </c>
      <c r="F86" s="4">
        <f t="shared" si="7"/>
        <v>3.5601947911673175</v>
      </c>
      <c r="G86" s="4">
        <f t="shared" si="8"/>
        <v>4.1097190469792251</v>
      </c>
      <c r="I86" s="4">
        <f t="shared" si="9"/>
        <v>1.0219027918959995</v>
      </c>
    </row>
    <row r="87" spans="1:9" x14ac:dyDescent="0.2">
      <c r="A87" s="4">
        <f>IF('True_Odds_Calculator_3-way'!A88="","",'True_Odds_Calculator_3-way'!A88)</f>
        <v>4.46</v>
      </c>
      <c r="B87" s="4">
        <f>IF('True_Odds_Calculator_3-way'!B88="","",'True_Odds_Calculator_3-way'!B88)</f>
        <v>3.34</v>
      </c>
      <c r="C87" s="4">
        <f>IF('True_Odds_Calculator_3-way'!C88="","",'True_Odds_Calculator_3-way'!C88)</f>
        <v>2</v>
      </c>
      <c r="D87" s="4">
        <f t="shared" si="5"/>
        <v>2.361644424156184E-2</v>
      </c>
      <c r="E87" s="4">
        <f t="shared" si="6"/>
        <v>4.6222874992242611</v>
      </c>
      <c r="F87" s="4">
        <f t="shared" si="7"/>
        <v>3.4301898957645722</v>
      </c>
      <c r="G87" s="4">
        <f t="shared" si="8"/>
        <v>2.0319922883852901</v>
      </c>
      <c r="I87" s="4">
        <f t="shared" si="9"/>
        <v>1.0236164442415618</v>
      </c>
    </row>
    <row r="88" spans="1: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3.49</v>
      </c>
      <c r="C88" s="4">
        <f>IF('True_Odds_Calculator_3-way'!C89="","",'True_Odds_Calculator_3-way'!C89)</f>
        <v>3.06</v>
      </c>
      <c r="D88" s="4">
        <f t="shared" si="5"/>
        <v>2.1493602216435592E-2</v>
      </c>
      <c r="E88" s="4">
        <f t="shared" si="6"/>
        <v>2.4937734763467714</v>
      </c>
      <c r="F88" s="4">
        <f t="shared" si="7"/>
        <v>3.5795026866703479</v>
      </c>
      <c r="G88" s="4">
        <f t="shared" si="8"/>
        <v>3.1285895525273286</v>
      </c>
      <c r="I88" s="4">
        <f t="shared" si="9"/>
        <v>1.0214936022164356</v>
      </c>
    </row>
    <row r="89" spans="1:9" x14ac:dyDescent="0.2">
      <c r="A89" s="4">
        <f>IF('True_Odds_Calculator_3-way'!A90="","",'True_Odds_Calculator_3-way'!A90)</f>
        <v>2.67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2.91</v>
      </c>
      <c r="D89" s="4">
        <f t="shared" si="5"/>
        <v>2.6816422198483458E-2</v>
      </c>
      <c r="E89" s="4">
        <f t="shared" si="6"/>
        <v>2.7352819226336083</v>
      </c>
      <c r="F89" s="4">
        <f t="shared" si="7"/>
        <v>3.3366347342152278</v>
      </c>
      <c r="G89" s="4">
        <f t="shared" si="8"/>
        <v>2.9877162649469922</v>
      </c>
      <c r="I89" s="4">
        <f t="shared" si="9"/>
        <v>1.0268164221984835</v>
      </c>
    </row>
    <row r="90" spans="1:9" x14ac:dyDescent="0.2">
      <c r="A90" s="4">
        <f>IF('True_Odds_Calculator_3-way'!A91="","",'True_Odds_Calculator_3-way'!A91)</f>
        <v>2.02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4.4000000000000004</v>
      </c>
      <c r="D90" s="4">
        <f t="shared" si="5"/>
        <v>3.0014539915530047E-2</v>
      </c>
      <c r="E90" s="4">
        <f t="shared" si="6"/>
        <v>2.0616658339875813</v>
      </c>
      <c r="F90" s="4">
        <f t="shared" si="7"/>
        <v>3.3592278171880454</v>
      </c>
      <c r="G90" s="4">
        <f t="shared" si="8"/>
        <v>4.6026131293817727</v>
      </c>
      <c r="I90" s="4">
        <f t="shared" si="9"/>
        <v>1.03001453991553</v>
      </c>
    </row>
    <row r="91" spans="1:9" x14ac:dyDescent="0.2">
      <c r="A91" s="4">
        <f>IF('True_Odds_Calculator_3-way'!A92="","",'True_Odds_Calculator_3-way'!A92)</f>
        <v>1.74</v>
      </c>
      <c r="B91" s="4">
        <f>IF('True_Odds_Calculator_3-way'!B92="","",'True_Odds_Calculator_3-way'!B92)</f>
        <v>3.45</v>
      </c>
      <c r="C91" s="4">
        <f>IF('True_Odds_Calculator_3-way'!C92="","",'True_Odds_Calculator_3-way'!C92)</f>
        <v>5.98</v>
      </c>
      <c r="D91" s="4">
        <f t="shared" si="5"/>
        <v>3.1791796409487372E-2</v>
      </c>
      <c r="E91" s="4">
        <f t="shared" si="6"/>
        <v>1.772687004520364</v>
      </c>
      <c r="F91" s="4">
        <f t="shared" si="7"/>
        <v>3.5809204790529066</v>
      </c>
      <c r="G91" s="4">
        <f t="shared" si="8"/>
        <v>6.384602798003761</v>
      </c>
      <c r="I91" s="4">
        <f t="shared" si="9"/>
        <v>1.0317917964094874</v>
      </c>
    </row>
    <row r="92" spans="1:9" x14ac:dyDescent="0.2">
      <c r="A92" s="4">
        <f>IF('True_Odds_Calculator_3-way'!A93="","",'True_Odds_Calculator_3-way'!A93)</f>
        <v>2.21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3.96</v>
      </c>
      <c r="D92" s="4">
        <f t="shared" si="5"/>
        <v>2.7594585469348232E-2</v>
      </c>
      <c r="E92" s="4">
        <f t="shared" si="6"/>
        <v>2.2558570883740732</v>
      </c>
      <c r="F92" s="4">
        <f t="shared" si="7"/>
        <v>3.1909891571291014</v>
      </c>
      <c r="G92" s="4">
        <f t="shared" si="8"/>
        <v>4.1096950368504706</v>
      </c>
      <c r="I92" s="4">
        <f t="shared" si="9"/>
        <v>1.0275945854693482</v>
      </c>
    </row>
    <row r="93" spans="1:9" x14ac:dyDescent="0.2">
      <c r="A93" s="4">
        <f>IF('True_Odds_Calculator_3-way'!A94="","",'True_Odds_Calculator_3-way'!A94)</f>
        <v>2.66</v>
      </c>
      <c r="B93" s="4">
        <f>IF('True_Odds_Calculator_3-way'!B94="","",'True_Odds_Calculator_3-way'!B94)</f>
        <v>3.19</v>
      </c>
      <c r="C93" s="4">
        <f>IF('True_Odds_Calculator_3-way'!C94="","",'True_Odds_Calculator_3-way'!C94)</f>
        <v>2.97</v>
      </c>
      <c r="D93" s="4">
        <f t="shared" si="5"/>
        <v>2.6119810148848233E-2</v>
      </c>
      <c r="E93" s="4">
        <f t="shared" si="6"/>
        <v>2.7230650008834982</v>
      </c>
      <c r="F93" s="4">
        <f t="shared" si="7"/>
        <v>3.2811303262715787</v>
      </c>
      <c r="G93" s="4">
        <f t="shared" si="8"/>
        <v>3.0488387381241133</v>
      </c>
      <c r="I93" s="4">
        <f t="shared" si="9"/>
        <v>1.0261198101488482</v>
      </c>
    </row>
    <row r="94" spans="1:9" x14ac:dyDescent="0.2">
      <c r="A94" s="4">
        <f>IF('True_Odds_Calculator_3-way'!A95="","",'True_Odds_Calculator_3-way'!A95)</f>
        <v>1.96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4.37</v>
      </c>
      <c r="D94" s="4">
        <f t="shared" si="5"/>
        <v>2.9734707996337706E-2</v>
      </c>
      <c r="E94" s="4">
        <f t="shared" si="6"/>
        <v>1.9988306349051859</v>
      </c>
      <c r="F94" s="4">
        <f t="shared" si="7"/>
        <v>3.561429792588791</v>
      </c>
      <c r="G94" s="4">
        <f t="shared" si="8"/>
        <v>4.5678498283920765</v>
      </c>
      <c r="I94" s="4">
        <f t="shared" si="9"/>
        <v>1.0297347079963377</v>
      </c>
    </row>
    <row r="95" spans="1:9" x14ac:dyDescent="0.2">
      <c r="A95" s="4">
        <f>IF('True_Odds_Calculator_3-way'!A96="","",'True_Odds_Calculator_3-way'!A96)</f>
        <v>2.66</v>
      </c>
      <c r="B95" s="4">
        <f>IF('True_Odds_Calculator_3-way'!B96="","",'True_Odds_Calculator_3-way'!B96)</f>
        <v>3</v>
      </c>
      <c r="C95" s="4">
        <f>IF('True_Odds_Calculator_3-way'!C96="","",'True_Odds_Calculator_3-way'!C96)</f>
        <v>3.14</v>
      </c>
      <c r="D95" s="4">
        <f t="shared" si="5"/>
        <v>2.7744520537011264E-2</v>
      </c>
      <c r="E95" s="4">
        <f t="shared" si="6"/>
        <v>2.7270867192941726</v>
      </c>
      <c r="F95" s="4">
        <f t="shared" si="7"/>
        <v>3.0856087349150316</v>
      </c>
      <c r="G95" s="4">
        <f t="shared" si="8"/>
        <v>3.233910379955947</v>
      </c>
      <c r="I95" s="4">
        <f t="shared" si="9"/>
        <v>1.0277445205370113</v>
      </c>
    </row>
    <row r="96" spans="1:9" x14ac:dyDescent="0.2">
      <c r="A96" s="4">
        <f>IF('True_Odds_Calculator_3-way'!A97="","",'True_Odds_Calculator_3-way'!A97)</f>
        <v>3.16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2.41</v>
      </c>
      <c r="D96" s="4">
        <f t="shared" si="5"/>
        <v>2.8129360583141416E-2</v>
      </c>
      <c r="E96" s="4">
        <f t="shared" si="6"/>
        <v>3.25648842718735</v>
      </c>
      <c r="F96" s="4">
        <f t="shared" si="7"/>
        <v>3.4799620987637794</v>
      </c>
      <c r="G96" s="4">
        <f t="shared" si="8"/>
        <v>2.4657184639613199</v>
      </c>
      <c r="I96" s="4">
        <f t="shared" si="9"/>
        <v>1.0281293605831414</v>
      </c>
    </row>
    <row r="97" spans="1:9" x14ac:dyDescent="0.2">
      <c r="A97" s="4">
        <f>IF('True_Odds_Calculator_3-way'!A98="","",'True_Odds_Calculator_3-way'!A98)</f>
        <v>1.73</v>
      </c>
      <c r="B97" s="4">
        <f>IF('True_Odds_Calculator_3-way'!B98="","",'True_Odds_Calculator_3-way'!B98)</f>
        <v>3.93</v>
      </c>
      <c r="C97" s="4">
        <f>IF('True_Odds_Calculator_3-way'!C98="","",'True_Odds_Calculator_3-way'!C98)</f>
        <v>5.05</v>
      </c>
      <c r="D97" s="4">
        <f t="shared" si="5"/>
        <v>3.0507410269774216E-2</v>
      </c>
      <c r="E97" s="4">
        <f t="shared" si="6"/>
        <v>1.7609802324401547</v>
      </c>
      <c r="F97" s="4">
        <f t="shared" si="7"/>
        <v>4.0935995067173589</v>
      </c>
      <c r="G97" s="4">
        <f t="shared" si="8"/>
        <v>5.3233774754518839</v>
      </c>
      <c r="I97" s="4">
        <f t="shared" si="9"/>
        <v>1.0305074102697742</v>
      </c>
    </row>
    <row r="98" spans="1:9" x14ac:dyDescent="0.2">
      <c r="A98" s="4">
        <f>IF('True_Odds_Calculator_3-way'!A99="","",'True_Odds_Calculator_3-way'!A99)</f>
        <v>1.17</v>
      </c>
      <c r="B98" s="4">
        <f>IF('True_Odds_Calculator_3-way'!B99="","",'True_Odds_Calculator_3-way'!B99)</f>
        <v>7.89</v>
      </c>
      <c r="C98" s="4">
        <f>IF('True_Odds_Calculator_3-way'!C99="","",'True_Odds_Calculator_3-way'!C99)</f>
        <v>19</v>
      </c>
      <c r="D98" s="4">
        <f t="shared" si="5"/>
        <v>3.4075145942266349E-2</v>
      </c>
      <c r="E98" s="4">
        <f t="shared" si="6"/>
        <v>1.1857579006718597</v>
      </c>
      <c r="F98" s="4">
        <f t="shared" si="7"/>
        <v>8.6666880787437393</v>
      </c>
      <c r="G98" s="4">
        <f t="shared" si="8"/>
        <v>24.228799160116615</v>
      </c>
      <c r="I98" s="4">
        <f t="shared" si="9"/>
        <v>1.0340751459422663</v>
      </c>
    </row>
    <row r="99" spans="1:9" x14ac:dyDescent="0.2">
      <c r="A99" s="4">
        <f>IF('True_Odds_Calculator_3-way'!A100="","",'True_Odds_Calculator_3-way'!A100)</f>
        <v>2.21</v>
      </c>
      <c r="B99" s="4">
        <f>IF('True_Odds_Calculator_3-way'!B100="","",'True_Odds_Calculator_3-way'!B100)</f>
        <v>3.52</v>
      </c>
      <c r="C99" s="4">
        <f>IF('True_Odds_Calculator_3-way'!C100="","",'True_Odds_Calculator_3-way'!C100)</f>
        <v>3.43</v>
      </c>
      <c r="D99" s="4">
        <f t="shared" si="5"/>
        <v>2.8124786378087574E-2</v>
      </c>
      <c r="E99" s="4">
        <f t="shared" si="6"/>
        <v>2.2567568253332442</v>
      </c>
      <c r="F99" s="4">
        <f t="shared" si="7"/>
        <v>3.6401231516072241</v>
      </c>
      <c r="G99" s="4">
        <f t="shared" si="8"/>
        <v>3.5439595848189116</v>
      </c>
      <c r="I99" s="4">
        <f t="shared" si="9"/>
        <v>1.0281247863780876</v>
      </c>
    </row>
    <row r="100" spans="1:9" x14ac:dyDescent="0.2">
      <c r="A100" s="4">
        <f>IF('True_Odds_Calculator_3-way'!A101="","",'True_Odds_Calculator_3-way'!A101)</f>
        <v>2.2000000000000002</v>
      </c>
      <c r="B100" s="4">
        <f>IF('True_Odds_Calculator_3-way'!B101="","",'True_Odds_Calculator_3-way'!B101)</f>
        <v>3.29</v>
      </c>
      <c r="C100" s="4">
        <f>IF('True_Odds_Calculator_3-way'!C101="","",'True_Odds_Calculator_3-way'!C101)</f>
        <v>3.71</v>
      </c>
      <c r="D100" s="4">
        <f t="shared" si="5"/>
        <v>2.8038601302350807E-2</v>
      </c>
      <c r="E100" s="4">
        <f t="shared" si="6"/>
        <v>2.2461852547262247</v>
      </c>
      <c r="F100" s="4">
        <f t="shared" si="7"/>
        <v>3.3943735916282258</v>
      </c>
      <c r="G100" s="4">
        <f t="shared" si="8"/>
        <v>3.8432628471433721</v>
      </c>
      <c r="I100" s="4">
        <f t="shared" si="9"/>
        <v>1.0280386013023508</v>
      </c>
    </row>
    <row r="101" spans="1:9" x14ac:dyDescent="0.2">
      <c r="A101" s="4">
        <f>IF('True_Odds_Calculator_3-way'!A102="","",'True_Odds_Calculator_3-way'!A102)</f>
        <v>1.85</v>
      </c>
      <c r="B101" s="4">
        <f>IF('True_Odds_Calculator_3-way'!B102="","",'True_Odds_Calculator_3-way'!B102)</f>
        <v>3.54</v>
      </c>
      <c r="C101" s="4">
        <f>IF('True_Odds_Calculator_3-way'!C102="","",'True_Odds_Calculator_3-way'!C102)</f>
        <v>4.82</v>
      </c>
      <c r="D101" s="4">
        <f t="shared" si="5"/>
        <v>3.0495295914804821E-2</v>
      </c>
      <c r="E101" s="4">
        <f t="shared" si="6"/>
        <v>1.8854568311333344</v>
      </c>
      <c r="F101" s="4">
        <f t="shared" si="7"/>
        <v>3.6721399327914348</v>
      </c>
      <c r="G101" s="4">
        <f t="shared" si="8"/>
        <v>5.0683265915165485</v>
      </c>
      <c r="I101" s="4">
        <f t="shared" si="9"/>
        <v>1.0304952959148048</v>
      </c>
    </row>
    <row r="102" spans="1:9" x14ac:dyDescent="0.2">
      <c r="A102" s="4">
        <f>IF('True_Odds_Calculator_3-way'!A103="","",'True_Odds_Calculator_3-way'!A103)</f>
        <v>2.59</v>
      </c>
      <c r="B102" s="4">
        <f>IF('True_Odds_Calculator_3-way'!B103="","",'True_Odds_Calculator_3-way'!B103)</f>
        <v>3.74</v>
      </c>
      <c r="C102" s="4">
        <f>IF('True_Odds_Calculator_3-way'!C103="","",'True_Odds_Calculator_3-way'!C103)</f>
        <v>2.56</v>
      </c>
      <c r="D102" s="4">
        <f t="shared" si="5"/>
        <v>4.410506524477098E-2</v>
      </c>
      <c r="E102" s="4">
        <f t="shared" si="6"/>
        <v>2.6925242501709037</v>
      </c>
      <c r="F102" s="4">
        <f t="shared" si="7"/>
        <v>3.9576062684093665</v>
      </c>
      <c r="G102" s="4">
        <f t="shared" si="8"/>
        <v>2.6601170216965571</v>
      </c>
      <c r="I102" s="4">
        <f t="shared" si="9"/>
        <v>1.044105065244771</v>
      </c>
    </row>
    <row r="103" spans="1:9" x14ac:dyDescent="0.2">
      <c r="A103" s="4">
        <f>IF('True_Odds_Calculator_3-way'!A104="","",'True_Odds_Calculator_3-way'!A104)</f>
        <v>3.31</v>
      </c>
      <c r="B103" s="4">
        <f>IF('True_Odds_Calculator_3-way'!B104="","",'True_Odds_Calculator_3-way'!B104)</f>
        <v>3.46</v>
      </c>
      <c r="C103" s="4">
        <f>IF('True_Odds_Calculator_3-way'!C104="","",'True_Odds_Calculator_3-way'!C104)</f>
        <v>2.0499999999999998</v>
      </c>
      <c r="D103" s="4">
        <f t="shared" si="5"/>
        <v>7.8937022714620664E-2</v>
      </c>
      <c r="E103" s="4">
        <f t="shared" si="6"/>
        <v>3.6257834325917231</v>
      </c>
      <c r="F103" s="4">
        <f t="shared" si="7"/>
        <v>3.8065510724343801</v>
      </c>
      <c r="G103" s="4">
        <f t="shared" si="8"/>
        <v>2.1668822776394552</v>
      </c>
      <c r="I103" s="4">
        <f t="shared" si="9"/>
        <v>1.0789370227146207</v>
      </c>
    </row>
    <row r="104" spans="1:9" x14ac:dyDescent="0.2">
      <c r="A104" s="4">
        <f>IF('True_Odds_Calculator_3-way'!A105="","",'True_Odds_Calculator_3-way'!A105)</f>
        <v>1.93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3.8</v>
      </c>
      <c r="D104" s="4">
        <f t="shared" si="5"/>
        <v>6.5383518853658007E-2</v>
      </c>
      <c r="E104" s="4">
        <f t="shared" si="6"/>
        <v>2.0147471077063317</v>
      </c>
      <c r="F104" s="4">
        <f t="shared" si="7"/>
        <v>3.8124808014933493</v>
      </c>
      <c r="G104" s="4">
        <f t="shared" si="8"/>
        <v>4.1431304325497189</v>
      </c>
      <c r="I104" s="4">
        <f t="shared" si="9"/>
        <v>1.065383518853658</v>
      </c>
    </row>
    <row r="105" spans="1:9" x14ac:dyDescent="0.2">
      <c r="A105" s="4">
        <f>IF('True_Odds_Calculator_3-way'!A106="","",'True_Odds_Calculator_3-way'!A106)</f>
        <v>2.27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</v>
      </c>
      <c r="D105" s="4">
        <f t="shared" si="5"/>
        <v>6.4559642113171334E-2</v>
      </c>
      <c r="E105" s="4">
        <f t="shared" si="6"/>
        <v>2.3865849848544531</v>
      </c>
      <c r="F105" s="4">
        <f t="shared" si="7"/>
        <v>3.7150167040216515</v>
      </c>
      <c r="G105" s="4">
        <f t="shared" si="8"/>
        <v>3.207045724194578</v>
      </c>
      <c r="I105" s="4">
        <f t="shared" si="9"/>
        <v>1.0645596421131713</v>
      </c>
    </row>
    <row r="106" spans="1:9" x14ac:dyDescent="0.2">
      <c r="A106" s="4">
        <f>IF('True_Odds_Calculator_3-way'!A107="","",'True_Odds_Calculator_3-way'!A107)</f>
        <v>1.95</v>
      </c>
      <c r="B106" s="4">
        <f>IF('True_Odds_Calculator_3-way'!B107="","",'True_Odds_Calculator_3-way'!B107)</f>
        <v>3.71</v>
      </c>
      <c r="C106" s="4">
        <f>IF('True_Odds_Calculator_3-way'!C107="","",'True_Odds_Calculator_3-way'!C107)</f>
        <v>3.53</v>
      </c>
      <c r="D106" s="4">
        <f t="shared" si="5"/>
        <v>6.5648410776423916E-2</v>
      </c>
      <c r="E106" s="4">
        <f t="shared" si="6"/>
        <v>2.0369182916744042</v>
      </c>
      <c r="F106" s="4">
        <f t="shared" si="7"/>
        <v>4.0378104546830826</v>
      </c>
      <c r="G106" s="4">
        <f t="shared" si="8"/>
        <v>3.8255061857788371</v>
      </c>
      <c r="I106" s="4">
        <f t="shared" si="9"/>
        <v>1.0656484107764239</v>
      </c>
    </row>
    <row r="107" spans="1:9" x14ac:dyDescent="0.2">
      <c r="A107" s="4">
        <f>IF('True_Odds_Calculator_3-way'!A108="","",'True_Odds_Calculator_3-way'!A108)</f>
        <v>2.0099999999999998</v>
      </c>
      <c r="B107" s="4">
        <f>IF('True_Odds_Calculator_3-way'!B108="","",'True_Odds_Calculator_3-way'!B108)</f>
        <v>3.61</v>
      </c>
      <c r="C107" s="4">
        <f>IF('True_Odds_Calculator_3-way'!C108="","",'True_Odds_Calculator_3-way'!C108)</f>
        <v>3.44</v>
      </c>
      <c r="D107" s="4">
        <f t="shared" si="5"/>
        <v>6.5218422478857452E-2</v>
      </c>
      <c r="E107" s="4">
        <f t="shared" si="6"/>
        <v>2.1018428460614622</v>
      </c>
      <c r="F107" s="4">
        <f t="shared" si="7"/>
        <v>3.9174386318299015</v>
      </c>
      <c r="G107" s="4">
        <f t="shared" si="8"/>
        <v>3.7180498643918609</v>
      </c>
      <c r="I107" s="4">
        <f t="shared" si="9"/>
        <v>1.0652184224788575</v>
      </c>
    </row>
    <row r="108" spans="1:9" x14ac:dyDescent="0.2">
      <c r="A108" s="4">
        <f>IF('True_Odds_Calculator_3-way'!A109="","",'True_Odds_Calculator_3-way'!A109)</f>
        <v>3.04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2.52</v>
      </c>
      <c r="D108" s="4">
        <f t="shared" si="5"/>
        <v>2.1630753412129833E-2</v>
      </c>
      <c r="E108" s="4">
        <f t="shared" si="6"/>
        <v>3.1081275559459276</v>
      </c>
      <c r="F108" s="4">
        <f t="shared" si="7"/>
        <v>3.4644304171417888</v>
      </c>
      <c r="G108" s="4">
        <f t="shared" si="8"/>
        <v>2.5666353350666156</v>
      </c>
      <c r="I108" s="4">
        <f t="shared" si="9"/>
        <v>1.0216307534121298</v>
      </c>
    </row>
    <row r="109" spans="1:9" x14ac:dyDescent="0.2">
      <c r="A109" s="4">
        <f>IF('True_Odds_Calculator_3-way'!A110="","",'True_Odds_Calculator_3-way'!A110)</f>
        <v>1.99</v>
      </c>
      <c r="B109" s="4">
        <f>IF('True_Odds_Calculator_3-way'!B110="","",'True_Odds_Calculator_3-way'!B110)</f>
        <v>3.17</v>
      </c>
      <c r="C109" s="4">
        <f>IF('True_Odds_Calculator_3-way'!C110="","",'True_Odds_Calculator_3-way'!C110)</f>
        <v>4.88</v>
      </c>
      <c r="D109" s="4">
        <f t="shared" si="5"/>
        <v>2.2888008850166841E-2</v>
      </c>
      <c r="E109" s="4">
        <f t="shared" si="6"/>
        <v>2.0206787104311017</v>
      </c>
      <c r="F109" s="4">
        <f t="shared" si="7"/>
        <v>3.2485665695498858</v>
      </c>
      <c r="G109" s="4">
        <f t="shared" si="8"/>
        <v>5.0687141114659768</v>
      </c>
      <c r="I109" s="4">
        <f t="shared" si="9"/>
        <v>1.0228880088501668</v>
      </c>
    </row>
    <row r="110" spans="1:9" x14ac:dyDescent="0.2">
      <c r="A110" s="4">
        <f>IF('True_Odds_Calculator_3-way'!A111="","",'True_Odds_Calculator_3-way'!A111)</f>
        <v>3.13</v>
      </c>
      <c r="B110" s="4">
        <f>IF('True_Odds_Calculator_3-way'!B111="","",'True_Odds_Calculator_3-way'!B111)</f>
        <v>3.28</v>
      </c>
      <c r="C110" s="4">
        <f>IF('True_Odds_Calculator_3-way'!C111="","",'True_Odds_Calculator_3-way'!C111)</f>
        <v>2.5099999999999998</v>
      </c>
      <c r="D110" s="4">
        <f t="shared" si="5"/>
        <v>2.2773241173853709E-2</v>
      </c>
      <c r="E110" s="4">
        <f t="shared" si="6"/>
        <v>3.206179076562599</v>
      </c>
      <c r="F110" s="4">
        <f t="shared" si="7"/>
        <v>3.3637532294749506</v>
      </c>
      <c r="G110" s="4">
        <f t="shared" si="8"/>
        <v>2.5587534957542544</v>
      </c>
      <c r="I110" s="4">
        <f t="shared" si="9"/>
        <v>1.0227732411738537</v>
      </c>
    </row>
    <row r="111" spans="1:9" x14ac:dyDescent="0.2">
      <c r="A111" s="4">
        <f>IF('True_Odds_Calculator_3-way'!A112="","",'True_Odds_Calculator_3-way'!A112)</f>
        <v>2.84</v>
      </c>
      <c r="B111" s="4">
        <f>IF('True_Odds_Calculator_3-way'!B112="","",'True_Odds_Calculator_3-way'!B112)</f>
        <v>2.81</v>
      </c>
      <c r="C111" s="4">
        <f>IF('True_Odds_Calculator_3-way'!C112="","",'True_Odds_Calculator_3-way'!C112)</f>
        <v>3.09</v>
      </c>
      <c r="D111" s="4">
        <f t="shared" si="5"/>
        <v>3.1609157646590225E-2</v>
      </c>
      <c r="E111" s="4">
        <f t="shared" si="6"/>
        <v>2.9276036679541875</v>
      </c>
      <c r="F111" s="4">
        <f t="shared" si="7"/>
        <v>2.8957347255306778</v>
      </c>
      <c r="G111" s="4">
        <f t="shared" si="8"/>
        <v>3.1939880499458244</v>
      </c>
      <c r="I111" s="4">
        <f t="shared" si="9"/>
        <v>1.0316091576465902</v>
      </c>
    </row>
    <row r="112" spans="1: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5.69</v>
      </c>
      <c r="D112" s="4">
        <f t="shared" si="5"/>
        <v>3.4531817696474398E-2</v>
      </c>
      <c r="E112" s="4">
        <f t="shared" si="6"/>
        <v>1.7859759135499165</v>
      </c>
      <c r="F112" s="4">
        <f t="shared" si="7"/>
        <v>3.6252149017118902</v>
      </c>
      <c r="G112" s="4">
        <f t="shared" si="8"/>
        <v>6.0887872362856843</v>
      </c>
      <c r="I112" s="4">
        <f t="shared" si="9"/>
        <v>1.0345318176964744</v>
      </c>
    </row>
    <row r="113" spans="1:9" x14ac:dyDescent="0.2">
      <c r="A113" s="4">
        <f>IF('True_Odds_Calculator_3-way'!A114="","",'True_Odds_Calculator_3-way'!A114)</f>
        <v>2.25</v>
      </c>
      <c r="B113" s="4">
        <f>IF('True_Odds_Calculator_3-way'!B114="","",'True_Odds_Calculator_3-way'!B114)</f>
        <v>3.19</v>
      </c>
      <c r="C113" s="4">
        <f>IF('True_Odds_Calculator_3-way'!C114="","",'True_Odds_Calculator_3-way'!C114)</f>
        <v>3.63</v>
      </c>
      <c r="D113" s="4">
        <f t="shared" si="5"/>
        <v>3.3406161932807876E-2</v>
      </c>
      <c r="E113" s="4">
        <f t="shared" si="6"/>
        <v>2.3078215964728526</v>
      </c>
      <c r="F113" s="4">
        <f t="shared" si="7"/>
        <v>3.3074882178390652</v>
      </c>
      <c r="G113" s="4">
        <f t="shared" si="8"/>
        <v>3.7829107606308656</v>
      </c>
      <c r="I113" s="4">
        <f t="shared" si="9"/>
        <v>1.0334061619328079</v>
      </c>
    </row>
    <row r="114" spans="1:9" x14ac:dyDescent="0.2">
      <c r="A114" s="4">
        <f>IF('True_Odds_Calculator_3-way'!A115="","",'True_Odds_Calculator_3-way'!A115)</f>
        <v>1.41</v>
      </c>
      <c r="B114" s="4">
        <f>IF('True_Odds_Calculator_3-way'!B115="","",'True_Odds_Calculator_3-way'!B115)</f>
        <v>4.3899999999999997</v>
      </c>
      <c r="C114" s="4">
        <f>IF('True_Odds_Calculator_3-way'!C115="","",'True_Odds_Calculator_3-way'!C115)</f>
        <v>9.6199999999999992</v>
      </c>
      <c r="D114" s="4">
        <f t="shared" si="5"/>
        <v>4.0960394907954667E-2</v>
      </c>
      <c r="E114" s="4">
        <f t="shared" si="6"/>
        <v>1.4376772796893464</v>
      </c>
      <c r="F114" s="4">
        <f t="shared" si="7"/>
        <v>4.6699082840389812</v>
      </c>
      <c r="G114" s="4">
        <f t="shared" si="8"/>
        <v>11.074609324194121</v>
      </c>
      <c r="I114" s="4">
        <f t="shared" si="9"/>
        <v>1.0409603949079547</v>
      </c>
    </row>
    <row r="115" spans="1:9" x14ac:dyDescent="0.2">
      <c r="A115" s="4">
        <f>IF('True_Odds_Calculator_3-way'!A116="","",'True_Odds_Calculator_3-way'!A116)</f>
        <v>2.0299999999999998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3.57</v>
      </c>
      <c r="D115" s="4">
        <f t="shared" si="5"/>
        <v>4.594692597219785E-2</v>
      </c>
      <c r="E115" s="4">
        <f t="shared" si="6"/>
        <v>2.0951394640836996</v>
      </c>
      <c r="F115" s="4">
        <f t="shared" si="7"/>
        <v>3.8773455742858141</v>
      </c>
      <c r="G115" s="4">
        <f t="shared" si="8"/>
        <v>3.7764863469561454</v>
      </c>
      <c r="I115" s="4">
        <f t="shared" si="9"/>
        <v>1.0459469259721978</v>
      </c>
    </row>
    <row r="116" spans="1:9" x14ac:dyDescent="0.2">
      <c r="A116" s="4">
        <f>IF('True_Odds_Calculator_3-way'!A117="","",'True_Odds_Calculator_3-way'!A117)</f>
        <v>1.81</v>
      </c>
      <c r="B116" s="4">
        <f>IF('True_Odds_Calculator_3-way'!B117="","",'True_Odds_Calculator_3-way'!B117)</f>
        <v>3.61</v>
      </c>
      <c r="C116" s="4">
        <f>IF('True_Odds_Calculator_3-way'!C117="","",'True_Odds_Calculator_3-way'!C117)</f>
        <v>4.5599999999999996</v>
      </c>
      <c r="D116" s="4">
        <f t="shared" si="5"/>
        <v>4.8792743708646391E-2</v>
      </c>
      <c r="E116" s="4">
        <f t="shared" si="6"/>
        <v>1.8648994483653123</v>
      </c>
      <c r="F116" s="4">
        <f t="shared" si="7"/>
        <v>3.8351784159571656</v>
      </c>
      <c r="G116" s="4">
        <f t="shared" si="8"/>
        <v>4.925283505586358</v>
      </c>
      <c r="I116" s="4">
        <f t="shared" si="9"/>
        <v>1.0487927437086464</v>
      </c>
    </row>
    <row r="117" spans="1:9" x14ac:dyDescent="0.2">
      <c r="A117" s="4">
        <f>IF('True_Odds_Calculator_3-way'!A118="","",'True_Odds_Calculator_3-way'!A118)</f>
        <v>1.63</v>
      </c>
      <c r="B117" s="4">
        <f>IF('True_Odds_Calculator_3-way'!B118="","",'True_Odds_Calculator_3-way'!B118)</f>
        <v>4.3899999999999997</v>
      </c>
      <c r="C117" s="4">
        <f>IF('True_Odds_Calculator_3-way'!C118="","",'True_Odds_Calculator_3-way'!C118)</f>
        <v>4.82</v>
      </c>
      <c r="D117" s="4">
        <f t="shared" si="5"/>
        <v>4.8756244985209474E-2</v>
      </c>
      <c r="E117" s="4">
        <f t="shared" si="6"/>
        <v>1.6743551636665746</v>
      </c>
      <c r="F117" s="4">
        <f t="shared" si="7"/>
        <v>4.7272751943583771</v>
      </c>
      <c r="G117" s="4">
        <f t="shared" si="8"/>
        <v>5.2296660671359199</v>
      </c>
      <c r="I117" s="4">
        <f t="shared" si="9"/>
        <v>1.0487562449852095</v>
      </c>
    </row>
    <row r="118" spans="1:9" x14ac:dyDescent="0.2">
      <c r="A118" s="4">
        <f>IF('True_Odds_Calculator_3-way'!A119="","",'True_Odds_Calculator_3-way'!A119)</f>
        <v>2.04</v>
      </c>
      <c r="B118" s="4">
        <f>IF('True_Odds_Calculator_3-way'!B119="","",'True_Odds_Calculator_3-way'!B119)</f>
        <v>3.66</v>
      </c>
      <c r="C118" s="4">
        <f>IF('True_Odds_Calculator_3-way'!C119="","",'True_Odds_Calculator_3-way'!C119)</f>
        <v>3.53</v>
      </c>
      <c r="D118" s="4">
        <f t="shared" si="5"/>
        <v>4.6706241127389525E-2</v>
      </c>
      <c r="E118" s="4">
        <f t="shared" si="6"/>
        <v>2.106916171628137</v>
      </c>
      <c r="F118" s="4">
        <f t="shared" si="7"/>
        <v>3.8811544451486588</v>
      </c>
      <c r="G118" s="4">
        <f t="shared" si="8"/>
        <v>3.7352824464177194</v>
      </c>
      <c r="I118" s="4">
        <f t="shared" si="9"/>
        <v>1.0467062411273895</v>
      </c>
    </row>
    <row r="119" spans="1:9" x14ac:dyDescent="0.2">
      <c r="A119" s="4">
        <f>IF('True_Odds_Calculator_3-way'!A120="","",'True_Odds_Calculator_3-way'!A120)</f>
        <v>2.9</v>
      </c>
      <c r="B119" s="4">
        <f>IF('True_Odds_Calculator_3-way'!B120="","",'True_Odds_Calculator_3-way'!B120)</f>
        <v>3.68</v>
      </c>
      <c r="C119" s="4">
        <f>IF('True_Odds_Calculator_3-way'!C120="","",'True_Odds_Calculator_3-way'!C120)</f>
        <v>2.4700000000000002</v>
      </c>
      <c r="D119" s="4">
        <f t="shared" si="5"/>
        <v>2.1425016236820804E-2</v>
      </c>
      <c r="E119" s="4">
        <f t="shared" si="6"/>
        <v>2.9613316936313754</v>
      </c>
      <c r="F119" s="4">
        <f t="shared" si="7"/>
        <v>3.7793257963013236</v>
      </c>
      <c r="G119" s="4">
        <f t="shared" si="8"/>
        <v>2.5143530112008303</v>
      </c>
      <c r="I119" s="4">
        <f t="shared" si="9"/>
        <v>1.0214250162368208</v>
      </c>
    </row>
    <row r="120" spans="1:9" x14ac:dyDescent="0.2">
      <c r="A120" s="4">
        <f>IF('True_Odds_Calculator_3-way'!A121="","",'True_Odds_Calculator_3-way'!A121)</f>
        <v>2.71</v>
      </c>
      <c r="B120" s="4">
        <f>IF('True_Odds_Calculator_3-way'!B121="","",'True_Odds_Calculator_3-way'!B121)</f>
        <v>3.66</v>
      </c>
      <c r="C120" s="4">
        <f>IF('True_Odds_Calculator_3-way'!C121="","",'True_Odds_Calculator_3-way'!C121)</f>
        <v>2.63</v>
      </c>
      <c r="D120" s="4">
        <f t="shared" si="5"/>
        <v>2.2455870634876529E-2</v>
      </c>
      <c r="E120" s="4">
        <f t="shared" si="6"/>
        <v>2.7661109378756628</v>
      </c>
      <c r="F120" s="4">
        <f t="shared" si="7"/>
        <v>3.7630943428961112</v>
      </c>
      <c r="G120" s="4">
        <f t="shared" si="8"/>
        <v>2.6828147312079134</v>
      </c>
      <c r="I120" s="4">
        <f t="shared" si="9"/>
        <v>1.0224558706348765</v>
      </c>
    </row>
    <row r="121" spans="1:9" x14ac:dyDescent="0.2">
      <c r="A121" s="4">
        <f>IF('True_Odds_Calculator_3-way'!A122="","",'True_Odds_Calculator_3-way'!A122)</f>
        <v>1.56</v>
      </c>
      <c r="B121" s="4">
        <f>IF('True_Odds_Calculator_3-way'!B122="","",'True_Odds_Calculator_3-way'!B122)</f>
        <v>4.41</v>
      </c>
      <c r="C121" s="4">
        <f>IF('True_Odds_Calculator_3-way'!C122="","",'True_Odds_Calculator_3-way'!C122)</f>
        <v>6.08</v>
      </c>
      <c r="D121" s="4">
        <f t="shared" si="5"/>
        <v>3.2256694850679724E-2</v>
      </c>
      <c r="E121" s="4">
        <f t="shared" si="6"/>
        <v>1.586613023922568</v>
      </c>
      <c r="F121" s="4">
        <f t="shared" si="7"/>
        <v>4.629519507128677</v>
      </c>
      <c r="G121" s="4">
        <f t="shared" si="8"/>
        <v>6.5052729019125772</v>
      </c>
      <c r="I121" s="4">
        <f t="shared" si="9"/>
        <v>1.0322566948506797</v>
      </c>
    </row>
    <row r="122" spans="1:9" x14ac:dyDescent="0.2">
      <c r="A122" s="4">
        <f>IF('True_Odds_Calculator_3-way'!A123="","",'True_Odds_Calculator_3-way'!A123)</f>
        <v>1.65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5.7</v>
      </c>
      <c r="D122" s="4">
        <f t="shared" si="5"/>
        <v>2.8412782798747704E-2</v>
      </c>
      <c r="E122" s="4">
        <f t="shared" si="6"/>
        <v>1.6761939337931941</v>
      </c>
      <c r="F122" s="4">
        <f t="shared" si="7"/>
        <v>4.2115432457085991</v>
      </c>
      <c r="G122" s="4">
        <f t="shared" si="8"/>
        <v>6.0252699015304305</v>
      </c>
      <c r="I122" s="4">
        <f t="shared" si="9"/>
        <v>1.0284127827987477</v>
      </c>
    </row>
    <row r="123" spans="1:9" x14ac:dyDescent="0.2">
      <c r="A123" s="4">
        <f>IF('True_Odds_Calculator_3-way'!A124="","",'True_Odds_Calculator_3-way'!A124)</f>
        <v>2.09</v>
      </c>
      <c r="B123" s="4">
        <f>IF('True_Odds_Calculator_3-way'!B124="","",'True_Odds_Calculator_3-way'!B124)</f>
        <v>3.54</v>
      </c>
      <c r="C123" s="4">
        <f>IF('True_Odds_Calculator_3-way'!C124="","",'True_Odds_Calculator_3-way'!C124)</f>
        <v>3.73</v>
      </c>
      <c r="D123" s="4">
        <f t="shared" si="5"/>
        <v>2.9051289973054173E-2</v>
      </c>
      <c r="E123" s="4">
        <f t="shared" si="6"/>
        <v>2.1331734365813628</v>
      </c>
      <c r="F123" s="4">
        <f t="shared" si="7"/>
        <v>3.6656607651198052</v>
      </c>
      <c r="G123" s="4">
        <f t="shared" si="8"/>
        <v>3.8697780759703688</v>
      </c>
      <c r="I123" s="4">
        <f t="shared" si="9"/>
        <v>1.0290512899730542</v>
      </c>
    </row>
    <row r="124" spans="1:9" x14ac:dyDescent="0.2">
      <c r="A124" s="4">
        <f>IF('True_Odds_Calculator_3-way'!A125="","",'True_Odds_Calculator_3-way'!A125)</f>
        <v>3.98</v>
      </c>
      <c r="B124" s="4">
        <f>IF('True_Odds_Calculator_3-way'!B125="","",'True_Odds_Calculator_3-way'!B125)</f>
        <v>3.87</v>
      </c>
      <c r="C124" s="4">
        <f>IF('True_Odds_Calculator_3-way'!C125="","",'True_Odds_Calculator_3-way'!C125)</f>
        <v>1.94</v>
      </c>
      <c r="D124" s="4">
        <f t="shared" si="5"/>
        <v>2.5118131749345851E-2</v>
      </c>
      <c r="E124" s="4">
        <f t="shared" si="6"/>
        <v>4.1171990209455407</v>
      </c>
      <c r="F124" s="4">
        <f t="shared" si="7"/>
        <v>3.9995964849754455</v>
      </c>
      <c r="G124" s="4">
        <f t="shared" si="8"/>
        <v>1.9720318284144107</v>
      </c>
      <c r="I124" s="4">
        <f t="shared" si="9"/>
        <v>1.0251181317493459</v>
      </c>
    </row>
    <row r="125" spans="1:9" x14ac:dyDescent="0.2">
      <c r="A125" s="4">
        <f>IF('True_Odds_Calculator_3-way'!A126="","",'True_Odds_Calculator_3-way'!A126)</f>
        <v>1.26</v>
      </c>
      <c r="B125" s="4">
        <f>IF('True_Odds_Calculator_3-way'!B126="","",'True_Odds_Calculator_3-way'!B126)</f>
        <v>6.66</v>
      </c>
      <c r="C125" s="4">
        <f>IF('True_Odds_Calculator_3-way'!C126="","",'True_Odds_Calculator_3-way'!C126)</f>
        <v>11.78</v>
      </c>
      <c r="D125" s="4">
        <f t="shared" si="5"/>
        <v>2.8690587264441181E-2</v>
      </c>
      <c r="E125" s="4">
        <f t="shared" si="6"/>
        <v>1.2753682468720962</v>
      </c>
      <c r="F125" s="4">
        <f t="shared" si="7"/>
        <v>7.1130523832631898</v>
      </c>
      <c r="G125" s="4">
        <f t="shared" si="8"/>
        <v>13.275608443268359</v>
      </c>
      <c r="I125" s="4">
        <f t="shared" si="9"/>
        <v>1.0286905872644412</v>
      </c>
    </row>
    <row r="126" spans="1:9" x14ac:dyDescent="0.2">
      <c r="A126" s="4">
        <f>IF('True_Odds_Calculator_3-way'!A127="","",'True_Odds_Calculator_3-way'!A127)</f>
        <v>3.16</v>
      </c>
      <c r="B126" s="4">
        <f>IF('True_Odds_Calculator_3-way'!B127="","",'True_Odds_Calculator_3-way'!B127)</f>
        <v>3.54</v>
      </c>
      <c r="C126" s="4">
        <f>IF('True_Odds_Calculator_3-way'!C127="","",'True_Odds_Calculator_3-way'!C127)</f>
        <v>2.36</v>
      </c>
      <c r="D126" s="4">
        <f t="shared" si="5"/>
        <v>2.2670385468068321E-2</v>
      </c>
      <c r="E126" s="4">
        <f t="shared" si="6"/>
        <v>3.2373051396820496</v>
      </c>
      <c r="F126" s="4">
        <f t="shared" si="7"/>
        <v>3.6373016561172289</v>
      </c>
      <c r="G126" s="4">
        <f t="shared" si="8"/>
        <v>2.4028525604307482</v>
      </c>
      <c r="I126" s="4">
        <f t="shared" si="9"/>
        <v>1.0226703854680683</v>
      </c>
    </row>
    <row r="127" spans="1:9" x14ac:dyDescent="0.2">
      <c r="A127" s="4">
        <f>IF('True_Odds_Calculator_3-way'!A128="","",'True_Odds_Calculator_3-way'!A128)</f>
        <v>2.29</v>
      </c>
      <c r="B127" s="4">
        <f>IF('True_Odds_Calculator_3-way'!B128="","",'True_Odds_Calculator_3-way'!B128)</f>
        <v>3.47</v>
      </c>
      <c r="C127" s="4">
        <f>IF('True_Odds_Calculator_3-way'!C128="","",'True_Odds_Calculator_3-way'!C128)</f>
        <v>3.36</v>
      </c>
      <c r="D127" s="4">
        <f t="shared" si="5"/>
        <v>2.2484708366817152E-2</v>
      </c>
      <c r="E127" s="4">
        <f t="shared" si="6"/>
        <v>2.3299903878341937</v>
      </c>
      <c r="F127" s="4">
        <f t="shared" si="7"/>
        <v>3.5626550847516434</v>
      </c>
      <c r="G127" s="4">
        <f t="shared" si="8"/>
        <v>3.4468003364062714</v>
      </c>
      <c r="I127" s="4">
        <f t="shared" si="9"/>
        <v>1.0224847083668172</v>
      </c>
    </row>
    <row r="128" spans="1:9" x14ac:dyDescent="0.2">
      <c r="A128" s="4">
        <f>IF('True_Odds_Calculator_3-way'!A129="","",'True_Odds_Calculator_3-way'!A129)</f>
        <v>1.49</v>
      </c>
      <c r="B128" s="4">
        <f>IF('True_Odds_Calculator_3-way'!B129="","",'True_Odds_Calculator_3-way'!B129)</f>
        <v>4.51</v>
      </c>
      <c r="C128" s="4">
        <f>IF('True_Odds_Calculator_3-way'!C129="","",'True_Odds_Calculator_3-way'!C129)</f>
        <v>7.57</v>
      </c>
      <c r="D128" s="4">
        <f t="shared" si="5"/>
        <v>2.4970825920677342E-2</v>
      </c>
      <c r="E128" s="4">
        <f t="shared" si="6"/>
        <v>1.50871130444949</v>
      </c>
      <c r="F128" s="4">
        <f t="shared" si="7"/>
        <v>4.6859064685768015</v>
      </c>
      <c r="G128" s="4">
        <f t="shared" si="8"/>
        <v>8.0790592395974841</v>
      </c>
      <c r="I128" s="4">
        <f t="shared" si="9"/>
        <v>1.0249708259206773</v>
      </c>
    </row>
    <row r="129" spans="1:9" x14ac:dyDescent="0.2">
      <c r="A129" s="4">
        <f>IF('True_Odds_Calculator_3-way'!A130="","",'True_Odds_Calculator_3-way'!A130)</f>
        <v>2.41</v>
      </c>
      <c r="B129" s="4">
        <f>IF('True_Odds_Calculator_3-way'!B130="","",'True_Odds_Calculator_3-way'!B130)</f>
        <v>3.39</v>
      </c>
      <c r="C129" s="4">
        <f>IF('True_Odds_Calculator_3-way'!C130="","",'True_Odds_Calculator_3-way'!C130)</f>
        <v>3.2</v>
      </c>
      <c r="D129" s="4">
        <f t="shared" si="5"/>
        <v>2.2423010073562732E-2</v>
      </c>
      <c r="E129" s="4">
        <f t="shared" si="6"/>
        <v>2.4542080207073211</v>
      </c>
      <c r="F129" s="4">
        <f t="shared" si="7"/>
        <v>3.4781288331859557</v>
      </c>
      <c r="G129" s="4">
        <f t="shared" si="8"/>
        <v>3.278412672403848</v>
      </c>
      <c r="I129" s="4">
        <f t="shared" si="9"/>
        <v>1.0224230100735627</v>
      </c>
    </row>
    <row r="130" spans="1: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4.46</v>
      </c>
      <c r="C130" s="4">
        <f>IF('True_Odds_Calculator_3-way'!C131="","",'True_Odds_Calculator_3-way'!C131)</f>
        <v>5.96</v>
      </c>
      <c r="D130" s="4">
        <f t="shared" si="5"/>
        <v>2.4911873941163343E-2</v>
      </c>
      <c r="E130" s="4">
        <f t="shared" si="6"/>
        <v>1.6010055994948216</v>
      </c>
      <c r="F130" s="4">
        <f t="shared" si="7"/>
        <v>4.6315318028205121</v>
      </c>
      <c r="G130" s="4">
        <f t="shared" si="8"/>
        <v>6.2703285258260513</v>
      </c>
      <c r="I130" s="4">
        <f t="shared" si="9"/>
        <v>1.0249118739411633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3.56</v>
      </c>
      <c r="C131" s="4">
        <f>IF('True_Odds_Calculator_3-way'!C132="","",'True_Odds_Calculator_3-way'!C132)</f>
        <v>3.93</v>
      </c>
      <c r="D131" s="4">
        <f t="shared" ref="D131:D194" si="10">IF(A131="","",((1/A131)+(1/B131)+(1/C131))-1)</f>
        <v>2.3156680661926332E-2</v>
      </c>
      <c r="E131" s="4">
        <f t="shared" ref="E131:E194" si="11">IF(A131="","",(3*A131)/(3-($D131*A131)))</f>
        <v>2.0829602035816581</v>
      </c>
      <c r="F131" s="4">
        <f t="shared" ref="F131:F194" si="12">IF(B131="","",(3*B131)/(3-($D131*B131)))</f>
        <v>3.6605903169237286</v>
      </c>
      <c r="G131" s="4">
        <f t="shared" ref="G131:G194" si="13">IF(C131="","",(3*C131)/(3-($D131*C131)))</f>
        <v>4.0529471724704473</v>
      </c>
      <c r="I131" s="4">
        <f t="shared" ref="I131:I194" si="14">IF(A131="","",D131+1)</f>
        <v>1.0231566806619263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3.52</v>
      </c>
      <c r="C132" s="4">
        <f>IF('True_Odds_Calculator_3-way'!C133="","",'True_Odds_Calculator_3-way'!C133)</f>
        <v>3.07</v>
      </c>
      <c r="D132" s="4">
        <f t="shared" si="10"/>
        <v>2.1346441858566489E-2</v>
      </c>
      <c r="E132" s="4">
        <f t="shared" si="11"/>
        <v>2.4727554700054482</v>
      </c>
      <c r="F132" s="4">
        <f t="shared" si="12"/>
        <v>3.6104285694906166</v>
      </c>
      <c r="G132" s="4">
        <f t="shared" si="13"/>
        <v>3.138560361864096</v>
      </c>
      <c r="I132" s="4">
        <f t="shared" si="14"/>
        <v>1.0213464418585665</v>
      </c>
    </row>
    <row r="133" spans="1:9" x14ac:dyDescent="0.2">
      <c r="A133" s="4">
        <f>IF('True_Odds_Calculator_3-way'!A134="","",'True_Odds_Calculator_3-way'!A134)</f>
        <v>2.23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3.63</v>
      </c>
      <c r="D133" s="4">
        <f t="shared" si="10"/>
        <v>5.6138500558716942E-2</v>
      </c>
      <c r="E133" s="4">
        <f t="shared" si="11"/>
        <v>2.3271093875279361</v>
      </c>
      <c r="F133" s="4">
        <f t="shared" si="12"/>
        <v>3.1896595819084901</v>
      </c>
      <c r="G133" s="4">
        <f t="shared" si="13"/>
        <v>3.8945471877664128</v>
      </c>
      <c r="I133" s="4">
        <f t="shared" si="14"/>
        <v>1.0561385005587169</v>
      </c>
    </row>
    <row r="134" spans="1:9" x14ac:dyDescent="0.2">
      <c r="A134" s="4">
        <f>IF('True_Odds_Calculator_3-way'!A135="","",'True_Odds_Calculator_3-way'!A135)</f>
        <v>3.01</v>
      </c>
      <c r="B134" s="4">
        <f>IF('True_Odds_Calculator_3-way'!B135="","",'True_Odds_Calculator_3-way'!B135)</f>
        <v>2.69</v>
      </c>
      <c r="C134" s="4">
        <f>IF('True_Odds_Calculator_3-way'!C135="","",'True_Odds_Calculator_3-way'!C135)</f>
        <v>2.85</v>
      </c>
      <c r="D134" s="4">
        <f t="shared" si="10"/>
        <v>5.4850318499629402E-2</v>
      </c>
      <c r="E134" s="4">
        <f t="shared" si="11"/>
        <v>3.1852969331360668</v>
      </c>
      <c r="F134" s="4">
        <f t="shared" si="12"/>
        <v>2.8291442521005004</v>
      </c>
      <c r="G134" s="4">
        <f t="shared" si="13"/>
        <v>3.0066710199125173</v>
      </c>
      <c r="I134" s="4">
        <f t="shared" si="14"/>
        <v>1.0548503184996294</v>
      </c>
    </row>
    <row r="135" spans="1:9" x14ac:dyDescent="0.2">
      <c r="A135" s="4">
        <f>IF('True_Odds_Calculator_3-way'!A136="","",'True_Odds_Calculator_3-way'!A136)</f>
        <v>2.11</v>
      </c>
      <c r="B135" s="4">
        <f>IF('True_Odds_Calculator_3-way'!B136="","",'True_Odds_Calculator_3-way'!B136)</f>
        <v>3.54</v>
      </c>
      <c r="C135" s="4">
        <f>IF('True_Odds_Calculator_3-way'!C136="","",'True_Odds_Calculator_3-way'!C136)</f>
        <v>3.76</v>
      </c>
      <c r="D135" s="4">
        <f t="shared" si="10"/>
        <v>2.2376971803824919E-2</v>
      </c>
      <c r="E135" s="4">
        <f t="shared" si="11"/>
        <v>2.1437391750560724</v>
      </c>
      <c r="F135" s="4">
        <f t="shared" si="12"/>
        <v>3.636008165596023</v>
      </c>
      <c r="G135" s="4">
        <f t="shared" si="13"/>
        <v>3.8684950566912084</v>
      </c>
      <c r="I135" s="4">
        <f t="shared" si="14"/>
        <v>1.0223769718038249</v>
      </c>
    </row>
    <row r="136" spans="1:9" x14ac:dyDescent="0.2">
      <c r="A136" s="4">
        <f>IF('True_Odds_Calculator_3-way'!A137="","",'True_Odds_Calculator_3-way'!A137)</f>
        <v>2.2599999999999998</v>
      </c>
      <c r="B136" s="4">
        <f>IF('True_Odds_Calculator_3-way'!B137="","",'True_Odds_Calculator_3-way'!B137)</f>
        <v>3.36</v>
      </c>
      <c r="C136" s="4">
        <f>IF('True_Odds_Calculator_3-way'!C137="","",'True_Odds_Calculator_3-way'!C137)</f>
        <v>3.54</v>
      </c>
      <c r="D136" s="4">
        <f t="shared" si="10"/>
        <v>2.2582799431457135E-2</v>
      </c>
      <c r="E136" s="4">
        <f t="shared" si="11"/>
        <v>2.29911338030771</v>
      </c>
      <c r="F136" s="4">
        <f t="shared" si="12"/>
        <v>3.4471888349494648</v>
      </c>
      <c r="G136" s="4">
        <f t="shared" si="13"/>
        <v>3.6369154437789137</v>
      </c>
      <c r="I136" s="4">
        <f t="shared" si="14"/>
        <v>1.0225827994314571</v>
      </c>
    </row>
    <row r="137" spans="1:9" x14ac:dyDescent="0.2">
      <c r="A137" s="4">
        <f>IF('True_Odds_Calculator_3-way'!A138="","",'True_Odds_Calculator_3-way'!A138)</f>
        <v>1.88</v>
      </c>
      <c r="B137" s="4">
        <f>IF('True_Odds_Calculator_3-way'!B138="","",'True_Odds_Calculator_3-way'!B138)</f>
        <v>3.65</v>
      </c>
      <c r="C137" s="4">
        <f>IF('True_Odds_Calculator_3-way'!C138="","",'True_Odds_Calculator_3-way'!C138)</f>
        <v>4.55</v>
      </c>
      <c r="D137" s="4">
        <f t="shared" si="10"/>
        <v>2.5667716136966945E-2</v>
      </c>
      <c r="E137" s="4">
        <f t="shared" si="11"/>
        <v>1.910734357246165</v>
      </c>
      <c r="F137" s="4">
        <f t="shared" si="12"/>
        <v>3.767660474807526</v>
      </c>
      <c r="G137" s="4">
        <f t="shared" si="13"/>
        <v>4.7343034481364272</v>
      </c>
      <c r="I137" s="4">
        <f t="shared" si="14"/>
        <v>1.0256677161369669</v>
      </c>
    </row>
    <row r="138" spans="1:9" x14ac:dyDescent="0.2">
      <c r="A138" s="4">
        <f>IF('True_Odds_Calculator_3-way'!A139="","",'True_Odds_Calculator_3-way'!A139)</f>
        <v>1.19</v>
      </c>
      <c r="B138" s="4">
        <f>IF('True_Odds_Calculator_3-way'!B139="","",'True_Odds_Calculator_3-way'!B139)</f>
        <v>7.51</v>
      </c>
      <c r="C138" s="4">
        <f>IF('True_Odds_Calculator_3-way'!C139="","",'True_Odds_Calculator_3-way'!C139)</f>
        <v>17.21</v>
      </c>
      <c r="D138" s="4">
        <f t="shared" si="10"/>
        <v>3.1597679200240147E-2</v>
      </c>
      <c r="E138" s="4">
        <f t="shared" si="11"/>
        <v>1.2051044734737202</v>
      </c>
      <c r="F138" s="4">
        <f t="shared" si="12"/>
        <v>8.155061477806349</v>
      </c>
      <c r="G138" s="4">
        <f t="shared" si="13"/>
        <v>21.020241494987292</v>
      </c>
      <c r="I138" s="4">
        <f t="shared" si="14"/>
        <v>1.0315976792002401</v>
      </c>
    </row>
    <row r="139" spans="1:9" x14ac:dyDescent="0.2">
      <c r="A139" s="4">
        <f>IF('True_Odds_Calculator_3-way'!A140="","",'True_Odds_Calculator_3-way'!A140)</f>
        <v>1.65</v>
      </c>
      <c r="B139" s="4">
        <f>IF('True_Odds_Calculator_3-way'!B140="","",'True_Odds_Calculator_3-way'!B140)</f>
        <v>3.85</v>
      </c>
      <c r="C139" s="4">
        <f>IF('True_Odds_Calculator_3-way'!C140="","",'True_Odds_Calculator_3-way'!C140)</f>
        <v>6.02</v>
      </c>
      <c r="D139" s="4">
        <f t="shared" si="10"/>
        <v>3.1913822611497E-2</v>
      </c>
      <c r="E139" s="4">
        <f t="shared" si="11"/>
        <v>1.6794792312461249</v>
      </c>
      <c r="F139" s="4">
        <f t="shared" si="12"/>
        <v>4.0144146571467063</v>
      </c>
      <c r="G139" s="4">
        <f t="shared" si="13"/>
        <v>6.4319015756529234</v>
      </c>
      <c r="I139" s="4">
        <f t="shared" si="14"/>
        <v>1.031913822611497</v>
      </c>
    </row>
    <row r="140" spans="1:9" x14ac:dyDescent="0.2">
      <c r="A140" s="4">
        <f>IF('True_Odds_Calculator_3-way'!A141="","",'True_Odds_Calculator_3-way'!A141)</f>
        <v>2.08</v>
      </c>
      <c r="B140" s="4">
        <f>IF('True_Odds_Calculator_3-way'!B141="","",'True_Odds_Calculator_3-way'!B141)</f>
        <v>3.34</v>
      </c>
      <c r="C140" s="4">
        <f>IF('True_Odds_Calculator_3-way'!C141="","",'True_Odds_Calculator_3-way'!C141)</f>
        <v>4.04</v>
      </c>
      <c r="D140" s="4">
        <f t="shared" si="10"/>
        <v>2.7695180849268697E-2</v>
      </c>
      <c r="E140" s="4">
        <f t="shared" si="11"/>
        <v>2.1207220886991087</v>
      </c>
      <c r="F140" s="4">
        <f t="shared" si="12"/>
        <v>3.4462619301147726</v>
      </c>
      <c r="G140" s="4">
        <f t="shared" si="13"/>
        <v>4.1965139256374311</v>
      </c>
      <c r="I140" s="4">
        <f t="shared" si="14"/>
        <v>1.0276951808492687</v>
      </c>
    </row>
    <row r="141" spans="1:9" x14ac:dyDescent="0.2">
      <c r="A141" s="4">
        <f>IF('True_Odds_Calculator_3-way'!A142="","",'True_Odds_Calculator_3-way'!A142)</f>
        <v>5.0199999999999996</v>
      </c>
      <c r="B141" s="4">
        <f>IF('True_Odds_Calculator_3-way'!B142="","",'True_Odds_Calculator_3-way'!B142)</f>
        <v>4.01</v>
      </c>
      <c r="C141" s="4">
        <f>IF('True_Odds_Calculator_3-way'!C142="","",'True_Odds_Calculator_3-way'!C142)</f>
        <v>1.72</v>
      </c>
      <c r="D141" s="4">
        <f t="shared" si="10"/>
        <v>2.9975094691696569E-2</v>
      </c>
      <c r="E141" s="4">
        <f t="shared" si="11"/>
        <v>5.2850913291635422</v>
      </c>
      <c r="F141" s="4">
        <f t="shared" si="12"/>
        <v>4.1773736168701303</v>
      </c>
      <c r="G141" s="4">
        <f t="shared" si="13"/>
        <v>1.7500763233457244</v>
      </c>
      <c r="I141" s="4">
        <f t="shared" si="14"/>
        <v>1.0299750946916966</v>
      </c>
    </row>
    <row r="142" spans="1:9" x14ac:dyDescent="0.2">
      <c r="A142" s="4">
        <f>IF('True_Odds_Calculator_3-way'!A143="","",'True_Odds_Calculator_3-way'!A143)</f>
        <v>2.5499999999999998</v>
      </c>
      <c r="B142" s="4">
        <f>IF('True_Odds_Calculator_3-way'!B143="","",'True_Odds_Calculator_3-way'!B143)</f>
        <v>3.6</v>
      </c>
      <c r="C142" s="4">
        <f>IF('True_Odds_Calculator_3-way'!C143="","",'True_Odds_Calculator_3-way'!C143)</f>
        <v>2.79</v>
      </c>
      <c r="D142" s="4">
        <f t="shared" si="10"/>
        <v>2.835757959097629E-2</v>
      </c>
      <c r="E142" s="4">
        <f t="shared" si="11"/>
        <v>2.6129831971352493</v>
      </c>
      <c r="F142" s="4">
        <f t="shared" si="12"/>
        <v>3.7268203247773712</v>
      </c>
      <c r="G142" s="4">
        <f t="shared" si="13"/>
        <v>2.8655724499043407</v>
      </c>
      <c r="I142" s="4">
        <f t="shared" si="14"/>
        <v>1.0283575795909763</v>
      </c>
    </row>
    <row r="143" spans="1:9" x14ac:dyDescent="0.2">
      <c r="A143" s="4">
        <f>IF('True_Odds_Calculator_3-way'!A144="","",'True_Odds_Calculator_3-way'!A144)</f>
        <v>1.1599999999999999</v>
      </c>
      <c r="B143" s="4">
        <f>IF('True_Odds_Calculator_3-way'!B144="","",'True_Odds_Calculator_3-way'!B144)</f>
        <v>8.23</v>
      </c>
      <c r="C143" s="4">
        <f>IF('True_Odds_Calculator_3-way'!C144="","",'True_Odds_Calculator_3-way'!C144)</f>
        <v>18.71</v>
      </c>
      <c r="D143" s="4">
        <f t="shared" si="10"/>
        <v>3.7023002740758537E-2</v>
      </c>
      <c r="E143" s="4">
        <f t="shared" si="11"/>
        <v>1.1768472283555327</v>
      </c>
      <c r="F143" s="4">
        <f t="shared" si="12"/>
        <v>9.1603879726747692</v>
      </c>
      <c r="G143" s="4">
        <f t="shared" si="13"/>
        <v>24.327139633095776</v>
      </c>
      <c r="I143" s="4">
        <f t="shared" si="14"/>
        <v>1.0370230027407585</v>
      </c>
    </row>
    <row r="144" spans="1:9" x14ac:dyDescent="0.2">
      <c r="A144" s="4">
        <f>IF('True_Odds_Calculator_3-way'!A145="","",'True_Odds_Calculator_3-way'!A145)</f>
        <v>1.26</v>
      </c>
      <c r="B144" s="4">
        <f>IF('True_Odds_Calculator_3-way'!B145="","",'True_Odds_Calculator_3-way'!B145)</f>
        <v>6.1</v>
      </c>
      <c r="C144" s="4">
        <f>IF('True_Odds_Calculator_3-way'!C145="","",'True_Odds_Calculator_3-way'!C145)</f>
        <v>12.84</v>
      </c>
      <c r="D144" s="4">
        <f t="shared" si="10"/>
        <v>3.5466839817996476E-2</v>
      </c>
      <c r="E144" s="4">
        <f t="shared" si="11"/>
        <v>1.2790528644866694</v>
      </c>
      <c r="F144" s="4">
        <f t="shared" si="12"/>
        <v>6.5740969698261598</v>
      </c>
      <c r="G144" s="4">
        <f t="shared" si="13"/>
        <v>15.137904799302984</v>
      </c>
      <c r="I144" s="4">
        <f t="shared" si="14"/>
        <v>1.0354668398179965</v>
      </c>
    </row>
    <row r="145" spans="1:9" x14ac:dyDescent="0.2">
      <c r="A145" s="4">
        <f>IF('True_Odds_Calculator_3-way'!A146="","",'True_Odds_Calculator_3-way'!A146)</f>
        <v>2.25</v>
      </c>
      <c r="B145" s="4">
        <f>IF('True_Odds_Calculator_3-way'!B146="","",'True_Odds_Calculator_3-way'!B146)</f>
        <v>3.31</v>
      </c>
      <c r="C145" s="4">
        <f>IF('True_Odds_Calculator_3-way'!C146="","",'True_Odds_Calculator_3-way'!C146)</f>
        <v>3.55</v>
      </c>
      <c r="D145" s="4">
        <f t="shared" si="10"/>
        <v>2.8249388914892481E-2</v>
      </c>
      <c r="E145" s="4">
        <f t="shared" si="11"/>
        <v>2.2987027101439299</v>
      </c>
      <c r="F145" s="4">
        <f t="shared" si="12"/>
        <v>3.4164867411495488</v>
      </c>
      <c r="G145" s="4">
        <f t="shared" si="13"/>
        <v>3.6727751570051796</v>
      </c>
      <c r="I145" s="4">
        <f t="shared" si="14"/>
        <v>1.0282493889148925</v>
      </c>
    </row>
    <row r="146" spans="1:9" x14ac:dyDescent="0.2">
      <c r="A146" s="4">
        <f>IF('True_Odds_Calculator_3-way'!A147="","",'True_Odds_Calculator_3-way'!A147)</f>
        <v>2.76</v>
      </c>
      <c r="B146" s="4">
        <f>IF('True_Odds_Calculator_3-way'!B147="","",'True_Odds_Calculator_3-way'!B147)</f>
        <v>3.41</v>
      </c>
      <c r="C146" s="4">
        <f>IF('True_Odds_Calculator_3-way'!C147="","",'True_Odds_Calculator_3-way'!C147)</f>
        <v>2.69</v>
      </c>
      <c r="D146" s="4">
        <f t="shared" si="10"/>
        <v>2.7321184440430413E-2</v>
      </c>
      <c r="E146" s="4">
        <f t="shared" si="11"/>
        <v>2.8311626598333528</v>
      </c>
      <c r="F146" s="4">
        <f t="shared" si="12"/>
        <v>3.5192918899442787</v>
      </c>
      <c r="G146" s="4">
        <f t="shared" si="13"/>
        <v>2.757554558847108</v>
      </c>
      <c r="I146" s="4">
        <f t="shared" si="14"/>
        <v>1.0273211844404304</v>
      </c>
    </row>
    <row r="147" spans="1:9" x14ac:dyDescent="0.2">
      <c r="A147" s="4">
        <f>IF('True_Odds_Calculator_3-way'!A148="","",'True_Odds_Calculator_3-way'!A148)</f>
        <v>5.87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1.62</v>
      </c>
      <c r="D147" s="4">
        <f t="shared" si="10"/>
        <v>3.2140479401079558E-2</v>
      </c>
      <c r="E147" s="4">
        <f t="shared" si="11"/>
        <v>6.2639271316482761</v>
      </c>
      <c r="F147" s="4">
        <f t="shared" si="12"/>
        <v>4.2774291918519687</v>
      </c>
      <c r="G147" s="4">
        <f t="shared" si="13"/>
        <v>1.6486130962404355</v>
      </c>
      <c r="I147" s="4">
        <f t="shared" si="14"/>
        <v>1.0321404794010796</v>
      </c>
    </row>
    <row r="148" spans="1:9" x14ac:dyDescent="0.2">
      <c r="A148" s="4">
        <f>IF('True_Odds_Calculator_3-way'!A149="","",'True_Odds_Calculator_3-way'!A149)</f>
        <v>1.4</v>
      </c>
      <c r="B148" s="4">
        <f>IF('True_Odds_Calculator_3-way'!B149="","",'True_Odds_Calculator_3-way'!B149)</f>
        <v>4.9000000000000004</v>
      </c>
      <c r="C148" s="4">
        <f>IF('True_Odds_Calculator_3-way'!C149="","",'True_Odds_Calculator_3-way'!C149)</f>
        <v>6.96</v>
      </c>
      <c r="D148" s="4">
        <f t="shared" si="10"/>
        <v>6.2045507858315752E-2</v>
      </c>
      <c r="E148" s="4">
        <f t="shared" si="11"/>
        <v>1.4417451101967194</v>
      </c>
      <c r="F148" s="4">
        <f t="shared" si="12"/>
        <v>5.4525687486676624</v>
      </c>
      <c r="G148" s="4">
        <f t="shared" si="13"/>
        <v>8.1303242212333124</v>
      </c>
      <c r="I148" s="4">
        <f t="shared" si="14"/>
        <v>1.0620455078583158</v>
      </c>
    </row>
    <row r="149" spans="1:9" x14ac:dyDescent="0.2">
      <c r="A149" s="4">
        <f>IF('True_Odds_Calculator_3-way'!A150="","",'True_Odds_Calculator_3-way'!A150)</f>
        <v>2.96</v>
      </c>
      <c r="B149" s="4">
        <f>IF('True_Odds_Calculator_3-way'!B150="","",'True_Odds_Calculator_3-way'!B150)</f>
        <v>2.85</v>
      </c>
      <c r="C149" s="4">
        <f>IF('True_Odds_Calculator_3-way'!C150="","",'True_Odds_Calculator_3-way'!C150)</f>
        <v>3.01</v>
      </c>
      <c r="D149" s="4">
        <f t="shared" si="10"/>
        <v>2.0940944441556475E-2</v>
      </c>
      <c r="E149" s="4">
        <f t="shared" si="11"/>
        <v>3.0224490314143599</v>
      </c>
      <c r="F149" s="4">
        <f t="shared" si="12"/>
        <v>2.9078484379544882</v>
      </c>
      <c r="G149" s="4">
        <f t="shared" si="13"/>
        <v>3.0745996369104942</v>
      </c>
      <c r="I149" s="4">
        <f t="shared" si="14"/>
        <v>1.0209409444415565</v>
      </c>
    </row>
    <row r="150" spans="1:9" x14ac:dyDescent="0.2">
      <c r="A150" s="4">
        <f>IF('True_Odds_Calculator_3-way'!A151="","",'True_Odds_Calculator_3-way'!A151)</f>
        <v>3.78</v>
      </c>
      <c r="B150" s="4">
        <f>IF('True_Odds_Calculator_3-way'!B151="","",'True_Odds_Calculator_3-way'!B151)</f>
        <v>3.25</v>
      </c>
      <c r="C150" s="4">
        <f>IF('True_Odds_Calculator_3-way'!C151="","",'True_Odds_Calculator_3-way'!C151)</f>
        <v>2.2200000000000002</v>
      </c>
      <c r="D150" s="4">
        <f t="shared" si="10"/>
        <v>2.2693022693022868E-2</v>
      </c>
      <c r="E150" s="4">
        <f t="shared" si="11"/>
        <v>3.8912637150969518</v>
      </c>
      <c r="F150" s="4">
        <f t="shared" si="12"/>
        <v>3.3319120863010525</v>
      </c>
      <c r="G150" s="4">
        <f t="shared" si="13"/>
        <v>2.2579168287978013</v>
      </c>
      <c r="I150" s="4">
        <f t="shared" si="14"/>
        <v>1.0226930226930229</v>
      </c>
    </row>
    <row r="151" spans="1:9" x14ac:dyDescent="0.2">
      <c r="A151" s="4">
        <f>IF('True_Odds_Calculator_3-way'!A152="","",'True_Odds_Calculator_3-way'!A152)</f>
        <v>2.86</v>
      </c>
      <c r="B151" s="4">
        <f>IF('True_Odds_Calculator_3-way'!B152="","",'True_Odds_Calculator_3-way'!B152)</f>
        <v>3.09</v>
      </c>
      <c r="C151" s="4">
        <f>IF('True_Odds_Calculator_3-way'!C152="","",'True_Odds_Calculator_3-way'!C152)</f>
        <v>2.87</v>
      </c>
      <c r="D151" s="4">
        <f t="shared" si="10"/>
        <v>2.1707000868734339E-2</v>
      </c>
      <c r="E151" s="4">
        <f t="shared" si="11"/>
        <v>2.9204355144237404</v>
      </c>
      <c r="F151" s="4">
        <f t="shared" si="12"/>
        <v>3.1606668561377202</v>
      </c>
      <c r="G151" s="4">
        <f t="shared" si="13"/>
        <v>2.9308633761860481</v>
      </c>
      <c r="I151" s="4">
        <f t="shared" si="14"/>
        <v>1.0217070008687343</v>
      </c>
    </row>
    <row r="152" spans="1:9" x14ac:dyDescent="0.2">
      <c r="A152" s="4">
        <f>IF('True_Odds_Calculator_3-way'!A153="","",'True_Odds_Calculator_3-way'!A153)</f>
        <v>4.32</v>
      </c>
      <c r="B152" s="4">
        <f>IF('True_Odds_Calculator_3-way'!B153="","",'True_Odds_Calculator_3-way'!B153)</f>
        <v>3.96</v>
      </c>
      <c r="C152" s="4">
        <f>IF('True_Odds_Calculator_3-way'!C153="","",'True_Odds_Calculator_3-way'!C153)</f>
        <v>1.85</v>
      </c>
      <c r="D152" s="4">
        <f t="shared" si="10"/>
        <v>2.4547274547274345E-2</v>
      </c>
      <c r="E152" s="4">
        <f t="shared" si="11"/>
        <v>4.4782992596617532</v>
      </c>
      <c r="F152" s="4">
        <f t="shared" si="12"/>
        <v>4.0926104093603541</v>
      </c>
      <c r="G152" s="4">
        <f t="shared" si="13"/>
        <v>1.8784347801313372</v>
      </c>
      <c r="I152" s="4">
        <f t="shared" si="14"/>
        <v>1.0245472745472743</v>
      </c>
    </row>
    <row r="153" spans="1:9" x14ac:dyDescent="0.2">
      <c r="A153" s="4">
        <f>IF('True_Odds_Calculator_3-way'!A154="","",'True_Odds_Calculator_3-way'!A154)</f>
        <v>1.88</v>
      </c>
      <c r="B153" s="4">
        <f>IF('True_Odds_Calculator_3-way'!B154="","",'True_Odds_Calculator_3-way'!B154)</f>
        <v>3.19</v>
      </c>
      <c r="C153" s="4">
        <f>IF('True_Odds_Calculator_3-way'!C154="","",'True_Odds_Calculator_3-way'!C154)</f>
        <v>4.93</v>
      </c>
      <c r="D153" s="4">
        <f t="shared" si="10"/>
        <v>4.8234274033764901E-2</v>
      </c>
      <c r="E153" s="4">
        <f t="shared" si="11"/>
        <v>1.9385976254401911</v>
      </c>
      <c r="F153" s="4">
        <f t="shared" si="12"/>
        <v>3.3624574549484185</v>
      </c>
      <c r="G153" s="4">
        <f t="shared" si="13"/>
        <v>5.3544178816016146</v>
      </c>
      <c r="I153" s="4">
        <f t="shared" si="14"/>
        <v>1.0482342740337649</v>
      </c>
    </row>
    <row r="154" spans="1: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2.89</v>
      </c>
      <c r="C154" s="4">
        <f>IF('True_Odds_Calculator_3-way'!C155="","",'True_Odds_Calculator_3-way'!C155)</f>
        <v>4.42</v>
      </c>
      <c r="D154" s="4">
        <f t="shared" si="10"/>
        <v>4.3963218344624577E-2</v>
      </c>
      <c r="E154" s="4">
        <f t="shared" si="11"/>
        <v>2.1879745514081335</v>
      </c>
      <c r="F154" s="4">
        <f t="shared" si="12"/>
        <v>3.0178078869994844</v>
      </c>
      <c r="G154" s="4">
        <f t="shared" si="13"/>
        <v>4.7261226621095593</v>
      </c>
      <c r="I154" s="4">
        <f t="shared" si="14"/>
        <v>1.0439632183446246</v>
      </c>
    </row>
    <row r="155" spans="1:9" x14ac:dyDescent="0.2">
      <c r="A155" s="4">
        <f>IF('True_Odds_Calculator_3-way'!A156="","",'True_Odds_Calculator_3-way'!A156)</f>
        <v>1.67</v>
      </c>
      <c r="B155" s="4">
        <f>IF('True_Odds_Calculator_3-way'!B156="","",'True_Odds_Calculator_3-way'!B156)</f>
        <v>3.61</v>
      </c>
      <c r="C155" s="4">
        <f>IF('True_Odds_Calculator_3-way'!C156="","",'True_Odds_Calculator_3-way'!C156)</f>
        <v>5.78</v>
      </c>
      <c r="D155" s="4">
        <f t="shared" si="10"/>
        <v>4.8821086081725751E-2</v>
      </c>
      <c r="E155" s="4">
        <f t="shared" si="11"/>
        <v>1.7166536176830516</v>
      </c>
      <c r="F155" s="4">
        <f t="shared" si="12"/>
        <v>3.8353173798068481</v>
      </c>
      <c r="G155" s="4">
        <f t="shared" si="13"/>
        <v>6.3801272709495818</v>
      </c>
      <c r="I155" s="4">
        <f t="shared" si="14"/>
        <v>1.0488210860817258</v>
      </c>
    </row>
    <row r="156" spans="1:9" x14ac:dyDescent="0.2">
      <c r="A156" s="4">
        <f>IF('True_Odds_Calculator_3-way'!A157="","",'True_Odds_Calculator_3-way'!A157)</f>
        <v>1.96</v>
      </c>
      <c r="B156" s="4">
        <f>IF('True_Odds_Calculator_3-way'!B157="","",'True_Odds_Calculator_3-way'!B157)</f>
        <v>2.97</v>
      </c>
      <c r="C156" s="4">
        <f>IF('True_Odds_Calculator_3-way'!C157="","",'True_Odds_Calculator_3-way'!C157)</f>
        <v>4.97</v>
      </c>
      <c r="D156" s="4">
        <f t="shared" si="10"/>
        <v>4.8111661793754257E-2</v>
      </c>
      <c r="E156" s="4">
        <f t="shared" si="11"/>
        <v>2.0236079730358729</v>
      </c>
      <c r="F156" s="4">
        <f t="shared" si="12"/>
        <v>3.1185376483418312</v>
      </c>
      <c r="G156" s="4">
        <f t="shared" si="13"/>
        <v>5.4004421695227069</v>
      </c>
      <c r="I156" s="4">
        <f t="shared" si="14"/>
        <v>1.0481116617937543</v>
      </c>
    </row>
    <row r="157" spans="1:9" x14ac:dyDescent="0.2">
      <c r="A157" s="4">
        <f>IF('True_Odds_Calculator_3-way'!A158="","",'True_Odds_Calculator_3-way'!A158)</f>
        <v>2.46</v>
      </c>
      <c r="B157" s="4">
        <f>IF('True_Odds_Calculator_3-way'!B158="","",'True_Odds_Calculator_3-way'!B158)</f>
        <v>3.03</v>
      </c>
      <c r="C157" s="4">
        <f>IF('True_Odds_Calculator_3-way'!C158="","",'True_Odds_Calculator_3-way'!C158)</f>
        <v>3.25</v>
      </c>
      <c r="D157" s="4">
        <f t="shared" si="10"/>
        <v>4.4229376033288137E-2</v>
      </c>
      <c r="E157" s="4">
        <f t="shared" si="11"/>
        <v>2.5525770914665951</v>
      </c>
      <c r="F157" s="4">
        <f t="shared" si="12"/>
        <v>3.17168443999293</v>
      </c>
      <c r="G157" s="4">
        <f t="shared" si="13"/>
        <v>3.4135613282323347</v>
      </c>
      <c r="I157" s="4">
        <f t="shared" si="14"/>
        <v>1.0442293760332881</v>
      </c>
    </row>
    <row r="158" spans="1:9" x14ac:dyDescent="0.2">
      <c r="A158" s="4">
        <f>IF('True_Odds_Calculator_3-way'!A159="","",'True_Odds_Calculator_3-way'!A159)</f>
        <v>1.55</v>
      </c>
      <c r="B158" s="4">
        <f>IF('True_Odds_Calculator_3-way'!B159="","",'True_Odds_Calculator_3-way'!B159)</f>
        <v>4.4800000000000004</v>
      </c>
      <c r="C158" s="4">
        <f>IF('True_Odds_Calculator_3-way'!C159="","",'True_Odds_Calculator_3-way'!C159)</f>
        <v>6.39</v>
      </c>
      <c r="D158" s="4">
        <f t="shared" si="10"/>
        <v>2.4870098728572154E-2</v>
      </c>
      <c r="E158" s="4">
        <f t="shared" si="11"/>
        <v>1.570176057343138</v>
      </c>
      <c r="F158" s="4">
        <f t="shared" si="12"/>
        <v>4.6528020311807508</v>
      </c>
      <c r="G158" s="4">
        <f t="shared" si="13"/>
        <v>6.7474339101987688</v>
      </c>
      <c r="I158" s="4">
        <f t="shared" si="14"/>
        <v>1.0248700987285722</v>
      </c>
    </row>
    <row r="159" spans="1:9" x14ac:dyDescent="0.2">
      <c r="A159" s="4">
        <f>IF('True_Odds_Calculator_3-way'!A160="","",'True_Odds_Calculator_3-way'!A160)</f>
        <v>2.2000000000000002</v>
      </c>
      <c r="B159" s="4">
        <f>IF('True_Odds_Calculator_3-way'!B160="","",'True_Odds_Calculator_3-way'!B160)</f>
        <v>3.05</v>
      </c>
      <c r="C159" s="4">
        <f>IF('True_Odds_Calculator_3-way'!C160="","",'True_Odds_Calculator_3-way'!C160)</f>
        <v>3.2</v>
      </c>
      <c r="D159" s="4">
        <f t="shared" si="10"/>
        <v>9.4914307004470899E-2</v>
      </c>
      <c r="E159" s="4">
        <f t="shared" si="11"/>
        <v>2.3645840980838413</v>
      </c>
      <c r="F159" s="4">
        <f t="shared" si="12"/>
        <v>3.3757467770673926</v>
      </c>
      <c r="G159" s="4">
        <f t="shared" si="13"/>
        <v>3.5604687154543444</v>
      </c>
      <c r="I159" s="4">
        <f t="shared" si="14"/>
        <v>1.0949143070044709</v>
      </c>
    </row>
    <row r="160" spans="1:9" x14ac:dyDescent="0.2">
      <c r="A160" s="4">
        <f>IF('True_Odds_Calculator_3-way'!A161="","",'True_Odds_Calculator_3-way'!A161)</f>
        <v>2.61</v>
      </c>
      <c r="B160" s="4">
        <f>IF('True_Odds_Calculator_3-way'!B161="","",'True_Odds_Calculator_3-way'!B161)</f>
        <v>2.99</v>
      </c>
      <c r="C160" s="4">
        <f>IF('True_Odds_Calculator_3-way'!C161="","",'True_Odds_Calculator_3-way'!C161)</f>
        <v>2.97</v>
      </c>
      <c r="D160" s="4">
        <f t="shared" si="10"/>
        <v>5.429025968756096E-2</v>
      </c>
      <c r="E160" s="4">
        <f t="shared" si="11"/>
        <v>2.739388225382736</v>
      </c>
      <c r="F160" s="4">
        <f t="shared" si="12"/>
        <v>3.1610417305112297</v>
      </c>
      <c r="G160" s="4">
        <f t="shared" si="13"/>
        <v>3.1386966496268309</v>
      </c>
      <c r="I160" s="4">
        <f t="shared" si="14"/>
        <v>1.054290259687561</v>
      </c>
    </row>
    <row r="161" spans="1:9" x14ac:dyDescent="0.2">
      <c r="A161" s="4">
        <f>IF('True_Odds_Calculator_3-way'!A162="","",'True_Odds_Calculator_3-way'!A162)</f>
        <v>4.71</v>
      </c>
      <c r="B161" s="4">
        <f>IF('True_Odds_Calculator_3-way'!B162="","",'True_Odds_Calculator_3-way'!B162)</f>
        <v>3.38</v>
      </c>
      <c r="C161" s="4">
        <f>IF('True_Odds_Calculator_3-way'!C162="","",'True_Odds_Calculator_3-way'!C162)</f>
        <v>1.81</v>
      </c>
      <c r="D161" s="4">
        <f t="shared" si="10"/>
        <v>6.065840106406295E-2</v>
      </c>
      <c r="E161" s="4">
        <f t="shared" si="11"/>
        <v>5.2057641251972679</v>
      </c>
      <c r="F161" s="4">
        <f t="shared" si="12"/>
        <v>3.6279399405005277</v>
      </c>
      <c r="G161" s="4">
        <f t="shared" si="13"/>
        <v>1.8787573238695043</v>
      </c>
      <c r="I161" s="4">
        <f t="shared" si="14"/>
        <v>1.060658401064063</v>
      </c>
    </row>
    <row r="162" spans="1:9" x14ac:dyDescent="0.2">
      <c r="A162" s="4">
        <f>IF('True_Odds_Calculator_3-way'!A163="","",'True_Odds_Calculator_3-way'!A163)</f>
        <v>1.1200000000000001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22.63</v>
      </c>
      <c r="D162" s="4">
        <f t="shared" si="10"/>
        <v>6.0198981690898101E-2</v>
      </c>
      <c r="E162" s="4">
        <f t="shared" si="11"/>
        <v>1.1457499117721515</v>
      </c>
      <c r="F162" s="4">
        <f t="shared" si="12"/>
        <v>9.7006023428550314</v>
      </c>
      <c r="G162" s="4">
        <f t="shared" si="13"/>
        <v>41.454553658041355</v>
      </c>
      <c r="I162" s="4">
        <f t="shared" si="14"/>
        <v>1.0601989816908981</v>
      </c>
    </row>
    <row r="163" spans="1:9" x14ac:dyDescent="0.2">
      <c r="A163" s="4">
        <f>IF('True_Odds_Calculator_3-way'!A164="","",'True_Odds_Calculator_3-way'!A164)</f>
        <v>1.1100000000000001</v>
      </c>
      <c r="B163" s="4">
        <f>IF('True_Odds_Calculator_3-way'!B164="","",'True_Odds_Calculator_3-way'!B164)</f>
        <v>8.43</v>
      </c>
      <c r="C163" s="4">
        <f>IF('True_Odds_Calculator_3-way'!C164="","",'True_Odds_Calculator_3-way'!C164)</f>
        <v>22.37</v>
      </c>
      <c r="D163" s="4">
        <f t="shared" si="10"/>
        <v>6.4227589807571928E-2</v>
      </c>
      <c r="E163" s="4">
        <f t="shared" si="11"/>
        <v>1.1370203892915167</v>
      </c>
      <c r="F163" s="4">
        <f t="shared" si="12"/>
        <v>10.286503243581208</v>
      </c>
      <c r="G163" s="4">
        <f t="shared" si="13"/>
        <v>42.93037545937986</v>
      </c>
      <c r="I163" s="4">
        <f t="shared" si="14"/>
        <v>1.0642275898075719</v>
      </c>
    </row>
    <row r="164" spans="1:9" x14ac:dyDescent="0.2">
      <c r="A164" s="4">
        <f>IF('True_Odds_Calculator_3-way'!A165="","",'True_Odds_Calculator_3-way'!A165)</f>
        <v>1.87</v>
      </c>
      <c r="B164" s="4">
        <f>IF('True_Odds_Calculator_3-way'!B165="","",'True_Odds_Calculator_3-way'!B165)</f>
        <v>3.47</v>
      </c>
      <c r="C164" s="4">
        <f>IF('True_Odds_Calculator_3-way'!C165="","",'True_Odds_Calculator_3-way'!C165)</f>
        <v>4.96</v>
      </c>
      <c r="D164" s="4">
        <f t="shared" si="10"/>
        <v>2.4556699554922234E-2</v>
      </c>
      <c r="E164" s="4">
        <f t="shared" si="11"/>
        <v>1.8990690680555316</v>
      </c>
      <c r="F164" s="4">
        <f t="shared" si="12"/>
        <v>3.5714429653381341</v>
      </c>
      <c r="G164" s="4">
        <f t="shared" si="13"/>
        <v>5.1699000618108117</v>
      </c>
      <c r="I164" s="4">
        <f t="shared" si="14"/>
        <v>1.0245566995549222</v>
      </c>
    </row>
    <row r="165" spans="1:9" x14ac:dyDescent="0.2">
      <c r="A165" s="4">
        <f>IF('True_Odds_Calculator_3-way'!A166="","",'True_Odds_Calculator_3-way'!A166)</f>
        <v>8.3000000000000007</v>
      </c>
      <c r="B165" s="4">
        <f>IF('True_Odds_Calculator_3-way'!B166="","",'True_Odds_Calculator_3-way'!B166)</f>
        <v>4.7300000000000004</v>
      </c>
      <c r="C165" s="4">
        <f>IF('True_Odds_Calculator_3-way'!C166="","",'True_Odds_Calculator_3-way'!C166)</f>
        <v>1.44</v>
      </c>
      <c r="D165" s="4">
        <f t="shared" si="10"/>
        <v>2.6342862641545617E-2</v>
      </c>
      <c r="E165" s="4">
        <f t="shared" si="11"/>
        <v>8.9524734538406125</v>
      </c>
      <c r="F165" s="4">
        <f t="shared" si="12"/>
        <v>4.934968556826421</v>
      </c>
      <c r="G165" s="4">
        <f t="shared" si="13"/>
        <v>1.4584413699257772</v>
      </c>
      <c r="I165" s="4">
        <f t="shared" si="14"/>
        <v>1.0263428626415456</v>
      </c>
    </row>
    <row r="166" spans="1: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3.08</v>
      </c>
      <c r="C166" s="4">
        <f>IF('True_Odds_Calculator_3-way'!C167="","",'True_Odds_Calculator_3-way'!C167)</f>
        <v>3.52</v>
      </c>
      <c r="D166" s="4">
        <f t="shared" si="10"/>
        <v>3.2495047325555859E-2</v>
      </c>
      <c r="E166" s="4">
        <f t="shared" si="11"/>
        <v>2.4219107487949536</v>
      </c>
      <c r="F166" s="4">
        <f t="shared" si="12"/>
        <v>3.1863000087670592</v>
      </c>
      <c r="G166" s="4">
        <f t="shared" si="13"/>
        <v>3.6595287641807084</v>
      </c>
      <c r="I166" s="4">
        <f t="shared" si="14"/>
        <v>1.0324950473255559</v>
      </c>
    </row>
    <row r="167" spans="1:9" x14ac:dyDescent="0.2">
      <c r="A167" s="4">
        <f>IF('True_Odds_Calculator_3-way'!A168="","",'True_Odds_Calculator_3-way'!A168)</f>
        <v>2.4300000000000002</v>
      </c>
      <c r="B167" s="4">
        <f>IF('True_Odds_Calculator_3-way'!B168="","",'True_Odds_Calculator_3-way'!B168)</f>
        <v>3.05</v>
      </c>
      <c r="C167" s="4">
        <f>IF('True_Odds_Calculator_3-way'!C168="","",'True_Odds_Calculator_3-way'!C168)</f>
        <v>3.42</v>
      </c>
      <c r="D167" s="4">
        <f t="shared" si="10"/>
        <v>3.1789147022585951E-2</v>
      </c>
      <c r="E167" s="4">
        <f t="shared" si="11"/>
        <v>2.4942243030934597</v>
      </c>
      <c r="F167" s="4">
        <f t="shared" si="12"/>
        <v>3.151865018819922</v>
      </c>
      <c r="G167" s="4">
        <f t="shared" si="13"/>
        <v>3.5485999403604418</v>
      </c>
      <c r="I167" s="4">
        <f t="shared" si="14"/>
        <v>1.031789147022586</v>
      </c>
    </row>
    <row r="168" spans="1:9" x14ac:dyDescent="0.2">
      <c r="A168" s="4">
        <f>IF('True_Odds_Calculator_3-way'!A169="","",'True_Odds_Calculator_3-way'!A169)</f>
        <v>3.66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2.33</v>
      </c>
      <c r="D168" s="4">
        <f t="shared" si="10"/>
        <v>2.2921413584890526E-2</v>
      </c>
      <c r="E168" s="4">
        <f t="shared" si="11"/>
        <v>3.7652931260323625</v>
      </c>
      <c r="F168" s="4">
        <f t="shared" si="12"/>
        <v>3.1961916806654846</v>
      </c>
      <c r="G168" s="4">
        <f t="shared" si="13"/>
        <v>2.3722311658650672</v>
      </c>
      <c r="I168" s="4">
        <f t="shared" si="14"/>
        <v>1.0229214135848905</v>
      </c>
    </row>
    <row r="169" spans="1:9" x14ac:dyDescent="0.2">
      <c r="A169" s="4">
        <f>IF('True_Odds_Calculator_3-way'!A170="","",'True_Odds_Calculator_3-way'!A170)</f>
        <v>2.82</v>
      </c>
      <c r="B169" s="4">
        <f>IF('True_Odds_Calculator_3-way'!B170="","",'True_Odds_Calculator_3-way'!B170)</f>
        <v>2.84</v>
      </c>
      <c r="C169" s="4">
        <f>IF('True_Odds_Calculator_3-way'!C170="","",'True_Odds_Calculator_3-way'!C170)</f>
        <v>2.96</v>
      </c>
      <c r="D169" s="4">
        <f t="shared" si="10"/>
        <v>4.4560442972190195E-2</v>
      </c>
      <c r="E169" s="4">
        <f t="shared" si="11"/>
        <v>2.9432848313245192</v>
      </c>
      <c r="F169" s="4">
        <f t="shared" si="12"/>
        <v>2.9650785349394764</v>
      </c>
      <c r="G169" s="4">
        <f t="shared" si="13"/>
        <v>3.0961251800605729</v>
      </c>
      <c r="I169" s="4">
        <f t="shared" si="14"/>
        <v>1.0445604429721902</v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>1/A2</f>
        <v>0.55555555555555558</v>
      </c>
      <c r="D2">
        <f>1/B2</f>
        <v>0.48309178743961356</v>
      </c>
      <c r="E2">
        <f>C2+D2-1</f>
        <v>3.8647342995169254E-2</v>
      </c>
      <c r="F2">
        <f>C2+D2-(C2*D2)-1</f>
        <v>-0.22973698336017168</v>
      </c>
      <c r="G2">
        <v>0</v>
      </c>
      <c r="H2">
        <f>C2*D2</f>
        <v>0.26838432635534087</v>
      </c>
      <c r="I2">
        <f>((-4*F2*H2)^0.5)/(2*F2)</f>
        <v>-1.0808442529177926</v>
      </c>
      <c r="J2">
        <f>(-((-4*F2*H2)^0.5))/(2*F2)</f>
        <v>1.0808442529177926</v>
      </c>
      <c r="K2">
        <f>IF(A2="","",(C2/($J2+C2-($J2*C2))))</f>
        <v>0.53628636852729539</v>
      </c>
      <c r="L2">
        <f>IF(B2="","",(D2/($J2+D2-($J2*D2))))</f>
        <v>0.46371363147270434</v>
      </c>
      <c r="M2">
        <f>IF(A2="","",1/K2)</f>
        <v>1.8646754023342345</v>
      </c>
      <c r="N2">
        <f>IF(B2="","",1/L2)</f>
        <v>2.1565033506220384</v>
      </c>
    </row>
    <row r="3" spans="1:14" x14ac:dyDescent="0.25">
      <c r="A3" s="4">
        <f>IF('True_Odds_Calculator_2-way'!A4="","",'True_Odds_Calculator_2-way'!A4)</f>
        <v>1.93</v>
      </c>
      <c r="B3" s="4">
        <f>IF('True_Odds_Calculator_2-way'!B4="","",'True_Odds_Calculator_2-way'!B4)</f>
        <v>1.94</v>
      </c>
      <c r="C3" s="4">
        <f t="shared" ref="C3:C66" si="0">1/A3</f>
        <v>0.5181347150259068</v>
      </c>
      <c r="D3">
        <f t="shared" ref="D3:D66" si="1">1/B3</f>
        <v>0.51546391752577325</v>
      </c>
      <c r="E3">
        <f t="shared" ref="E3:E66" si="2">C3+D3-1</f>
        <v>3.3598632551679941E-2</v>
      </c>
      <c r="F3">
        <f t="shared" ref="F3:F66" si="3">C3+D3-(C3*D3)-1</f>
        <v>-0.2334811174616741</v>
      </c>
      <c r="G3">
        <v>0</v>
      </c>
      <c r="H3">
        <f t="shared" ref="H3:H66" si="4">C3*D3</f>
        <v>0.26707975001335404</v>
      </c>
      <c r="I3">
        <f t="shared" ref="I3:I66" si="5">((-4*F3*H3)^0.5)/(2*F3)</f>
        <v>-1.0695340092890231</v>
      </c>
      <c r="J3">
        <f t="shared" ref="J3:J66" si="6">(-((-4*F3*H3)^0.5))/(2*F3)</f>
        <v>1.0695340092890231</v>
      </c>
      <c r="K3">
        <f t="shared" ref="K3:K66" si="7">IF(A3="","",(C3/($J3+C3-($J3*C3))))</f>
        <v>0.50133690795359842</v>
      </c>
      <c r="L3">
        <f t="shared" ref="L3:L66" si="8">IF(B3="","",(D3/($J3+D3-($J3*D3))))</f>
        <v>0.49866309204640175</v>
      </c>
      <c r="M3">
        <f t="shared" ref="M3:M66" si="9">IF(A3="","",1/K3)</f>
        <v>1.9946666286387909</v>
      </c>
      <c r="N3">
        <f t="shared" ref="N3:N66" si="10">IF(B3="","",1/L3)</f>
        <v>2.0053619687316817</v>
      </c>
    </row>
    <row r="4" spans="1:14" x14ac:dyDescent="0.25">
      <c r="A4" s="4">
        <f>IF('True_Odds_Calculator_2-way'!A5="","",'True_Odds_Calculator_2-way'!A5)</f>
        <v>1.84</v>
      </c>
      <c r="B4" s="4">
        <f>IF('True_Odds_Calculator_2-way'!B5="","",'True_Odds_Calculator_2-way'!B5)</f>
        <v>2.04</v>
      </c>
      <c r="C4" s="4">
        <f t="shared" si="0"/>
        <v>0.54347826086956519</v>
      </c>
      <c r="D4">
        <f t="shared" si="1"/>
        <v>0.49019607843137253</v>
      </c>
      <c r="E4">
        <f t="shared" si="2"/>
        <v>3.3674339300937772E-2</v>
      </c>
      <c r="F4">
        <f t="shared" si="3"/>
        <v>-0.23273657289002547</v>
      </c>
      <c r="G4">
        <v>0</v>
      </c>
      <c r="H4">
        <f t="shared" si="4"/>
        <v>0.2664109121909633</v>
      </c>
      <c r="I4">
        <f t="shared" si="5"/>
        <v>-1.0699012312772824</v>
      </c>
      <c r="J4">
        <f t="shared" si="6"/>
        <v>1.0699012312772824</v>
      </c>
      <c r="K4">
        <f t="shared" si="7"/>
        <v>0.52667142178083093</v>
      </c>
      <c r="L4">
        <f t="shared" si="8"/>
        <v>0.47332857821916891</v>
      </c>
      <c r="M4">
        <f t="shared" si="9"/>
        <v>1.8987170342729172</v>
      </c>
      <c r="N4">
        <f t="shared" si="10"/>
        <v>2.1126972805283741</v>
      </c>
    </row>
    <row r="5" spans="1:14" x14ac:dyDescent="0.25">
      <c r="A5" s="4">
        <f>IF('True_Odds_Calculator_2-way'!A6="","",'True_Odds_Calculator_2-way'!A6)</f>
        <v>1.88</v>
      </c>
      <c r="B5" s="4">
        <f>IF('True_Odds_Calculator_2-way'!B6="","",'True_Odds_Calculator_2-way'!B6)</f>
        <v>2.0299999999999998</v>
      </c>
      <c r="C5" s="4">
        <f t="shared" si="0"/>
        <v>0.53191489361702127</v>
      </c>
      <c r="D5">
        <f t="shared" si="1"/>
        <v>0.49261083743842371</v>
      </c>
      <c r="E5">
        <f t="shared" si="2"/>
        <v>2.4525731055444977E-2</v>
      </c>
      <c r="F5">
        <f t="shared" si="3"/>
        <v>-0.23750131013520592</v>
      </c>
      <c r="G5">
        <v>0</v>
      </c>
      <c r="H5">
        <f t="shared" si="4"/>
        <v>0.2620270411906509</v>
      </c>
      <c r="I5">
        <f t="shared" si="5"/>
        <v>-1.0503645397539194</v>
      </c>
      <c r="J5">
        <f t="shared" si="6"/>
        <v>1.0503645397539194</v>
      </c>
      <c r="K5">
        <f t="shared" si="7"/>
        <v>0.51966387444698414</v>
      </c>
      <c r="L5">
        <f t="shared" si="8"/>
        <v>0.48033612555301569</v>
      </c>
      <c r="M5">
        <f t="shared" si="9"/>
        <v>1.9243207949834495</v>
      </c>
      <c r="N5">
        <f t="shared" si="10"/>
        <v>2.081875475946537</v>
      </c>
    </row>
    <row r="6" spans="1:14" x14ac:dyDescent="0.25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0.46728971962616822</v>
      </c>
      <c r="D6">
        <f t="shared" si="1"/>
        <v>0.56818181818181823</v>
      </c>
      <c r="E6">
        <f t="shared" si="2"/>
        <v>3.5471537807986397E-2</v>
      </c>
      <c r="F6">
        <f t="shared" si="3"/>
        <v>-0.23003398470688197</v>
      </c>
      <c r="G6">
        <v>0</v>
      </c>
      <c r="H6">
        <f t="shared" si="4"/>
        <v>0.26550552251486831</v>
      </c>
      <c r="I6">
        <f t="shared" si="5"/>
        <v>-1.0743376064838499</v>
      </c>
      <c r="J6">
        <f t="shared" si="6"/>
        <v>1.0743376064838499</v>
      </c>
      <c r="K6">
        <f t="shared" si="7"/>
        <v>0.4494897427831781</v>
      </c>
      <c r="L6">
        <f t="shared" si="8"/>
        <v>0.55051025721682212</v>
      </c>
      <c r="M6">
        <f t="shared" si="9"/>
        <v>2.2247448713915889</v>
      </c>
      <c r="N6">
        <f t="shared" si="10"/>
        <v>1.8164965809277254</v>
      </c>
    </row>
    <row r="7" spans="1:14" x14ac:dyDescent="0.25">
      <c r="A7" s="4">
        <f>IF('True_Odds_Calculator_2-way'!A8="","",'True_Odds_Calculator_2-way'!A8)</f>
        <v>1.98</v>
      </c>
      <c r="B7" s="4">
        <f>IF('True_Odds_Calculator_2-way'!B8="","",'True_Odds_Calculator_2-way'!B8)</f>
        <v>1.91</v>
      </c>
      <c r="C7" s="4">
        <f t="shared" si="0"/>
        <v>0.50505050505050508</v>
      </c>
      <c r="D7">
        <f t="shared" si="1"/>
        <v>0.52356020942408377</v>
      </c>
      <c r="E7">
        <f t="shared" si="2"/>
        <v>2.861071447458885E-2</v>
      </c>
      <c r="F7">
        <f t="shared" si="3"/>
        <v>-0.23581363371939279</v>
      </c>
      <c r="G7">
        <v>0</v>
      </c>
      <c r="H7">
        <f t="shared" si="4"/>
        <v>0.2644243481939817</v>
      </c>
      <c r="I7">
        <f t="shared" si="5"/>
        <v>-1.0589275952301447</v>
      </c>
      <c r="J7">
        <f t="shared" si="6"/>
        <v>1.0589275952301447</v>
      </c>
      <c r="K7">
        <f t="shared" si="7"/>
        <v>0.4907375632320416</v>
      </c>
      <c r="L7">
        <f t="shared" si="8"/>
        <v>0.50926243676795835</v>
      </c>
      <c r="M7">
        <f t="shared" si="9"/>
        <v>2.0377490433255412</v>
      </c>
      <c r="N7">
        <f t="shared" si="10"/>
        <v>1.9636241116594322</v>
      </c>
    </row>
    <row r="8" spans="1:14" x14ac:dyDescent="0.25">
      <c r="A8" s="4">
        <f>IF('True_Odds_Calculator_2-way'!A9="","",'True_Odds_Calculator_2-way'!A9)</f>
        <v>2.1800000000000002</v>
      </c>
      <c r="B8" s="4">
        <f>IF('True_Odds_Calculator_2-way'!B9="","",'True_Odds_Calculator_2-way'!B9)</f>
        <v>1.74</v>
      </c>
      <c r="C8" s="4">
        <f t="shared" si="0"/>
        <v>0.4587155963302752</v>
      </c>
      <c r="D8">
        <f t="shared" si="1"/>
        <v>0.57471264367816088</v>
      </c>
      <c r="E8">
        <f t="shared" si="2"/>
        <v>3.3428240008436028E-2</v>
      </c>
      <c r="F8">
        <f t="shared" si="3"/>
        <v>-0.23020141305494057</v>
      </c>
      <c r="G8">
        <v>0</v>
      </c>
      <c r="H8">
        <f t="shared" si="4"/>
        <v>0.26362965306337655</v>
      </c>
      <c r="I8">
        <f t="shared" si="5"/>
        <v>-1.0701462561817372</v>
      </c>
      <c r="J8">
        <f t="shared" si="6"/>
        <v>1.0701462561817372</v>
      </c>
      <c r="K8">
        <f t="shared" si="7"/>
        <v>0.44193570658612125</v>
      </c>
      <c r="L8">
        <f t="shared" si="8"/>
        <v>0.55806429341387886</v>
      </c>
      <c r="M8">
        <f t="shared" si="9"/>
        <v>2.26277258229445</v>
      </c>
      <c r="N8">
        <f t="shared" si="10"/>
        <v>1.7919082295744857</v>
      </c>
    </row>
    <row r="9" spans="1:14" x14ac:dyDescent="0.25">
      <c r="A9" s="4">
        <f>IF('True_Odds_Calculator_2-way'!A10="","",'True_Odds_Calculator_2-way'!A10)</f>
        <v>2.34</v>
      </c>
      <c r="B9" s="4">
        <f>IF('True_Odds_Calculator_2-way'!B10="","",'True_Odds_Calculator_2-way'!B10)</f>
        <v>1.66</v>
      </c>
      <c r="C9" s="4">
        <f t="shared" si="0"/>
        <v>0.42735042735042739</v>
      </c>
      <c r="D9">
        <f t="shared" si="1"/>
        <v>0.60240963855421692</v>
      </c>
      <c r="E9">
        <f t="shared" si="2"/>
        <v>2.9760065904644417E-2</v>
      </c>
      <c r="F9">
        <f t="shared" si="3"/>
        <v>-0.22767995057151669</v>
      </c>
      <c r="G9">
        <v>0</v>
      </c>
      <c r="H9">
        <f t="shared" si="4"/>
        <v>0.2574400164761611</v>
      </c>
      <c r="I9">
        <f t="shared" si="5"/>
        <v>-1.0633485251477839</v>
      </c>
      <c r="J9">
        <f t="shared" si="6"/>
        <v>1.0633485251477839</v>
      </c>
      <c r="K9">
        <f t="shared" si="7"/>
        <v>0.41239034653044082</v>
      </c>
      <c r="L9">
        <f t="shared" si="8"/>
        <v>0.58760965346955907</v>
      </c>
      <c r="M9">
        <f t="shared" si="9"/>
        <v>2.4248870236980302</v>
      </c>
      <c r="N9">
        <f t="shared" si="10"/>
        <v>1.7018100265975373</v>
      </c>
    </row>
    <row r="10" spans="1:14" x14ac:dyDescent="0.25">
      <c r="A10" s="4">
        <f>IF('True_Odds_Calculator_2-way'!A11="","",'True_Odds_Calculator_2-way'!A11)</f>
        <v>2.23</v>
      </c>
      <c r="B10" s="4">
        <f>IF('True_Odds_Calculator_2-way'!B11="","",'True_Odds_Calculator_2-way'!B11)</f>
        <v>1.72</v>
      </c>
      <c r="C10" s="4">
        <f t="shared" si="0"/>
        <v>0.44843049327354262</v>
      </c>
      <c r="D10">
        <f t="shared" si="1"/>
        <v>0.58139534883720934</v>
      </c>
      <c r="E10">
        <f t="shared" si="2"/>
        <v>2.982584211075201E-2</v>
      </c>
      <c r="F10">
        <f t="shared" si="3"/>
        <v>-0.23088956095526114</v>
      </c>
      <c r="G10">
        <v>0</v>
      </c>
      <c r="H10">
        <f t="shared" si="4"/>
        <v>0.26071540306601315</v>
      </c>
      <c r="I10">
        <f t="shared" si="5"/>
        <v>-1.0626278551055641</v>
      </c>
      <c r="J10">
        <f t="shared" si="6"/>
        <v>1.0626278551055641</v>
      </c>
      <c r="K10">
        <f t="shared" si="7"/>
        <v>0.43345731074801436</v>
      </c>
      <c r="L10">
        <f t="shared" si="8"/>
        <v>0.56654268925198559</v>
      </c>
      <c r="M10">
        <f t="shared" si="9"/>
        <v>2.3070322617798436</v>
      </c>
      <c r="N10">
        <f t="shared" si="10"/>
        <v>1.7650920556760061</v>
      </c>
    </row>
    <row r="11" spans="1:14" x14ac:dyDescent="0.25">
      <c r="A11" s="4">
        <f>IF('True_Odds_Calculator_2-way'!A12="","",'True_Odds_Calculator_2-way'!A12)</f>
        <v>2.17</v>
      </c>
      <c r="B11" s="4">
        <f>IF('True_Odds_Calculator_2-way'!B12="","",'True_Odds_Calculator_2-way'!B12)</f>
        <v>1.75</v>
      </c>
      <c r="C11" s="4">
        <f t="shared" si="0"/>
        <v>0.46082949308755761</v>
      </c>
      <c r="D11">
        <f t="shared" si="1"/>
        <v>0.5714285714285714</v>
      </c>
      <c r="E11">
        <f t="shared" si="2"/>
        <v>3.2258064516129004E-2</v>
      </c>
      <c r="F11">
        <f t="shared" si="3"/>
        <v>-0.23107307439104674</v>
      </c>
      <c r="G11">
        <v>0</v>
      </c>
      <c r="H11">
        <f t="shared" si="4"/>
        <v>0.26333113890717574</v>
      </c>
      <c r="I11">
        <f t="shared" si="5"/>
        <v>-1.0675210253672476</v>
      </c>
      <c r="J11">
        <f t="shared" si="6"/>
        <v>1.0675210253672476</v>
      </c>
      <c r="K11">
        <f t="shared" si="7"/>
        <v>0.44464214228514221</v>
      </c>
      <c r="L11">
        <f t="shared" si="8"/>
        <v>0.55535785771485779</v>
      </c>
      <c r="M11">
        <f t="shared" si="9"/>
        <v>2.2489995996796797</v>
      </c>
      <c r="N11">
        <f t="shared" si="10"/>
        <v>1.8006407690254356</v>
      </c>
    </row>
    <row r="12" spans="1:14" x14ac:dyDescent="0.25">
      <c r="A12" s="4">
        <f>IF('True_Odds_Calculator_2-way'!A13="","",'True_Odds_Calculator_2-way'!A13)</f>
        <v>1.45</v>
      </c>
      <c r="B12" s="4">
        <f>IF('True_Odds_Calculator_2-way'!B13="","",'True_Odds_Calculator_2-way'!B13)</f>
        <v>2.84</v>
      </c>
      <c r="C12" s="4">
        <f t="shared" si="0"/>
        <v>0.68965517241379315</v>
      </c>
      <c r="D12">
        <f t="shared" si="1"/>
        <v>0.35211267605633806</v>
      </c>
      <c r="E12">
        <f t="shared" si="2"/>
        <v>4.1767848470131153E-2</v>
      </c>
      <c r="F12">
        <f t="shared" si="3"/>
        <v>-0.20106847984458476</v>
      </c>
      <c r="G12">
        <v>0</v>
      </c>
      <c r="H12">
        <f t="shared" si="4"/>
        <v>0.24283632831471591</v>
      </c>
      <c r="I12">
        <f t="shared" si="5"/>
        <v>-1.0989674556596449</v>
      </c>
      <c r="J12">
        <f t="shared" si="6"/>
        <v>1.0989674556596449</v>
      </c>
      <c r="K12">
        <f t="shared" si="7"/>
        <v>0.66910427821137708</v>
      </c>
      <c r="L12">
        <f t="shared" si="8"/>
        <v>0.33089572178862314</v>
      </c>
      <c r="M12">
        <f t="shared" si="9"/>
        <v>1.4945353550468399</v>
      </c>
      <c r="N12">
        <f t="shared" si="10"/>
        <v>3.0221001184137459</v>
      </c>
    </row>
    <row r="13" spans="1:14" x14ac:dyDescent="0.25">
      <c r="A13" s="4">
        <f>IF('True_Odds_Calculator_2-way'!A14="","",'True_Odds_Calculator_2-way'!A14)</f>
        <v>2.0499999999999998</v>
      </c>
      <c r="B13" s="4">
        <f>IF('True_Odds_Calculator_2-way'!B14="","",'True_Odds_Calculator_2-way'!B14)</f>
        <v>1.85</v>
      </c>
      <c r="C13" s="4">
        <f t="shared" si="0"/>
        <v>0.48780487804878053</v>
      </c>
      <c r="D13">
        <f t="shared" si="1"/>
        <v>0.54054054054054046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0.47361090692279612</v>
      </c>
      <c r="L13">
        <f t="shared" si="8"/>
        <v>0.52638909307720383</v>
      </c>
      <c r="M13">
        <f t="shared" si="9"/>
        <v>2.1114378604524222</v>
      </c>
      <c r="N13">
        <f t="shared" si="10"/>
        <v>1.8997354108424378</v>
      </c>
    </row>
    <row r="14" spans="1:14" x14ac:dyDescent="0.25">
      <c r="A14" s="4">
        <f>IF('True_Odds_Calculator_2-way'!A15="","",'True_Odds_Calculator_2-way'!A15)</f>
        <v>2.41</v>
      </c>
      <c r="B14" s="4">
        <f>IF('True_Odds_Calculator_2-way'!B15="","",'True_Odds_Calculator_2-way'!B15)</f>
        <v>1.63</v>
      </c>
      <c r="C14" s="4">
        <f t="shared" si="0"/>
        <v>0.41493775933609955</v>
      </c>
      <c r="D14">
        <f t="shared" si="1"/>
        <v>0.61349693251533743</v>
      </c>
      <c r="E14">
        <f t="shared" si="2"/>
        <v>2.8434691851436877E-2</v>
      </c>
      <c r="F14">
        <f t="shared" si="3"/>
        <v>-0.22612835068604753</v>
      </c>
      <c r="G14">
        <v>0</v>
      </c>
      <c r="H14">
        <f t="shared" si="4"/>
        <v>0.25456304253748441</v>
      </c>
      <c r="I14">
        <f t="shared" si="5"/>
        <v>-1.0610116901320503</v>
      </c>
      <c r="J14">
        <f t="shared" si="6"/>
        <v>1.0610116901320503</v>
      </c>
      <c r="K14">
        <f t="shared" si="7"/>
        <v>0.40063677480038529</v>
      </c>
      <c r="L14">
        <f t="shared" si="8"/>
        <v>0.59936322519961482</v>
      </c>
      <c r="M14">
        <f t="shared" si="9"/>
        <v>2.4960264830861911</v>
      </c>
      <c r="N14">
        <f t="shared" si="10"/>
        <v>1.6684373647831916</v>
      </c>
    </row>
    <row r="15" spans="1:14" x14ac:dyDescent="0.25">
      <c r="A15" s="4">
        <f>IF('True_Odds_Calculator_2-way'!A16="","",'True_Odds_Calculator_2-way'!A16)</f>
        <v>2.87</v>
      </c>
      <c r="B15" s="4">
        <f>IF('True_Odds_Calculator_2-way'!B16="","",'True_Odds_Calculator_2-way'!B16)</f>
        <v>1.44</v>
      </c>
      <c r="C15" s="4">
        <f t="shared" si="0"/>
        <v>0.34843205574912889</v>
      </c>
      <c r="D15">
        <f t="shared" si="1"/>
        <v>0.69444444444444442</v>
      </c>
      <c r="E15">
        <f t="shared" si="2"/>
        <v>4.2876500193573364E-2</v>
      </c>
      <c r="F15">
        <f t="shared" si="3"/>
        <v>-0.1990902051877661</v>
      </c>
      <c r="G15">
        <v>0</v>
      </c>
      <c r="H15">
        <f t="shared" si="4"/>
        <v>0.24196670538133949</v>
      </c>
      <c r="I15">
        <f t="shared" si="5"/>
        <v>-1.102434659256059</v>
      </c>
      <c r="J15">
        <f t="shared" si="6"/>
        <v>1.102434659256059</v>
      </c>
      <c r="K15">
        <f t="shared" si="7"/>
        <v>0.32663163471040929</v>
      </c>
      <c r="L15">
        <f t="shared" si="8"/>
        <v>0.67336836528959054</v>
      </c>
      <c r="M15">
        <f t="shared" si="9"/>
        <v>3.0615528128088303</v>
      </c>
      <c r="N15">
        <f t="shared" si="10"/>
        <v>1.4850712500726662</v>
      </c>
    </row>
    <row r="16" spans="1:14" x14ac:dyDescent="0.25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1.86</v>
      </c>
      <c r="C16" s="4">
        <f t="shared" si="0"/>
        <v>0.49751243781094534</v>
      </c>
      <c r="D16">
        <f t="shared" si="1"/>
        <v>0.5376344086021505</v>
      </c>
      <c r="E16">
        <f t="shared" si="2"/>
        <v>3.5146846413095734E-2</v>
      </c>
      <c r="F16">
        <f t="shared" si="3"/>
        <v>-0.2323329588616061</v>
      </c>
      <c r="G16">
        <v>0</v>
      </c>
      <c r="H16">
        <f t="shared" si="4"/>
        <v>0.26747980527470178</v>
      </c>
      <c r="I16">
        <f t="shared" si="5"/>
        <v>-1.0729761966090035</v>
      </c>
      <c r="J16">
        <f t="shared" si="6"/>
        <v>1.0729761966090035</v>
      </c>
      <c r="K16">
        <f t="shared" si="7"/>
        <v>0.47991416249720437</v>
      </c>
      <c r="L16">
        <f t="shared" si="8"/>
        <v>0.52008583750279591</v>
      </c>
      <c r="M16">
        <f t="shared" si="9"/>
        <v>2.0837059585750928</v>
      </c>
      <c r="N16">
        <f t="shared" si="10"/>
        <v>1.9227595290837431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2.0299999999999998</v>
      </c>
      <c r="C17" s="4">
        <f t="shared" si="0"/>
        <v>0.54054054054054046</v>
      </c>
      <c r="D17">
        <f t="shared" si="1"/>
        <v>0.49261083743842371</v>
      </c>
      <c r="E17">
        <f t="shared" si="2"/>
        <v>3.315137797896428E-2</v>
      </c>
      <c r="F17">
        <f t="shared" si="3"/>
        <v>-0.23312475036612956</v>
      </c>
      <c r="G17">
        <v>0</v>
      </c>
      <c r="H17">
        <f t="shared" si="4"/>
        <v>0.26627612834509384</v>
      </c>
      <c r="I17">
        <f t="shared" si="5"/>
        <v>-1.0687396570715308</v>
      </c>
      <c r="J17">
        <f t="shared" si="6"/>
        <v>1.0687396570715308</v>
      </c>
      <c r="K17">
        <f t="shared" si="7"/>
        <v>0.52399127907708287</v>
      </c>
      <c r="L17">
        <f t="shared" si="8"/>
        <v>0.47600872092291718</v>
      </c>
      <c r="M17">
        <f t="shared" si="9"/>
        <v>1.9084287085108012</v>
      </c>
      <c r="N17">
        <f t="shared" si="10"/>
        <v>2.1008018467836762</v>
      </c>
    </row>
    <row r="18" spans="1:14" x14ac:dyDescent="0.25">
      <c r="A18" s="4">
        <f>IF('True_Odds_Calculator_2-way'!A19="","",'True_Odds_Calculator_2-way'!A19)</f>
        <v>1.29</v>
      </c>
      <c r="B18" s="4">
        <f>IF('True_Odds_Calculator_2-way'!B19="","",'True_Odds_Calculator_2-way'!B19)</f>
        <v>4.2</v>
      </c>
      <c r="C18" s="4">
        <f t="shared" si="0"/>
        <v>0.77519379844961234</v>
      </c>
      <c r="D18">
        <f t="shared" si="1"/>
        <v>0.23809523809523808</v>
      </c>
      <c r="E18">
        <f t="shared" si="2"/>
        <v>1.3289036544850363E-2</v>
      </c>
      <c r="F18">
        <f t="shared" si="3"/>
        <v>-0.17128091546696211</v>
      </c>
      <c r="G18">
        <v>0</v>
      </c>
      <c r="H18">
        <f t="shared" si="4"/>
        <v>0.18456995201181245</v>
      </c>
      <c r="I18">
        <f t="shared" si="5"/>
        <v>-1.0380684981717492</v>
      </c>
      <c r="J18">
        <f t="shared" si="6"/>
        <v>1.0380684981717492</v>
      </c>
      <c r="K18">
        <f t="shared" si="7"/>
        <v>0.76861595659677528</v>
      </c>
      <c r="L18">
        <f t="shared" si="8"/>
        <v>0.23138404340322466</v>
      </c>
      <c r="M18">
        <f t="shared" si="9"/>
        <v>1.3010398644698076</v>
      </c>
      <c r="N18">
        <f t="shared" si="10"/>
        <v>4.3218191941495983</v>
      </c>
    </row>
    <row r="19" spans="1:14" x14ac:dyDescent="0.25">
      <c r="A19" s="4">
        <f>IF('True_Odds_Calculator_2-way'!A20="","",'True_Odds_Calculator_2-way'!A20)</f>
        <v>1.97</v>
      </c>
      <c r="B19" s="4">
        <f>IF('True_Odds_Calculator_2-way'!B20="","",'True_Odds_Calculator_2-way'!B20)</f>
        <v>1.93</v>
      </c>
      <c r="C19" s="4">
        <f t="shared" si="0"/>
        <v>0.50761421319796951</v>
      </c>
      <c r="D19">
        <f t="shared" si="1"/>
        <v>0.5181347150259068</v>
      </c>
      <c r="E19">
        <f t="shared" si="2"/>
        <v>2.5748928223876311E-2</v>
      </c>
      <c r="F19">
        <f t="shared" si="3"/>
        <v>-0.23726361747455349</v>
      </c>
      <c r="G19">
        <v>0</v>
      </c>
      <c r="H19">
        <f t="shared" si="4"/>
        <v>0.26301254569842986</v>
      </c>
      <c r="I19">
        <f t="shared" si="5"/>
        <v>-1.0528649266733445</v>
      </c>
      <c r="J19">
        <f t="shared" si="6"/>
        <v>1.0528649266733445</v>
      </c>
      <c r="K19">
        <f t="shared" si="7"/>
        <v>0.49473625880060179</v>
      </c>
      <c r="L19">
        <f t="shared" si="8"/>
        <v>0.50526374119939821</v>
      </c>
      <c r="M19">
        <f t="shared" si="9"/>
        <v>2.021278978873144</v>
      </c>
      <c r="N19">
        <f t="shared" si="10"/>
        <v>1.9791643818062103</v>
      </c>
    </row>
    <row r="20" spans="1:14" x14ac:dyDescent="0.25">
      <c r="A20" s="4">
        <f>IF('True_Odds_Calculator_2-way'!A21="","",'True_Odds_Calculator_2-way'!A21)</f>
        <v>1.69</v>
      </c>
      <c r="B20" s="4">
        <f>IF('True_Odds_Calculator_2-way'!B21="","",'True_Odds_Calculator_2-way'!B21)</f>
        <v>2.2799999999999998</v>
      </c>
      <c r="C20" s="4">
        <f t="shared" si="0"/>
        <v>0.59171597633136097</v>
      </c>
      <c r="D20">
        <f t="shared" si="1"/>
        <v>0.43859649122807021</v>
      </c>
      <c r="E20">
        <f t="shared" si="2"/>
        <v>3.0312467559431067E-2</v>
      </c>
      <c r="F20">
        <f t="shared" si="3"/>
        <v>-0.22921208346309574</v>
      </c>
      <c r="G20">
        <v>0</v>
      </c>
      <c r="H20">
        <f t="shared" si="4"/>
        <v>0.25952455102252675</v>
      </c>
      <c r="I20">
        <f t="shared" si="5"/>
        <v>-1.0640706634484354</v>
      </c>
      <c r="J20">
        <f t="shared" si="6"/>
        <v>1.0640706634484354</v>
      </c>
      <c r="K20">
        <f t="shared" si="7"/>
        <v>0.57663184752939267</v>
      </c>
      <c r="L20">
        <f t="shared" si="8"/>
        <v>0.42336815247060766</v>
      </c>
      <c r="M20">
        <f t="shared" si="9"/>
        <v>1.7342087577794201</v>
      </c>
      <c r="N20">
        <f t="shared" si="10"/>
        <v>2.3620104492139973</v>
      </c>
    </row>
    <row r="21" spans="1:14" x14ac:dyDescent="0.25">
      <c r="A21" s="4">
        <f>IF('True_Odds_Calculator_2-way'!A22="","",'True_Odds_Calculator_2-way'!A22)</f>
        <v>1.79</v>
      </c>
      <c r="B21" s="4">
        <f>IF('True_Odds_Calculator_2-way'!B22="","",'True_Odds_Calculator_2-way'!B22)</f>
        <v>2.12</v>
      </c>
      <c r="C21" s="4">
        <f t="shared" si="0"/>
        <v>0.55865921787709494</v>
      </c>
      <c r="D21">
        <f t="shared" si="1"/>
        <v>0.47169811320754712</v>
      </c>
      <c r="E21">
        <f t="shared" si="2"/>
        <v>3.0357331084642114E-2</v>
      </c>
      <c r="F21">
        <f t="shared" si="3"/>
        <v>-0.23316116791398755</v>
      </c>
      <c r="G21">
        <v>0</v>
      </c>
      <c r="H21">
        <f t="shared" si="4"/>
        <v>0.26351849899862967</v>
      </c>
      <c r="I21">
        <f t="shared" si="5"/>
        <v>-1.0631081389064057</v>
      </c>
      <c r="J21">
        <f t="shared" si="6"/>
        <v>1.0631081389064057</v>
      </c>
      <c r="K21">
        <f t="shared" si="7"/>
        <v>0.54352096574427933</v>
      </c>
      <c r="L21">
        <f t="shared" si="8"/>
        <v>0.4564790342557204</v>
      </c>
      <c r="M21">
        <f t="shared" si="9"/>
        <v>1.8398554297360612</v>
      </c>
      <c r="N21">
        <f t="shared" si="10"/>
        <v>2.1906811155751749</v>
      </c>
    </row>
    <row r="22" spans="1:14" x14ac:dyDescent="0.25">
      <c r="A22" s="4">
        <f>IF('True_Odds_Calculator_2-way'!A23="","",'True_Odds_Calculator_2-way'!A23)</f>
        <v>1.52</v>
      </c>
      <c r="B22" s="4">
        <f>IF('True_Odds_Calculator_2-way'!B23="","",'True_Odds_Calculator_2-way'!B23)</f>
        <v>2.65</v>
      </c>
      <c r="C22" s="4">
        <f t="shared" si="0"/>
        <v>0.65789473684210531</v>
      </c>
      <c r="D22">
        <f t="shared" si="1"/>
        <v>0.37735849056603776</v>
      </c>
      <c r="E22">
        <f t="shared" si="2"/>
        <v>3.5253227408142962E-2</v>
      </c>
      <c r="F22">
        <f t="shared" si="3"/>
        <v>-0.21300893743793448</v>
      </c>
      <c r="G22">
        <v>0</v>
      </c>
      <c r="H22">
        <f t="shared" si="4"/>
        <v>0.24826216484607749</v>
      </c>
      <c r="I22">
        <f t="shared" si="5"/>
        <v>-1.0795837927188261</v>
      </c>
      <c r="J22">
        <f t="shared" si="6"/>
        <v>1.0795837927188261</v>
      </c>
      <c r="K22">
        <f t="shared" si="7"/>
        <v>0.64045761579402416</v>
      </c>
      <c r="L22">
        <f t="shared" si="8"/>
        <v>0.35954238420597612</v>
      </c>
      <c r="M22">
        <f t="shared" si="9"/>
        <v>1.5613835722137892</v>
      </c>
      <c r="N22">
        <f t="shared" si="10"/>
        <v>2.7813132579860622</v>
      </c>
    </row>
    <row r="23" spans="1:14" x14ac:dyDescent="0.25">
      <c r="A23" s="4">
        <f>IF('True_Odds_Calculator_2-way'!A24="","",'True_Odds_Calculator_2-way'!A24)</f>
        <v>2.17</v>
      </c>
      <c r="B23" s="4">
        <f>IF('True_Odds_Calculator_2-way'!B24="","",'True_Odds_Calculator_2-way'!B24)</f>
        <v>1.76</v>
      </c>
      <c r="C23" s="4">
        <f t="shared" si="0"/>
        <v>0.46082949308755761</v>
      </c>
      <c r="D23">
        <f t="shared" si="1"/>
        <v>0.56818181818181823</v>
      </c>
      <c r="E23">
        <f t="shared" si="2"/>
        <v>2.9011311269375728E-2</v>
      </c>
      <c r="F23">
        <f t="shared" si="3"/>
        <v>-0.2328236279849184</v>
      </c>
      <c r="G23">
        <v>0</v>
      </c>
      <c r="H23">
        <f t="shared" si="4"/>
        <v>0.26183493925429413</v>
      </c>
      <c r="I23">
        <f t="shared" si="5"/>
        <v>-1.0604746049596294</v>
      </c>
      <c r="J23">
        <f t="shared" si="6"/>
        <v>1.0604746049596294</v>
      </c>
      <c r="K23">
        <f t="shared" si="7"/>
        <v>0.44627809446366512</v>
      </c>
      <c r="L23">
        <f t="shared" si="8"/>
        <v>0.55372190553633505</v>
      </c>
      <c r="M23">
        <f t="shared" si="9"/>
        <v>2.2407552878027661</v>
      </c>
      <c r="N23">
        <f t="shared" si="10"/>
        <v>1.8059606997693183</v>
      </c>
    </row>
    <row r="24" spans="1:14" x14ac:dyDescent="0.25">
      <c r="A24" s="4">
        <f>IF('True_Odds_Calculator_2-way'!A25="","",'True_Odds_Calculator_2-way'!A25)</f>
        <v>1.78</v>
      </c>
      <c r="B24" s="4">
        <f>IF('True_Odds_Calculator_2-way'!B25="","",'True_Odds_Calculator_2-way'!B25)</f>
        <v>2.12</v>
      </c>
      <c r="C24" s="4">
        <f t="shared" si="0"/>
        <v>0.5617977528089888</v>
      </c>
      <c r="D24">
        <f t="shared" si="1"/>
        <v>0.47169811320754712</v>
      </c>
      <c r="E24">
        <f t="shared" si="2"/>
        <v>3.3495866016535869E-2</v>
      </c>
      <c r="F24">
        <f t="shared" si="3"/>
        <v>-0.23150307398770409</v>
      </c>
      <c r="G24">
        <v>0</v>
      </c>
      <c r="H24">
        <f t="shared" si="4"/>
        <v>0.26499894000423996</v>
      </c>
      <c r="I24">
        <f t="shared" si="5"/>
        <v>-1.0699012312772822</v>
      </c>
      <c r="J24">
        <f t="shared" si="6"/>
        <v>1.0699012312772822</v>
      </c>
      <c r="K24">
        <f t="shared" si="7"/>
        <v>0.54510083634166528</v>
      </c>
      <c r="L24">
        <f t="shared" si="8"/>
        <v>0.45489916365833472</v>
      </c>
      <c r="M24">
        <f t="shared" si="9"/>
        <v>1.83452296039628</v>
      </c>
      <c r="N24">
        <f t="shared" si="10"/>
        <v>2.1982893790305562</v>
      </c>
    </row>
    <row r="25" spans="1:14" x14ac:dyDescent="0.25">
      <c r="A25" s="4">
        <f>IF('True_Odds_Calculator_2-way'!A26="","",'True_Odds_Calculator_2-way'!A26)</f>
        <v>1.61</v>
      </c>
      <c r="B25" s="4">
        <f>IF('True_Odds_Calculator_2-way'!B26="","",'True_Odds_Calculator_2-way'!B26)</f>
        <v>2.4300000000000002</v>
      </c>
      <c r="C25" s="4">
        <f t="shared" si="0"/>
        <v>0.6211180124223602</v>
      </c>
      <c r="D25">
        <f t="shared" si="1"/>
        <v>0.41152263374485593</v>
      </c>
      <c r="E25">
        <f t="shared" si="2"/>
        <v>3.2640646167216181E-2</v>
      </c>
      <c r="F25">
        <f t="shared" si="3"/>
        <v>-0.22296347417120366</v>
      </c>
      <c r="G25">
        <v>0</v>
      </c>
      <c r="H25">
        <f t="shared" si="4"/>
        <v>0.25560412033841978</v>
      </c>
      <c r="I25">
        <f t="shared" si="5"/>
        <v>-1.0706981783012146</v>
      </c>
      <c r="J25">
        <f t="shared" si="6"/>
        <v>1.0706981783012146</v>
      </c>
      <c r="K25">
        <f t="shared" si="7"/>
        <v>0.60491460861932955</v>
      </c>
      <c r="L25">
        <f t="shared" si="8"/>
        <v>0.39508539138067028</v>
      </c>
      <c r="M25">
        <f t="shared" si="9"/>
        <v>1.6531258887637414</v>
      </c>
      <c r="N25">
        <f t="shared" si="10"/>
        <v>2.5310983949707371</v>
      </c>
    </row>
    <row r="26" spans="1:14" x14ac:dyDescent="0.25">
      <c r="A26" s="4">
        <f>IF('True_Odds_Calculator_2-way'!A27="","",'True_Odds_Calculator_2-way'!A27)</f>
        <v>2.08</v>
      </c>
      <c r="B26" s="4">
        <f>IF('True_Odds_Calculator_2-way'!B27="","",'True_Odds_Calculator_2-way'!B27)</f>
        <v>1.81</v>
      </c>
      <c r="C26" s="4">
        <f t="shared" si="0"/>
        <v>0.48076923076923073</v>
      </c>
      <c r="D26">
        <f t="shared" si="1"/>
        <v>0.5524861878453039</v>
      </c>
      <c r="E26">
        <f t="shared" si="2"/>
        <v>3.3255418614534626E-2</v>
      </c>
      <c r="F26">
        <f t="shared" si="3"/>
        <v>-0.23236294092647691</v>
      </c>
      <c r="G26">
        <v>0</v>
      </c>
      <c r="H26">
        <f t="shared" si="4"/>
        <v>0.26561835954101148</v>
      </c>
      <c r="I26">
        <f t="shared" si="5"/>
        <v>-1.0691671651659735</v>
      </c>
      <c r="J26">
        <f t="shared" si="6"/>
        <v>1.0691671651659735</v>
      </c>
      <c r="K26">
        <f t="shared" si="7"/>
        <v>0.4641016151377545</v>
      </c>
      <c r="L26">
        <f t="shared" si="8"/>
        <v>0.5358983848622455</v>
      </c>
      <c r="M26">
        <f t="shared" si="9"/>
        <v>2.1547005383792519</v>
      </c>
      <c r="N26">
        <f t="shared" si="10"/>
        <v>1.8660254037844384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2.14</v>
      </c>
      <c r="C27" s="4">
        <f t="shared" si="0"/>
        <v>0.56818181818181823</v>
      </c>
      <c r="D27">
        <f t="shared" si="1"/>
        <v>0.46728971962616822</v>
      </c>
      <c r="E27">
        <f t="shared" si="2"/>
        <v>3.5471537807986397E-2</v>
      </c>
      <c r="F27">
        <f t="shared" si="3"/>
        <v>-0.23003398470688197</v>
      </c>
      <c r="G27">
        <v>0</v>
      </c>
      <c r="H27">
        <f t="shared" si="4"/>
        <v>0.26550552251486831</v>
      </c>
      <c r="I27">
        <f t="shared" si="5"/>
        <v>-1.0743376064838499</v>
      </c>
      <c r="J27">
        <f t="shared" si="6"/>
        <v>1.0743376064838499</v>
      </c>
      <c r="K27">
        <f t="shared" si="7"/>
        <v>0.55051025721682212</v>
      </c>
      <c r="L27">
        <f t="shared" si="8"/>
        <v>0.4494897427831781</v>
      </c>
      <c r="M27">
        <f t="shared" si="9"/>
        <v>1.8164965809277254</v>
      </c>
      <c r="N27">
        <f t="shared" si="10"/>
        <v>2.2247448713915889</v>
      </c>
    </row>
    <row r="28" spans="1:14" x14ac:dyDescent="0.25">
      <c r="A28" s="4">
        <f>IF('True_Odds_Calculator_2-way'!A29="","",'True_Odds_Calculator_2-way'!A29)</f>
        <v>2.2799999999999998</v>
      </c>
      <c r="B28" s="4">
        <f>IF('True_Odds_Calculator_2-way'!B29="","",'True_Odds_Calculator_2-way'!B29)</f>
        <v>1.69</v>
      </c>
      <c r="C28" s="4">
        <f t="shared" si="0"/>
        <v>0.43859649122807021</v>
      </c>
      <c r="D28">
        <f t="shared" si="1"/>
        <v>0.59171597633136097</v>
      </c>
      <c r="E28">
        <f t="shared" si="2"/>
        <v>3.0312467559431067E-2</v>
      </c>
      <c r="F28">
        <f t="shared" si="3"/>
        <v>-0.22921208346309574</v>
      </c>
      <c r="G28">
        <v>0</v>
      </c>
      <c r="H28">
        <f t="shared" si="4"/>
        <v>0.25952455102252675</v>
      </c>
      <c r="I28">
        <f t="shared" si="5"/>
        <v>-1.0640706634484354</v>
      </c>
      <c r="J28">
        <f t="shared" si="6"/>
        <v>1.0640706634484354</v>
      </c>
      <c r="K28">
        <f t="shared" si="7"/>
        <v>0.42336815247060766</v>
      </c>
      <c r="L28">
        <f t="shared" si="8"/>
        <v>0.57663184752939267</v>
      </c>
      <c r="M28">
        <f t="shared" si="9"/>
        <v>2.3620104492139973</v>
      </c>
      <c r="N28">
        <f t="shared" si="10"/>
        <v>1.7342087577794201</v>
      </c>
    </row>
    <row r="29" spans="1:14" x14ac:dyDescent="0.25">
      <c r="A29" s="4">
        <f>IF('True_Odds_Calculator_2-way'!A30="","",'True_Odds_Calculator_2-way'!A30)</f>
        <v>1.76</v>
      </c>
      <c r="B29" s="4">
        <f>IF('True_Odds_Calculator_2-way'!B30="","",'True_Odds_Calculator_2-way'!B30)</f>
        <v>2.1800000000000002</v>
      </c>
      <c r="C29" s="4">
        <f t="shared" si="0"/>
        <v>0.56818181818181823</v>
      </c>
      <c r="D29">
        <f t="shared" si="1"/>
        <v>0.4587155963302752</v>
      </c>
      <c r="E29">
        <f t="shared" si="2"/>
        <v>2.6897414512093487E-2</v>
      </c>
      <c r="F29">
        <f t="shared" si="3"/>
        <v>-0.23373644703919927</v>
      </c>
      <c r="G29">
        <v>0</v>
      </c>
      <c r="H29">
        <f t="shared" si="4"/>
        <v>0.26063386155129276</v>
      </c>
      <c r="I29">
        <f t="shared" si="5"/>
        <v>-1.0559715077387792</v>
      </c>
      <c r="J29">
        <f t="shared" si="6"/>
        <v>1.0559715077387792</v>
      </c>
      <c r="K29">
        <f t="shared" si="7"/>
        <v>0.55477321871395913</v>
      </c>
      <c r="L29">
        <f t="shared" si="8"/>
        <v>0.44522678128604087</v>
      </c>
      <c r="M29">
        <f t="shared" si="9"/>
        <v>1.8025383458814721</v>
      </c>
      <c r="N29">
        <f t="shared" si="10"/>
        <v>2.2460463791317595</v>
      </c>
    </row>
    <row r="30" spans="1:14" x14ac:dyDescent="0.25">
      <c r="A30" s="4">
        <f>IF('True_Odds_Calculator_2-way'!A31="","",'True_Odds_Calculator_2-way'!A31)</f>
        <v>2.09</v>
      </c>
      <c r="B30" s="4">
        <f>IF('True_Odds_Calculator_2-way'!B31="","",'True_Odds_Calculator_2-way'!B31)</f>
        <v>1.83</v>
      </c>
      <c r="C30" s="4">
        <f t="shared" si="0"/>
        <v>0.47846889952153115</v>
      </c>
      <c r="D30">
        <f t="shared" si="1"/>
        <v>0.54644808743169393</v>
      </c>
      <c r="E30">
        <f t="shared" si="2"/>
        <v>2.4916986953225084E-2</v>
      </c>
      <c r="F30">
        <f t="shared" si="3"/>
        <v>-0.23654142808586287</v>
      </c>
      <c r="G30">
        <v>0</v>
      </c>
      <c r="H30">
        <f t="shared" si="4"/>
        <v>0.26145841503908801</v>
      </c>
      <c r="I30">
        <f t="shared" si="5"/>
        <v>-1.0513509339597378</v>
      </c>
      <c r="J30">
        <f t="shared" si="6"/>
        <v>1.0513509339597378</v>
      </c>
      <c r="K30">
        <f t="shared" si="7"/>
        <v>0.46598919212836404</v>
      </c>
      <c r="L30">
        <f t="shared" si="8"/>
        <v>0.53401080787163591</v>
      </c>
      <c r="M30">
        <f t="shared" si="9"/>
        <v>2.145972518016114</v>
      </c>
      <c r="N30">
        <f t="shared" si="10"/>
        <v>1.8726212751865827</v>
      </c>
    </row>
    <row r="31" spans="1:14" x14ac:dyDescent="0.25">
      <c r="A31" s="4">
        <f>IF('True_Odds_Calculator_2-way'!A32="","",'True_Odds_Calculator_2-way'!A32)</f>
        <v>2.12</v>
      </c>
      <c r="B31" s="4">
        <f>IF('True_Odds_Calculator_2-way'!B32="","",'True_Odds_Calculator_2-way'!B32)</f>
        <v>1.79</v>
      </c>
      <c r="C31" s="4">
        <f t="shared" si="0"/>
        <v>0.47169811320754712</v>
      </c>
      <c r="D31">
        <f t="shared" si="1"/>
        <v>0.55865921787709494</v>
      </c>
      <c r="E31">
        <f t="shared" si="2"/>
        <v>3.0357331084642114E-2</v>
      </c>
      <c r="F31">
        <f t="shared" si="3"/>
        <v>-0.23316116791398755</v>
      </c>
      <c r="G31">
        <v>0</v>
      </c>
      <c r="H31">
        <f t="shared" si="4"/>
        <v>0.26351849899862967</v>
      </c>
      <c r="I31">
        <f t="shared" si="5"/>
        <v>-1.0631081389064057</v>
      </c>
      <c r="J31">
        <f t="shared" si="6"/>
        <v>1.0631081389064057</v>
      </c>
      <c r="K31">
        <f t="shared" si="7"/>
        <v>0.4564790342557204</v>
      </c>
      <c r="L31">
        <f t="shared" si="8"/>
        <v>0.54352096574427933</v>
      </c>
      <c r="M31">
        <f t="shared" si="9"/>
        <v>2.1906811155751749</v>
      </c>
      <c r="N31">
        <f t="shared" si="10"/>
        <v>1.8398554297360612</v>
      </c>
    </row>
    <row r="32" spans="1:14" x14ac:dyDescent="0.25">
      <c r="A32" s="4">
        <f>IF('True_Odds_Calculator_2-way'!A33="","",'True_Odds_Calculator_2-way'!A33)</f>
        <v>1.76</v>
      </c>
      <c r="B32" s="4">
        <f>IF('True_Odds_Calculator_2-way'!B33="","",'True_Odds_Calculator_2-way'!B33)</f>
        <v>2.17</v>
      </c>
      <c r="C32" s="4">
        <f t="shared" si="0"/>
        <v>0.56818181818181823</v>
      </c>
      <c r="D32">
        <f t="shared" si="1"/>
        <v>0.46082949308755761</v>
      </c>
      <c r="E32">
        <f t="shared" si="2"/>
        <v>2.9011311269375728E-2</v>
      </c>
      <c r="F32">
        <f t="shared" si="3"/>
        <v>-0.2328236279849184</v>
      </c>
      <c r="G32">
        <v>0</v>
      </c>
      <c r="H32">
        <f t="shared" si="4"/>
        <v>0.26183493925429413</v>
      </c>
      <c r="I32">
        <f t="shared" si="5"/>
        <v>-1.0604746049596294</v>
      </c>
      <c r="J32">
        <f t="shared" si="6"/>
        <v>1.0604746049596294</v>
      </c>
      <c r="K32">
        <f t="shared" si="7"/>
        <v>0.55372190553633505</v>
      </c>
      <c r="L32">
        <f t="shared" si="8"/>
        <v>0.44627809446366512</v>
      </c>
      <c r="M32">
        <f t="shared" si="9"/>
        <v>1.8059606997693183</v>
      </c>
      <c r="N32">
        <f t="shared" si="10"/>
        <v>2.2407552878027661</v>
      </c>
    </row>
    <row r="33" spans="1:14" x14ac:dyDescent="0.25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0.42553191489361702</v>
      </c>
      <c r="D33">
        <f t="shared" si="1"/>
        <v>0.60240963855421692</v>
      </c>
      <c r="E33">
        <f t="shared" si="2"/>
        <v>2.7941553447834E-2</v>
      </c>
      <c r="F33">
        <f t="shared" si="3"/>
        <v>-0.22840297359651363</v>
      </c>
      <c r="G33">
        <v>0</v>
      </c>
      <c r="H33">
        <f t="shared" si="4"/>
        <v>0.25634452704434763</v>
      </c>
      <c r="I33">
        <f t="shared" si="5"/>
        <v>-1.0594028769395474</v>
      </c>
      <c r="J33">
        <f t="shared" si="6"/>
        <v>1.0594028769395474</v>
      </c>
      <c r="K33">
        <f t="shared" si="7"/>
        <v>0.41148980196106721</v>
      </c>
      <c r="L33">
        <f t="shared" si="8"/>
        <v>0.58851019803893267</v>
      </c>
      <c r="M33">
        <f t="shared" si="9"/>
        <v>2.4301938838683887</v>
      </c>
      <c r="N33">
        <f t="shared" si="10"/>
        <v>1.6992058987801013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1.85</v>
      </c>
      <c r="C34" s="4">
        <f t="shared" si="0"/>
        <v>0.48309178743961356</v>
      </c>
      <c r="D34">
        <f t="shared" si="1"/>
        <v>0.54054054054054046</v>
      </c>
      <c r="E34">
        <f t="shared" si="2"/>
        <v>2.3632327980154022E-2</v>
      </c>
      <c r="F34">
        <f t="shared" si="3"/>
        <v>-0.2374983679331506</v>
      </c>
      <c r="G34">
        <v>0</v>
      </c>
      <c r="H34">
        <f t="shared" si="4"/>
        <v>0.26113069591330457</v>
      </c>
      <c r="I34">
        <f t="shared" si="5"/>
        <v>-1.0485729457933801</v>
      </c>
      <c r="J34">
        <f t="shared" si="6"/>
        <v>1.0485729457933801</v>
      </c>
      <c r="K34">
        <f t="shared" si="7"/>
        <v>0.47125951908672531</v>
      </c>
      <c r="L34">
        <f t="shared" si="8"/>
        <v>0.52874048091327497</v>
      </c>
      <c r="M34">
        <f t="shared" si="9"/>
        <v>2.1219730519989164</v>
      </c>
      <c r="N34">
        <f t="shared" si="10"/>
        <v>1.8912870039243732</v>
      </c>
    </row>
    <row r="35" spans="1:14" x14ac:dyDescent="0.25">
      <c r="A35" s="4">
        <f>IF('True_Odds_Calculator_2-way'!A36="","",'True_Odds_Calculator_2-way'!A36)</f>
        <v>2.06</v>
      </c>
      <c r="B35" s="4">
        <f>IF('True_Odds_Calculator_2-way'!B36="","",'True_Odds_Calculator_2-way'!B36)</f>
        <v>1.84</v>
      </c>
      <c r="C35" s="4">
        <f t="shared" si="0"/>
        <v>0.4854368932038835</v>
      </c>
      <c r="D35">
        <f t="shared" si="1"/>
        <v>0.54347826086956519</v>
      </c>
      <c r="E35">
        <f t="shared" si="2"/>
        <v>2.891515407344869E-2</v>
      </c>
      <c r="F35">
        <f t="shared" si="3"/>
        <v>-0.23490924440692273</v>
      </c>
      <c r="G35">
        <v>0</v>
      </c>
      <c r="H35">
        <f t="shared" si="4"/>
        <v>0.26382439848037148</v>
      </c>
      <c r="I35">
        <f t="shared" si="5"/>
        <v>-1.0597597584982434</v>
      </c>
      <c r="J35">
        <f t="shared" si="6"/>
        <v>1.0597597584982434</v>
      </c>
      <c r="K35">
        <f t="shared" si="7"/>
        <v>0.47095494984925418</v>
      </c>
      <c r="L35">
        <f t="shared" si="8"/>
        <v>0.52904505015074577</v>
      </c>
      <c r="M35">
        <f t="shared" si="9"/>
        <v>2.123345344008138</v>
      </c>
      <c r="N35">
        <f t="shared" si="10"/>
        <v>1.8901981971385247</v>
      </c>
    </row>
    <row r="36" spans="1:14" x14ac:dyDescent="0.25">
      <c r="A36" s="4">
        <f>IF('True_Odds_Calculator_2-way'!A37="","",'True_Odds_Calculator_2-way'!A37)</f>
        <v>1.94</v>
      </c>
      <c r="B36" s="4">
        <f>IF('True_Odds_Calculator_2-way'!B37="","",'True_Odds_Calculator_2-way'!B37)</f>
        <v>1.94</v>
      </c>
      <c r="C36" s="4">
        <f t="shared" si="0"/>
        <v>0.51546391752577325</v>
      </c>
      <c r="D36">
        <f t="shared" si="1"/>
        <v>0.51546391752577325</v>
      </c>
      <c r="E36">
        <f t="shared" si="2"/>
        <v>3.0927835051546504E-2</v>
      </c>
      <c r="F36">
        <f t="shared" si="3"/>
        <v>-0.23477521521947065</v>
      </c>
      <c r="G36">
        <v>0</v>
      </c>
      <c r="H36">
        <f t="shared" si="4"/>
        <v>0.26570305027101715</v>
      </c>
      <c r="I36">
        <f t="shared" si="5"/>
        <v>-1.0638297872340428</v>
      </c>
      <c r="J36">
        <f t="shared" si="6"/>
        <v>1.0638297872340428</v>
      </c>
      <c r="K36">
        <f t="shared" si="7"/>
        <v>0.49999999999999989</v>
      </c>
      <c r="L36">
        <f t="shared" si="8"/>
        <v>0.49999999999999989</v>
      </c>
      <c r="M36">
        <f t="shared" si="9"/>
        <v>2.0000000000000004</v>
      </c>
      <c r="N36">
        <f t="shared" si="10"/>
        <v>2.0000000000000004</v>
      </c>
    </row>
    <row r="37" spans="1:14" x14ac:dyDescent="0.25">
      <c r="A37" s="4">
        <f>IF('True_Odds_Calculator_2-way'!A38="","",'True_Odds_Calculator_2-way'!A38)</f>
        <v>2.16</v>
      </c>
      <c r="B37" s="4">
        <f>IF('True_Odds_Calculator_2-way'!B38="","",'True_Odds_Calculator_2-way'!B38)</f>
        <v>1.75</v>
      </c>
      <c r="C37" s="4">
        <f t="shared" si="0"/>
        <v>0.46296296296296291</v>
      </c>
      <c r="D37">
        <f t="shared" si="1"/>
        <v>0.5714285714285714</v>
      </c>
      <c r="E37">
        <f t="shared" si="2"/>
        <v>3.4391534391534417E-2</v>
      </c>
      <c r="F37">
        <f t="shared" si="3"/>
        <v>-0.23015873015873001</v>
      </c>
      <c r="G37">
        <v>0</v>
      </c>
      <c r="H37">
        <f t="shared" si="4"/>
        <v>0.26455026455026448</v>
      </c>
      <c r="I37">
        <f t="shared" si="5"/>
        <v>-1.0721125348377951</v>
      </c>
      <c r="J37">
        <f t="shared" si="6"/>
        <v>1.0721125348377951</v>
      </c>
      <c r="K37">
        <f t="shared" si="7"/>
        <v>0.44570220807044264</v>
      </c>
      <c r="L37">
        <f t="shared" si="8"/>
        <v>0.55429779192955719</v>
      </c>
      <c r="M37">
        <f t="shared" si="9"/>
        <v>2.2436505404118421</v>
      </c>
      <c r="N37">
        <f t="shared" si="10"/>
        <v>1.8040844011283466</v>
      </c>
    </row>
    <row r="38" spans="1:14" x14ac:dyDescent="0.25">
      <c r="A38" s="4">
        <f>IF('True_Odds_Calculator_2-way'!A39="","",'True_Odds_Calculator_2-way'!A39)</f>
        <v>2.16</v>
      </c>
      <c r="B38" s="4">
        <f>IF('True_Odds_Calculator_2-way'!B39="","",'True_Odds_Calculator_2-way'!B39)</f>
        <v>1.75</v>
      </c>
      <c r="C38" s="4">
        <f t="shared" si="0"/>
        <v>0.46296296296296291</v>
      </c>
      <c r="D38">
        <f t="shared" si="1"/>
        <v>0.5714285714285714</v>
      </c>
      <c r="E38">
        <f t="shared" si="2"/>
        <v>3.4391534391534417E-2</v>
      </c>
      <c r="F38">
        <f t="shared" si="3"/>
        <v>-0.23015873015873001</v>
      </c>
      <c r="G38">
        <v>0</v>
      </c>
      <c r="H38">
        <f t="shared" si="4"/>
        <v>0.26455026455026448</v>
      </c>
      <c r="I38">
        <f t="shared" si="5"/>
        <v>-1.0721125348377951</v>
      </c>
      <c r="J38">
        <f t="shared" si="6"/>
        <v>1.0721125348377951</v>
      </c>
      <c r="K38">
        <f t="shared" si="7"/>
        <v>0.44570220807044264</v>
      </c>
      <c r="L38">
        <f t="shared" si="8"/>
        <v>0.55429779192955719</v>
      </c>
      <c r="M38">
        <f t="shared" si="9"/>
        <v>2.2436505404118421</v>
      </c>
      <c r="N38">
        <f t="shared" si="10"/>
        <v>1.8040844011283466</v>
      </c>
    </row>
    <row r="39" spans="1:14" x14ac:dyDescent="0.25">
      <c r="A39" s="4">
        <f>IF('True_Odds_Calculator_2-way'!A40="","",'True_Odds_Calculator_2-way'!A40)</f>
        <v>2.16</v>
      </c>
      <c r="B39" s="4">
        <f>IF('True_Odds_Calculator_2-way'!B40="","",'True_Odds_Calculator_2-way'!B40)</f>
        <v>1.75</v>
      </c>
      <c r="C39" s="4">
        <f t="shared" si="0"/>
        <v>0.46296296296296291</v>
      </c>
      <c r="D39">
        <f t="shared" si="1"/>
        <v>0.5714285714285714</v>
      </c>
      <c r="E39">
        <f t="shared" si="2"/>
        <v>3.4391534391534417E-2</v>
      </c>
      <c r="F39">
        <f t="shared" si="3"/>
        <v>-0.23015873015873001</v>
      </c>
      <c r="G39">
        <v>0</v>
      </c>
      <c r="H39">
        <f t="shared" si="4"/>
        <v>0.26455026455026448</v>
      </c>
      <c r="I39">
        <f t="shared" si="5"/>
        <v>-1.0721125348377951</v>
      </c>
      <c r="J39">
        <f t="shared" si="6"/>
        <v>1.0721125348377951</v>
      </c>
      <c r="K39">
        <f t="shared" si="7"/>
        <v>0.44570220807044264</v>
      </c>
      <c r="L39">
        <f t="shared" si="8"/>
        <v>0.55429779192955719</v>
      </c>
      <c r="M39">
        <f t="shared" si="9"/>
        <v>2.2436505404118421</v>
      </c>
      <c r="N39">
        <f t="shared" si="10"/>
        <v>1.8040844011283466</v>
      </c>
    </row>
    <row r="40" spans="1:14" x14ac:dyDescent="0.25">
      <c r="A40" s="4">
        <f>IF('True_Odds_Calculator_2-way'!A41="","",'True_Odds_Calculator_2-way'!A41)</f>
        <v>2.29</v>
      </c>
      <c r="B40" s="4">
        <f>IF('True_Odds_Calculator_2-way'!B41="","",'True_Odds_Calculator_2-way'!B41)</f>
        <v>1.68</v>
      </c>
      <c r="C40" s="4">
        <f t="shared" si="0"/>
        <v>0.4366812227074236</v>
      </c>
      <c r="D40">
        <f t="shared" si="1"/>
        <v>0.59523809523809523</v>
      </c>
      <c r="E40">
        <f t="shared" si="2"/>
        <v>3.1919317945518833E-2</v>
      </c>
      <c r="F40">
        <f t="shared" si="3"/>
        <v>-0.22800998128509042</v>
      </c>
      <c r="G40">
        <v>0</v>
      </c>
      <c r="H40">
        <f t="shared" si="4"/>
        <v>0.25992929923060926</v>
      </c>
      <c r="I40">
        <f t="shared" si="5"/>
        <v>-1.0677035543974551</v>
      </c>
      <c r="J40">
        <f t="shared" si="6"/>
        <v>1.0677035543974551</v>
      </c>
      <c r="K40">
        <f t="shared" si="7"/>
        <v>0.42063861953679943</v>
      </c>
      <c r="L40">
        <f t="shared" si="8"/>
        <v>0.57936138046320074</v>
      </c>
      <c r="M40">
        <f t="shared" si="9"/>
        <v>2.3773375851727168</v>
      </c>
      <c r="N40">
        <f t="shared" si="10"/>
        <v>1.7260384169902692</v>
      </c>
    </row>
    <row r="41" spans="1:14" x14ac:dyDescent="0.25">
      <c r="A41" s="4">
        <f>IF('True_Odds_Calculator_2-way'!A42="","",'True_Odds_Calculator_2-way'!A42)</f>
        <v>1.98</v>
      </c>
      <c r="B41" s="4">
        <f>IF('True_Odds_Calculator_2-way'!B42="","",'True_Odds_Calculator_2-way'!B42)</f>
        <v>1.91</v>
      </c>
      <c r="C41" s="4">
        <f t="shared" si="0"/>
        <v>0.50505050505050508</v>
      </c>
      <c r="D41">
        <f t="shared" si="1"/>
        <v>0.52356020942408377</v>
      </c>
      <c r="E41">
        <f t="shared" si="2"/>
        <v>2.861071447458885E-2</v>
      </c>
      <c r="F41">
        <f t="shared" si="3"/>
        <v>-0.23581363371939279</v>
      </c>
      <c r="G41">
        <v>0</v>
      </c>
      <c r="H41">
        <f t="shared" si="4"/>
        <v>0.2644243481939817</v>
      </c>
      <c r="I41">
        <f t="shared" si="5"/>
        <v>-1.0589275952301447</v>
      </c>
      <c r="J41">
        <f t="shared" si="6"/>
        <v>1.0589275952301447</v>
      </c>
      <c r="K41">
        <f t="shared" si="7"/>
        <v>0.4907375632320416</v>
      </c>
      <c r="L41">
        <f t="shared" si="8"/>
        <v>0.50926243676795835</v>
      </c>
      <c r="M41">
        <f t="shared" si="9"/>
        <v>2.0377490433255412</v>
      </c>
      <c r="N41">
        <f t="shared" si="10"/>
        <v>1.9636241116594322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1.68</v>
      </c>
      <c r="C42" s="4">
        <f t="shared" si="0"/>
        <v>0.44052863436123346</v>
      </c>
      <c r="D42">
        <f t="shared" si="1"/>
        <v>0.59523809523809523</v>
      </c>
      <c r="E42">
        <f t="shared" si="2"/>
        <v>3.5766729599328695E-2</v>
      </c>
      <c r="F42">
        <f t="shared" si="3"/>
        <v>-0.22645269561569115</v>
      </c>
      <c r="G42">
        <v>0</v>
      </c>
      <c r="H42">
        <f t="shared" si="4"/>
        <v>0.2622194252150199</v>
      </c>
      <c r="I42">
        <f t="shared" si="5"/>
        <v>-1.0760778282064791</v>
      </c>
      <c r="J42">
        <f t="shared" si="6"/>
        <v>1.0760778282064791</v>
      </c>
      <c r="K42">
        <f t="shared" si="7"/>
        <v>0.42254374989680582</v>
      </c>
      <c r="L42">
        <f t="shared" si="8"/>
        <v>0.57745625010319412</v>
      </c>
      <c r="M42">
        <f t="shared" si="9"/>
        <v>2.3666188418222287</v>
      </c>
      <c r="N42">
        <f t="shared" si="10"/>
        <v>1.7317329231804059</v>
      </c>
    </row>
    <row r="43" spans="1:14" x14ac:dyDescent="0.25">
      <c r="A43" s="4">
        <f>IF('True_Odds_Calculator_2-way'!A44="","",'True_Odds_Calculator_2-way'!A44)</f>
        <v>2.1</v>
      </c>
      <c r="B43" s="4">
        <f>IF('True_Odds_Calculator_2-way'!B44="","",'True_Odds_Calculator_2-way'!B44)</f>
        <v>1.79</v>
      </c>
      <c r="C43" s="4">
        <f t="shared" si="0"/>
        <v>0.47619047619047616</v>
      </c>
      <c r="D43">
        <f t="shared" si="1"/>
        <v>0.55865921787709494</v>
      </c>
      <c r="E43">
        <f t="shared" si="2"/>
        <v>3.4849694067571102E-2</v>
      </c>
      <c r="F43">
        <f t="shared" si="3"/>
        <v>-0.2311785049215217</v>
      </c>
      <c r="G43">
        <v>0</v>
      </c>
      <c r="H43">
        <f t="shared" si="4"/>
        <v>0.2660281989890928</v>
      </c>
      <c r="I43">
        <f t="shared" si="5"/>
        <v>-1.072729223145815</v>
      </c>
      <c r="J43">
        <f t="shared" si="6"/>
        <v>1.072729223145815</v>
      </c>
      <c r="K43">
        <f t="shared" si="7"/>
        <v>0.4587151448829464</v>
      </c>
      <c r="L43">
        <f t="shared" si="8"/>
        <v>0.5412848551170536</v>
      </c>
      <c r="M43">
        <f t="shared" si="9"/>
        <v>2.1800021454603971</v>
      </c>
      <c r="N43">
        <f t="shared" si="10"/>
        <v>1.8474560862851939</v>
      </c>
    </row>
    <row r="44" spans="1:14" x14ac:dyDescent="0.25">
      <c r="A44" s="4">
        <f>IF('True_Odds_Calculator_2-way'!A45="","",'True_Odds_Calculator_2-way'!A45)</f>
        <v>2.16</v>
      </c>
      <c r="B44" s="4">
        <f>IF('True_Odds_Calculator_2-way'!B45="","",'True_Odds_Calculator_2-way'!B45)</f>
        <v>1.75</v>
      </c>
      <c r="C44" s="4">
        <f t="shared" si="0"/>
        <v>0.46296296296296291</v>
      </c>
      <c r="D44">
        <f t="shared" si="1"/>
        <v>0.5714285714285714</v>
      </c>
      <c r="E44">
        <f t="shared" si="2"/>
        <v>3.4391534391534417E-2</v>
      </c>
      <c r="F44">
        <f t="shared" si="3"/>
        <v>-0.23015873015873001</v>
      </c>
      <c r="G44">
        <v>0</v>
      </c>
      <c r="H44">
        <f t="shared" si="4"/>
        <v>0.26455026455026448</v>
      </c>
      <c r="I44">
        <f t="shared" si="5"/>
        <v>-1.0721125348377951</v>
      </c>
      <c r="J44">
        <f t="shared" si="6"/>
        <v>1.0721125348377951</v>
      </c>
      <c r="K44">
        <f t="shared" si="7"/>
        <v>0.44570220807044264</v>
      </c>
      <c r="L44">
        <f t="shared" si="8"/>
        <v>0.55429779192955719</v>
      </c>
      <c r="M44">
        <f t="shared" si="9"/>
        <v>2.2436505404118421</v>
      </c>
      <c r="N44">
        <f t="shared" si="10"/>
        <v>1.8040844011283466</v>
      </c>
    </row>
    <row r="45" spans="1:14" x14ac:dyDescent="0.25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0.4065040650406504</v>
      </c>
      <c r="D45">
        <f t="shared" si="1"/>
        <v>0.625</v>
      </c>
      <c r="E45">
        <f t="shared" si="2"/>
        <v>3.1504065040650397E-2</v>
      </c>
      <c r="F45">
        <f t="shared" si="3"/>
        <v>-0.22256097560975607</v>
      </c>
      <c r="G45">
        <v>0</v>
      </c>
      <c r="H45">
        <f t="shared" si="4"/>
        <v>0.25406504065040647</v>
      </c>
      <c r="I45">
        <f t="shared" si="5"/>
        <v>-1.0684346079267206</v>
      </c>
      <c r="J45">
        <f t="shared" si="6"/>
        <v>1.0684346079267206</v>
      </c>
      <c r="K45">
        <f t="shared" si="7"/>
        <v>0.39063804249279904</v>
      </c>
      <c r="L45">
        <f t="shared" si="8"/>
        <v>0.60936195750720079</v>
      </c>
      <c r="M45">
        <f t="shared" si="9"/>
        <v>2.5599145275730124</v>
      </c>
      <c r="N45">
        <f t="shared" si="10"/>
        <v>1.6410607647560327</v>
      </c>
    </row>
    <row r="46" spans="1:14" x14ac:dyDescent="0.25">
      <c r="A46" s="4">
        <f>IF('True_Odds_Calculator_2-way'!A47="","",'True_Odds_Calculator_2-way'!A47)</f>
        <v>1.88</v>
      </c>
      <c r="B46" s="4">
        <f>IF('True_Odds_Calculator_2-way'!B47="","",'True_Odds_Calculator_2-way'!B47)</f>
        <v>1.99</v>
      </c>
      <c r="C46" s="4">
        <f t="shared" si="0"/>
        <v>0.53191489361702127</v>
      </c>
      <c r="D46">
        <f t="shared" si="1"/>
        <v>0.50251256281407031</v>
      </c>
      <c r="E46">
        <f t="shared" si="2"/>
        <v>3.4427456431091574E-2</v>
      </c>
      <c r="F46">
        <f t="shared" si="3"/>
        <v>-0.23286645995937127</v>
      </c>
      <c r="G46">
        <v>0</v>
      </c>
      <c r="H46">
        <f t="shared" si="4"/>
        <v>0.2672939163904629</v>
      </c>
      <c r="I46">
        <f t="shared" si="5"/>
        <v>-1.0713739108887084</v>
      </c>
      <c r="J46">
        <f t="shared" si="6"/>
        <v>1.0713739108887084</v>
      </c>
      <c r="K46">
        <f t="shared" si="7"/>
        <v>0.51471862576142968</v>
      </c>
      <c r="L46">
        <f t="shared" si="8"/>
        <v>0.48528137423857021</v>
      </c>
      <c r="M46">
        <f t="shared" si="9"/>
        <v>1.9428090415820634</v>
      </c>
      <c r="N46">
        <f t="shared" si="10"/>
        <v>2.0606601717798219</v>
      </c>
    </row>
    <row r="47" spans="1:14" x14ac:dyDescent="0.25">
      <c r="A47" s="4">
        <f>IF('True_Odds_Calculator_2-way'!A48="","",'True_Odds_Calculator_2-way'!A48)</f>
        <v>1.91</v>
      </c>
      <c r="B47" s="4">
        <f>IF('True_Odds_Calculator_2-way'!B48="","",'True_Odds_Calculator_2-way'!B48)</f>
        <v>1.96</v>
      </c>
      <c r="C47" s="4">
        <f t="shared" si="0"/>
        <v>0.52356020942408377</v>
      </c>
      <c r="D47">
        <f t="shared" si="1"/>
        <v>0.51020408163265307</v>
      </c>
      <c r="E47">
        <f t="shared" si="2"/>
        <v>3.3764291056736839E-2</v>
      </c>
      <c r="F47">
        <f t="shared" si="3"/>
        <v>-0.23335826477187727</v>
      </c>
      <c r="G47">
        <v>0</v>
      </c>
      <c r="H47">
        <f t="shared" si="4"/>
        <v>0.26712255582861416</v>
      </c>
      <c r="I47">
        <f t="shared" si="5"/>
        <v>-1.0699012312772824</v>
      </c>
      <c r="J47">
        <f t="shared" si="6"/>
        <v>1.0699012312772824</v>
      </c>
      <c r="K47">
        <f t="shared" si="7"/>
        <v>0.50668568712332396</v>
      </c>
      <c r="L47">
        <f t="shared" si="8"/>
        <v>0.49331431287667615</v>
      </c>
      <c r="M47">
        <f t="shared" si="9"/>
        <v>1.9736101204623264</v>
      </c>
      <c r="N47">
        <f t="shared" si="10"/>
        <v>2.0271051820261912</v>
      </c>
    </row>
    <row r="48" spans="1:14" x14ac:dyDescent="0.25">
      <c r="A48" s="4">
        <f>IF('True_Odds_Calculator_2-way'!A49="","",'True_Odds_Calculator_2-way'!A49)</f>
        <v>1.83</v>
      </c>
      <c r="B48" s="4">
        <f>IF('True_Odds_Calculator_2-way'!B49="","",'True_Odds_Calculator_2-way'!B49)</f>
        <v>2.0499999999999998</v>
      </c>
      <c r="C48" s="4">
        <f t="shared" si="0"/>
        <v>0.54644808743169393</v>
      </c>
      <c r="D48">
        <f t="shared" si="1"/>
        <v>0.48780487804878053</v>
      </c>
      <c r="E48">
        <f t="shared" si="2"/>
        <v>3.4252965480474407E-2</v>
      </c>
      <c r="F48">
        <f t="shared" si="3"/>
        <v>-0.23230707716913246</v>
      </c>
      <c r="G48">
        <v>0</v>
      </c>
      <c r="H48">
        <f t="shared" si="4"/>
        <v>0.26656004264960681</v>
      </c>
      <c r="I48">
        <f t="shared" si="5"/>
        <v>-1.0711894933108055</v>
      </c>
      <c r="J48">
        <f t="shared" si="6"/>
        <v>1.0711894933108055</v>
      </c>
      <c r="K48">
        <f t="shared" si="7"/>
        <v>0.52935616627105819</v>
      </c>
      <c r="L48">
        <f t="shared" si="8"/>
        <v>0.47064383372894186</v>
      </c>
      <c r="M48">
        <f t="shared" si="9"/>
        <v>1.8890872794479689</v>
      </c>
      <c r="N48">
        <f t="shared" si="10"/>
        <v>2.1247489679763456</v>
      </c>
    </row>
    <row r="49" spans="1:14" x14ac:dyDescent="0.25">
      <c r="A49" s="4">
        <f>IF('True_Odds_Calculator_2-way'!A50="","",'True_Odds_Calculator_2-way'!A50)</f>
        <v>2.12</v>
      </c>
      <c r="B49" s="4">
        <f>IF('True_Odds_Calculator_2-way'!B50="","",'True_Odds_Calculator_2-way'!B50)</f>
        <v>1.76</v>
      </c>
      <c r="C49" s="4">
        <f t="shared" si="0"/>
        <v>0.47169811320754712</v>
      </c>
      <c r="D49">
        <f t="shared" si="1"/>
        <v>0.56818181818181823</v>
      </c>
      <c r="E49">
        <f t="shared" si="2"/>
        <v>3.9879931389365408E-2</v>
      </c>
      <c r="F49">
        <f t="shared" si="3"/>
        <v>-0.22813036020583177</v>
      </c>
      <c r="G49">
        <v>0</v>
      </c>
      <c r="H49">
        <f t="shared" si="4"/>
        <v>0.26801029159519724</v>
      </c>
      <c r="I49">
        <f t="shared" si="5"/>
        <v>-1.0838874619051502</v>
      </c>
      <c r="J49">
        <f t="shared" si="6"/>
        <v>1.0838874619051502</v>
      </c>
      <c r="K49">
        <f t="shared" si="7"/>
        <v>0.45168057659351019</v>
      </c>
      <c r="L49">
        <f t="shared" si="8"/>
        <v>0.54831942340648987</v>
      </c>
      <c r="M49">
        <f t="shared" si="9"/>
        <v>2.2139539573337679</v>
      </c>
      <c r="N49">
        <f t="shared" si="10"/>
        <v>1.8237544710479137</v>
      </c>
    </row>
    <row r="50" spans="1:14" x14ac:dyDescent="0.25">
      <c r="A50" s="4">
        <f>IF('True_Odds_Calculator_2-way'!A51="","",'True_Odds_Calculator_2-way'!A51)</f>
        <v>2.13</v>
      </c>
      <c r="B50" s="4">
        <f>IF('True_Odds_Calculator_2-way'!B51="","",'True_Odds_Calculator_2-way'!B51)</f>
        <v>1.76</v>
      </c>
      <c r="C50" s="4">
        <f t="shared" si="0"/>
        <v>0.46948356807511737</v>
      </c>
      <c r="D50">
        <f t="shared" si="1"/>
        <v>0.56818181818181823</v>
      </c>
      <c r="E50">
        <f t="shared" si="2"/>
        <v>3.7665386256935607E-2</v>
      </c>
      <c r="F50">
        <f t="shared" si="3"/>
        <v>-0.22908664105847198</v>
      </c>
      <c r="G50">
        <v>0</v>
      </c>
      <c r="H50">
        <f t="shared" si="4"/>
        <v>0.26675202731540765</v>
      </c>
      <c r="I50">
        <f t="shared" si="5"/>
        <v>-1.0790808419378759</v>
      </c>
      <c r="J50">
        <f t="shared" si="6"/>
        <v>1.0790808419378759</v>
      </c>
      <c r="K50">
        <f t="shared" si="7"/>
        <v>0.45058007312499337</v>
      </c>
      <c r="L50">
        <f t="shared" si="8"/>
        <v>0.54941992687500663</v>
      </c>
      <c r="M50">
        <f t="shared" si="9"/>
        <v>2.2193613513897996</v>
      </c>
      <c r="N50">
        <f t="shared" si="10"/>
        <v>1.8201014398727853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1.85</v>
      </c>
      <c r="C51" s="4">
        <f t="shared" si="0"/>
        <v>0.49261083743842371</v>
      </c>
      <c r="D51">
        <f t="shared" si="1"/>
        <v>0.54054054054054046</v>
      </c>
      <c r="E51">
        <f t="shared" si="2"/>
        <v>3.315137797896428E-2</v>
      </c>
      <c r="F51">
        <f t="shared" si="3"/>
        <v>-0.23312475036612956</v>
      </c>
      <c r="G51">
        <v>0</v>
      </c>
      <c r="H51">
        <f t="shared" si="4"/>
        <v>0.26627612834509384</v>
      </c>
      <c r="I51">
        <f t="shared" si="5"/>
        <v>-1.0687396570715308</v>
      </c>
      <c r="J51">
        <f t="shared" si="6"/>
        <v>1.0687396570715308</v>
      </c>
      <c r="K51">
        <f t="shared" si="7"/>
        <v>0.47600872092291718</v>
      </c>
      <c r="L51">
        <f t="shared" si="8"/>
        <v>0.52399127907708287</v>
      </c>
      <c r="M51">
        <f t="shared" si="9"/>
        <v>2.1008018467836762</v>
      </c>
      <c r="N51">
        <f t="shared" si="10"/>
        <v>1.9084287085108012</v>
      </c>
    </row>
    <row r="52" spans="1:14" x14ac:dyDescent="0.25">
      <c r="A52" s="4">
        <f>IF('True_Odds_Calculator_2-way'!A53="","",'True_Odds_Calculator_2-way'!A53)</f>
        <v>2.09</v>
      </c>
      <c r="B52" s="4">
        <f>IF('True_Odds_Calculator_2-way'!B53="","",'True_Odds_Calculator_2-way'!B53)</f>
        <v>1.78</v>
      </c>
      <c r="C52" s="4">
        <f t="shared" si="0"/>
        <v>0.47846889952153115</v>
      </c>
      <c r="D52">
        <f t="shared" si="1"/>
        <v>0.5617977528089888</v>
      </c>
      <c r="E52">
        <f t="shared" si="2"/>
        <v>4.0266652330519959E-2</v>
      </c>
      <c r="F52">
        <f t="shared" si="3"/>
        <v>-0.22853610020966608</v>
      </c>
      <c r="G52">
        <v>0</v>
      </c>
      <c r="H52">
        <f t="shared" si="4"/>
        <v>0.26880275254018604</v>
      </c>
      <c r="I52">
        <f t="shared" si="5"/>
        <v>-1.084524705455941</v>
      </c>
      <c r="J52">
        <f t="shared" si="6"/>
        <v>1.084524705455941</v>
      </c>
      <c r="K52">
        <f t="shared" si="7"/>
        <v>0.45826743412464838</v>
      </c>
      <c r="L52">
        <f t="shared" si="8"/>
        <v>0.54173256587535168</v>
      </c>
      <c r="M52">
        <f t="shared" si="9"/>
        <v>2.1821319289469754</v>
      </c>
      <c r="N52">
        <f t="shared" si="10"/>
        <v>1.8459292702556338</v>
      </c>
    </row>
    <row r="53" spans="1:14" x14ac:dyDescent="0.25">
      <c r="A53" s="4">
        <f>IF('True_Odds_Calculator_2-way'!A54="","",'True_Odds_Calculator_2-way'!A54)</f>
        <v>2.02</v>
      </c>
      <c r="B53" s="4">
        <f>IF('True_Odds_Calculator_2-way'!B54="","",'True_Odds_Calculator_2-way'!B54)</f>
        <v>1.85</v>
      </c>
      <c r="C53" s="4">
        <f t="shared" si="0"/>
        <v>0.49504950495049505</v>
      </c>
      <c r="D53">
        <f t="shared" si="1"/>
        <v>0.54054054054054046</v>
      </c>
      <c r="E53">
        <f t="shared" si="2"/>
        <v>3.5590045491035394E-2</v>
      </c>
      <c r="F53">
        <f t="shared" si="3"/>
        <v>-0.23200428150923214</v>
      </c>
      <c r="G53">
        <v>0</v>
      </c>
      <c r="H53">
        <f t="shared" si="4"/>
        <v>0.26759432700026753</v>
      </c>
      <c r="I53">
        <f t="shared" si="5"/>
        <v>-1.0739657990297369</v>
      </c>
      <c r="J53">
        <f t="shared" si="6"/>
        <v>1.0739657990297369</v>
      </c>
      <c r="K53">
        <f t="shared" si="7"/>
        <v>0.4772255750516613</v>
      </c>
      <c r="L53">
        <f t="shared" si="8"/>
        <v>0.52277442494833892</v>
      </c>
      <c r="M53">
        <f t="shared" si="9"/>
        <v>2.0954451150103317</v>
      </c>
      <c r="N53">
        <f t="shared" si="10"/>
        <v>1.9128709291752766</v>
      </c>
    </row>
    <row r="54" spans="1:14" x14ac:dyDescent="0.25">
      <c r="A54" s="4">
        <f>IF('True_Odds_Calculator_2-way'!A55="","",'True_Odds_Calculator_2-way'!A55)</f>
        <v>2.0299999999999998</v>
      </c>
      <c r="B54" s="4">
        <f>IF('True_Odds_Calculator_2-way'!B55="","",'True_Odds_Calculator_2-way'!B55)</f>
        <v>1.85</v>
      </c>
      <c r="C54" s="4">
        <f t="shared" si="0"/>
        <v>0.49261083743842371</v>
      </c>
      <c r="D54">
        <f t="shared" si="1"/>
        <v>0.54054054054054046</v>
      </c>
      <c r="E54">
        <f t="shared" si="2"/>
        <v>3.315137797896428E-2</v>
      </c>
      <c r="F54">
        <f t="shared" si="3"/>
        <v>-0.23312475036612956</v>
      </c>
      <c r="G54">
        <v>0</v>
      </c>
      <c r="H54">
        <f t="shared" si="4"/>
        <v>0.26627612834509384</v>
      </c>
      <c r="I54">
        <f t="shared" si="5"/>
        <v>-1.0687396570715308</v>
      </c>
      <c r="J54">
        <f t="shared" si="6"/>
        <v>1.0687396570715308</v>
      </c>
      <c r="K54">
        <f t="shared" si="7"/>
        <v>0.47600872092291718</v>
      </c>
      <c r="L54">
        <f t="shared" si="8"/>
        <v>0.52399127907708287</v>
      </c>
      <c r="M54">
        <f t="shared" si="9"/>
        <v>2.1008018467836762</v>
      </c>
      <c r="N54">
        <f t="shared" si="10"/>
        <v>1.9084287085108012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0.52356020942408377</v>
      </c>
      <c r="D55">
        <f t="shared" si="1"/>
        <v>0.51020408163265307</v>
      </c>
      <c r="E55">
        <f t="shared" si="2"/>
        <v>3.3764291056736839E-2</v>
      </c>
      <c r="F55">
        <f t="shared" si="3"/>
        <v>-0.23335826477187727</v>
      </c>
      <c r="G55">
        <v>0</v>
      </c>
      <c r="H55">
        <f t="shared" si="4"/>
        <v>0.26712255582861416</v>
      </c>
      <c r="I55">
        <f t="shared" si="5"/>
        <v>-1.0699012312772824</v>
      </c>
      <c r="J55">
        <f t="shared" si="6"/>
        <v>1.0699012312772824</v>
      </c>
      <c r="K55">
        <f t="shared" si="7"/>
        <v>0.50668568712332396</v>
      </c>
      <c r="L55">
        <f t="shared" si="8"/>
        <v>0.49331431287667615</v>
      </c>
      <c r="M55">
        <f t="shared" si="9"/>
        <v>1.9736101204623264</v>
      </c>
      <c r="N55">
        <f t="shared" si="10"/>
        <v>2.0271051820261912</v>
      </c>
    </row>
    <row r="56" spans="1:14" x14ac:dyDescent="0.25">
      <c r="A56" s="4">
        <f>IF('True_Odds_Calculator_2-way'!A57="","",'True_Odds_Calculator_2-way'!A57)</f>
        <v>2.4500000000000002</v>
      </c>
      <c r="B56" s="4">
        <f>IF('True_Odds_Calculator_2-way'!B57="","",'True_Odds_Calculator_2-way'!B57)</f>
        <v>1.59</v>
      </c>
      <c r="C56" s="4">
        <f t="shared" si="0"/>
        <v>0.4081632653061224</v>
      </c>
      <c r="D56">
        <f t="shared" si="1"/>
        <v>0.62893081761006286</v>
      </c>
      <c r="E56">
        <f t="shared" si="2"/>
        <v>3.7094082916185211E-2</v>
      </c>
      <c r="F56">
        <f t="shared" si="3"/>
        <v>-0.21961237325118743</v>
      </c>
      <c r="G56">
        <v>0</v>
      </c>
      <c r="H56">
        <f t="shared" si="4"/>
        <v>0.25670645616737259</v>
      </c>
      <c r="I56">
        <f t="shared" si="5"/>
        <v>-1.081160058403835</v>
      </c>
      <c r="J56">
        <f t="shared" si="6"/>
        <v>1.081160058403835</v>
      </c>
      <c r="K56">
        <f t="shared" si="7"/>
        <v>0.38945631391218749</v>
      </c>
      <c r="L56">
        <f t="shared" si="8"/>
        <v>0.61054368608781251</v>
      </c>
      <c r="M56">
        <f t="shared" si="9"/>
        <v>2.5676820846855613</v>
      </c>
      <c r="N56">
        <f t="shared" si="10"/>
        <v>1.6378844344582628</v>
      </c>
    </row>
    <row r="57" spans="1:14" x14ac:dyDescent="0.25">
      <c r="A57" s="4">
        <f>IF('True_Odds_Calculator_2-way'!A58="","",'True_Odds_Calculator_2-way'!A58)</f>
        <v>2.0299999999999998</v>
      </c>
      <c r="B57" s="4">
        <f>IF('True_Odds_Calculator_2-way'!B58="","",'True_Odds_Calculator_2-way'!B58)</f>
        <v>1.85</v>
      </c>
      <c r="C57" s="4">
        <f t="shared" si="0"/>
        <v>0.49261083743842371</v>
      </c>
      <c r="D57">
        <f t="shared" si="1"/>
        <v>0.54054054054054046</v>
      </c>
      <c r="E57">
        <f t="shared" si="2"/>
        <v>3.315137797896428E-2</v>
      </c>
      <c r="F57">
        <f t="shared" si="3"/>
        <v>-0.23312475036612956</v>
      </c>
      <c r="G57">
        <v>0</v>
      </c>
      <c r="H57">
        <f t="shared" si="4"/>
        <v>0.26627612834509384</v>
      </c>
      <c r="I57">
        <f t="shared" si="5"/>
        <v>-1.0687396570715308</v>
      </c>
      <c r="J57">
        <f t="shared" si="6"/>
        <v>1.0687396570715308</v>
      </c>
      <c r="K57">
        <f t="shared" si="7"/>
        <v>0.47600872092291718</v>
      </c>
      <c r="L57">
        <f t="shared" si="8"/>
        <v>0.52399127907708287</v>
      </c>
      <c r="M57">
        <f t="shared" si="9"/>
        <v>2.1008018467836762</v>
      </c>
      <c r="N57">
        <f t="shared" si="10"/>
        <v>1.9084287085108012</v>
      </c>
    </row>
    <row r="58" spans="1:14" x14ac:dyDescent="0.25">
      <c r="A58" s="4">
        <f>IF('True_Odds_Calculator_2-way'!A59="","",'True_Odds_Calculator_2-way'!A59)</f>
        <v>2.33</v>
      </c>
      <c r="B58" s="4">
        <f>IF('True_Odds_Calculator_2-way'!B59="","",'True_Odds_Calculator_2-way'!B59)</f>
        <v>1.65</v>
      </c>
      <c r="C58" s="4">
        <f t="shared" si="0"/>
        <v>0.42918454935622319</v>
      </c>
      <c r="D58">
        <f t="shared" si="1"/>
        <v>0.60606060606060608</v>
      </c>
      <c r="E58">
        <f t="shared" si="2"/>
        <v>3.5245155416829377E-2</v>
      </c>
      <c r="F58">
        <f t="shared" si="3"/>
        <v>-0.22486669267785131</v>
      </c>
      <c r="G58">
        <v>0</v>
      </c>
      <c r="H58">
        <f t="shared" si="4"/>
        <v>0.26011184809468074</v>
      </c>
      <c r="I58">
        <f t="shared" si="5"/>
        <v>-1.0755175492958089</v>
      </c>
      <c r="J58">
        <f t="shared" si="6"/>
        <v>1.0755175492958089</v>
      </c>
      <c r="K58">
        <f t="shared" si="7"/>
        <v>0.41144841377386249</v>
      </c>
      <c r="L58">
        <f t="shared" si="8"/>
        <v>0.58855158622613757</v>
      </c>
      <c r="M58">
        <f t="shared" si="9"/>
        <v>2.4304383405634256</v>
      </c>
      <c r="N58">
        <f t="shared" si="10"/>
        <v>1.6990864070422753</v>
      </c>
    </row>
    <row r="59" spans="1:14" x14ac:dyDescent="0.25">
      <c r="A59" s="4">
        <f>IF('True_Odds_Calculator_2-way'!A60="","",'True_Odds_Calculator_2-way'!A60)</f>
        <v>2.41</v>
      </c>
      <c r="B59" s="4">
        <f>IF('True_Odds_Calculator_2-way'!B60="","",'True_Odds_Calculator_2-way'!B60)</f>
        <v>1.61</v>
      </c>
      <c r="C59" s="4">
        <f t="shared" si="0"/>
        <v>0.41493775933609955</v>
      </c>
      <c r="D59">
        <f t="shared" si="1"/>
        <v>0.6211180124223602</v>
      </c>
      <c r="E59">
        <f t="shared" si="2"/>
        <v>3.6055771758459754E-2</v>
      </c>
      <c r="F59">
        <f t="shared" si="3"/>
        <v>-0.22166954459936605</v>
      </c>
      <c r="G59">
        <v>0</v>
      </c>
      <c r="H59">
        <f t="shared" si="4"/>
        <v>0.25772531635782581</v>
      </c>
      <c r="I59">
        <f t="shared" si="5"/>
        <v>-1.0782650440285155</v>
      </c>
      <c r="J59">
        <f t="shared" si="6"/>
        <v>1.0782650440285155</v>
      </c>
      <c r="K59">
        <f t="shared" si="7"/>
        <v>0.39676970546115803</v>
      </c>
      <c r="L59">
        <f t="shared" si="8"/>
        <v>0.60323029453884203</v>
      </c>
      <c r="M59">
        <f t="shared" si="9"/>
        <v>2.5203537120802069</v>
      </c>
      <c r="N59">
        <f t="shared" si="10"/>
        <v>1.6577416768573945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1.87</v>
      </c>
      <c r="C60" s="4">
        <f t="shared" si="0"/>
        <v>0.49751243781094534</v>
      </c>
      <c r="D60">
        <f t="shared" si="1"/>
        <v>0.53475935828876997</v>
      </c>
      <c r="E60">
        <f t="shared" si="2"/>
        <v>3.22717960997152E-2</v>
      </c>
      <c r="F60">
        <f t="shared" si="3"/>
        <v>-0.23377763588474743</v>
      </c>
      <c r="G60">
        <v>0</v>
      </c>
      <c r="H60">
        <f t="shared" si="4"/>
        <v>0.26604943198446268</v>
      </c>
      <c r="I60">
        <f t="shared" si="5"/>
        <v>-1.0667918442539084</v>
      </c>
      <c r="J60">
        <f t="shared" si="6"/>
        <v>1.0667918442539084</v>
      </c>
      <c r="K60">
        <f t="shared" si="7"/>
        <v>0.48135709675649557</v>
      </c>
      <c r="L60">
        <f t="shared" si="8"/>
        <v>0.51864290324350448</v>
      </c>
      <c r="M60">
        <f t="shared" si="9"/>
        <v>2.0774597626964471</v>
      </c>
      <c r="N60">
        <f t="shared" si="10"/>
        <v>1.9281089045009006</v>
      </c>
    </row>
    <row r="61" spans="1:14" x14ac:dyDescent="0.25">
      <c r="A61" s="4">
        <f>IF('True_Odds_Calculator_2-way'!A62="","",'True_Odds_Calculator_2-way'!A62)</f>
        <v>2.15</v>
      </c>
      <c r="B61" s="4">
        <f>IF('True_Odds_Calculator_2-way'!B62="","",'True_Odds_Calculator_2-way'!B62)</f>
        <v>1.74</v>
      </c>
      <c r="C61" s="4">
        <f t="shared" si="0"/>
        <v>0.46511627906976744</v>
      </c>
      <c r="D61">
        <f t="shared" si="1"/>
        <v>0.57471264367816088</v>
      </c>
      <c r="E61">
        <f t="shared" si="2"/>
        <v>3.9828922747928264E-2</v>
      </c>
      <c r="F61">
        <f t="shared" si="3"/>
        <v>-0.22747928361400704</v>
      </c>
      <c r="G61">
        <v>0</v>
      </c>
      <c r="H61">
        <f t="shared" si="4"/>
        <v>0.26730820636193531</v>
      </c>
      <c r="I61">
        <f t="shared" si="5"/>
        <v>-1.0840148207519444</v>
      </c>
      <c r="J61">
        <f t="shared" si="6"/>
        <v>1.0840148207519444</v>
      </c>
      <c r="K61">
        <f t="shared" si="7"/>
        <v>0.44511368892659747</v>
      </c>
      <c r="L61">
        <f t="shared" si="8"/>
        <v>0.55488631107340269</v>
      </c>
      <c r="M61">
        <f t="shared" si="9"/>
        <v>2.2466170438647359</v>
      </c>
      <c r="N61">
        <f t="shared" si="10"/>
        <v>1.8021709673564388</v>
      </c>
    </row>
    <row r="62" spans="1:14" x14ac:dyDescent="0.25">
      <c r="A62" s="4">
        <f>IF('True_Odds_Calculator_2-way'!A63="","",'True_Odds_Calculator_2-way'!A63)</f>
        <v>1.95</v>
      </c>
      <c r="B62" s="4">
        <f>IF('True_Odds_Calculator_2-way'!B63="","",'True_Odds_Calculator_2-way'!B63)</f>
        <v>1.92</v>
      </c>
      <c r="C62" s="4">
        <f t="shared" si="0"/>
        <v>0.51282051282051289</v>
      </c>
      <c r="D62">
        <f t="shared" si="1"/>
        <v>0.52083333333333337</v>
      </c>
      <c r="E62">
        <f t="shared" si="2"/>
        <v>3.3653846153846256E-2</v>
      </c>
      <c r="F62">
        <f t="shared" si="3"/>
        <v>-0.23344017094017089</v>
      </c>
      <c r="G62">
        <v>0</v>
      </c>
      <c r="H62">
        <f t="shared" si="4"/>
        <v>0.26709401709401714</v>
      </c>
      <c r="I62">
        <f t="shared" si="5"/>
        <v>-1.0696563746013956</v>
      </c>
      <c r="J62">
        <f t="shared" si="6"/>
        <v>1.0696563746013956</v>
      </c>
      <c r="K62">
        <f t="shared" si="7"/>
        <v>0.49598904672064897</v>
      </c>
      <c r="L62">
        <f t="shared" si="8"/>
        <v>0.50401095327935097</v>
      </c>
      <c r="M62">
        <f t="shared" si="9"/>
        <v>2.0161735558713256</v>
      </c>
      <c r="N62">
        <f t="shared" si="10"/>
        <v>1.9840838646332837</v>
      </c>
    </row>
    <row r="63" spans="1:14" x14ac:dyDescent="0.25">
      <c r="A63" s="4">
        <f>IF('True_Odds_Calculator_2-way'!A64="","",'True_Odds_Calculator_2-way'!A64)</f>
        <v>2.16</v>
      </c>
      <c r="B63" s="4">
        <f>IF('True_Odds_Calculator_2-way'!B64="","",'True_Odds_Calculator_2-way'!B64)</f>
        <v>1.74</v>
      </c>
      <c r="C63" s="4">
        <f t="shared" si="0"/>
        <v>0.46296296296296291</v>
      </c>
      <c r="D63">
        <f t="shared" si="1"/>
        <v>0.57471264367816088</v>
      </c>
      <c r="E63">
        <f t="shared" si="2"/>
        <v>3.7675606641123682E-2</v>
      </c>
      <c r="F63">
        <f t="shared" si="3"/>
        <v>-0.22839506172839519</v>
      </c>
      <c r="G63">
        <v>0</v>
      </c>
      <c r="H63">
        <f t="shared" si="4"/>
        <v>0.26607066836951887</v>
      </c>
      <c r="I63">
        <f t="shared" si="5"/>
        <v>-1.0793322294408634</v>
      </c>
      <c r="J63">
        <f t="shared" si="6"/>
        <v>1.0793322294408634</v>
      </c>
      <c r="K63">
        <f t="shared" si="7"/>
        <v>0.44404472798104189</v>
      </c>
      <c r="L63">
        <f t="shared" si="8"/>
        <v>0.55595527201895822</v>
      </c>
      <c r="M63">
        <f t="shared" si="9"/>
        <v>2.2520253861514017</v>
      </c>
      <c r="N63">
        <f t="shared" si="10"/>
        <v>1.7987058497862392</v>
      </c>
    </row>
    <row r="64" spans="1:14" x14ac:dyDescent="0.25">
      <c r="A64" s="4">
        <f>IF('True_Odds_Calculator_2-way'!A65="","",'True_Odds_Calculator_2-way'!A65)</f>
        <v>2.35</v>
      </c>
      <c r="B64" s="4">
        <f>IF('True_Odds_Calculator_2-way'!B65="","",'True_Odds_Calculator_2-way'!B65)</f>
        <v>1.63</v>
      </c>
      <c r="C64" s="4">
        <f t="shared" si="0"/>
        <v>0.42553191489361702</v>
      </c>
      <c r="D64">
        <f t="shared" si="1"/>
        <v>0.61349693251533743</v>
      </c>
      <c r="E64">
        <f t="shared" si="2"/>
        <v>3.9028847408954404E-2</v>
      </c>
      <c r="F64">
        <f t="shared" si="3"/>
        <v>-0.22203367706565724</v>
      </c>
      <c r="G64">
        <v>0</v>
      </c>
      <c r="H64">
        <f t="shared" si="4"/>
        <v>0.2610625244746117</v>
      </c>
      <c r="I64">
        <f t="shared" si="5"/>
        <v>-1.0843334143872592</v>
      </c>
      <c r="J64">
        <f t="shared" si="6"/>
        <v>1.0843334143872592</v>
      </c>
      <c r="K64">
        <f t="shared" si="7"/>
        <v>0.4058688457449498</v>
      </c>
      <c r="L64">
        <f t="shared" si="8"/>
        <v>0.59413115425505014</v>
      </c>
      <c r="M64">
        <f t="shared" si="9"/>
        <v>2.4638501094227996</v>
      </c>
      <c r="N64">
        <f t="shared" si="10"/>
        <v>1.6831300510639733</v>
      </c>
    </row>
    <row r="65" spans="1:14" x14ac:dyDescent="0.25">
      <c r="A65" s="4">
        <f>IF('True_Odds_Calculator_2-way'!A66="","",'True_Odds_Calculator_2-way'!A66)</f>
        <v>2.2400000000000002</v>
      </c>
      <c r="B65" s="4">
        <f>IF('True_Odds_Calculator_2-way'!B66="","",'True_Odds_Calculator_2-way'!B66)</f>
        <v>1.69</v>
      </c>
      <c r="C65" s="4">
        <f t="shared" si="0"/>
        <v>0.4464285714285714</v>
      </c>
      <c r="D65">
        <f t="shared" si="1"/>
        <v>0.59171597633136097</v>
      </c>
      <c r="E65">
        <f t="shared" si="2"/>
        <v>3.8144547759932479E-2</v>
      </c>
      <c r="F65">
        <f t="shared" si="3"/>
        <v>-0.22601437024513937</v>
      </c>
      <c r="G65">
        <v>0</v>
      </c>
      <c r="H65">
        <f t="shared" si="4"/>
        <v>0.26415891800507185</v>
      </c>
      <c r="I65">
        <f t="shared" si="5"/>
        <v>-1.0810968751610266</v>
      </c>
      <c r="J65">
        <f t="shared" si="6"/>
        <v>1.0810968751610266</v>
      </c>
      <c r="K65">
        <f t="shared" si="7"/>
        <v>0.42724815706868025</v>
      </c>
      <c r="L65">
        <f t="shared" si="8"/>
        <v>0.57275184293131953</v>
      </c>
      <c r="M65">
        <f t="shared" si="9"/>
        <v>2.3405601251996737</v>
      </c>
      <c r="N65">
        <f t="shared" si="10"/>
        <v>1.7459568438611086</v>
      </c>
    </row>
    <row r="66" spans="1:14" x14ac:dyDescent="0.25">
      <c r="A66" s="4">
        <f>IF('True_Odds_Calculator_2-way'!A67="","",'True_Odds_Calculator_2-way'!A67)</f>
        <v>2.09</v>
      </c>
      <c r="B66" s="4">
        <f>IF('True_Odds_Calculator_2-way'!B67="","",'True_Odds_Calculator_2-way'!B67)</f>
        <v>1.79</v>
      </c>
      <c r="C66" s="4">
        <f t="shared" si="0"/>
        <v>0.47846889952153115</v>
      </c>
      <c r="D66">
        <f t="shared" si="1"/>
        <v>0.55865921787709494</v>
      </c>
      <c r="E66">
        <f t="shared" si="2"/>
        <v>3.7128117398625982E-2</v>
      </c>
      <c r="F66">
        <f t="shared" si="3"/>
        <v>-0.23017294378658693</v>
      </c>
      <c r="G66">
        <v>0</v>
      </c>
      <c r="H66">
        <f t="shared" si="4"/>
        <v>0.26730106118521291</v>
      </c>
      <c r="I66">
        <f t="shared" si="5"/>
        <v>-1.077638764691236</v>
      </c>
      <c r="J66">
        <f t="shared" si="6"/>
        <v>1.077638764691236</v>
      </c>
      <c r="K66">
        <f t="shared" si="7"/>
        <v>0.45984913425207868</v>
      </c>
      <c r="L66">
        <f t="shared" si="8"/>
        <v>0.54015086574792148</v>
      </c>
      <c r="M66">
        <f t="shared" si="9"/>
        <v>2.1746262535134471</v>
      </c>
      <c r="N66">
        <f t="shared" si="10"/>
        <v>1.8513346241060764</v>
      </c>
    </row>
    <row r="67" spans="1:14" x14ac:dyDescent="0.25">
      <c r="A67" s="4">
        <f>IF('True_Odds_Calculator_2-way'!A68="","",'True_Odds_Calculator_2-way'!A68)</f>
        <v>1.92</v>
      </c>
      <c r="B67" s="4">
        <f>IF('True_Odds_Calculator_2-way'!B68="","",'True_Odds_Calculator_2-way'!B68)</f>
        <v>1.95</v>
      </c>
      <c r="C67" s="4">
        <f t="shared" ref="C67:C130" si="11">1/A67</f>
        <v>0.52083333333333337</v>
      </c>
      <c r="D67">
        <f t="shared" ref="D67:D130" si="12">1/B67</f>
        <v>0.51282051282051289</v>
      </c>
      <c r="E67">
        <f t="shared" ref="E67:E130" si="13">C67+D67-1</f>
        <v>3.3653846153846256E-2</v>
      </c>
      <c r="F67">
        <f t="shared" ref="F67:F130" si="14">C67+D67-(C67*D67)-1</f>
        <v>-0.23344017094017089</v>
      </c>
      <c r="G67">
        <v>0</v>
      </c>
      <c r="H67">
        <f t="shared" ref="H67:H130" si="15">C67*D67</f>
        <v>0.26709401709401714</v>
      </c>
      <c r="I67">
        <f t="shared" ref="I67:I130" si="16">((-4*F67*H67)^0.5)/(2*F67)</f>
        <v>-1.0696563746013956</v>
      </c>
      <c r="J67">
        <f t="shared" ref="J67:J130" si="17">(-((-4*F67*H67)^0.5))/(2*F67)</f>
        <v>1.0696563746013956</v>
      </c>
      <c r="K67">
        <f t="shared" ref="K67:K130" si="18">IF(A67="","",(C67/($J67+C67-($J67*C67))))</f>
        <v>0.50401095327935097</v>
      </c>
      <c r="L67">
        <f t="shared" ref="L67:L130" si="19">IF(B67="","",(D67/($J67+D67-($J67*D67))))</f>
        <v>0.49598904672064897</v>
      </c>
      <c r="M67">
        <f t="shared" ref="M67:M130" si="20">IF(A67="","",1/K67)</f>
        <v>1.9840838646332837</v>
      </c>
      <c r="N67">
        <f t="shared" ref="N67:N130" si="21">IF(B67="","",1/L67)</f>
        <v>2.0161735558713256</v>
      </c>
    </row>
    <row r="68" spans="1:14" x14ac:dyDescent="0.25">
      <c r="A68" s="4">
        <f>IF('True_Odds_Calculator_2-way'!A69="","",'True_Odds_Calculator_2-way'!A69)</f>
        <v>2.25</v>
      </c>
      <c r="B68" s="4">
        <f>IF('True_Odds_Calculator_2-way'!B69="","",'True_Odds_Calculator_2-way'!B69)</f>
        <v>1.68</v>
      </c>
      <c r="C68" s="4">
        <f t="shared" si="11"/>
        <v>0.44444444444444442</v>
      </c>
      <c r="D68">
        <f t="shared" si="12"/>
        <v>0.59523809523809523</v>
      </c>
      <c r="E68">
        <f t="shared" si="13"/>
        <v>3.9682539682539542E-2</v>
      </c>
      <c r="F68">
        <f t="shared" si="14"/>
        <v>-0.22486772486772499</v>
      </c>
      <c r="G68">
        <v>0</v>
      </c>
      <c r="H68">
        <f t="shared" si="15"/>
        <v>0.26455026455026454</v>
      </c>
      <c r="I68">
        <f t="shared" si="16"/>
        <v>-1.0846522890932806</v>
      </c>
      <c r="J68">
        <f t="shared" si="17"/>
        <v>1.0846522890932806</v>
      </c>
      <c r="K68">
        <f t="shared" si="18"/>
        <v>0.42448148373559424</v>
      </c>
      <c r="L68">
        <f t="shared" si="19"/>
        <v>0.57551851626440576</v>
      </c>
      <c r="M68">
        <f t="shared" si="20"/>
        <v>2.3558153613666013</v>
      </c>
      <c r="N68">
        <f t="shared" si="21"/>
        <v>1.7375635565834309</v>
      </c>
    </row>
    <row r="69" spans="1:14" x14ac:dyDescent="0.25">
      <c r="A69" s="4">
        <f>IF('True_Odds_Calculator_2-way'!A70="","",'True_Odds_Calculator_2-way'!A70)</f>
        <v>2.58</v>
      </c>
      <c r="B69" s="4">
        <f>IF('True_Odds_Calculator_2-way'!B70="","",'True_Odds_Calculator_2-way'!B70)</f>
        <v>1.53</v>
      </c>
      <c r="C69" s="4">
        <f t="shared" si="11"/>
        <v>0.38759689922480617</v>
      </c>
      <c r="D69">
        <f t="shared" si="12"/>
        <v>0.65359477124183007</v>
      </c>
      <c r="E69">
        <f t="shared" si="13"/>
        <v>4.1191670466636188E-2</v>
      </c>
      <c r="F69">
        <f t="shared" si="14"/>
        <v>-0.21213963621624365</v>
      </c>
      <c r="G69">
        <v>0</v>
      </c>
      <c r="H69">
        <f t="shared" si="15"/>
        <v>0.25333130668287984</v>
      </c>
      <c r="I69">
        <f t="shared" si="16"/>
        <v>-1.0927819720786571</v>
      </c>
      <c r="J69">
        <f t="shared" si="17"/>
        <v>1.0927819720786571</v>
      </c>
      <c r="K69">
        <f t="shared" si="18"/>
        <v>0.36675773658920729</v>
      </c>
      <c r="L69">
        <f t="shared" si="19"/>
        <v>0.63324226341079282</v>
      </c>
      <c r="M69">
        <f t="shared" si="20"/>
        <v>2.7265955158842785</v>
      </c>
      <c r="N69">
        <f t="shared" si="21"/>
        <v>1.579174445201688</v>
      </c>
    </row>
    <row r="70" spans="1:14" x14ac:dyDescent="0.25">
      <c r="A70" s="4">
        <f>IF('True_Odds_Calculator_2-way'!A71="","",'True_Odds_Calculator_2-way'!A71)</f>
        <v>1.72</v>
      </c>
      <c r="B70" s="4">
        <f>IF('True_Odds_Calculator_2-way'!B71="","",'True_Odds_Calculator_2-way'!B71)</f>
        <v>2.15</v>
      </c>
      <c r="C70" s="4">
        <f t="shared" si="11"/>
        <v>0.58139534883720934</v>
      </c>
      <c r="D70">
        <f t="shared" si="12"/>
        <v>0.46511627906976744</v>
      </c>
      <c r="E70">
        <f t="shared" si="13"/>
        <v>4.6511627906976827E-2</v>
      </c>
      <c r="F70">
        <f t="shared" si="14"/>
        <v>-0.22390481341265545</v>
      </c>
      <c r="G70">
        <v>0</v>
      </c>
      <c r="H70">
        <f t="shared" si="15"/>
        <v>0.27041644131963227</v>
      </c>
      <c r="I70">
        <f t="shared" si="16"/>
        <v>-1.0989674556596452</v>
      </c>
      <c r="J70">
        <f t="shared" si="17"/>
        <v>1.0989674556596452</v>
      </c>
      <c r="K70">
        <f t="shared" si="18"/>
        <v>0.55826731793910211</v>
      </c>
      <c r="L70">
        <f t="shared" si="19"/>
        <v>0.44173268206089783</v>
      </c>
      <c r="M70">
        <f t="shared" si="20"/>
        <v>1.7912565680749446</v>
      </c>
      <c r="N70">
        <f t="shared" si="21"/>
        <v>2.2638125740085919</v>
      </c>
    </row>
    <row r="71" spans="1:14" x14ac:dyDescent="0.25">
      <c r="A71" s="4">
        <f>IF('True_Odds_Calculator_2-way'!A72="","",'True_Odds_Calculator_2-way'!A72)</f>
        <v>2.25</v>
      </c>
      <c r="B71" s="4">
        <f>IF('True_Odds_Calculator_2-way'!B72="","",'True_Odds_Calculator_2-way'!B72)</f>
        <v>1.66</v>
      </c>
      <c r="C71" s="4">
        <f t="shared" si="11"/>
        <v>0.44444444444444442</v>
      </c>
      <c r="D71">
        <f t="shared" si="12"/>
        <v>0.60240963855421692</v>
      </c>
      <c r="E71">
        <f t="shared" si="13"/>
        <v>4.685408299866145E-2</v>
      </c>
      <c r="F71">
        <f t="shared" si="14"/>
        <v>-0.22088353413654604</v>
      </c>
      <c r="G71">
        <v>0</v>
      </c>
      <c r="H71">
        <f t="shared" si="15"/>
        <v>0.2677376171352075</v>
      </c>
      <c r="I71">
        <f t="shared" si="16"/>
        <v>-1.1009637651263608</v>
      </c>
      <c r="J71">
        <f t="shared" si="17"/>
        <v>1.1009637651263608</v>
      </c>
      <c r="K71">
        <f t="shared" si="18"/>
        <v>0.42083916310041947</v>
      </c>
      <c r="L71">
        <f t="shared" si="19"/>
        <v>0.57916083689958042</v>
      </c>
      <c r="M71">
        <f t="shared" si="20"/>
        <v>2.3762047064079508</v>
      </c>
      <c r="N71">
        <f t="shared" si="21"/>
        <v>1.7266360849833982</v>
      </c>
    </row>
    <row r="72" spans="1:14" x14ac:dyDescent="0.25">
      <c r="A72" s="4">
        <f>IF('True_Odds_Calculator_2-way'!A73="","",'True_Odds_Calculator_2-way'!A73)</f>
        <v>1.55</v>
      </c>
      <c r="B72" s="4">
        <f>IF('True_Odds_Calculator_2-way'!B73="","",'True_Odds_Calculator_2-way'!B73)</f>
        <v>2.46</v>
      </c>
      <c r="C72" s="4">
        <f t="shared" si="11"/>
        <v>0.64516129032258063</v>
      </c>
      <c r="D72">
        <f t="shared" si="12"/>
        <v>0.4065040650406504</v>
      </c>
      <c r="E72">
        <f t="shared" si="13"/>
        <v>5.1665355363231136E-2</v>
      </c>
      <c r="F72">
        <f t="shared" si="14"/>
        <v>-0.21059533175976908</v>
      </c>
      <c r="G72">
        <v>0</v>
      </c>
      <c r="H72">
        <f t="shared" si="15"/>
        <v>0.26226068712300027</v>
      </c>
      <c r="I72">
        <f t="shared" si="16"/>
        <v>-1.1159435525389718</v>
      </c>
      <c r="J72">
        <f t="shared" si="17"/>
        <v>1.1159435525389718</v>
      </c>
      <c r="K72">
        <f t="shared" si="18"/>
        <v>0.61966739264967663</v>
      </c>
      <c r="L72">
        <f t="shared" si="19"/>
        <v>0.38033260735032309</v>
      </c>
      <c r="M72">
        <f t="shared" si="20"/>
        <v>1.6137689538964348</v>
      </c>
      <c r="N72">
        <f t="shared" si="21"/>
        <v>2.6292775867068987</v>
      </c>
    </row>
    <row r="73" spans="1:14" x14ac:dyDescent="0.25">
      <c r="A73" s="4">
        <f>IF('True_Odds_Calculator_2-way'!A74="","",'True_Odds_Calculator_2-way'!A74)</f>
        <v>1.71</v>
      </c>
      <c r="B73" s="4">
        <f>IF('True_Odds_Calculator_2-way'!B74="","",'True_Odds_Calculator_2-way'!B74)</f>
        <v>2.17</v>
      </c>
      <c r="C73" s="4">
        <f t="shared" si="11"/>
        <v>0.58479532163742687</v>
      </c>
      <c r="D73">
        <f t="shared" si="12"/>
        <v>0.46082949308755761</v>
      </c>
      <c r="E73">
        <f t="shared" si="13"/>
        <v>4.5624814724984475E-2</v>
      </c>
      <c r="F73">
        <f t="shared" si="14"/>
        <v>-0.22386611690516611</v>
      </c>
      <c r="G73">
        <v>0</v>
      </c>
      <c r="H73">
        <f t="shared" si="15"/>
        <v>0.26949093163015064</v>
      </c>
      <c r="I73">
        <f t="shared" si="16"/>
        <v>-1.097180031127722</v>
      </c>
      <c r="J73">
        <f t="shared" si="17"/>
        <v>1.097180031127722</v>
      </c>
      <c r="K73">
        <f t="shared" si="18"/>
        <v>0.56211423509174197</v>
      </c>
      <c r="L73">
        <f t="shared" si="19"/>
        <v>0.43788576490825809</v>
      </c>
      <c r="M73">
        <f t="shared" si="20"/>
        <v>1.7789978221006826</v>
      </c>
      <c r="N73">
        <f t="shared" si="21"/>
        <v>2.283700636419435</v>
      </c>
    </row>
    <row r="74" spans="1:14" x14ac:dyDescent="0.25">
      <c r="A74" s="4">
        <f>IF('True_Odds_Calculator_2-way'!A75="","",'True_Odds_Calculator_2-way'!A75)</f>
        <v>1.71</v>
      </c>
      <c r="B74" s="4">
        <f>IF('True_Odds_Calculator_2-way'!B75="","",'True_Odds_Calculator_2-way'!B75)</f>
        <v>2.25</v>
      </c>
      <c r="C74" s="4">
        <f t="shared" si="11"/>
        <v>0.58479532163742687</v>
      </c>
      <c r="D74">
        <f t="shared" si="12"/>
        <v>0.44444444444444442</v>
      </c>
      <c r="E74">
        <f t="shared" si="13"/>
        <v>2.9239766081871288E-2</v>
      </c>
      <c r="F74">
        <f t="shared" si="14"/>
        <v>-0.2306692657569851</v>
      </c>
      <c r="G74">
        <v>0</v>
      </c>
      <c r="H74">
        <f t="shared" si="15"/>
        <v>0.25990903183885639</v>
      </c>
      <c r="I74">
        <f t="shared" si="16"/>
        <v>-1.0614897848685503</v>
      </c>
      <c r="J74">
        <f t="shared" si="17"/>
        <v>1.0614897848685503</v>
      </c>
      <c r="K74">
        <f t="shared" si="18"/>
        <v>0.57023669616511363</v>
      </c>
      <c r="L74">
        <f t="shared" si="19"/>
        <v>0.42976330383488626</v>
      </c>
      <c r="M74">
        <f t="shared" si="20"/>
        <v>1.753657747256671</v>
      </c>
      <c r="N74">
        <f t="shared" si="21"/>
        <v>2.3268622310856886</v>
      </c>
    </row>
    <row r="75" spans="1:14" x14ac:dyDescent="0.25">
      <c r="A75" s="4">
        <f>IF('True_Odds_Calculator_2-way'!A76="","",'True_Odds_Calculator_2-way'!A76)</f>
        <v>2</v>
      </c>
      <c r="B75" s="4">
        <f>IF('True_Odds_Calculator_2-way'!B76="","",'True_Odds_Calculator_2-way'!B76)</f>
        <v>1.9</v>
      </c>
      <c r="C75" s="4">
        <f t="shared" si="11"/>
        <v>0.5</v>
      </c>
      <c r="D75">
        <f t="shared" si="12"/>
        <v>0.52631578947368418</v>
      </c>
      <c r="E75">
        <f t="shared" si="13"/>
        <v>2.631578947368407E-2</v>
      </c>
      <c r="F75">
        <f t="shared" si="14"/>
        <v>-0.23684210526315796</v>
      </c>
      <c r="G75">
        <v>0</v>
      </c>
      <c r="H75">
        <f t="shared" si="15"/>
        <v>0.26315789473684209</v>
      </c>
      <c r="I75">
        <f t="shared" si="16"/>
        <v>-1.0540925533894596</v>
      </c>
      <c r="J75">
        <f t="shared" si="17"/>
        <v>1.0540925533894596</v>
      </c>
      <c r="K75">
        <f t="shared" si="18"/>
        <v>0.48683298050513807</v>
      </c>
      <c r="L75">
        <f t="shared" si="19"/>
        <v>0.51316701949486188</v>
      </c>
      <c r="M75">
        <f t="shared" si="20"/>
        <v>2.0540925533894594</v>
      </c>
      <c r="N75">
        <f t="shared" si="21"/>
        <v>1.9486832980505142</v>
      </c>
    </row>
    <row r="76" spans="1:14" x14ac:dyDescent="0.25">
      <c r="A76" s="4">
        <f>IF('True_Odds_Calculator_2-way'!A77="","",'True_Odds_Calculator_2-way'!A77)</f>
        <v>2.08</v>
      </c>
      <c r="B76" s="4">
        <f>IF('True_Odds_Calculator_2-way'!B77="","",'True_Odds_Calculator_2-way'!B77)</f>
        <v>1.79</v>
      </c>
      <c r="C76" s="4">
        <f t="shared" si="11"/>
        <v>0.48076923076923073</v>
      </c>
      <c r="D76">
        <f t="shared" si="12"/>
        <v>0.55865921787709494</v>
      </c>
      <c r="E76">
        <f t="shared" si="13"/>
        <v>3.9428448646325664E-2</v>
      </c>
      <c r="F76">
        <f t="shared" si="14"/>
        <v>-0.22915771379458527</v>
      </c>
      <c r="G76">
        <v>0</v>
      </c>
      <c r="H76">
        <f t="shared" si="15"/>
        <v>0.26858616244091099</v>
      </c>
      <c r="I76">
        <f t="shared" si="16"/>
        <v>-1.0826163374360513</v>
      </c>
      <c r="J76">
        <f t="shared" si="17"/>
        <v>1.0826163374360513</v>
      </c>
      <c r="K76">
        <f t="shared" si="18"/>
        <v>0.46099399689806597</v>
      </c>
      <c r="L76">
        <f t="shared" si="19"/>
        <v>0.53900600310193403</v>
      </c>
      <c r="M76">
        <f t="shared" si="20"/>
        <v>2.1692256444309357</v>
      </c>
      <c r="N76">
        <f t="shared" si="21"/>
        <v>1.8552669065744805</v>
      </c>
    </row>
    <row r="77" spans="1:14" x14ac:dyDescent="0.25">
      <c r="A77" s="4">
        <f>IF('True_Odds_Calculator_2-way'!A78="","",'True_Odds_Calculator_2-way'!A78)</f>
        <v>2.83</v>
      </c>
      <c r="B77" s="4">
        <f>IF('True_Odds_Calculator_2-way'!B78="","",'True_Odds_Calculator_2-way'!B78)</f>
        <v>1.46</v>
      </c>
      <c r="C77" s="4">
        <f t="shared" si="11"/>
        <v>0.35335689045936397</v>
      </c>
      <c r="D77">
        <f t="shared" si="12"/>
        <v>0.68493150684931503</v>
      </c>
      <c r="E77">
        <f t="shared" si="13"/>
        <v>3.8288397308678945E-2</v>
      </c>
      <c r="F77">
        <f t="shared" si="14"/>
        <v>-0.20373687012924158</v>
      </c>
      <c r="G77">
        <v>0</v>
      </c>
      <c r="H77">
        <f t="shared" si="15"/>
        <v>0.24202526743792052</v>
      </c>
      <c r="I77">
        <f t="shared" si="16"/>
        <v>-1.0899223022085145</v>
      </c>
      <c r="J77">
        <f t="shared" si="17"/>
        <v>1.0899223022085145</v>
      </c>
      <c r="K77">
        <f t="shared" si="18"/>
        <v>0.33393911970739243</v>
      </c>
      <c r="L77">
        <f t="shared" si="19"/>
        <v>0.66606088029260768</v>
      </c>
      <c r="M77">
        <f t="shared" si="20"/>
        <v>2.9945578130415815</v>
      </c>
      <c r="N77">
        <f t="shared" si="21"/>
        <v>1.5013642590159164</v>
      </c>
    </row>
    <row r="78" spans="1:14" x14ac:dyDescent="0.25">
      <c r="A78" s="4">
        <f>IF('True_Odds_Calculator_2-way'!A79="","",'True_Odds_Calculator_2-way'!A79)</f>
        <v>2.77</v>
      </c>
      <c r="B78" s="4">
        <f>IF('True_Odds_Calculator_2-way'!B79="","",'True_Odds_Calculator_2-way'!B79)</f>
        <v>1.48</v>
      </c>
      <c r="C78" s="4">
        <f t="shared" si="11"/>
        <v>0.36101083032490977</v>
      </c>
      <c r="D78">
        <f t="shared" si="12"/>
        <v>0.67567567567567566</v>
      </c>
      <c r="E78">
        <f t="shared" si="13"/>
        <v>3.6686506000585428E-2</v>
      </c>
      <c r="F78">
        <f t="shared" si="14"/>
        <v>-0.20723973070543467</v>
      </c>
      <c r="G78">
        <v>0</v>
      </c>
      <c r="H78">
        <f t="shared" si="15"/>
        <v>0.24392623670602012</v>
      </c>
      <c r="I78">
        <f t="shared" si="16"/>
        <v>-1.0849075915068656</v>
      </c>
      <c r="J78">
        <f t="shared" si="17"/>
        <v>1.0849075915068656</v>
      </c>
      <c r="K78">
        <f t="shared" si="18"/>
        <v>0.34243216259242865</v>
      </c>
      <c r="L78">
        <f t="shared" si="19"/>
        <v>0.6575678374075713</v>
      </c>
      <c r="M78">
        <f t="shared" si="20"/>
        <v>2.9202864369671522</v>
      </c>
      <c r="N78">
        <f t="shared" si="21"/>
        <v>1.5207556439232957</v>
      </c>
    </row>
    <row r="79" spans="1:14" x14ac:dyDescent="0.25">
      <c r="A79" s="4">
        <f>IF('True_Odds_Calculator_2-way'!A80="","",'True_Odds_Calculator_2-way'!A80)</f>
        <v>2.38</v>
      </c>
      <c r="B79" s="4">
        <f>IF('True_Odds_Calculator_2-way'!B80="","",'True_Odds_Calculator_2-way'!B80)</f>
        <v>1.62</v>
      </c>
      <c r="C79" s="4">
        <f t="shared" si="11"/>
        <v>0.42016806722689076</v>
      </c>
      <c r="D79">
        <f t="shared" si="12"/>
        <v>0.61728395061728392</v>
      </c>
      <c r="E79">
        <f t="shared" si="13"/>
        <v>3.7452017844174623E-2</v>
      </c>
      <c r="F79">
        <f t="shared" si="14"/>
        <v>-0.22191098661686903</v>
      </c>
      <c r="G79">
        <v>0</v>
      </c>
      <c r="H79">
        <f t="shared" si="15"/>
        <v>0.25936300446104366</v>
      </c>
      <c r="I79">
        <f t="shared" si="16"/>
        <v>-1.0810968751610261</v>
      </c>
      <c r="J79">
        <f t="shared" si="17"/>
        <v>1.0810968751610261</v>
      </c>
      <c r="K79">
        <f t="shared" si="18"/>
        <v>0.4012980084049661</v>
      </c>
      <c r="L79">
        <f t="shared" si="19"/>
        <v>0.59870199159503401</v>
      </c>
      <c r="M79">
        <f t="shared" si="20"/>
        <v>2.4919136877222163</v>
      </c>
      <c r="N79">
        <f t="shared" si="21"/>
        <v>1.6702800625998362</v>
      </c>
    </row>
    <row r="80" spans="1:14" x14ac:dyDescent="0.25">
      <c r="A80" s="4">
        <f>IF('True_Odds_Calculator_2-way'!A81="","",'True_Odds_Calculator_2-way'!A81)</f>
        <v>2.33</v>
      </c>
      <c r="B80" s="4">
        <f>IF('True_Odds_Calculator_2-way'!B81="","",'True_Odds_Calculator_2-way'!B81)</f>
        <v>1.64</v>
      </c>
      <c r="C80" s="4">
        <f t="shared" si="11"/>
        <v>0.42918454935622319</v>
      </c>
      <c r="D80">
        <f t="shared" si="12"/>
        <v>0.6097560975609756</v>
      </c>
      <c r="E80">
        <f t="shared" si="13"/>
        <v>3.8940646917198674E-2</v>
      </c>
      <c r="F80">
        <f t="shared" si="14"/>
        <v>-0.2227572490317179</v>
      </c>
      <c r="G80">
        <v>0</v>
      </c>
      <c r="H80">
        <f t="shared" si="15"/>
        <v>0.26169789594891657</v>
      </c>
      <c r="I80">
        <f t="shared" si="16"/>
        <v>-1.0838874619051497</v>
      </c>
      <c r="J80">
        <f t="shared" si="17"/>
        <v>1.0838874619051497</v>
      </c>
      <c r="K80">
        <f t="shared" si="18"/>
        <v>0.4095724747444402</v>
      </c>
      <c r="L80">
        <f t="shared" si="19"/>
        <v>0.59042752525555997</v>
      </c>
      <c r="M80">
        <f t="shared" si="20"/>
        <v>2.4415703243338491</v>
      </c>
      <c r="N80">
        <f t="shared" si="21"/>
        <v>1.6936879756192957</v>
      </c>
    </row>
    <row r="81" spans="1:14" x14ac:dyDescent="0.25">
      <c r="A81" s="4">
        <f>IF('True_Odds_Calculator_2-way'!A82="","",'True_Odds_Calculator_2-way'!A82)</f>
        <v>2.16</v>
      </c>
      <c r="B81" s="4">
        <f>IF('True_Odds_Calculator_2-way'!B82="","",'True_Odds_Calculator_2-way'!B82)</f>
        <v>1.74</v>
      </c>
      <c r="C81" s="4">
        <f t="shared" si="11"/>
        <v>0.46296296296296291</v>
      </c>
      <c r="D81">
        <f t="shared" si="12"/>
        <v>0.57471264367816088</v>
      </c>
      <c r="E81">
        <f t="shared" si="13"/>
        <v>3.7675606641123682E-2</v>
      </c>
      <c r="F81">
        <f t="shared" si="14"/>
        <v>-0.22839506172839519</v>
      </c>
      <c r="G81">
        <v>0</v>
      </c>
      <c r="H81">
        <f t="shared" si="15"/>
        <v>0.26607066836951887</v>
      </c>
      <c r="I81">
        <f t="shared" si="16"/>
        <v>-1.0793322294408634</v>
      </c>
      <c r="J81">
        <f t="shared" si="17"/>
        <v>1.0793322294408634</v>
      </c>
      <c r="K81">
        <f t="shared" si="18"/>
        <v>0.44404472798104189</v>
      </c>
      <c r="L81">
        <f t="shared" si="19"/>
        <v>0.55595527201895822</v>
      </c>
      <c r="M81">
        <f t="shared" si="20"/>
        <v>2.2520253861514017</v>
      </c>
      <c r="N81">
        <f t="shared" si="21"/>
        <v>1.7987058497862392</v>
      </c>
    </row>
    <row r="82" spans="1:14" x14ac:dyDescent="0.25">
      <c r="A82" s="4">
        <f>IF('True_Odds_Calculator_2-way'!A83="","",'True_Odds_Calculator_2-way'!A83)</f>
        <v>2.1800000000000002</v>
      </c>
      <c r="B82" s="4">
        <f>IF('True_Odds_Calculator_2-way'!B83="","",'True_Odds_Calculator_2-way'!B83)</f>
        <v>1.72</v>
      </c>
      <c r="C82" s="4">
        <f t="shared" si="11"/>
        <v>0.4587155963302752</v>
      </c>
      <c r="D82">
        <f t="shared" si="12"/>
        <v>0.58139534883720934</v>
      </c>
      <c r="E82">
        <f t="shared" si="13"/>
        <v>4.0110945167484591E-2</v>
      </c>
      <c r="F82">
        <f t="shared" si="14"/>
        <v>-0.22658416897802425</v>
      </c>
      <c r="G82">
        <v>0</v>
      </c>
      <c r="H82">
        <f t="shared" si="15"/>
        <v>0.26669511414550884</v>
      </c>
      <c r="I82">
        <f t="shared" si="16"/>
        <v>-1.0849075915068656</v>
      </c>
      <c r="J82">
        <f t="shared" si="17"/>
        <v>1.0849075915068656</v>
      </c>
      <c r="K82">
        <f t="shared" si="18"/>
        <v>0.43855976031354993</v>
      </c>
      <c r="L82">
        <f t="shared" si="19"/>
        <v>0.56144023968644996</v>
      </c>
      <c r="M82">
        <f t="shared" si="20"/>
        <v>2.2801909579781015</v>
      </c>
      <c r="N82">
        <f t="shared" si="21"/>
        <v>1.7811334658849434</v>
      </c>
    </row>
    <row r="83" spans="1:14" x14ac:dyDescent="0.25">
      <c r="A83" s="4">
        <f>IF('True_Odds_Calculator_2-way'!A84="","",'True_Odds_Calculator_2-way'!A84)</f>
        <v>2.46</v>
      </c>
      <c r="B83" s="4">
        <f>IF('True_Odds_Calculator_2-way'!B84="","",'True_Odds_Calculator_2-way'!B84)</f>
        <v>1.58</v>
      </c>
      <c r="C83" s="4">
        <f t="shared" si="11"/>
        <v>0.4065040650406504</v>
      </c>
      <c r="D83">
        <f t="shared" si="12"/>
        <v>0.63291139240506322</v>
      </c>
      <c r="E83">
        <f t="shared" si="13"/>
        <v>3.9415457445713731E-2</v>
      </c>
      <c r="F83">
        <f t="shared" si="14"/>
        <v>-0.21786559637748271</v>
      </c>
      <c r="G83">
        <v>0</v>
      </c>
      <c r="H83">
        <f t="shared" si="15"/>
        <v>0.25728105382319644</v>
      </c>
      <c r="I83">
        <f t="shared" si="16"/>
        <v>-1.0866997704607786</v>
      </c>
      <c r="J83">
        <f t="shared" si="17"/>
        <v>1.0866997704607786</v>
      </c>
      <c r="K83">
        <f t="shared" si="18"/>
        <v>0.38661064275703094</v>
      </c>
      <c r="L83">
        <f t="shared" si="19"/>
        <v>0.61338935724296906</v>
      </c>
      <c r="M83">
        <f t="shared" si="20"/>
        <v>2.5865816648727367</v>
      </c>
      <c r="N83">
        <f t="shared" si="21"/>
        <v>1.6302858668672515</v>
      </c>
    </row>
    <row r="84" spans="1:14" x14ac:dyDescent="0.25">
      <c r="A84" s="4">
        <f>IF('True_Odds_Calculator_2-way'!A85="","",'True_Odds_Calculator_2-way'!A85)</f>
        <v>2.57</v>
      </c>
      <c r="B84" s="4">
        <f>IF('True_Odds_Calculator_2-way'!B85="","",'True_Odds_Calculator_2-way'!B85)</f>
        <v>1.54</v>
      </c>
      <c r="C84" s="4">
        <f t="shared" si="11"/>
        <v>0.38910505836575876</v>
      </c>
      <c r="D84">
        <f t="shared" si="12"/>
        <v>0.64935064935064934</v>
      </c>
      <c r="E84">
        <f t="shared" si="13"/>
        <v>3.845570771640805E-2</v>
      </c>
      <c r="F84">
        <f t="shared" si="14"/>
        <v>-0.21420991459901972</v>
      </c>
      <c r="G84">
        <v>0</v>
      </c>
      <c r="H84">
        <f t="shared" si="15"/>
        <v>0.25266562231542777</v>
      </c>
      <c r="I84">
        <f t="shared" si="16"/>
        <v>-1.0860586874184577</v>
      </c>
      <c r="J84">
        <f t="shared" si="17"/>
        <v>1.0860586874184577</v>
      </c>
      <c r="K84">
        <f t="shared" si="18"/>
        <v>0.36967044193530912</v>
      </c>
      <c r="L84">
        <f t="shared" si="19"/>
        <v>0.63032955806469082</v>
      </c>
      <c r="M84">
        <f t="shared" si="20"/>
        <v>2.7051121392469786</v>
      </c>
      <c r="N84">
        <f t="shared" si="21"/>
        <v>1.5864716912059673</v>
      </c>
    </row>
    <row r="85" spans="1:14" x14ac:dyDescent="0.25">
      <c r="A85" s="4">
        <f>IF('True_Odds_Calculator_2-way'!A86="","",'True_Odds_Calculator_2-way'!A86)</f>
        <v>2.2599999999999998</v>
      </c>
      <c r="B85" s="4">
        <f>IF('True_Odds_Calculator_2-way'!B86="","",'True_Odds_Calculator_2-way'!B86)</f>
        <v>1.65</v>
      </c>
      <c r="C85" s="4">
        <f t="shared" si="11"/>
        <v>0.44247787610619471</v>
      </c>
      <c r="D85">
        <f t="shared" si="12"/>
        <v>0.60606060606060608</v>
      </c>
      <c r="E85">
        <f t="shared" si="13"/>
        <v>4.85384821668009E-2</v>
      </c>
      <c r="F85">
        <f t="shared" si="14"/>
        <v>-0.21962992759452926</v>
      </c>
      <c r="G85">
        <v>0</v>
      </c>
      <c r="H85">
        <f t="shared" si="15"/>
        <v>0.26816840976133016</v>
      </c>
      <c r="I85">
        <f t="shared" si="16"/>
        <v>-1.1049892402196602</v>
      </c>
      <c r="J85">
        <f t="shared" si="17"/>
        <v>1.1049892402196602</v>
      </c>
      <c r="K85">
        <f t="shared" si="18"/>
        <v>0.41801014383590385</v>
      </c>
      <c r="L85">
        <f t="shared" si="19"/>
        <v>0.58198985616409593</v>
      </c>
      <c r="M85">
        <f t="shared" si="20"/>
        <v>2.3922864426767716</v>
      </c>
      <c r="N85">
        <f t="shared" si="21"/>
        <v>1.7182430061427794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1.82</v>
      </c>
      <c r="C86" s="4">
        <f t="shared" si="11"/>
        <v>0.48076923076923073</v>
      </c>
      <c r="D86">
        <f t="shared" si="12"/>
        <v>0.54945054945054939</v>
      </c>
      <c r="E86">
        <f t="shared" si="13"/>
        <v>3.0219780219780112E-2</v>
      </c>
      <c r="F86">
        <f t="shared" si="14"/>
        <v>-0.23393913778529174</v>
      </c>
      <c r="G86">
        <v>0</v>
      </c>
      <c r="H86">
        <f t="shared" si="15"/>
        <v>0.2641589180050718</v>
      </c>
      <c r="I86">
        <f t="shared" si="16"/>
        <v>-1.0626278551055635</v>
      </c>
      <c r="J86">
        <f t="shared" si="17"/>
        <v>1.0626278551055635</v>
      </c>
      <c r="K86">
        <f t="shared" si="18"/>
        <v>0.46562780185187441</v>
      </c>
      <c r="L86">
        <f t="shared" si="19"/>
        <v>0.53437219814812564</v>
      </c>
      <c r="M86">
        <f t="shared" si="20"/>
        <v>2.1476380835140083</v>
      </c>
      <c r="N86">
        <f t="shared" si="21"/>
        <v>1.8713548411865626</v>
      </c>
    </row>
    <row r="87" spans="1:14" x14ac:dyDescent="0.25">
      <c r="A87" s="4">
        <f>IF('True_Odds_Calculator_2-way'!A88="","",'True_Odds_Calculator_2-way'!A88)</f>
        <v>2.4900000000000002</v>
      </c>
      <c r="B87" s="4">
        <f>IF('True_Odds_Calculator_2-way'!B88="","",'True_Odds_Calculator_2-way'!B88)</f>
        <v>1.59</v>
      </c>
      <c r="C87" s="4">
        <f t="shared" si="11"/>
        <v>0.40160642570281119</v>
      </c>
      <c r="D87">
        <f t="shared" si="12"/>
        <v>0.62893081761006286</v>
      </c>
      <c r="E87">
        <f t="shared" si="13"/>
        <v>3.0537243312874107E-2</v>
      </c>
      <c r="F87">
        <f t="shared" si="14"/>
        <v>-0.22204541436184988</v>
      </c>
      <c r="G87">
        <v>0</v>
      </c>
      <c r="H87">
        <f t="shared" si="15"/>
        <v>0.25258265767472399</v>
      </c>
      <c r="I87">
        <f t="shared" si="16"/>
        <v>-1.0665491157310274</v>
      </c>
      <c r="J87">
        <f t="shared" si="17"/>
        <v>1.0665491157310274</v>
      </c>
      <c r="K87">
        <f t="shared" si="18"/>
        <v>0.38622591959905123</v>
      </c>
      <c r="L87">
        <f t="shared" si="19"/>
        <v>0.61377408040094872</v>
      </c>
      <c r="M87">
        <f t="shared" si="20"/>
        <v>2.5891581824392307</v>
      </c>
      <c r="N87">
        <f t="shared" si="21"/>
        <v>1.6292639782813063</v>
      </c>
    </row>
    <row r="88" spans="1:14" x14ac:dyDescent="0.25">
      <c r="A88" s="4">
        <f>IF('True_Odds_Calculator_2-way'!A89="","",'True_Odds_Calculator_2-way'!A89)</f>
        <v>1.9</v>
      </c>
      <c r="B88" s="4">
        <f>IF('True_Odds_Calculator_2-way'!B89="","",'True_Odds_Calculator_2-way'!B89)</f>
        <v>2.0099999999999998</v>
      </c>
      <c r="C88" s="4">
        <f t="shared" si="11"/>
        <v>0.52631578947368418</v>
      </c>
      <c r="D88">
        <f t="shared" si="12"/>
        <v>0.49751243781094534</v>
      </c>
      <c r="E88">
        <f t="shared" si="13"/>
        <v>2.3828227284629522E-2</v>
      </c>
      <c r="F88">
        <f t="shared" si="14"/>
        <v>-0.23802042419481539</v>
      </c>
      <c r="G88">
        <v>0</v>
      </c>
      <c r="H88">
        <f t="shared" si="15"/>
        <v>0.26184865147944492</v>
      </c>
      <c r="I88">
        <f t="shared" si="16"/>
        <v>-1.0488612925459211</v>
      </c>
      <c r="J88">
        <f t="shared" si="17"/>
        <v>1.0488612925459211</v>
      </c>
      <c r="K88">
        <f t="shared" si="18"/>
        <v>0.51440986432507074</v>
      </c>
      <c r="L88">
        <f t="shared" si="19"/>
        <v>0.48559013567492909</v>
      </c>
      <c r="M88">
        <f t="shared" si="20"/>
        <v>1.9439751632913294</v>
      </c>
      <c r="N88">
        <f t="shared" si="21"/>
        <v>2.0593499054713802</v>
      </c>
    </row>
    <row r="89" spans="1:14" x14ac:dyDescent="0.25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11"/>
        <v>0.45662100456621008</v>
      </c>
      <c r="D89">
        <f t="shared" si="12"/>
        <v>0.57471264367816088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0.4408953301027736</v>
      </c>
      <c r="L89">
        <f t="shared" si="19"/>
        <v>0.5591046698972264</v>
      </c>
      <c r="M89">
        <f t="shared" si="20"/>
        <v>2.2681120250624973</v>
      </c>
      <c r="N89">
        <f t="shared" si="21"/>
        <v>1.7885738643245783</v>
      </c>
    </row>
    <row r="90" spans="1:14" x14ac:dyDescent="0.25">
      <c r="A90" s="4">
        <f>IF('True_Odds_Calculator_2-way'!A91="","",'True_Odds_Calculator_2-way'!A91)</f>
        <v>2.2400000000000002</v>
      </c>
      <c r="B90" s="4">
        <f>IF('True_Odds_Calculator_2-way'!B91="","",'True_Odds_Calculator_2-way'!B91)</f>
        <v>1.7</v>
      </c>
      <c r="C90" s="4">
        <f t="shared" si="11"/>
        <v>0.4464285714285714</v>
      </c>
      <c r="D90">
        <f t="shared" si="12"/>
        <v>0.58823529411764708</v>
      </c>
      <c r="E90">
        <f t="shared" si="13"/>
        <v>3.4663865546218364E-2</v>
      </c>
      <c r="F90">
        <f t="shared" si="14"/>
        <v>-0.22794117647058831</v>
      </c>
      <c r="G90">
        <v>0</v>
      </c>
      <c r="H90">
        <f t="shared" si="15"/>
        <v>0.26260504201680673</v>
      </c>
      <c r="I90">
        <f t="shared" si="16"/>
        <v>-1.0733469768527293</v>
      </c>
      <c r="J90">
        <f t="shared" si="17"/>
        <v>1.0733469768527293</v>
      </c>
      <c r="K90">
        <f t="shared" si="18"/>
        <v>0.42900958501512831</v>
      </c>
      <c r="L90">
        <f t="shared" si="19"/>
        <v>0.5709904149848718</v>
      </c>
      <c r="M90">
        <f t="shared" si="20"/>
        <v>2.3309502512973848</v>
      </c>
      <c r="N90">
        <f t="shared" si="21"/>
        <v>1.7513428837969105</v>
      </c>
    </row>
    <row r="91" spans="1:14" x14ac:dyDescent="0.25">
      <c r="A91" s="4">
        <f>IF('True_Odds_Calculator_2-way'!A92="","",'True_Odds_Calculator_2-way'!A92)</f>
        <v>2.38</v>
      </c>
      <c r="B91" s="4">
        <f>IF('True_Odds_Calculator_2-way'!B92="","",'True_Odds_Calculator_2-way'!B92)</f>
        <v>1.63</v>
      </c>
      <c r="C91" s="4">
        <f t="shared" si="11"/>
        <v>0.42016806722689076</v>
      </c>
      <c r="D91">
        <f t="shared" si="12"/>
        <v>0.61349693251533743</v>
      </c>
      <c r="E91">
        <f t="shared" si="13"/>
        <v>3.3664999742228252E-2</v>
      </c>
      <c r="F91">
        <f t="shared" si="14"/>
        <v>-0.22410682064236731</v>
      </c>
      <c r="G91">
        <v>0</v>
      </c>
      <c r="H91">
        <f t="shared" si="15"/>
        <v>0.25777182038459556</v>
      </c>
      <c r="I91">
        <f t="shared" si="16"/>
        <v>-1.0724824201463117</v>
      </c>
      <c r="J91">
        <f t="shared" si="17"/>
        <v>1.0724824201463117</v>
      </c>
      <c r="K91">
        <f t="shared" si="18"/>
        <v>0.40322162143360418</v>
      </c>
      <c r="L91">
        <f t="shared" si="19"/>
        <v>0.59677837856639582</v>
      </c>
      <c r="M91">
        <f t="shared" si="20"/>
        <v>2.4800257398019103</v>
      </c>
      <c r="N91">
        <f t="shared" si="21"/>
        <v>1.6756639246921761</v>
      </c>
    </row>
    <row r="92" spans="1:14" x14ac:dyDescent="0.25">
      <c r="A92" s="4">
        <f>IF('True_Odds_Calculator_2-way'!A93="","",'True_Odds_Calculator_2-way'!A93)</f>
        <v>2.44</v>
      </c>
      <c r="B92" s="4">
        <f>IF('True_Odds_Calculator_2-way'!B93="","",'True_Odds_Calculator_2-way'!B93)</f>
        <v>1.6</v>
      </c>
      <c r="C92" s="4">
        <f t="shared" si="11"/>
        <v>0.4098360655737705</v>
      </c>
      <c r="D92">
        <f t="shared" si="12"/>
        <v>0.625</v>
      </c>
      <c r="E92">
        <f t="shared" si="13"/>
        <v>3.4836065573770503E-2</v>
      </c>
      <c r="F92">
        <f t="shared" si="14"/>
        <v>-0.22131147540983609</v>
      </c>
      <c r="G92">
        <v>0</v>
      </c>
      <c r="H92">
        <f t="shared" si="15"/>
        <v>0.25614754098360659</v>
      </c>
      <c r="I92">
        <f t="shared" si="16"/>
        <v>-1.075828707279838</v>
      </c>
      <c r="J92">
        <f t="shared" si="17"/>
        <v>1.075828707279838</v>
      </c>
      <c r="K92">
        <f t="shared" si="18"/>
        <v>0.39228095605926194</v>
      </c>
      <c r="L92">
        <f t="shared" si="19"/>
        <v>0.60771904394073795</v>
      </c>
      <c r="M92">
        <f t="shared" si="20"/>
        <v>2.5491933384829668</v>
      </c>
      <c r="N92">
        <f t="shared" si="21"/>
        <v>1.6454972243679031</v>
      </c>
    </row>
    <row r="93" spans="1:14" x14ac:dyDescent="0.25">
      <c r="A93" s="4">
        <f>IF('True_Odds_Calculator_2-way'!A94="","",'True_Odds_Calculator_2-way'!A94)</f>
        <v>2.2599999999999998</v>
      </c>
      <c r="B93" s="4">
        <f>IF('True_Odds_Calculator_2-way'!B94="","",'True_Odds_Calculator_2-way'!B94)</f>
        <v>1.69</v>
      </c>
      <c r="C93" s="4">
        <f t="shared" si="11"/>
        <v>0.44247787610619471</v>
      </c>
      <c r="D93">
        <f t="shared" si="12"/>
        <v>0.59171597633136097</v>
      </c>
      <c r="E93">
        <f t="shared" si="13"/>
        <v>3.4193852437555794E-2</v>
      </c>
      <c r="F93">
        <f t="shared" si="14"/>
        <v>-0.22762737602764815</v>
      </c>
      <c r="G93">
        <v>0</v>
      </c>
      <c r="H93">
        <f t="shared" si="15"/>
        <v>0.261821228465204</v>
      </c>
      <c r="I93">
        <f t="shared" si="16"/>
        <v>-1.0724824201463119</v>
      </c>
      <c r="J93">
        <f t="shared" si="17"/>
        <v>1.0724824201463119</v>
      </c>
      <c r="K93">
        <f t="shared" si="18"/>
        <v>0.42529160714947917</v>
      </c>
      <c r="L93">
        <f t="shared" si="19"/>
        <v>0.57470839285052078</v>
      </c>
      <c r="M93">
        <f t="shared" si="20"/>
        <v>2.351327849384353</v>
      </c>
      <c r="N93">
        <f t="shared" si="21"/>
        <v>1.7400128699009547</v>
      </c>
    </row>
    <row r="94" spans="1:14" x14ac:dyDescent="0.25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11"/>
        <v>0.44247787610619471</v>
      </c>
      <c r="D94">
        <f t="shared" si="12"/>
        <v>0.59171597633136097</v>
      </c>
      <c r="E94">
        <f t="shared" si="13"/>
        <v>3.4193852437555794E-2</v>
      </c>
      <c r="F94">
        <f t="shared" si="14"/>
        <v>-0.22762737602764815</v>
      </c>
      <c r="G94">
        <v>0</v>
      </c>
      <c r="H94">
        <f t="shared" si="15"/>
        <v>0.261821228465204</v>
      </c>
      <c r="I94">
        <f t="shared" si="16"/>
        <v>-1.0724824201463119</v>
      </c>
      <c r="J94">
        <f t="shared" si="17"/>
        <v>1.0724824201463119</v>
      </c>
      <c r="K94">
        <f t="shared" si="18"/>
        <v>0.42529160714947917</v>
      </c>
      <c r="L94">
        <f t="shared" si="19"/>
        <v>0.57470839285052078</v>
      </c>
      <c r="M94">
        <f t="shared" si="20"/>
        <v>2.351327849384353</v>
      </c>
      <c r="N94">
        <f t="shared" si="21"/>
        <v>1.7400128699009547</v>
      </c>
    </row>
    <row r="95" spans="1:14" x14ac:dyDescent="0.25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11"/>
        <v>0.40485829959514169</v>
      </c>
      <c r="D95">
        <f t="shared" si="12"/>
        <v>0.62893081761006286</v>
      </c>
      <c r="E95">
        <f t="shared" si="13"/>
        <v>3.37891172052045E-2</v>
      </c>
      <c r="F95">
        <f t="shared" si="14"/>
        <v>-0.22083874417538774</v>
      </c>
      <c r="G95">
        <v>0</v>
      </c>
      <c r="H95">
        <f t="shared" si="15"/>
        <v>0.25462786138059224</v>
      </c>
      <c r="I95">
        <f t="shared" si="16"/>
        <v>-1.0737800400040409</v>
      </c>
      <c r="J95">
        <f t="shared" si="17"/>
        <v>1.0737800400040409</v>
      </c>
      <c r="K95">
        <f t="shared" si="18"/>
        <v>0.38782889624489203</v>
      </c>
      <c r="L95">
        <f t="shared" si="19"/>
        <v>0.61217110375510797</v>
      </c>
      <c r="M95">
        <f t="shared" si="20"/>
        <v>2.5784566588059405</v>
      </c>
      <c r="N95">
        <f t="shared" si="21"/>
        <v>1.6335302236023845</v>
      </c>
    </row>
    <row r="96" spans="1:14" x14ac:dyDescent="0.25">
      <c r="A96" s="4">
        <f>IF('True_Odds_Calculator_2-way'!A97="","",'True_Odds_Calculator_2-way'!A97)</f>
        <v>2.0499999999999998</v>
      </c>
      <c r="B96" s="4">
        <f>IF('True_Odds_Calculator_2-way'!B97="","",'True_Odds_Calculator_2-way'!B97)</f>
        <v>1.85</v>
      </c>
      <c r="C96" s="4">
        <f t="shared" si="11"/>
        <v>0.48780487804878053</v>
      </c>
      <c r="D96">
        <f t="shared" si="12"/>
        <v>0.54054054054054046</v>
      </c>
      <c r="E96">
        <f t="shared" si="13"/>
        <v>2.8345418589321048E-2</v>
      </c>
      <c r="F96">
        <f t="shared" si="14"/>
        <v>-0.2353328938694792</v>
      </c>
      <c r="G96">
        <v>0</v>
      </c>
      <c r="H96">
        <f t="shared" si="15"/>
        <v>0.26367831245880025</v>
      </c>
      <c r="I96">
        <f t="shared" si="16"/>
        <v>-1.0585122480499263</v>
      </c>
      <c r="J96">
        <f t="shared" si="17"/>
        <v>1.0585122480499263</v>
      </c>
      <c r="K96">
        <f t="shared" si="18"/>
        <v>0.47361090692279612</v>
      </c>
      <c r="L96">
        <f t="shared" si="19"/>
        <v>0.52638909307720383</v>
      </c>
      <c r="M96">
        <f t="shared" si="20"/>
        <v>2.1114378604524222</v>
      </c>
      <c r="N96">
        <f t="shared" si="21"/>
        <v>1.8997354108424378</v>
      </c>
    </row>
    <row r="97" spans="1:14" x14ac:dyDescent="0.25">
      <c r="A97" s="4">
        <f>IF('True_Odds_Calculator_2-way'!A98="","",'True_Odds_Calculator_2-way'!A98)</f>
        <v>1.99</v>
      </c>
      <c r="B97" s="4">
        <f>IF('True_Odds_Calculator_2-way'!B98="","",'True_Odds_Calculator_2-way'!B98)</f>
        <v>1.9</v>
      </c>
      <c r="C97" s="4">
        <f t="shared" si="11"/>
        <v>0.50251256281407031</v>
      </c>
      <c r="D97">
        <f t="shared" si="12"/>
        <v>0.52631578947368418</v>
      </c>
      <c r="E97">
        <f t="shared" si="13"/>
        <v>2.8828352287754377E-2</v>
      </c>
      <c r="F97">
        <f t="shared" si="14"/>
        <v>-0.23565194393017741</v>
      </c>
      <c r="G97">
        <v>0</v>
      </c>
      <c r="H97">
        <f t="shared" si="15"/>
        <v>0.26448029621793173</v>
      </c>
      <c r="I97">
        <f t="shared" si="16"/>
        <v>-1.0594028769395465</v>
      </c>
      <c r="J97">
        <f t="shared" si="17"/>
        <v>1.0594028769395465</v>
      </c>
      <c r="K97">
        <f t="shared" si="18"/>
        <v>0.48808848170151553</v>
      </c>
      <c r="L97">
        <f t="shared" si="19"/>
        <v>0.51191151829848447</v>
      </c>
      <c r="M97">
        <f t="shared" si="20"/>
        <v>2.0488088481701512</v>
      </c>
      <c r="N97">
        <f t="shared" si="21"/>
        <v>1.9534625892455926</v>
      </c>
    </row>
    <row r="98" spans="1:14" x14ac:dyDescent="0.25">
      <c r="A98" s="4">
        <f>IF('True_Odds_Calculator_2-way'!A99="","",'True_Odds_Calculator_2-way'!A99)</f>
        <v>1.46</v>
      </c>
      <c r="B98" s="4">
        <f>IF('True_Odds_Calculator_2-way'!B99="","",'True_Odds_Calculator_2-way'!B99)</f>
        <v>2.79</v>
      </c>
      <c r="C98" s="4">
        <f t="shared" si="11"/>
        <v>0.68493150684931503</v>
      </c>
      <c r="D98">
        <f t="shared" si="12"/>
        <v>0.35842293906810035</v>
      </c>
      <c r="E98">
        <f t="shared" si="13"/>
        <v>4.335444591741533E-2</v>
      </c>
      <c r="F98">
        <f t="shared" si="14"/>
        <v>-0.20214071782785892</v>
      </c>
      <c r="G98">
        <v>0</v>
      </c>
      <c r="H98">
        <f t="shared" si="15"/>
        <v>0.24549516374527419</v>
      </c>
      <c r="I98">
        <f t="shared" si="16"/>
        <v>-1.1020329217416236</v>
      </c>
      <c r="J98">
        <f t="shared" si="17"/>
        <v>1.1020329217416236</v>
      </c>
      <c r="K98">
        <f t="shared" si="18"/>
        <v>0.66359856559244146</v>
      </c>
      <c r="L98">
        <f t="shared" si="19"/>
        <v>0.33640143440755887</v>
      </c>
      <c r="M98">
        <f t="shared" si="20"/>
        <v>1.5069351440011465</v>
      </c>
      <c r="N98">
        <f t="shared" si="21"/>
        <v>2.9726389299175064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1.81</v>
      </c>
      <c r="C99" s="4">
        <f t="shared" si="11"/>
        <v>0.47846889952153115</v>
      </c>
      <c r="D99">
        <f t="shared" si="12"/>
        <v>0.5524861878453039</v>
      </c>
      <c r="E99">
        <f t="shared" si="13"/>
        <v>3.0955087366835166E-2</v>
      </c>
      <c r="F99">
        <f t="shared" si="14"/>
        <v>-0.23339237093235332</v>
      </c>
      <c r="G99">
        <v>0</v>
      </c>
      <c r="H99">
        <f t="shared" si="15"/>
        <v>0.26434745829918849</v>
      </c>
      <c r="I99">
        <f t="shared" si="16"/>
        <v>-1.064251428023502</v>
      </c>
      <c r="J99">
        <f t="shared" si="17"/>
        <v>1.064251428023502</v>
      </c>
      <c r="K99">
        <f t="shared" si="18"/>
        <v>0.46295566357839102</v>
      </c>
      <c r="L99">
        <f t="shared" si="19"/>
        <v>0.53704433642160887</v>
      </c>
      <c r="M99">
        <f t="shared" si="20"/>
        <v>2.1600340565456171</v>
      </c>
      <c r="N99">
        <f t="shared" si="21"/>
        <v>1.8620436566990362</v>
      </c>
    </row>
    <row r="100" spans="1:14" x14ac:dyDescent="0.25">
      <c r="A100" s="4">
        <f>IF('True_Odds_Calculator_2-way'!A101="","",'True_Odds_Calculator_2-way'!A101)</f>
        <v>2.35</v>
      </c>
      <c r="B100" s="4">
        <f>IF('True_Odds_Calculator_2-way'!B101="","",'True_Odds_Calculator_2-way'!B101)</f>
        <v>1.64</v>
      </c>
      <c r="C100" s="4">
        <f t="shared" si="11"/>
        <v>0.42553191489361702</v>
      </c>
      <c r="D100">
        <f t="shared" si="12"/>
        <v>0.6097560975609756</v>
      </c>
      <c r="E100">
        <f t="shared" si="13"/>
        <v>3.5288012454592677E-2</v>
      </c>
      <c r="F100">
        <f t="shared" si="14"/>
        <v>-0.22418266735858849</v>
      </c>
      <c r="G100">
        <v>0</v>
      </c>
      <c r="H100">
        <f t="shared" si="15"/>
        <v>0.25947067981318112</v>
      </c>
      <c r="I100">
        <f t="shared" si="16"/>
        <v>-1.075828707279838</v>
      </c>
      <c r="J100">
        <f t="shared" si="17"/>
        <v>1.075828707279838</v>
      </c>
      <c r="K100">
        <f t="shared" si="18"/>
        <v>0.40776901843630997</v>
      </c>
      <c r="L100">
        <f t="shared" si="19"/>
        <v>0.59223098156369014</v>
      </c>
      <c r="M100">
        <f t="shared" si="20"/>
        <v>2.452368754827781</v>
      </c>
      <c r="N100">
        <f t="shared" si="21"/>
        <v>1.6885303726590961</v>
      </c>
    </row>
    <row r="101" spans="1:14" x14ac:dyDescent="0.25">
      <c r="A101" s="4">
        <f>IF('True_Odds_Calculator_2-way'!A102="","",'True_Odds_Calculator_2-way'!A102)</f>
        <v>2.2000000000000002</v>
      </c>
      <c r="B101" s="4">
        <f>IF('True_Odds_Calculator_2-way'!B102="","",'True_Odds_Calculator_2-way'!B102)</f>
        <v>1.72</v>
      </c>
      <c r="C101" s="4">
        <f t="shared" si="11"/>
        <v>0.45454545454545453</v>
      </c>
      <c r="D101">
        <f t="shared" si="12"/>
        <v>0.58139534883720934</v>
      </c>
      <c r="E101">
        <f t="shared" si="13"/>
        <v>3.5940803382663811E-2</v>
      </c>
      <c r="F101">
        <f t="shared" si="14"/>
        <v>-0.22832980972515859</v>
      </c>
      <c r="G101">
        <v>0</v>
      </c>
      <c r="H101">
        <f t="shared" si="15"/>
        <v>0.26427061310782241</v>
      </c>
      <c r="I101">
        <f t="shared" si="16"/>
        <v>-1.075828707279838</v>
      </c>
      <c r="J101">
        <f t="shared" si="17"/>
        <v>1.075828707279838</v>
      </c>
      <c r="K101">
        <f t="shared" si="18"/>
        <v>0.4364916731037084</v>
      </c>
      <c r="L101">
        <f t="shared" si="19"/>
        <v>0.5635083268962916</v>
      </c>
      <c r="M101">
        <f t="shared" si="20"/>
        <v>2.2909944487358058</v>
      </c>
      <c r="N101">
        <f t="shared" si="21"/>
        <v>1.7745966692414832</v>
      </c>
    </row>
    <row r="102" spans="1:14" x14ac:dyDescent="0.25">
      <c r="A102" s="4">
        <f>IF('True_Odds_Calculator_2-way'!A103="","",'True_Odds_Calculator_2-way'!A103)</f>
        <v>1.71</v>
      </c>
      <c r="B102" s="4">
        <f>IF('True_Odds_Calculator_2-way'!B103="","",'True_Odds_Calculator_2-way'!B103)</f>
        <v>2.16</v>
      </c>
      <c r="C102" s="4">
        <f t="shared" si="11"/>
        <v>0.58479532163742687</v>
      </c>
      <c r="D102">
        <f t="shared" si="12"/>
        <v>0.46296296296296291</v>
      </c>
      <c r="E102">
        <f t="shared" si="13"/>
        <v>4.7758284600389889E-2</v>
      </c>
      <c r="F102">
        <f t="shared" si="14"/>
        <v>-0.22298029023175214</v>
      </c>
      <c r="G102">
        <v>0</v>
      </c>
      <c r="H102">
        <f t="shared" si="15"/>
        <v>0.27073857483214203</v>
      </c>
      <c r="I102">
        <f t="shared" si="16"/>
        <v>-1.1018991068031498</v>
      </c>
      <c r="J102">
        <f t="shared" si="17"/>
        <v>1.1018991068031498</v>
      </c>
      <c r="K102">
        <f t="shared" si="18"/>
        <v>0.56105754585983503</v>
      </c>
      <c r="L102">
        <f t="shared" si="19"/>
        <v>0.43894245414016486</v>
      </c>
      <c r="M102">
        <f t="shared" si="20"/>
        <v>1.7823483658302366</v>
      </c>
      <c r="N102">
        <f t="shared" si="21"/>
        <v>2.2782029638916539</v>
      </c>
    </row>
    <row r="103" spans="1:14" x14ac:dyDescent="0.25">
      <c r="A103" s="4">
        <f>IF('True_Odds_Calculator_2-way'!A104="","",'True_Odds_Calculator_2-way'!A104)</f>
        <v>1.81</v>
      </c>
      <c r="B103" s="4">
        <f>IF('True_Odds_Calculator_2-way'!B104="","",'True_Odds_Calculator_2-way'!B104)</f>
        <v>1.99</v>
      </c>
      <c r="C103" s="4">
        <f t="shared" si="11"/>
        <v>0.5524861878453039</v>
      </c>
      <c r="D103">
        <f t="shared" si="12"/>
        <v>0.50251256281407031</v>
      </c>
      <c r="E103">
        <f t="shared" si="13"/>
        <v>5.4998750659374096E-2</v>
      </c>
      <c r="F103">
        <f t="shared" si="14"/>
        <v>-0.22263249951414543</v>
      </c>
      <c r="G103">
        <v>0</v>
      </c>
      <c r="H103">
        <f t="shared" si="15"/>
        <v>0.27763125017351953</v>
      </c>
      <c r="I103">
        <f t="shared" si="16"/>
        <v>-1.1167086836213465</v>
      </c>
      <c r="J103">
        <f t="shared" si="17"/>
        <v>1.1167086836213465</v>
      </c>
      <c r="K103">
        <f t="shared" si="18"/>
        <v>0.52506281446690029</v>
      </c>
      <c r="L103">
        <f t="shared" si="19"/>
        <v>0.47493718553309971</v>
      </c>
      <c r="M103">
        <f t="shared" si="20"/>
        <v>1.9045340337332906</v>
      </c>
      <c r="N103">
        <f t="shared" si="21"/>
        <v>2.1055415967851334</v>
      </c>
    </row>
    <row r="104" spans="1:14" x14ac:dyDescent="0.25">
      <c r="A104" s="4">
        <f>IF('True_Odds_Calculator_2-way'!A105="","",'True_Odds_Calculator_2-way'!A105)</f>
        <v>1.78</v>
      </c>
      <c r="B104" s="4">
        <f>IF('True_Odds_Calculator_2-way'!B105="","",'True_Odds_Calculator_2-way'!B105)</f>
        <v>2.02</v>
      </c>
      <c r="C104" s="4">
        <f t="shared" si="11"/>
        <v>0.5617977528089888</v>
      </c>
      <c r="D104">
        <f t="shared" si="12"/>
        <v>0.49504950495049505</v>
      </c>
      <c r="E104">
        <f t="shared" si="13"/>
        <v>5.6847257759483849E-2</v>
      </c>
      <c r="F104">
        <f t="shared" si="14"/>
        <v>-0.22127044165090659</v>
      </c>
      <c r="G104">
        <v>0</v>
      </c>
      <c r="H104">
        <f t="shared" si="15"/>
        <v>0.2781176994103905</v>
      </c>
      <c r="I104">
        <f t="shared" si="16"/>
        <v>-1.1211213233271877</v>
      </c>
      <c r="J104">
        <f t="shared" si="17"/>
        <v>1.1211213233271877</v>
      </c>
      <c r="K104">
        <f t="shared" si="18"/>
        <v>0.5334828131703736</v>
      </c>
      <c r="L104">
        <f t="shared" si="19"/>
        <v>0.46651718682962634</v>
      </c>
      <c r="M104">
        <f t="shared" si="20"/>
        <v>1.8744746321952062</v>
      </c>
      <c r="N104">
        <f t="shared" si="21"/>
        <v>2.1435437497937313</v>
      </c>
    </row>
    <row r="105" spans="1:14" x14ac:dyDescent="0.25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1.93</v>
      </c>
      <c r="C105" s="4">
        <f t="shared" si="11"/>
        <v>0.53191489361702127</v>
      </c>
      <c r="D105">
        <f t="shared" si="12"/>
        <v>0.5181347150259068</v>
      </c>
      <c r="E105">
        <f t="shared" si="13"/>
        <v>5.0049608642928067E-2</v>
      </c>
      <c r="F105">
        <f t="shared" si="14"/>
        <v>-0.22555396317936283</v>
      </c>
      <c r="G105">
        <v>0</v>
      </c>
      <c r="H105">
        <f t="shared" si="15"/>
        <v>0.27560357182229084</v>
      </c>
      <c r="I105">
        <f t="shared" si="16"/>
        <v>-1.1053942207134546</v>
      </c>
      <c r="J105">
        <f t="shared" si="17"/>
        <v>1.1053942207134546</v>
      </c>
      <c r="K105">
        <f t="shared" si="18"/>
        <v>0.50690739536217377</v>
      </c>
      <c r="L105">
        <f t="shared" si="19"/>
        <v>0.49309260463782639</v>
      </c>
      <c r="M105">
        <f t="shared" si="20"/>
        <v>1.97274691422784</v>
      </c>
      <c r="N105">
        <f t="shared" si="21"/>
        <v>2.0280166252635121</v>
      </c>
    </row>
    <row r="106" spans="1:14" x14ac:dyDescent="0.25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2.0099999999999998</v>
      </c>
      <c r="C106" s="4">
        <f t="shared" si="11"/>
        <v>0.55865921787709494</v>
      </c>
      <c r="D106">
        <f t="shared" si="12"/>
        <v>0.49751243781094534</v>
      </c>
      <c r="E106">
        <f t="shared" si="13"/>
        <v>5.6171655688040278E-2</v>
      </c>
      <c r="F106">
        <f t="shared" si="14"/>
        <v>-0.22176825370354925</v>
      </c>
      <c r="G106">
        <v>0</v>
      </c>
      <c r="H106">
        <f t="shared" si="15"/>
        <v>0.27793990939158958</v>
      </c>
      <c r="I106">
        <f t="shared" si="16"/>
        <v>-1.1195043036766856</v>
      </c>
      <c r="J106">
        <f t="shared" si="17"/>
        <v>1.1195043036766856</v>
      </c>
      <c r="K106">
        <f t="shared" si="18"/>
        <v>0.53067052771078471</v>
      </c>
      <c r="L106">
        <f t="shared" si="19"/>
        <v>0.46932947228921518</v>
      </c>
      <c r="M106">
        <f t="shared" si="20"/>
        <v>1.884408399904582</v>
      </c>
      <c r="N106">
        <f t="shared" si="21"/>
        <v>2.1306993467134521</v>
      </c>
    </row>
    <row r="107" spans="1:14" x14ac:dyDescent="0.25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2.0099999999999998</v>
      </c>
      <c r="C107" s="4">
        <f t="shared" si="11"/>
        <v>0.55865921787709494</v>
      </c>
      <c r="D107">
        <f t="shared" si="12"/>
        <v>0.49751243781094534</v>
      </c>
      <c r="E107">
        <f t="shared" si="13"/>
        <v>5.6171655688040278E-2</v>
      </c>
      <c r="F107">
        <f t="shared" si="14"/>
        <v>-0.22176825370354925</v>
      </c>
      <c r="G107">
        <v>0</v>
      </c>
      <c r="H107">
        <f t="shared" si="15"/>
        <v>0.27793990939158958</v>
      </c>
      <c r="I107">
        <f t="shared" si="16"/>
        <v>-1.1195043036766856</v>
      </c>
      <c r="J107">
        <f t="shared" si="17"/>
        <v>1.1195043036766856</v>
      </c>
      <c r="K107">
        <f t="shared" si="18"/>
        <v>0.53067052771078471</v>
      </c>
      <c r="L107">
        <f t="shared" si="19"/>
        <v>0.46932947228921518</v>
      </c>
      <c r="M107">
        <f t="shared" si="20"/>
        <v>1.884408399904582</v>
      </c>
      <c r="N107">
        <f t="shared" si="21"/>
        <v>2.1306993467134521</v>
      </c>
    </row>
    <row r="108" spans="1:14" x14ac:dyDescent="0.25">
      <c r="A108" s="4">
        <f>IF('True_Odds_Calculator_2-way'!A109="","",'True_Odds_Calculator_2-way'!A109)</f>
        <v>2.09</v>
      </c>
      <c r="B108" s="4">
        <f>IF('True_Odds_Calculator_2-way'!B109="","",'True_Odds_Calculator_2-way'!B109)</f>
        <v>1.81</v>
      </c>
      <c r="C108" s="4">
        <f t="shared" si="11"/>
        <v>0.47846889952153115</v>
      </c>
      <c r="D108">
        <f t="shared" si="12"/>
        <v>0.5524861878453039</v>
      </c>
      <c r="E108">
        <f t="shared" si="13"/>
        <v>3.0955087366835166E-2</v>
      </c>
      <c r="F108">
        <f t="shared" si="14"/>
        <v>-0.23339237093235332</v>
      </c>
      <c r="G108">
        <v>0</v>
      </c>
      <c r="H108">
        <f t="shared" si="15"/>
        <v>0.26434745829918849</v>
      </c>
      <c r="I108">
        <f t="shared" si="16"/>
        <v>-1.064251428023502</v>
      </c>
      <c r="J108">
        <f t="shared" si="17"/>
        <v>1.064251428023502</v>
      </c>
      <c r="K108">
        <f t="shared" si="18"/>
        <v>0.46295566357839102</v>
      </c>
      <c r="L108">
        <f t="shared" si="19"/>
        <v>0.53704433642160887</v>
      </c>
      <c r="M108">
        <f t="shared" si="20"/>
        <v>2.1600340565456171</v>
      </c>
      <c r="N108">
        <f t="shared" si="21"/>
        <v>1.8620436566990362</v>
      </c>
    </row>
    <row r="109" spans="1:14" x14ac:dyDescent="0.25">
      <c r="A109" s="4">
        <f>IF('True_Odds_Calculator_2-way'!A110="","",'True_Odds_Calculator_2-way'!A110)</f>
        <v>2.88</v>
      </c>
      <c r="B109" s="4">
        <f>IF('True_Odds_Calculator_2-way'!B110="","",'True_Odds_Calculator_2-way'!B110)</f>
        <v>1.46</v>
      </c>
      <c r="C109" s="4">
        <f t="shared" si="11"/>
        <v>0.34722222222222221</v>
      </c>
      <c r="D109">
        <f t="shared" si="12"/>
        <v>0.68493150684931503</v>
      </c>
      <c r="E109">
        <f t="shared" si="13"/>
        <v>3.215372907153724E-2</v>
      </c>
      <c r="F109">
        <f t="shared" si="14"/>
        <v>-0.20566971080669716</v>
      </c>
      <c r="G109">
        <v>0</v>
      </c>
      <c r="H109">
        <f t="shared" si="15"/>
        <v>0.23782343987823437</v>
      </c>
      <c r="I109">
        <f t="shared" si="16"/>
        <v>-1.0753309840483505</v>
      </c>
      <c r="J109">
        <f t="shared" si="17"/>
        <v>1.0753309840483505</v>
      </c>
      <c r="K109">
        <f t="shared" si="18"/>
        <v>0.3309480528204321</v>
      </c>
      <c r="L109">
        <f t="shared" si="19"/>
        <v>0.66905194717956773</v>
      </c>
      <c r="M109">
        <f t="shared" si="20"/>
        <v>3.0216222500108993</v>
      </c>
      <c r="N109">
        <f t="shared" si="21"/>
        <v>1.4946522526622417</v>
      </c>
    </row>
    <row r="110" spans="1:14" x14ac:dyDescent="0.25">
      <c r="A110" s="4">
        <f>IF('True_Odds_Calculator_2-way'!A111="","",'True_Odds_Calculator_2-way'!A111)</f>
        <v>2.29</v>
      </c>
      <c r="B110" s="4">
        <f>IF('True_Odds_Calculator_2-way'!B111="","",'True_Odds_Calculator_2-way'!B111)</f>
        <v>1.69</v>
      </c>
      <c r="C110" s="4">
        <f t="shared" si="11"/>
        <v>0.4366812227074236</v>
      </c>
      <c r="D110">
        <f t="shared" si="12"/>
        <v>0.59171597633136097</v>
      </c>
      <c r="E110">
        <f t="shared" si="13"/>
        <v>2.8397199038784571E-2</v>
      </c>
      <c r="F110">
        <f t="shared" si="14"/>
        <v>-0.22999405700111109</v>
      </c>
      <c r="G110">
        <v>0</v>
      </c>
      <c r="H110">
        <f t="shared" si="15"/>
        <v>0.25839125603989566</v>
      </c>
      <c r="I110">
        <f t="shared" si="16"/>
        <v>-1.059938334581489</v>
      </c>
      <c r="J110">
        <f t="shared" si="17"/>
        <v>1.059938334581489</v>
      </c>
      <c r="K110">
        <f t="shared" si="18"/>
        <v>0.42241851935163877</v>
      </c>
      <c r="L110">
        <f t="shared" si="19"/>
        <v>0.57758148064836135</v>
      </c>
      <c r="M110">
        <f t="shared" si="20"/>
        <v>2.3673204516101207</v>
      </c>
      <c r="N110">
        <f t="shared" si="21"/>
        <v>1.7313574508612271</v>
      </c>
    </row>
    <row r="111" spans="1:14" x14ac:dyDescent="0.25">
      <c r="A111" s="4">
        <f>IF('True_Odds_Calculator_2-way'!A112="","",'True_Odds_Calculator_2-way'!A112)</f>
        <v>2.93</v>
      </c>
      <c r="B111" s="4">
        <f>IF('True_Odds_Calculator_2-way'!B112="","",'True_Odds_Calculator_2-way'!B112)</f>
        <v>1.42</v>
      </c>
      <c r="C111" s="4">
        <f t="shared" si="11"/>
        <v>0.34129692832764502</v>
      </c>
      <c r="D111">
        <f t="shared" si="12"/>
        <v>0.70422535211267612</v>
      </c>
      <c r="E111">
        <f t="shared" si="13"/>
        <v>4.552228044032125E-2</v>
      </c>
      <c r="F111">
        <f t="shared" si="14"/>
        <v>-0.19482766908618931</v>
      </c>
      <c r="G111">
        <v>0</v>
      </c>
      <c r="H111">
        <f t="shared" si="15"/>
        <v>0.24034994952651059</v>
      </c>
      <c r="I111">
        <f t="shared" si="16"/>
        <v>-1.1106998169600177</v>
      </c>
      <c r="J111">
        <f t="shared" si="17"/>
        <v>1.1106998169600177</v>
      </c>
      <c r="K111">
        <f t="shared" si="18"/>
        <v>0.31810150438926482</v>
      </c>
      <c r="L111">
        <f t="shared" si="19"/>
        <v>0.68189849561073512</v>
      </c>
      <c r="M111">
        <f t="shared" si="20"/>
        <v>3.1436506467328345</v>
      </c>
      <c r="N111">
        <f t="shared" si="21"/>
        <v>1.4664939231232073</v>
      </c>
    </row>
    <row r="112" spans="1:14" x14ac:dyDescent="0.25">
      <c r="A112" s="4">
        <f>IF('True_Odds_Calculator_2-way'!A113="","",'True_Odds_Calculator_2-way'!A113)</f>
        <v>2.37</v>
      </c>
      <c r="B112" s="4">
        <f>IF('True_Odds_Calculator_2-way'!B113="","",'True_Odds_Calculator_2-way'!B113)</f>
        <v>1.63</v>
      </c>
      <c r="C112" s="4">
        <f t="shared" si="11"/>
        <v>0.42194092827004215</v>
      </c>
      <c r="D112">
        <f t="shared" si="12"/>
        <v>0.61349693251533743</v>
      </c>
      <c r="E112">
        <f t="shared" si="13"/>
        <v>3.5437860785379582E-2</v>
      </c>
      <c r="F112">
        <f t="shared" si="14"/>
        <v>-0.22342160441096537</v>
      </c>
      <c r="G112">
        <v>0</v>
      </c>
      <c r="H112">
        <f t="shared" si="15"/>
        <v>0.2588594651963449</v>
      </c>
      <c r="I112">
        <f t="shared" si="16"/>
        <v>-1.0763894728677108</v>
      </c>
      <c r="J112">
        <f t="shared" si="17"/>
        <v>1.0763894728677108</v>
      </c>
      <c r="K112">
        <f t="shared" si="18"/>
        <v>0.40409696490827207</v>
      </c>
      <c r="L112">
        <f t="shared" si="19"/>
        <v>0.59590303509172793</v>
      </c>
      <c r="M112">
        <f t="shared" si="20"/>
        <v>2.4746535778287639</v>
      </c>
      <c r="N112">
        <f t="shared" si="21"/>
        <v>1.6781253679066579</v>
      </c>
    </row>
    <row r="113" spans="1:14" x14ac:dyDescent="0.25">
      <c r="A113" s="4">
        <f>IF('True_Odds_Calculator_2-way'!A114="","",'True_Odds_Calculator_2-way'!A114)</f>
        <v>2.27</v>
      </c>
      <c r="B113" s="4">
        <f>IF('True_Odds_Calculator_2-way'!B114="","",'True_Odds_Calculator_2-way'!B114)</f>
        <v>1.67</v>
      </c>
      <c r="C113" s="4">
        <f t="shared" si="11"/>
        <v>0.44052863436123346</v>
      </c>
      <c r="D113">
        <f t="shared" si="12"/>
        <v>0.5988023952095809</v>
      </c>
      <c r="E113">
        <f t="shared" si="13"/>
        <v>3.9331029570814469E-2</v>
      </c>
      <c r="F113">
        <f t="shared" si="14"/>
        <v>-0.22445857184309781</v>
      </c>
      <c r="G113">
        <v>0</v>
      </c>
      <c r="H113">
        <f t="shared" si="15"/>
        <v>0.26378960141391228</v>
      </c>
      <c r="I113">
        <f t="shared" si="16"/>
        <v>-1.0840785170131719</v>
      </c>
      <c r="J113">
        <f t="shared" si="17"/>
        <v>1.0840785170131719</v>
      </c>
      <c r="K113">
        <f t="shared" si="18"/>
        <v>0.42073735021084574</v>
      </c>
      <c r="L113">
        <f t="shared" si="19"/>
        <v>0.57926264978915398</v>
      </c>
      <c r="M113">
        <f t="shared" si="20"/>
        <v>2.376779716606729</v>
      </c>
      <c r="N113">
        <f t="shared" si="21"/>
        <v>1.7263326063988251</v>
      </c>
    </row>
    <row r="114" spans="1:14" x14ac:dyDescent="0.25">
      <c r="A114" s="4">
        <f>IF('True_Odds_Calculator_2-way'!A115="","",'True_Odds_Calculator_2-way'!A115)</f>
        <v>2.29</v>
      </c>
      <c r="B114" s="4">
        <f>IF('True_Odds_Calculator_2-way'!B115="","",'True_Odds_Calculator_2-way'!B115)</f>
        <v>1.66</v>
      </c>
      <c r="C114" s="4">
        <f t="shared" si="11"/>
        <v>0.4366812227074236</v>
      </c>
      <c r="D114">
        <f t="shared" si="12"/>
        <v>0.60240963855421692</v>
      </c>
      <c r="E114">
        <f t="shared" si="13"/>
        <v>3.9090861261640519E-2</v>
      </c>
      <c r="F114">
        <f t="shared" si="14"/>
        <v>-0.22397011627295205</v>
      </c>
      <c r="G114">
        <v>0</v>
      </c>
      <c r="H114">
        <f t="shared" si="15"/>
        <v>0.26306097753459257</v>
      </c>
      <c r="I114">
        <f t="shared" si="16"/>
        <v>-1.0837601479372587</v>
      </c>
      <c r="J114">
        <f t="shared" si="17"/>
        <v>1.0837601479372587</v>
      </c>
      <c r="K114">
        <f t="shared" si="18"/>
        <v>0.41700538087901889</v>
      </c>
      <c r="L114">
        <f t="shared" si="19"/>
        <v>0.58299461912098116</v>
      </c>
      <c r="M114">
        <f t="shared" si="20"/>
        <v>2.3980505908390635</v>
      </c>
      <c r="N114">
        <f t="shared" si="21"/>
        <v>1.7152816976385905</v>
      </c>
    </row>
    <row r="115" spans="1:14" x14ac:dyDescent="0.25">
      <c r="A115" s="4">
        <f>IF('True_Odds_Calculator_2-way'!A116="","",'True_Odds_Calculator_2-way'!A116)</f>
        <v>1.79</v>
      </c>
      <c r="B115" s="4">
        <f>IF('True_Odds_Calculator_2-way'!B116="","",'True_Odds_Calculator_2-way'!B116)</f>
        <v>2.0499999999999998</v>
      </c>
      <c r="C115" s="4">
        <f t="shared" si="11"/>
        <v>0.55865921787709494</v>
      </c>
      <c r="D115">
        <f t="shared" si="12"/>
        <v>0.48780487804878053</v>
      </c>
      <c r="E115">
        <f t="shared" si="13"/>
        <v>4.6464095925875526E-2</v>
      </c>
      <c r="F115">
        <f t="shared" si="14"/>
        <v>-0.22605259572148784</v>
      </c>
      <c r="G115">
        <v>0</v>
      </c>
      <c r="H115">
        <f t="shared" si="15"/>
        <v>0.27251669164736342</v>
      </c>
      <c r="I115">
        <f t="shared" si="16"/>
        <v>-1.0979733645872189</v>
      </c>
      <c r="J115">
        <f t="shared" si="17"/>
        <v>1.0979733645872189</v>
      </c>
      <c r="K115">
        <f t="shared" si="18"/>
        <v>0.53550420798039233</v>
      </c>
      <c r="L115">
        <f t="shared" si="19"/>
        <v>0.46449579201960772</v>
      </c>
      <c r="M115">
        <f t="shared" si="20"/>
        <v>1.8673989580239028</v>
      </c>
      <c r="N115">
        <f t="shared" si="21"/>
        <v>2.1528720328165796</v>
      </c>
    </row>
    <row r="116" spans="1:14" x14ac:dyDescent="0.25">
      <c r="A116" s="4">
        <f>IF('True_Odds_Calculator_2-way'!A117="","",'True_Odds_Calculator_2-way'!A117)</f>
        <v>2.1</v>
      </c>
      <c r="B116" s="4">
        <f>IF('True_Odds_Calculator_2-way'!B117="","",'True_Odds_Calculator_2-way'!B117)</f>
        <v>1.75</v>
      </c>
      <c r="C116" s="4">
        <f t="shared" si="11"/>
        <v>0.47619047619047616</v>
      </c>
      <c r="D116">
        <f t="shared" si="12"/>
        <v>0.5714285714285714</v>
      </c>
      <c r="E116">
        <f t="shared" si="13"/>
        <v>4.761904761904745E-2</v>
      </c>
      <c r="F116">
        <f t="shared" si="14"/>
        <v>-0.22448979591836749</v>
      </c>
      <c r="G116">
        <v>0</v>
      </c>
      <c r="H116">
        <f t="shared" si="15"/>
        <v>0.27210884353741494</v>
      </c>
      <c r="I116">
        <f t="shared" si="16"/>
        <v>-1.1009637651263602</v>
      </c>
      <c r="J116">
        <f t="shared" si="17"/>
        <v>1.1009637651263602</v>
      </c>
      <c r="K116">
        <f t="shared" si="18"/>
        <v>0.4522717320835643</v>
      </c>
      <c r="L116">
        <f t="shared" si="19"/>
        <v>0.54772826791643581</v>
      </c>
      <c r="M116">
        <f t="shared" si="20"/>
        <v>2.2110601416389968</v>
      </c>
      <c r="N116">
        <f t="shared" si="21"/>
        <v>1.8257228238447702</v>
      </c>
    </row>
    <row r="117" spans="1:14" x14ac:dyDescent="0.25">
      <c r="A117" s="4">
        <f>IF('True_Odds_Calculator_2-way'!A118="","",'True_Odds_Calculator_2-way'!A118)</f>
        <v>1.65</v>
      </c>
      <c r="B117" s="4">
        <f>IF('True_Odds_Calculator_2-way'!B118="","",'True_Odds_Calculator_2-way'!B118)</f>
        <v>2.27</v>
      </c>
      <c r="C117" s="4">
        <f t="shared" si="11"/>
        <v>0.60606060606060608</v>
      </c>
      <c r="D117">
        <f t="shared" si="12"/>
        <v>0.44052863436123346</v>
      </c>
      <c r="E117">
        <f t="shared" si="13"/>
        <v>4.658924042183954E-2</v>
      </c>
      <c r="F117">
        <f t="shared" si="14"/>
        <v>-0.22039781070618081</v>
      </c>
      <c r="G117">
        <v>0</v>
      </c>
      <c r="H117">
        <f t="shared" si="15"/>
        <v>0.26698705112802029</v>
      </c>
      <c r="I117">
        <f t="shared" si="16"/>
        <v>-1.1006302913143411</v>
      </c>
      <c r="J117">
        <f t="shared" si="17"/>
        <v>1.1006302913143411</v>
      </c>
      <c r="K117">
        <f t="shared" si="18"/>
        <v>0.58295112019356654</v>
      </c>
      <c r="L117">
        <f t="shared" si="19"/>
        <v>0.41704887980643335</v>
      </c>
      <c r="M117">
        <f t="shared" si="20"/>
        <v>1.715409689354322</v>
      </c>
      <c r="N117">
        <f t="shared" si="21"/>
        <v>2.3978004699692139</v>
      </c>
    </row>
    <row r="118" spans="1:14" x14ac:dyDescent="0.25">
      <c r="A118" s="4">
        <f>IF('True_Odds_Calculator_2-way'!A119="","",'True_Odds_Calculator_2-way'!A119)</f>
        <v>1.66</v>
      </c>
      <c r="B118" s="4">
        <f>IF('True_Odds_Calculator_2-way'!B119="","",'True_Odds_Calculator_2-way'!B119)</f>
        <v>2.2400000000000002</v>
      </c>
      <c r="C118" s="4">
        <f t="shared" si="11"/>
        <v>0.60240963855421692</v>
      </c>
      <c r="D118">
        <f t="shared" si="12"/>
        <v>0.4464285714285714</v>
      </c>
      <c r="E118">
        <f t="shared" si="13"/>
        <v>4.8838209982788428E-2</v>
      </c>
      <c r="F118">
        <f t="shared" si="14"/>
        <v>-0.22009466437177272</v>
      </c>
      <c r="G118">
        <v>0</v>
      </c>
      <c r="H118">
        <f t="shared" si="15"/>
        <v>0.26893287435456109</v>
      </c>
      <c r="I118">
        <f t="shared" si="16"/>
        <v>-1.1053942207134548</v>
      </c>
      <c r="J118">
        <f t="shared" si="17"/>
        <v>1.1053942207134548</v>
      </c>
      <c r="K118">
        <f t="shared" si="18"/>
        <v>0.57818167201398041</v>
      </c>
      <c r="L118">
        <f t="shared" si="19"/>
        <v>0.42181832798601948</v>
      </c>
      <c r="M118">
        <f t="shared" si="20"/>
        <v>1.7295601856708804</v>
      </c>
      <c r="N118">
        <f t="shared" si="21"/>
        <v>2.3706888336846839</v>
      </c>
    </row>
    <row r="119" spans="1:14" x14ac:dyDescent="0.25">
      <c r="A119" s="4">
        <f>IF('True_Odds_Calculator_2-way'!A120="","",'True_Odds_Calculator_2-way'!A120)</f>
        <v>1.82</v>
      </c>
      <c r="B119" s="4">
        <f>IF('True_Odds_Calculator_2-way'!B120="","",'True_Odds_Calculator_2-way'!B120)</f>
        <v>2.09</v>
      </c>
      <c r="C119" s="4">
        <f t="shared" si="11"/>
        <v>0.54945054945054939</v>
      </c>
      <c r="D119">
        <f t="shared" si="12"/>
        <v>0.47846889952153115</v>
      </c>
      <c r="E119">
        <f t="shared" si="13"/>
        <v>2.7919448972080652E-2</v>
      </c>
      <c r="F119">
        <f t="shared" si="14"/>
        <v>-0.23497555076502441</v>
      </c>
      <c r="G119">
        <v>0</v>
      </c>
      <c r="H119">
        <f t="shared" si="15"/>
        <v>0.26289499973710501</v>
      </c>
      <c r="I119">
        <f t="shared" si="16"/>
        <v>-1.0577421839157299</v>
      </c>
      <c r="J119">
        <f t="shared" si="17"/>
        <v>1.0577421839157299</v>
      </c>
      <c r="K119">
        <f t="shared" si="18"/>
        <v>0.53551865191155801</v>
      </c>
      <c r="L119">
        <f t="shared" si="19"/>
        <v>0.46448134808844194</v>
      </c>
      <c r="M119">
        <f t="shared" si="20"/>
        <v>1.8673485908108987</v>
      </c>
      <c r="N119">
        <f t="shared" si="21"/>
        <v>2.1529389804681456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2.13</v>
      </c>
      <c r="C120" s="4">
        <f t="shared" si="11"/>
        <v>0.5617977528089888</v>
      </c>
      <c r="D120">
        <f t="shared" si="12"/>
        <v>0.46948356807511737</v>
      </c>
      <c r="E120">
        <f t="shared" si="13"/>
        <v>3.128132088410629E-2</v>
      </c>
      <c r="F120">
        <f t="shared" si="14"/>
        <v>-0.23247349264124062</v>
      </c>
      <c r="G120">
        <v>0</v>
      </c>
      <c r="H120">
        <f t="shared" si="15"/>
        <v>0.26375481352534685</v>
      </c>
      <c r="I120">
        <f t="shared" si="16"/>
        <v>-1.0651566348113084</v>
      </c>
      <c r="J120">
        <f t="shared" si="17"/>
        <v>1.0651566348113084</v>
      </c>
      <c r="K120">
        <f t="shared" si="18"/>
        <v>0.54620269164946567</v>
      </c>
      <c r="L120">
        <f t="shared" si="19"/>
        <v>0.45379730835053417</v>
      </c>
      <c r="M120">
        <f t="shared" si="20"/>
        <v>1.8308221751528204</v>
      </c>
      <c r="N120">
        <f t="shared" si="21"/>
        <v>2.2036269973367788</v>
      </c>
    </row>
    <row r="121" spans="1:14" x14ac:dyDescent="0.25">
      <c r="A121" s="4">
        <f>IF('True_Odds_Calculator_2-way'!A122="","",'True_Odds_Calculator_2-way'!A122)</f>
        <v>1.73</v>
      </c>
      <c r="B121" s="4">
        <f>IF('True_Odds_Calculator_2-way'!B122="","",'True_Odds_Calculator_2-way'!B122)</f>
        <v>2.19</v>
      </c>
      <c r="C121" s="4">
        <f t="shared" si="11"/>
        <v>0.5780346820809249</v>
      </c>
      <c r="D121">
        <f t="shared" si="12"/>
        <v>0.45662100456621008</v>
      </c>
      <c r="E121">
        <f t="shared" si="13"/>
        <v>3.4655686647135031E-2</v>
      </c>
      <c r="F121">
        <f t="shared" si="14"/>
        <v>-0.22928709055876673</v>
      </c>
      <c r="G121">
        <v>0</v>
      </c>
      <c r="H121">
        <f t="shared" si="15"/>
        <v>0.26394277720590181</v>
      </c>
      <c r="I121">
        <f t="shared" si="16"/>
        <v>-1.0729144372515058</v>
      </c>
      <c r="J121">
        <f t="shared" si="17"/>
        <v>1.0729144372515058</v>
      </c>
      <c r="K121">
        <f t="shared" si="18"/>
        <v>0.56078093121655925</v>
      </c>
      <c r="L121">
        <f t="shared" si="19"/>
        <v>0.43921906878344058</v>
      </c>
      <c r="M121">
        <f t="shared" si="20"/>
        <v>1.7832275391935992</v>
      </c>
      <c r="N121">
        <f t="shared" si="21"/>
        <v>2.2767681803292916</v>
      </c>
    </row>
    <row r="122" spans="1:14" x14ac:dyDescent="0.25">
      <c r="A122" s="4">
        <f>IF('True_Odds_Calculator_2-way'!A123="","",'True_Odds_Calculator_2-way'!A123)</f>
        <v>1.89</v>
      </c>
      <c r="B122" s="4">
        <f>IF('True_Odds_Calculator_2-way'!B123="","",'True_Odds_Calculator_2-way'!B123)</f>
        <v>1.99</v>
      </c>
      <c r="C122" s="4">
        <f t="shared" si="11"/>
        <v>0.52910052910052918</v>
      </c>
      <c r="D122">
        <f t="shared" si="12"/>
        <v>0.50251256281407031</v>
      </c>
      <c r="E122">
        <f t="shared" si="13"/>
        <v>3.16130919145996E-2</v>
      </c>
      <c r="F122">
        <f t="shared" si="14"/>
        <v>-0.23426657094998793</v>
      </c>
      <c r="G122">
        <v>0</v>
      </c>
      <c r="H122">
        <f t="shared" si="15"/>
        <v>0.26587966286458753</v>
      </c>
      <c r="I122">
        <f t="shared" si="16"/>
        <v>-1.0653379535009888</v>
      </c>
      <c r="J122">
        <f t="shared" si="17"/>
        <v>1.0653379535009888</v>
      </c>
      <c r="K122">
        <f t="shared" si="18"/>
        <v>0.51330729170279055</v>
      </c>
      <c r="L122">
        <f t="shared" si="19"/>
        <v>0.48669270829720923</v>
      </c>
      <c r="M122">
        <f t="shared" si="20"/>
        <v>1.9481507786158798</v>
      </c>
      <c r="N122">
        <f t="shared" si="21"/>
        <v>2.0546845739659791</v>
      </c>
    </row>
    <row r="123" spans="1:14" x14ac:dyDescent="0.25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1.91</v>
      </c>
      <c r="C123" s="4">
        <f t="shared" si="11"/>
        <v>0.50505050505050508</v>
      </c>
      <c r="D123">
        <f t="shared" si="12"/>
        <v>0.52356020942408377</v>
      </c>
      <c r="E123">
        <f t="shared" si="13"/>
        <v>2.861071447458885E-2</v>
      </c>
      <c r="F123">
        <f t="shared" si="14"/>
        <v>-0.23581363371939279</v>
      </c>
      <c r="G123">
        <v>0</v>
      </c>
      <c r="H123">
        <f t="shared" si="15"/>
        <v>0.2644243481939817</v>
      </c>
      <c r="I123">
        <f t="shared" si="16"/>
        <v>-1.0589275952301447</v>
      </c>
      <c r="J123">
        <f t="shared" si="17"/>
        <v>1.0589275952301447</v>
      </c>
      <c r="K123">
        <f t="shared" si="18"/>
        <v>0.4907375632320416</v>
      </c>
      <c r="L123">
        <f t="shared" si="19"/>
        <v>0.50926243676795835</v>
      </c>
      <c r="M123">
        <f t="shared" si="20"/>
        <v>2.0377490433255412</v>
      </c>
      <c r="N123">
        <f t="shared" si="21"/>
        <v>1.9636241116594322</v>
      </c>
    </row>
    <row r="124" spans="1:14" x14ac:dyDescent="0.25">
      <c r="A124" s="4">
        <f>IF('True_Odds_Calculator_2-way'!A125="","",'True_Odds_Calculator_2-way'!A125)</f>
        <v>1.67</v>
      </c>
      <c r="B124" s="4">
        <f>IF('True_Odds_Calculator_2-way'!B125="","",'True_Odds_Calculator_2-way'!B125)</f>
        <v>2.33</v>
      </c>
      <c r="C124" s="4">
        <f t="shared" si="11"/>
        <v>0.5988023952095809</v>
      </c>
      <c r="D124">
        <f t="shared" si="12"/>
        <v>0.42918454935622319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0.58487737574119503</v>
      </c>
      <c r="L124">
        <f t="shared" si="19"/>
        <v>0.41512262425880503</v>
      </c>
      <c r="M124">
        <f t="shared" si="20"/>
        <v>1.7097600992562489</v>
      </c>
      <c r="N124">
        <f t="shared" si="21"/>
        <v>2.408926764195241</v>
      </c>
    </row>
    <row r="125" spans="1:14" x14ac:dyDescent="0.25">
      <c r="A125" s="4">
        <f>IF('True_Odds_Calculator_2-way'!A126="","",'True_Odds_Calculator_2-way'!A126)</f>
        <v>1.51</v>
      </c>
      <c r="B125" s="4">
        <f>IF('True_Odds_Calculator_2-way'!B126="","",'True_Odds_Calculator_2-way'!B126)</f>
        <v>2.67</v>
      </c>
      <c r="C125" s="4">
        <f t="shared" si="11"/>
        <v>0.66225165562913912</v>
      </c>
      <c r="D125">
        <f t="shared" si="12"/>
        <v>0.37453183520599254</v>
      </c>
      <c r="E125">
        <f t="shared" si="13"/>
        <v>3.678349083513166E-2</v>
      </c>
      <c r="F125">
        <f t="shared" si="14"/>
        <v>-0.21125083711585679</v>
      </c>
      <c r="G125">
        <v>0</v>
      </c>
      <c r="H125">
        <f t="shared" si="15"/>
        <v>0.24803432795098845</v>
      </c>
      <c r="I125">
        <f t="shared" si="16"/>
        <v>-1.0835692610757275</v>
      </c>
      <c r="J125">
        <f t="shared" si="17"/>
        <v>1.0835692610757275</v>
      </c>
      <c r="K125">
        <f t="shared" si="18"/>
        <v>0.64407246581189925</v>
      </c>
      <c r="L125">
        <f t="shared" si="19"/>
        <v>0.3559275341881008</v>
      </c>
      <c r="M125">
        <f t="shared" si="20"/>
        <v>1.5526203231486206</v>
      </c>
      <c r="N125">
        <f t="shared" si="21"/>
        <v>2.8095606659964649</v>
      </c>
    </row>
    <row r="126" spans="1:14" x14ac:dyDescent="0.25">
      <c r="A126" s="4">
        <f>IF('True_Odds_Calculator_2-way'!A127="","",'True_Odds_Calculator_2-way'!A127)</f>
        <v>1.78</v>
      </c>
      <c r="B126" s="4">
        <f>IF('True_Odds_Calculator_2-way'!B127="","",'True_Odds_Calculator_2-way'!B127)</f>
        <v>2.15</v>
      </c>
      <c r="C126" s="4">
        <f t="shared" si="11"/>
        <v>0.5617977528089888</v>
      </c>
      <c r="D126">
        <f t="shared" si="12"/>
        <v>0.46511627906976744</v>
      </c>
      <c r="E126">
        <f t="shared" si="13"/>
        <v>2.6914031878756184E-2</v>
      </c>
      <c r="F126">
        <f t="shared" si="14"/>
        <v>-0.23438724849751769</v>
      </c>
      <c r="G126">
        <v>0</v>
      </c>
      <c r="H126">
        <f t="shared" si="15"/>
        <v>0.26130128037627387</v>
      </c>
      <c r="I126">
        <f t="shared" si="16"/>
        <v>-1.0558537785999174</v>
      </c>
      <c r="J126">
        <f t="shared" si="17"/>
        <v>1.0558537785999174</v>
      </c>
      <c r="K126">
        <f t="shared" si="18"/>
        <v>0.54837610971857853</v>
      </c>
      <c r="L126">
        <f t="shared" si="19"/>
        <v>0.45162389028142153</v>
      </c>
      <c r="M126">
        <f t="shared" si="20"/>
        <v>1.8235659473079355</v>
      </c>
      <c r="N126">
        <f t="shared" si="21"/>
        <v>2.214231845389905</v>
      </c>
    </row>
    <row r="127" spans="1:14" x14ac:dyDescent="0.25">
      <c r="A127" s="4">
        <f>IF('True_Odds_Calculator_2-way'!A128="","",'True_Odds_Calculator_2-way'!A128)</f>
        <v>2.11</v>
      </c>
      <c r="B127" s="4">
        <f>IF('True_Odds_Calculator_2-way'!B128="","",'True_Odds_Calculator_2-way'!B128)</f>
        <v>1.81</v>
      </c>
      <c r="C127" s="4">
        <f t="shared" si="11"/>
        <v>0.47393364928909953</v>
      </c>
      <c r="D127">
        <f t="shared" si="12"/>
        <v>0.5524861878453039</v>
      </c>
      <c r="E127">
        <f t="shared" si="13"/>
        <v>2.6419837134403323E-2</v>
      </c>
      <c r="F127">
        <f t="shared" si="14"/>
        <v>-0.23542195805294452</v>
      </c>
      <c r="G127">
        <v>0</v>
      </c>
      <c r="H127">
        <f t="shared" si="15"/>
        <v>0.26184179518734785</v>
      </c>
      <c r="I127">
        <f t="shared" si="16"/>
        <v>-1.0546199952805544</v>
      </c>
      <c r="J127">
        <f t="shared" si="17"/>
        <v>1.0546199952805544</v>
      </c>
      <c r="K127">
        <f t="shared" si="18"/>
        <v>0.46069612585582176</v>
      </c>
      <c r="L127">
        <f t="shared" si="19"/>
        <v>0.53930387414417835</v>
      </c>
      <c r="M127">
        <f t="shared" si="20"/>
        <v>2.1706281947614148</v>
      </c>
      <c r="N127">
        <f t="shared" si="21"/>
        <v>1.8542421961772491</v>
      </c>
    </row>
    <row r="128" spans="1:14" x14ac:dyDescent="0.25">
      <c r="A128" s="4">
        <f>IF('True_Odds_Calculator_2-way'!A129="","",'True_Odds_Calculator_2-way'!A129)</f>
        <v>1.8</v>
      </c>
      <c r="B128" s="4">
        <f>IF('True_Odds_Calculator_2-way'!B129="","",'True_Odds_Calculator_2-way'!B129)</f>
        <v>2.11</v>
      </c>
      <c r="C128" s="4">
        <f t="shared" si="11"/>
        <v>0.55555555555555558</v>
      </c>
      <c r="D128">
        <f t="shared" si="12"/>
        <v>0.47393364928909953</v>
      </c>
      <c r="E128">
        <f t="shared" si="13"/>
        <v>2.9489204844655115E-2</v>
      </c>
      <c r="F128">
        <f t="shared" si="14"/>
        <v>-0.23380726698262244</v>
      </c>
      <c r="G128">
        <v>0</v>
      </c>
      <c r="H128">
        <f t="shared" si="15"/>
        <v>0.26329647182727756</v>
      </c>
      <c r="I128">
        <f t="shared" si="16"/>
        <v>-1.0611908999450221</v>
      </c>
      <c r="J128">
        <f t="shared" si="17"/>
        <v>1.0611908999450221</v>
      </c>
      <c r="K128">
        <f t="shared" si="18"/>
        <v>0.54084671241554938</v>
      </c>
      <c r="L128">
        <f t="shared" si="19"/>
        <v>0.45915328758445073</v>
      </c>
      <c r="M128">
        <f t="shared" si="20"/>
        <v>1.8489527199560174</v>
      </c>
      <c r="N128">
        <f t="shared" si="21"/>
        <v>2.1779218989389744</v>
      </c>
    </row>
    <row r="129" spans="1:14" x14ac:dyDescent="0.25">
      <c r="A129" s="4">
        <f>IF('True_Odds_Calculator_2-way'!A130="","",'True_Odds_Calculator_2-way'!A130)</f>
        <v>2.02</v>
      </c>
      <c r="B129" s="4">
        <f>IF('True_Odds_Calculator_2-way'!B130="","",'True_Odds_Calculator_2-way'!B130)</f>
        <v>1.89</v>
      </c>
      <c r="C129" s="4">
        <f t="shared" si="11"/>
        <v>0.49504950495049505</v>
      </c>
      <c r="D129">
        <f t="shared" si="12"/>
        <v>0.52910052910052918</v>
      </c>
      <c r="E129">
        <f t="shared" si="13"/>
        <v>2.4150034051024338E-2</v>
      </c>
      <c r="F129">
        <f t="shared" si="14"/>
        <v>-0.23778092094923764</v>
      </c>
      <c r="G129">
        <v>0</v>
      </c>
      <c r="H129">
        <f t="shared" si="15"/>
        <v>0.26193095500026198</v>
      </c>
      <c r="I129">
        <f t="shared" si="16"/>
        <v>-1.0495542964487814</v>
      </c>
      <c r="J129">
        <f t="shared" si="17"/>
        <v>1.0495542964487814</v>
      </c>
      <c r="K129">
        <f t="shared" si="18"/>
        <v>0.48296454089387197</v>
      </c>
      <c r="L129">
        <f t="shared" si="19"/>
        <v>0.51703545910612803</v>
      </c>
      <c r="M129">
        <f t="shared" si="20"/>
        <v>2.0705453823777571</v>
      </c>
      <c r="N129">
        <f t="shared" si="21"/>
        <v>1.9341033238394147</v>
      </c>
    </row>
    <row r="130" spans="1:14" x14ac:dyDescent="0.25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2.16</v>
      </c>
      <c r="C130" s="4">
        <f t="shared" si="11"/>
        <v>0.56818181818181823</v>
      </c>
      <c r="D130">
        <f t="shared" si="12"/>
        <v>0.46296296296296291</v>
      </c>
      <c r="E130">
        <f t="shared" si="13"/>
        <v>3.1144781144781142E-2</v>
      </c>
      <c r="F130">
        <f t="shared" si="14"/>
        <v>-0.23190235690235683</v>
      </c>
      <c r="G130">
        <v>0</v>
      </c>
      <c r="H130">
        <f t="shared" si="15"/>
        <v>0.26304713804713803</v>
      </c>
      <c r="I130">
        <f t="shared" si="16"/>
        <v>-1.0650358071057626</v>
      </c>
      <c r="J130">
        <f t="shared" si="17"/>
        <v>1.0650358071057626</v>
      </c>
      <c r="K130">
        <f t="shared" si="18"/>
        <v>0.55266108113889945</v>
      </c>
      <c r="L130">
        <f t="shared" si="19"/>
        <v>0.44733891886110039</v>
      </c>
      <c r="M130">
        <f t="shared" si="20"/>
        <v>1.8094272134003797</v>
      </c>
      <c r="N130">
        <f t="shared" si="21"/>
        <v>2.2354415362426847</v>
      </c>
    </row>
    <row r="131" spans="1:14" x14ac:dyDescent="0.25">
      <c r="A131" s="4">
        <f>IF('True_Odds_Calculator_2-way'!A132="","",'True_Odds_Calculator_2-way'!A132)</f>
        <v>2.06</v>
      </c>
      <c r="B131" s="4">
        <f>IF('True_Odds_Calculator_2-way'!B132="","",'True_Odds_Calculator_2-way'!B132)</f>
        <v>1.85</v>
      </c>
      <c r="C131" s="4">
        <f t="shared" ref="C131:C194" si="22">1/A131</f>
        <v>0.4854368932038835</v>
      </c>
      <c r="D131">
        <f t="shared" ref="D131:D194" si="23">1/B131</f>
        <v>0.54054054054054046</v>
      </c>
      <c r="E131">
        <f t="shared" ref="E131:E194" si="24">C131+D131-1</f>
        <v>2.5977433744424072E-2</v>
      </c>
      <c r="F131">
        <f t="shared" ref="F131:F194" si="25">C131+D131-(C131*D131)-1</f>
        <v>-0.23642088690632379</v>
      </c>
      <c r="G131">
        <v>0</v>
      </c>
      <c r="H131">
        <f t="shared" ref="H131:H194" si="26">C131*D131</f>
        <v>0.26239832065074781</v>
      </c>
      <c r="I131">
        <f t="shared" ref="I131:I194" si="27">((-4*F131*H131)^0.5)/(2*F131)</f>
        <v>-1.0535074339697479</v>
      </c>
      <c r="J131">
        <f t="shared" ref="J131:J194" si="28">(-((-4*F131*H131)^0.5))/(2*F131)</f>
        <v>1.0535074339697479</v>
      </c>
      <c r="K131">
        <f t="shared" ref="K131:K194" si="29">IF(A131="","",(C131/($J131+C131-($J131*C131))))</f>
        <v>0.47242951431782315</v>
      </c>
      <c r="L131">
        <f t="shared" ref="L131:L194" si="30">IF(B131="","",(D131/($J131+D131-($J131*D131))))</f>
        <v>0.52757048568217679</v>
      </c>
      <c r="M131">
        <f t="shared" ref="M131:M194" si="31">IF(A131="","",1/K131)</f>
        <v>2.1167178800079327</v>
      </c>
      <c r="N131">
        <f t="shared" ref="N131:N194" si="32">IF(B131="","",1/L131)</f>
        <v>1.8954813188742858</v>
      </c>
    </row>
    <row r="132" spans="1:14" x14ac:dyDescent="0.25">
      <c r="A132" s="4">
        <f>IF('True_Odds_Calculator_2-way'!A133="","",'True_Odds_Calculator_2-way'!A133)</f>
        <v>1.96</v>
      </c>
      <c r="B132" s="4">
        <f>IF('True_Odds_Calculator_2-way'!B133="","",'True_Odds_Calculator_2-way'!B133)</f>
        <v>1.94</v>
      </c>
      <c r="C132" s="4">
        <f t="shared" si="22"/>
        <v>0.51020408163265307</v>
      </c>
      <c r="D132">
        <f t="shared" si="23"/>
        <v>0.51546391752577325</v>
      </c>
      <c r="E132">
        <f t="shared" si="24"/>
        <v>2.5667999158426325E-2</v>
      </c>
      <c r="F132">
        <f t="shared" si="25"/>
        <v>-0.23732379549758043</v>
      </c>
      <c r="G132">
        <v>0</v>
      </c>
      <c r="H132">
        <f t="shared" si="26"/>
        <v>0.26299179465600675</v>
      </c>
      <c r="I132">
        <f t="shared" si="27"/>
        <v>-1.052689901333149</v>
      </c>
      <c r="J132">
        <f t="shared" si="28"/>
        <v>1.052689901333149</v>
      </c>
      <c r="K132">
        <f t="shared" si="29"/>
        <v>0.49736834815166897</v>
      </c>
      <c r="L132">
        <f t="shared" si="30"/>
        <v>0.50263165184833114</v>
      </c>
      <c r="M132">
        <f t="shared" si="31"/>
        <v>2.0105823052798226</v>
      </c>
      <c r="N132">
        <f t="shared" si="32"/>
        <v>1.9895285072531594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22"/>
        <v>0.4854368932038835</v>
      </c>
      <c r="D133">
        <f t="shared" si="23"/>
        <v>0.5714285714285714</v>
      </c>
      <c r="E133">
        <f t="shared" si="24"/>
        <v>5.6865464632454898E-2</v>
      </c>
      <c r="F133">
        <f t="shared" si="25"/>
        <v>-0.22052704576976423</v>
      </c>
      <c r="G133">
        <v>0</v>
      </c>
      <c r="H133">
        <f t="shared" si="26"/>
        <v>0.27739251040221913</v>
      </c>
      <c r="I133">
        <f t="shared" si="27"/>
        <v>-1.1215443081840883</v>
      </c>
      <c r="J133">
        <f t="shared" si="28"/>
        <v>1.1215443081840883</v>
      </c>
      <c r="K133">
        <f t="shared" si="29"/>
        <v>0.4568636290527433</v>
      </c>
      <c r="L133">
        <f t="shared" si="30"/>
        <v>0.54313637094725686</v>
      </c>
      <c r="M133">
        <f t="shared" si="31"/>
        <v>2.1888369666751335</v>
      </c>
      <c r="N133">
        <f t="shared" si="32"/>
        <v>1.8411582311380661</v>
      </c>
    </row>
    <row r="134" spans="1:14" x14ac:dyDescent="0.25">
      <c r="A134" s="4">
        <f>IF('True_Odds_Calculator_2-way'!A135="","",'True_Odds_Calculator_2-way'!A135)</f>
        <v>3.02</v>
      </c>
      <c r="B134" s="4">
        <f>IF('True_Odds_Calculator_2-way'!B135="","",'True_Odds_Calculator_2-way'!B135)</f>
        <v>1.37</v>
      </c>
      <c r="C134" s="4">
        <f t="shared" si="22"/>
        <v>0.33112582781456956</v>
      </c>
      <c r="D134">
        <f t="shared" si="23"/>
        <v>0.72992700729927007</v>
      </c>
      <c r="E134">
        <f t="shared" si="24"/>
        <v>6.1052835113839521E-2</v>
      </c>
      <c r="F134">
        <f t="shared" si="25"/>
        <v>-0.1806448494223426</v>
      </c>
      <c r="G134">
        <v>0</v>
      </c>
      <c r="H134">
        <f t="shared" si="26"/>
        <v>0.24169768453618215</v>
      </c>
      <c r="I134">
        <f t="shared" si="27"/>
        <v>-1.1567072382419579</v>
      </c>
      <c r="J134">
        <f t="shared" si="28"/>
        <v>1.1567072382419579</v>
      </c>
      <c r="K134">
        <f t="shared" si="29"/>
        <v>0.29971090294669062</v>
      </c>
      <c r="L134">
        <f t="shared" si="30"/>
        <v>0.70028909705330955</v>
      </c>
      <c r="M134">
        <f t="shared" si="31"/>
        <v>3.3365486212487552</v>
      </c>
      <c r="N134">
        <f t="shared" si="32"/>
        <v>1.4279816781495243</v>
      </c>
    </row>
    <row r="135" spans="1:14" x14ac:dyDescent="0.25">
      <c r="A135" s="4">
        <f>IF('True_Odds_Calculator_2-way'!A136="","",'True_Odds_Calculator_2-way'!A136)</f>
        <v>1.8</v>
      </c>
      <c r="B135" s="4">
        <f>IF('True_Odds_Calculator_2-way'!B136="","",'True_Odds_Calculator_2-way'!B136)</f>
        <v>2.11</v>
      </c>
      <c r="C135" s="4">
        <f t="shared" si="22"/>
        <v>0.55555555555555558</v>
      </c>
      <c r="D135">
        <f t="shared" si="23"/>
        <v>0.47393364928909953</v>
      </c>
      <c r="E135">
        <f t="shared" si="24"/>
        <v>2.9489204844655115E-2</v>
      </c>
      <c r="F135">
        <f t="shared" si="25"/>
        <v>-0.23380726698262244</v>
      </c>
      <c r="G135">
        <v>0</v>
      </c>
      <c r="H135">
        <f t="shared" si="26"/>
        <v>0.26329647182727756</v>
      </c>
      <c r="I135">
        <f t="shared" si="27"/>
        <v>-1.0611908999450221</v>
      </c>
      <c r="J135">
        <f t="shared" si="28"/>
        <v>1.0611908999450221</v>
      </c>
      <c r="K135">
        <f t="shared" si="29"/>
        <v>0.54084671241554938</v>
      </c>
      <c r="L135">
        <f t="shared" si="30"/>
        <v>0.45915328758445073</v>
      </c>
      <c r="M135">
        <f t="shared" si="31"/>
        <v>1.8489527199560174</v>
      </c>
      <c r="N135">
        <f t="shared" si="32"/>
        <v>2.1779218989389744</v>
      </c>
    </row>
    <row r="136" spans="1:14" x14ac:dyDescent="0.25">
      <c r="A136" s="4">
        <f>IF('True_Odds_Calculator_2-way'!A137="","",'True_Odds_Calculator_2-way'!A137)</f>
        <v>2.14</v>
      </c>
      <c r="B136" s="4">
        <f>IF('True_Odds_Calculator_2-way'!B137="","",'True_Odds_Calculator_2-way'!B137)</f>
        <v>1.78</v>
      </c>
      <c r="C136" s="4">
        <f t="shared" si="22"/>
        <v>0.46728971962616822</v>
      </c>
      <c r="D136">
        <f t="shared" si="23"/>
        <v>0.5617977528089888</v>
      </c>
      <c r="E136">
        <f t="shared" si="24"/>
        <v>2.908747243515708E-2</v>
      </c>
      <c r="F136">
        <f t="shared" si="25"/>
        <v>-0.23343484196156661</v>
      </c>
      <c r="G136">
        <v>0</v>
      </c>
      <c r="H136">
        <f t="shared" si="26"/>
        <v>0.26252231439672374</v>
      </c>
      <c r="I136">
        <f t="shared" si="27"/>
        <v>-1.0604746049596299</v>
      </c>
      <c r="J136">
        <f t="shared" si="28"/>
        <v>1.0604746049596299</v>
      </c>
      <c r="K136">
        <f t="shared" si="29"/>
        <v>0.45270560758361844</v>
      </c>
      <c r="L136">
        <f t="shared" si="30"/>
        <v>0.54729439241638145</v>
      </c>
      <c r="M136">
        <f t="shared" si="31"/>
        <v>2.2089410496539781</v>
      </c>
      <c r="N136">
        <f t="shared" si="32"/>
        <v>1.8271701918685113</v>
      </c>
    </row>
    <row r="137" spans="1:14" x14ac:dyDescent="0.25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1.83</v>
      </c>
      <c r="C137" s="4">
        <f t="shared" si="22"/>
        <v>0.47846889952153115</v>
      </c>
      <c r="D137">
        <f t="shared" si="23"/>
        <v>0.54644808743169393</v>
      </c>
      <c r="E137">
        <f t="shared" si="24"/>
        <v>2.4916986953225084E-2</v>
      </c>
      <c r="F137">
        <f t="shared" si="25"/>
        <v>-0.23654142808586287</v>
      </c>
      <c r="G137">
        <v>0</v>
      </c>
      <c r="H137">
        <f t="shared" si="26"/>
        <v>0.26145841503908801</v>
      </c>
      <c r="I137">
        <f t="shared" si="27"/>
        <v>-1.0513509339597378</v>
      </c>
      <c r="J137">
        <f t="shared" si="28"/>
        <v>1.0513509339597378</v>
      </c>
      <c r="K137">
        <f t="shared" si="29"/>
        <v>0.46598919212836404</v>
      </c>
      <c r="L137">
        <f t="shared" si="30"/>
        <v>0.53401080787163591</v>
      </c>
      <c r="M137">
        <f t="shared" si="31"/>
        <v>2.145972518016114</v>
      </c>
      <c r="N137">
        <f t="shared" si="32"/>
        <v>1.8726212751865827</v>
      </c>
    </row>
    <row r="138" spans="1:14" x14ac:dyDescent="0.25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2.79</v>
      </c>
      <c r="C138" s="4">
        <f t="shared" si="22"/>
        <v>0.68027210884353739</v>
      </c>
      <c r="D138">
        <f t="shared" si="23"/>
        <v>0.35842293906810035</v>
      </c>
      <c r="E138">
        <f t="shared" si="24"/>
        <v>3.8695047911637692E-2</v>
      </c>
      <c r="F138">
        <f t="shared" si="25"/>
        <v>-0.2051300807061176</v>
      </c>
      <c r="G138">
        <v>0</v>
      </c>
      <c r="H138">
        <f t="shared" si="26"/>
        <v>0.24382512861775535</v>
      </c>
      <c r="I138">
        <f t="shared" si="27"/>
        <v>-1.0902461344948915</v>
      </c>
      <c r="J138">
        <f t="shared" si="28"/>
        <v>1.0902461344948915</v>
      </c>
      <c r="K138">
        <f t="shared" si="29"/>
        <v>0.66119388412836944</v>
      </c>
      <c r="L138">
        <f t="shared" si="30"/>
        <v>0.33880611587163051</v>
      </c>
      <c r="M138">
        <f t="shared" si="31"/>
        <v>1.5124156832125992</v>
      </c>
      <c r="N138">
        <f t="shared" si="32"/>
        <v>2.9515405807458559</v>
      </c>
    </row>
    <row r="139" spans="1:14" x14ac:dyDescent="0.25">
      <c r="A139" s="4">
        <f>IF('True_Odds_Calculator_2-way'!A140="","",'True_Odds_Calculator_2-way'!A140)</f>
        <v>2.13</v>
      </c>
      <c r="B139" s="4">
        <f>IF('True_Odds_Calculator_2-way'!B140="","",'True_Odds_Calculator_2-way'!B140)</f>
        <v>1.77</v>
      </c>
      <c r="C139" s="4">
        <f t="shared" si="22"/>
        <v>0.46948356807511737</v>
      </c>
      <c r="D139">
        <f t="shared" si="23"/>
        <v>0.56497175141242939</v>
      </c>
      <c r="E139">
        <f t="shared" si="24"/>
        <v>3.4455319487546765E-2</v>
      </c>
      <c r="F139">
        <f t="shared" si="25"/>
        <v>-0.23078963422720888</v>
      </c>
      <c r="G139">
        <v>0</v>
      </c>
      <c r="H139">
        <f t="shared" si="26"/>
        <v>0.26524495371475559</v>
      </c>
      <c r="I139">
        <f t="shared" si="27"/>
        <v>-1.0720509244860594</v>
      </c>
      <c r="J139">
        <f t="shared" si="28"/>
        <v>1.0720509244860594</v>
      </c>
      <c r="K139">
        <f t="shared" si="29"/>
        <v>0.45219863720922326</v>
      </c>
      <c r="L139">
        <f t="shared" si="30"/>
        <v>0.54780136279077696</v>
      </c>
      <c r="M139">
        <f t="shared" si="31"/>
        <v>2.2114175446692466</v>
      </c>
      <c r="N139">
        <f t="shared" si="32"/>
        <v>1.8254792118542653</v>
      </c>
    </row>
    <row r="140" spans="1:14" x14ac:dyDescent="0.25">
      <c r="A140" s="4">
        <f>IF('True_Odds_Calculator_2-way'!A141="","",'True_Odds_Calculator_2-way'!A141)</f>
        <v>2.2999999999999998</v>
      </c>
      <c r="B140" s="4">
        <f>IF('True_Odds_Calculator_2-way'!B141="","",'True_Odds_Calculator_2-way'!B141)</f>
        <v>1.67</v>
      </c>
      <c r="C140" s="4">
        <f t="shared" si="22"/>
        <v>0.43478260869565222</v>
      </c>
      <c r="D140">
        <f t="shared" si="23"/>
        <v>0.5988023952095809</v>
      </c>
      <c r="E140">
        <f t="shared" si="24"/>
        <v>3.3585003905233002E-2</v>
      </c>
      <c r="F140">
        <f t="shared" si="25"/>
        <v>-0.22676386357719358</v>
      </c>
      <c r="G140">
        <v>0</v>
      </c>
      <c r="H140">
        <f t="shared" si="26"/>
        <v>0.26034886748242653</v>
      </c>
      <c r="I140">
        <f t="shared" si="27"/>
        <v>-1.0714969088698136</v>
      </c>
      <c r="J140">
        <f t="shared" si="28"/>
        <v>1.0714969088698136</v>
      </c>
      <c r="K140">
        <f t="shared" si="29"/>
        <v>0.41789493273906014</v>
      </c>
      <c r="L140">
        <f t="shared" si="30"/>
        <v>0.58210506726094002</v>
      </c>
      <c r="M140">
        <f t="shared" si="31"/>
        <v>2.3929459815307572</v>
      </c>
      <c r="N140">
        <f t="shared" si="32"/>
        <v>1.7179029289427752</v>
      </c>
    </row>
    <row r="141" spans="1:14" x14ac:dyDescent="0.25">
      <c r="A141" s="4">
        <f>IF('True_Odds_Calculator_2-way'!A142="","",'True_Odds_Calculator_2-way'!A142)</f>
        <v>1.85</v>
      </c>
      <c r="B141" s="4">
        <f>IF('True_Odds_Calculator_2-way'!B142="","",'True_Odds_Calculator_2-way'!B142)</f>
        <v>2.0499999999999998</v>
      </c>
      <c r="C141" s="4">
        <f t="shared" si="22"/>
        <v>0.54054054054054046</v>
      </c>
      <c r="D141">
        <f t="shared" si="23"/>
        <v>0.48780487804878053</v>
      </c>
      <c r="E141">
        <f t="shared" si="24"/>
        <v>2.8345418589321048E-2</v>
      </c>
      <c r="F141">
        <f t="shared" si="25"/>
        <v>-0.2353328938694792</v>
      </c>
      <c r="G141">
        <v>0</v>
      </c>
      <c r="H141">
        <f t="shared" si="26"/>
        <v>0.26367831245880025</v>
      </c>
      <c r="I141">
        <f t="shared" si="27"/>
        <v>-1.0585122480499263</v>
      </c>
      <c r="J141">
        <f t="shared" si="28"/>
        <v>1.0585122480499263</v>
      </c>
      <c r="K141">
        <f t="shared" si="29"/>
        <v>0.52638909307720383</v>
      </c>
      <c r="L141">
        <f t="shared" si="30"/>
        <v>0.47361090692279612</v>
      </c>
      <c r="M141">
        <f t="shared" si="31"/>
        <v>1.8997354108424378</v>
      </c>
      <c r="N141">
        <f t="shared" si="32"/>
        <v>2.1114378604524222</v>
      </c>
    </row>
    <row r="142" spans="1:14" x14ac:dyDescent="0.25">
      <c r="A142" s="4">
        <f>IF('True_Odds_Calculator_2-way'!A143="","",'True_Odds_Calculator_2-way'!A143)</f>
        <v>1.85</v>
      </c>
      <c r="B142" s="4">
        <f>IF('True_Odds_Calculator_2-way'!B143="","",'True_Odds_Calculator_2-way'!B143)</f>
        <v>2.0499999999999998</v>
      </c>
      <c r="C142" s="4">
        <f t="shared" si="22"/>
        <v>0.54054054054054046</v>
      </c>
      <c r="D142">
        <f t="shared" si="23"/>
        <v>0.48780487804878053</v>
      </c>
      <c r="E142">
        <f t="shared" si="24"/>
        <v>2.8345418589321048E-2</v>
      </c>
      <c r="F142">
        <f t="shared" si="25"/>
        <v>-0.2353328938694792</v>
      </c>
      <c r="G142">
        <v>0</v>
      </c>
      <c r="H142">
        <f t="shared" si="26"/>
        <v>0.26367831245880025</v>
      </c>
      <c r="I142">
        <f t="shared" si="27"/>
        <v>-1.0585122480499263</v>
      </c>
      <c r="J142">
        <f t="shared" si="28"/>
        <v>1.0585122480499263</v>
      </c>
      <c r="K142">
        <f t="shared" si="29"/>
        <v>0.52638909307720383</v>
      </c>
      <c r="L142">
        <f t="shared" si="30"/>
        <v>0.47361090692279612</v>
      </c>
      <c r="M142">
        <f t="shared" si="31"/>
        <v>1.8997354108424378</v>
      </c>
      <c r="N142">
        <f t="shared" si="32"/>
        <v>2.1114378604524222</v>
      </c>
    </row>
    <row r="143" spans="1:14" x14ac:dyDescent="0.25">
      <c r="A143" s="4">
        <f>IF('True_Odds_Calculator_2-way'!A144="","",'True_Odds_Calculator_2-way'!A144)</f>
        <v>1.36</v>
      </c>
      <c r="B143" s="4">
        <f>IF('True_Odds_Calculator_2-way'!B144="","",'True_Odds_Calculator_2-way'!B144)</f>
        <v>3.24</v>
      </c>
      <c r="C143" s="4">
        <f t="shared" si="22"/>
        <v>0.73529411764705876</v>
      </c>
      <c r="D143">
        <f t="shared" si="23"/>
        <v>0.30864197530864196</v>
      </c>
      <c r="E143">
        <f t="shared" si="24"/>
        <v>4.3936092955700667E-2</v>
      </c>
      <c r="F143">
        <f t="shared" si="25"/>
        <v>-0.18300653594771255</v>
      </c>
      <c r="G143">
        <v>0</v>
      </c>
      <c r="H143">
        <f t="shared" si="26"/>
        <v>0.22694262890341318</v>
      </c>
      <c r="I143">
        <f t="shared" si="27"/>
        <v>-1.1135885079684344</v>
      </c>
      <c r="J143">
        <f t="shared" si="28"/>
        <v>1.1135885079684344</v>
      </c>
      <c r="K143">
        <f t="shared" si="29"/>
        <v>0.71383097190119893</v>
      </c>
      <c r="L143">
        <f t="shared" si="30"/>
        <v>0.28616902809880107</v>
      </c>
      <c r="M143">
        <f t="shared" si="31"/>
        <v>1.4008918628686367</v>
      </c>
      <c r="N143">
        <f t="shared" si="32"/>
        <v>3.4944382578492936</v>
      </c>
    </row>
    <row r="144" spans="1:14" x14ac:dyDescent="0.25">
      <c r="A144" s="4">
        <f>IF('True_Odds_Calculator_2-way'!A145="","",'True_Odds_Calculator_2-way'!A145)</f>
        <v>1.49</v>
      </c>
      <c r="B144" s="4">
        <f>IF('True_Odds_Calculator_2-way'!B145="","",'True_Odds_Calculator_2-way'!B145)</f>
        <v>2.7</v>
      </c>
      <c r="C144" s="4">
        <f t="shared" si="22"/>
        <v>0.67114093959731547</v>
      </c>
      <c r="D144">
        <f t="shared" si="23"/>
        <v>0.37037037037037035</v>
      </c>
      <c r="E144">
        <f t="shared" si="24"/>
        <v>4.1511309967685817E-2</v>
      </c>
      <c r="F144">
        <f t="shared" si="25"/>
        <v>-0.20705940840169024</v>
      </c>
      <c r="G144">
        <v>0</v>
      </c>
      <c r="H144">
        <f t="shared" si="26"/>
        <v>0.24857071836937608</v>
      </c>
      <c r="I144">
        <f t="shared" si="27"/>
        <v>-1.0956642697819579</v>
      </c>
      <c r="J144">
        <f t="shared" si="28"/>
        <v>1.0956642697819579</v>
      </c>
      <c r="K144">
        <f t="shared" si="29"/>
        <v>0.65067079609225564</v>
      </c>
      <c r="L144">
        <f t="shared" si="30"/>
        <v>0.34932920390774452</v>
      </c>
      <c r="M144">
        <f t="shared" si="31"/>
        <v>1.5368754921931591</v>
      </c>
      <c r="N144">
        <f t="shared" si="32"/>
        <v>2.8626292586293278</v>
      </c>
    </row>
    <row r="145" spans="1:14" x14ac:dyDescent="0.25">
      <c r="A145" s="4">
        <f>IF('True_Odds_Calculator_2-way'!A146="","",'True_Odds_Calculator_2-way'!A146)</f>
        <v>2.13</v>
      </c>
      <c r="B145" s="4">
        <f>IF('True_Odds_Calculator_2-way'!B146="","",'True_Odds_Calculator_2-way'!B146)</f>
        <v>1.78</v>
      </c>
      <c r="C145" s="4">
        <f t="shared" si="22"/>
        <v>0.46948356807511737</v>
      </c>
      <c r="D145">
        <f t="shared" si="23"/>
        <v>0.5617977528089888</v>
      </c>
      <c r="E145">
        <f t="shared" si="24"/>
        <v>3.128132088410629E-2</v>
      </c>
      <c r="F145">
        <f t="shared" si="25"/>
        <v>-0.23247349264124062</v>
      </c>
      <c r="G145">
        <v>0</v>
      </c>
      <c r="H145">
        <f t="shared" si="26"/>
        <v>0.26375481352534685</v>
      </c>
      <c r="I145">
        <f t="shared" si="27"/>
        <v>-1.0651566348113084</v>
      </c>
      <c r="J145">
        <f t="shared" si="28"/>
        <v>1.0651566348113084</v>
      </c>
      <c r="K145">
        <f t="shared" si="29"/>
        <v>0.45379730835053417</v>
      </c>
      <c r="L145">
        <f t="shared" si="30"/>
        <v>0.54620269164946567</v>
      </c>
      <c r="M145">
        <f t="shared" si="31"/>
        <v>2.2036269973367788</v>
      </c>
      <c r="N145">
        <f t="shared" si="32"/>
        <v>1.8308221751528204</v>
      </c>
    </row>
    <row r="146" spans="1:14" x14ac:dyDescent="0.25">
      <c r="A146" s="4">
        <f>IF('True_Odds_Calculator_2-way'!A147="","",'True_Odds_Calculator_2-way'!A147)</f>
        <v>2.0499999999999998</v>
      </c>
      <c r="B146" s="4">
        <f>IF('True_Odds_Calculator_2-way'!B147="","",'True_Odds_Calculator_2-way'!B147)</f>
        <v>1.85</v>
      </c>
      <c r="C146" s="4">
        <f t="shared" si="22"/>
        <v>0.48780487804878053</v>
      </c>
      <c r="D146">
        <f t="shared" si="23"/>
        <v>0.54054054054054046</v>
      </c>
      <c r="E146">
        <f t="shared" si="24"/>
        <v>2.8345418589321048E-2</v>
      </c>
      <c r="F146">
        <f t="shared" si="25"/>
        <v>-0.2353328938694792</v>
      </c>
      <c r="G146">
        <v>0</v>
      </c>
      <c r="H146">
        <f t="shared" si="26"/>
        <v>0.26367831245880025</v>
      </c>
      <c r="I146">
        <f t="shared" si="27"/>
        <v>-1.0585122480499263</v>
      </c>
      <c r="J146">
        <f t="shared" si="28"/>
        <v>1.0585122480499263</v>
      </c>
      <c r="K146">
        <f t="shared" si="29"/>
        <v>0.47361090692279612</v>
      </c>
      <c r="L146">
        <f t="shared" si="30"/>
        <v>0.52638909307720383</v>
      </c>
      <c r="M146">
        <f t="shared" si="31"/>
        <v>2.1114378604524222</v>
      </c>
      <c r="N146">
        <f t="shared" si="32"/>
        <v>1.8997354108424378</v>
      </c>
    </row>
    <row r="147" spans="1:14" x14ac:dyDescent="0.25">
      <c r="A147" s="4">
        <f>IF('True_Odds_Calculator_2-way'!A148="","",'True_Odds_Calculator_2-way'!A148)</f>
        <v>1.8</v>
      </c>
      <c r="B147" s="4">
        <f>IF('True_Odds_Calculator_2-way'!B148="","",'True_Odds_Calculator_2-way'!B148)</f>
        <v>2.09</v>
      </c>
      <c r="C147" s="4">
        <f t="shared" si="22"/>
        <v>0.55555555555555558</v>
      </c>
      <c r="D147">
        <f t="shared" si="23"/>
        <v>0.47846889952153115</v>
      </c>
      <c r="E147">
        <f t="shared" si="24"/>
        <v>3.4024455077086735E-2</v>
      </c>
      <c r="F147">
        <f t="shared" si="25"/>
        <v>-0.23179160021265277</v>
      </c>
      <c r="G147">
        <v>0</v>
      </c>
      <c r="H147">
        <f t="shared" si="26"/>
        <v>0.26581605528973956</v>
      </c>
      <c r="I147">
        <f t="shared" si="27"/>
        <v>-1.0708823421952987</v>
      </c>
      <c r="J147">
        <f t="shared" si="28"/>
        <v>1.0708823421952987</v>
      </c>
      <c r="K147">
        <f t="shared" si="29"/>
        <v>0.53858826760586154</v>
      </c>
      <c r="L147">
        <f t="shared" si="30"/>
        <v>0.46141173239413841</v>
      </c>
      <c r="M147">
        <f t="shared" si="31"/>
        <v>1.8567058737562385</v>
      </c>
      <c r="N147">
        <f t="shared" si="32"/>
        <v>2.1672617529928755</v>
      </c>
    </row>
    <row r="148" spans="1:14" x14ac:dyDescent="0.25">
      <c r="A148" s="4">
        <f>IF('True_Odds_Calculator_2-way'!A149="","",'True_Odds_Calculator_2-way'!A149)</f>
        <v>1.63</v>
      </c>
      <c r="B148" s="4">
        <f>IF('True_Odds_Calculator_2-way'!B149="","",'True_Odds_Calculator_2-way'!B149)</f>
        <v>2.2599999999999998</v>
      </c>
      <c r="C148" s="4">
        <f t="shared" si="22"/>
        <v>0.61349693251533743</v>
      </c>
      <c r="D148">
        <f t="shared" si="23"/>
        <v>0.44247787610619471</v>
      </c>
      <c r="E148">
        <f t="shared" si="24"/>
        <v>5.5974808621532146E-2</v>
      </c>
      <c r="F148">
        <f t="shared" si="25"/>
        <v>-0.21548401107551984</v>
      </c>
      <c r="G148">
        <v>0</v>
      </c>
      <c r="H148">
        <f t="shared" si="26"/>
        <v>0.27145881969705199</v>
      </c>
      <c r="I148">
        <f t="shared" si="27"/>
        <v>-1.122391716169123</v>
      </c>
      <c r="J148">
        <f t="shared" si="28"/>
        <v>1.122391716169123</v>
      </c>
      <c r="K148">
        <f t="shared" si="29"/>
        <v>0.58578643762690497</v>
      </c>
      <c r="L148">
        <f t="shared" si="30"/>
        <v>0.41421356237309503</v>
      </c>
      <c r="M148">
        <f t="shared" si="31"/>
        <v>1.7071067811865475</v>
      </c>
      <c r="N148">
        <f t="shared" si="32"/>
        <v>2.4142135623730949</v>
      </c>
    </row>
    <row r="149" spans="1:14" x14ac:dyDescent="0.25">
      <c r="A149" s="4">
        <f>IF('True_Odds_Calculator_2-way'!A150="","",'True_Odds_Calculator_2-way'!A150)</f>
        <v>3.1</v>
      </c>
      <c r="B149" s="4">
        <f>IF('True_Odds_Calculator_2-way'!B150="","",'True_Odds_Calculator_2-way'!B150)</f>
        <v>1.41</v>
      </c>
      <c r="C149" s="4">
        <f t="shared" si="22"/>
        <v>0.32258064516129031</v>
      </c>
      <c r="D149">
        <f t="shared" si="23"/>
        <v>0.70921985815602839</v>
      </c>
      <c r="E149">
        <f t="shared" si="24"/>
        <v>3.1800503317318762E-2</v>
      </c>
      <c r="F149">
        <f t="shared" si="25"/>
        <v>-0.19698009608785172</v>
      </c>
      <c r="G149">
        <v>0</v>
      </c>
      <c r="H149">
        <f t="shared" si="26"/>
        <v>0.22878059940517045</v>
      </c>
      <c r="I149">
        <f t="shared" si="27"/>
        <v>-1.0777013435226059</v>
      </c>
      <c r="J149">
        <f t="shared" si="28"/>
        <v>1.0777013435226059</v>
      </c>
      <c r="K149">
        <f t="shared" si="29"/>
        <v>0.30645021110826254</v>
      </c>
      <c r="L149">
        <f t="shared" si="30"/>
        <v>0.69354978889173768</v>
      </c>
      <c r="M149">
        <f t="shared" si="31"/>
        <v>3.2631728213974722</v>
      </c>
      <c r="N149">
        <f t="shared" si="32"/>
        <v>1.4418575508442679</v>
      </c>
    </row>
    <row r="150" spans="1:14" x14ac:dyDescent="0.25">
      <c r="A150" s="4">
        <f>IF('True_Odds_Calculator_2-way'!A151="","",'True_Odds_Calculator_2-way'!A151)</f>
        <v>2.4300000000000002</v>
      </c>
      <c r="B150" s="4">
        <f>IF('True_Odds_Calculator_2-way'!B151="","",'True_Odds_Calculator_2-way'!B151)</f>
        <v>1.62</v>
      </c>
      <c r="C150" s="4">
        <f t="shared" si="22"/>
        <v>0.41152263374485593</v>
      </c>
      <c r="D150">
        <f t="shared" si="23"/>
        <v>0.61728395061728392</v>
      </c>
      <c r="E150">
        <f t="shared" si="24"/>
        <v>2.8806584362139898E-2</v>
      </c>
      <c r="F150">
        <f t="shared" si="25"/>
        <v>-0.2252197327643144</v>
      </c>
      <c r="G150">
        <v>0</v>
      </c>
      <c r="H150">
        <f t="shared" si="26"/>
        <v>0.25402631712645424</v>
      </c>
      <c r="I150">
        <f t="shared" si="27"/>
        <v>-1.0620284147379508</v>
      </c>
      <c r="J150">
        <f t="shared" si="28"/>
        <v>1.0620284147379508</v>
      </c>
      <c r="K150">
        <f t="shared" si="29"/>
        <v>0.39703011420576217</v>
      </c>
      <c r="L150">
        <f t="shared" si="30"/>
        <v>0.60296988579423783</v>
      </c>
      <c r="M150">
        <f t="shared" si="31"/>
        <v>2.5187006330752704</v>
      </c>
      <c r="N150">
        <f t="shared" si="32"/>
        <v>1.6584576171375296</v>
      </c>
    </row>
    <row r="151" spans="1:14" x14ac:dyDescent="0.25">
      <c r="A151" s="4">
        <f>IF('True_Odds_Calculator_2-way'!A152="","",'True_Odds_Calculator_2-way'!A152)</f>
        <v>2.56</v>
      </c>
      <c r="B151" s="4">
        <f>IF('True_Odds_Calculator_2-way'!B152="","",'True_Odds_Calculator_2-way'!B152)</f>
        <v>1.56</v>
      </c>
      <c r="C151" s="4">
        <f t="shared" si="22"/>
        <v>0.390625</v>
      </c>
      <c r="D151">
        <f t="shared" si="23"/>
        <v>0.64102564102564097</v>
      </c>
      <c r="E151">
        <f t="shared" si="24"/>
        <v>3.1650641025640969E-2</v>
      </c>
      <c r="F151">
        <f t="shared" si="25"/>
        <v>-0.21875</v>
      </c>
      <c r="G151">
        <v>0</v>
      </c>
      <c r="H151">
        <f t="shared" si="26"/>
        <v>0.25040064102564102</v>
      </c>
      <c r="I151">
        <f t="shared" si="27"/>
        <v>-1.0699012312772822</v>
      </c>
      <c r="J151">
        <f t="shared" si="28"/>
        <v>1.0699012312772822</v>
      </c>
      <c r="K151">
        <f t="shared" si="29"/>
        <v>0.37466571564383383</v>
      </c>
      <c r="L151">
        <f t="shared" si="30"/>
        <v>0.62533428435616611</v>
      </c>
      <c r="M151">
        <f t="shared" si="31"/>
        <v>2.6690459207925601</v>
      </c>
      <c r="N151">
        <f t="shared" si="32"/>
        <v>1.5991446895152783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22"/>
        <v>0.5524861878453039</v>
      </c>
      <c r="D152">
        <f t="shared" si="23"/>
        <v>0.47619047619047616</v>
      </c>
      <c r="E152">
        <f t="shared" si="24"/>
        <v>2.8676664035780064E-2</v>
      </c>
      <c r="F152">
        <f t="shared" si="25"/>
        <v>-0.23441199684293612</v>
      </c>
      <c r="G152">
        <v>0</v>
      </c>
      <c r="H152">
        <f t="shared" si="26"/>
        <v>0.26308866087871613</v>
      </c>
      <c r="I152">
        <f t="shared" si="27"/>
        <v>-1.0594028769395469</v>
      </c>
      <c r="J152">
        <f t="shared" si="28"/>
        <v>1.0594028769395469</v>
      </c>
      <c r="K152">
        <f t="shared" si="29"/>
        <v>0.5381794367133228</v>
      </c>
      <c r="L152">
        <f t="shared" si="30"/>
        <v>0.46182056328667725</v>
      </c>
      <c r="M152">
        <f t="shared" si="31"/>
        <v>1.8581163303210331</v>
      </c>
      <c r="N152">
        <f t="shared" si="32"/>
        <v>2.1653431646335015</v>
      </c>
    </row>
    <row r="153" spans="1:14" x14ac:dyDescent="0.25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1.5</v>
      </c>
      <c r="C153" s="4">
        <f t="shared" si="22"/>
        <v>0.37878787878787878</v>
      </c>
      <c r="D153">
        <f t="shared" si="23"/>
        <v>0.66666666666666663</v>
      </c>
      <c r="E153">
        <f t="shared" si="24"/>
        <v>4.5454545454545414E-2</v>
      </c>
      <c r="F153">
        <f t="shared" si="25"/>
        <v>-0.20707070707070707</v>
      </c>
      <c r="G153">
        <v>0</v>
      </c>
      <c r="H153">
        <f t="shared" si="26"/>
        <v>0.25252525252525249</v>
      </c>
      <c r="I153">
        <f t="shared" si="27"/>
        <v>-1.1043152607484652</v>
      </c>
      <c r="J153">
        <f t="shared" si="28"/>
        <v>1.1043152607484652</v>
      </c>
      <c r="K153">
        <f t="shared" si="29"/>
        <v>0.35573553843310673</v>
      </c>
      <c r="L153">
        <f t="shared" si="30"/>
        <v>0.64426446156689343</v>
      </c>
      <c r="M153">
        <f t="shared" si="31"/>
        <v>2.811077027627483</v>
      </c>
      <c r="N153">
        <f t="shared" si="32"/>
        <v>1.5521576303742324</v>
      </c>
    </row>
    <row r="154" spans="1:14" x14ac:dyDescent="0.25">
      <c r="A154" s="4">
        <f>IF('True_Odds_Calculator_2-way'!A155="","",'True_Odds_Calculator_2-way'!A155)</f>
        <v>3.14</v>
      </c>
      <c r="B154" s="4">
        <f>IF('True_Odds_Calculator_2-way'!B155="","",'True_Odds_Calculator_2-way'!B155)</f>
        <v>1.36</v>
      </c>
      <c r="C154" s="4">
        <f t="shared" si="22"/>
        <v>0.31847133757961782</v>
      </c>
      <c r="D154">
        <f t="shared" si="23"/>
        <v>0.73529411764705876</v>
      </c>
      <c r="E154">
        <f t="shared" si="24"/>
        <v>5.3765455226676639E-2</v>
      </c>
      <c r="F154">
        <f t="shared" si="25"/>
        <v>-0.18040464593480698</v>
      </c>
      <c r="G154">
        <v>0</v>
      </c>
      <c r="H154">
        <f t="shared" si="26"/>
        <v>0.23417010116148368</v>
      </c>
      <c r="I154">
        <f t="shared" si="27"/>
        <v>-1.1393098783744389</v>
      </c>
      <c r="J154">
        <f t="shared" si="28"/>
        <v>1.1393098783744389</v>
      </c>
      <c r="K154">
        <f t="shared" si="29"/>
        <v>0.29085636533689185</v>
      </c>
      <c r="L154">
        <f t="shared" si="30"/>
        <v>0.70914363466310792</v>
      </c>
      <c r="M154">
        <f t="shared" si="31"/>
        <v>3.4381231397212995</v>
      </c>
      <c r="N154">
        <f t="shared" si="32"/>
        <v>1.4101515562147984</v>
      </c>
    </row>
    <row r="155" spans="1:14" x14ac:dyDescent="0.25">
      <c r="A155" s="4">
        <f>IF('True_Odds_Calculator_2-way'!A156="","",'True_Odds_Calculator_2-way'!A156)</f>
        <v>2.29</v>
      </c>
      <c r="B155" s="4">
        <f>IF('True_Odds_Calculator_2-way'!B156="","",'True_Odds_Calculator_2-way'!B156)</f>
        <v>1.64</v>
      </c>
      <c r="C155" s="4">
        <f t="shared" si="22"/>
        <v>0.4366812227074236</v>
      </c>
      <c r="D155">
        <f t="shared" si="23"/>
        <v>0.6097560975609756</v>
      </c>
      <c r="E155">
        <f t="shared" si="24"/>
        <v>4.6437320268399196E-2</v>
      </c>
      <c r="F155">
        <f t="shared" si="25"/>
        <v>-0.21983171796783463</v>
      </c>
      <c r="G155">
        <v>0</v>
      </c>
      <c r="H155">
        <f t="shared" si="26"/>
        <v>0.26626903823623388</v>
      </c>
      <c r="I155">
        <f t="shared" si="27"/>
        <v>-1.1005636329070299</v>
      </c>
      <c r="J155">
        <f t="shared" si="28"/>
        <v>1.1005636329070299</v>
      </c>
      <c r="K155">
        <f t="shared" si="29"/>
        <v>0.41326974665852889</v>
      </c>
      <c r="L155">
        <f t="shared" si="30"/>
        <v>0.586730253341471</v>
      </c>
      <c r="M155">
        <f t="shared" si="31"/>
        <v>2.4197270864500684</v>
      </c>
      <c r="N155">
        <f t="shared" si="32"/>
        <v>1.7043607250604993</v>
      </c>
    </row>
    <row r="156" spans="1:14" x14ac:dyDescent="0.25">
      <c r="A156" s="4">
        <f>IF('True_Odds_Calculator_2-way'!A157="","",'True_Odds_Calculator_2-way'!A157)</f>
        <v>2.68</v>
      </c>
      <c r="B156" s="4">
        <f>IF('True_Odds_Calculator_2-way'!B157="","",'True_Odds_Calculator_2-way'!B157)</f>
        <v>1.48</v>
      </c>
      <c r="C156" s="4">
        <f t="shared" si="22"/>
        <v>0.37313432835820892</v>
      </c>
      <c r="D156">
        <f t="shared" si="23"/>
        <v>0.67567567567567566</v>
      </c>
      <c r="E156">
        <f t="shared" si="24"/>
        <v>4.881000403388458E-2</v>
      </c>
      <c r="F156">
        <f t="shared" si="25"/>
        <v>-0.20330778539733774</v>
      </c>
      <c r="G156">
        <v>0</v>
      </c>
      <c r="H156">
        <f t="shared" si="26"/>
        <v>0.25211778943122226</v>
      </c>
      <c r="I156">
        <f t="shared" si="27"/>
        <v>-1.1135885079684347</v>
      </c>
      <c r="J156">
        <f t="shared" si="28"/>
        <v>1.1135885079684347</v>
      </c>
      <c r="K156">
        <f t="shared" si="29"/>
        <v>0.34833147735478837</v>
      </c>
      <c r="L156">
        <f t="shared" si="30"/>
        <v>0.65166852264521169</v>
      </c>
      <c r="M156">
        <f t="shared" si="31"/>
        <v>2.87082869338697</v>
      </c>
      <c r="N156">
        <f t="shared" si="32"/>
        <v>1.5345224838248488</v>
      </c>
    </row>
    <row r="157" spans="1:14" x14ac:dyDescent="0.25">
      <c r="A157" s="4">
        <f>IF('True_Odds_Calculator_2-way'!A158="","",'True_Odds_Calculator_2-way'!A158)</f>
        <v>2.52</v>
      </c>
      <c r="B157" s="4">
        <f>IF('True_Odds_Calculator_2-way'!B158="","",'True_Odds_Calculator_2-way'!B158)</f>
        <v>1.53</v>
      </c>
      <c r="C157" s="4">
        <f t="shared" si="22"/>
        <v>0.3968253968253968</v>
      </c>
      <c r="D157">
        <f t="shared" si="23"/>
        <v>0.65359477124183007</v>
      </c>
      <c r="E157">
        <f t="shared" si="24"/>
        <v>5.0420168067226934E-2</v>
      </c>
      <c r="F157">
        <f t="shared" si="25"/>
        <v>-0.20894283639381672</v>
      </c>
      <c r="G157">
        <v>0</v>
      </c>
      <c r="H157">
        <f t="shared" si="26"/>
        <v>0.25936300446104366</v>
      </c>
      <c r="I157">
        <f t="shared" si="27"/>
        <v>-1.1141412945539662</v>
      </c>
      <c r="J157">
        <f t="shared" si="28"/>
        <v>1.1141412945539662</v>
      </c>
      <c r="K157">
        <f t="shared" si="29"/>
        <v>0.37126487564916671</v>
      </c>
      <c r="L157">
        <f t="shared" si="30"/>
        <v>0.62873512435083334</v>
      </c>
      <c r="M157">
        <f t="shared" si="31"/>
        <v>2.6934947677220284</v>
      </c>
      <c r="N157">
        <f t="shared" si="32"/>
        <v>1.5904948861136019</v>
      </c>
    </row>
    <row r="158" spans="1:14" x14ac:dyDescent="0.25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2.13</v>
      </c>
      <c r="C158" s="4">
        <f t="shared" si="22"/>
        <v>0.55865921787709494</v>
      </c>
      <c r="D158">
        <f t="shared" si="23"/>
        <v>0.46948356807511737</v>
      </c>
      <c r="E158">
        <f t="shared" si="24"/>
        <v>2.8142785952212312E-2</v>
      </c>
      <c r="F158">
        <f t="shared" si="25"/>
        <v>-0.2341385369947806</v>
      </c>
      <c r="G158">
        <v>0</v>
      </c>
      <c r="H158">
        <f t="shared" si="26"/>
        <v>0.26228132294699291</v>
      </c>
      <c r="I158">
        <f t="shared" si="27"/>
        <v>-1.0583936671670078</v>
      </c>
      <c r="J158">
        <f t="shared" si="28"/>
        <v>1.0583936671670078</v>
      </c>
      <c r="K158">
        <f t="shared" si="29"/>
        <v>0.5446234509412119</v>
      </c>
      <c r="L158">
        <f t="shared" si="30"/>
        <v>0.45537654905878816</v>
      </c>
      <c r="M158">
        <f t="shared" si="31"/>
        <v>1.8361309970619364</v>
      </c>
      <c r="N158">
        <f t="shared" si="32"/>
        <v>2.1959848438987186</v>
      </c>
    </row>
    <row r="159" spans="1:14" x14ac:dyDescent="0.25">
      <c r="A159" s="4">
        <f>IF('True_Odds_Calculator_2-way'!A160="","",'True_Odds_Calculator_2-way'!A160)</f>
        <v>2.41</v>
      </c>
      <c r="B159" s="4">
        <f>IF('True_Odds_Calculator_2-way'!B160="","",'True_Odds_Calculator_2-way'!B160)</f>
        <v>1.62</v>
      </c>
      <c r="C159" s="4">
        <f t="shared" si="22"/>
        <v>0.41493775933609955</v>
      </c>
      <c r="D159">
        <f t="shared" si="23"/>
        <v>0.61728395061728392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0.39871725432970118</v>
      </c>
      <c r="L159">
        <f t="shared" si="30"/>
        <v>0.60128274567029871</v>
      </c>
      <c r="M159">
        <f t="shared" si="31"/>
        <v>2.5080429530975232</v>
      </c>
      <c r="N159">
        <f t="shared" si="32"/>
        <v>1.6631110857591944</v>
      </c>
    </row>
    <row r="160" spans="1:14" x14ac:dyDescent="0.25">
      <c r="A160" s="4">
        <f>IF('True_Odds_Calculator_2-way'!A161="","",'True_Odds_Calculator_2-way'!A161)</f>
        <v>2.52</v>
      </c>
      <c r="B160" s="4">
        <f>IF('True_Odds_Calculator_2-way'!B161="","",'True_Odds_Calculator_2-way'!B161)</f>
        <v>1.52</v>
      </c>
      <c r="C160" s="4">
        <f t="shared" si="22"/>
        <v>0.3968253968253968</v>
      </c>
      <c r="D160">
        <f t="shared" si="23"/>
        <v>0.65789473684210531</v>
      </c>
      <c r="E160">
        <f t="shared" si="24"/>
        <v>5.4720133667502058E-2</v>
      </c>
      <c r="F160">
        <f t="shared" si="25"/>
        <v>-0.20634920634920639</v>
      </c>
      <c r="G160">
        <v>0</v>
      </c>
      <c r="H160">
        <f t="shared" si="26"/>
        <v>0.26106934001670845</v>
      </c>
      <c r="I160">
        <f t="shared" si="27"/>
        <v>-1.1248031766646189</v>
      </c>
      <c r="J160">
        <f t="shared" si="28"/>
        <v>1.1248031766646189</v>
      </c>
      <c r="K160">
        <f t="shared" si="29"/>
        <v>0.36904443083571475</v>
      </c>
      <c r="L160">
        <f t="shared" si="30"/>
        <v>0.63095556916428519</v>
      </c>
      <c r="M160">
        <f t="shared" si="31"/>
        <v>2.7097008285302207</v>
      </c>
      <c r="N160">
        <f t="shared" si="32"/>
        <v>1.5848976518656019</v>
      </c>
    </row>
    <row r="161" spans="1:14" x14ac:dyDescent="0.25">
      <c r="A161" s="4">
        <f>IF('True_Odds_Calculator_2-way'!A162="","",'True_Odds_Calculator_2-way'!A162)</f>
        <v>2.42</v>
      </c>
      <c r="B161" s="4">
        <f>IF('True_Odds_Calculator_2-way'!B162="","",'True_Odds_Calculator_2-way'!B162)</f>
        <v>1.56</v>
      </c>
      <c r="C161" s="4">
        <f t="shared" si="22"/>
        <v>0.41322314049586778</v>
      </c>
      <c r="D161">
        <f t="shared" si="23"/>
        <v>0.64102564102564097</v>
      </c>
      <c r="E161">
        <f t="shared" si="24"/>
        <v>5.4248781521508693E-2</v>
      </c>
      <c r="F161">
        <f t="shared" si="25"/>
        <v>-0.21063784700148347</v>
      </c>
      <c r="G161">
        <v>0</v>
      </c>
      <c r="H161">
        <f t="shared" si="26"/>
        <v>0.26488662852299216</v>
      </c>
      <c r="I161">
        <f t="shared" si="27"/>
        <v>-1.1214032600406412</v>
      </c>
      <c r="J161">
        <f t="shared" si="28"/>
        <v>1.1214032600406412</v>
      </c>
      <c r="K161">
        <f t="shared" si="29"/>
        <v>0.38574403765618398</v>
      </c>
      <c r="L161">
        <f t="shared" si="30"/>
        <v>0.61425596234381619</v>
      </c>
      <c r="M161">
        <f t="shared" si="31"/>
        <v>2.5923926292577102</v>
      </c>
      <c r="N161">
        <f t="shared" si="32"/>
        <v>1.6279858256227591</v>
      </c>
    </row>
    <row r="162" spans="1:14" x14ac:dyDescent="0.25">
      <c r="A162" s="4">
        <f>IF('True_Odds_Calculator_2-way'!A163="","",'True_Odds_Calculator_2-way'!A163)</f>
        <v>1.58</v>
      </c>
      <c r="B162" s="4">
        <f>IF('True_Odds_Calculator_2-way'!B163="","",'True_Odds_Calculator_2-way'!B163)</f>
        <v>2.34</v>
      </c>
      <c r="C162" s="4">
        <f t="shared" si="22"/>
        <v>0.63291139240506322</v>
      </c>
      <c r="D162">
        <f t="shared" si="23"/>
        <v>0.42735042735042739</v>
      </c>
      <c r="E162">
        <f t="shared" si="24"/>
        <v>6.026181975549072E-2</v>
      </c>
      <c r="F162">
        <f t="shared" si="25"/>
        <v>-0.21021313426376709</v>
      </c>
      <c r="G162">
        <v>0</v>
      </c>
      <c r="H162">
        <f t="shared" si="26"/>
        <v>0.27047495401925781</v>
      </c>
      <c r="I162">
        <f t="shared" si="27"/>
        <v>-1.1343148142323312</v>
      </c>
      <c r="J162">
        <f t="shared" si="28"/>
        <v>1.1343148142323312</v>
      </c>
      <c r="K162">
        <f t="shared" si="29"/>
        <v>0.60317174523504247</v>
      </c>
      <c r="L162">
        <f t="shared" si="30"/>
        <v>0.39682825476495731</v>
      </c>
      <c r="M162">
        <f t="shared" si="31"/>
        <v>1.6579025922547523</v>
      </c>
      <c r="N162">
        <f t="shared" si="32"/>
        <v>2.5199818510713237</v>
      </c>
    </row>
    <row r="163" spans="1:14" x14ac:dyDescent="0.25">
      <c r="A163" s="4">
        <f>IF('True_Odds_Calculator_2-way'!A164="","",'True_Odds_Calculator_2-way'!A164)</f>
        <v>1.6</v>
      </c>
      <c r="B163" s="4">
        <f>IF('True_Odds_Calculator_2-way'!B164="","",'True_Odds_Calculator_2-way'!B164)</f>
        <v>2.2999999999999998</v>
      </c>
      <c r="C163" s="4">
        <f t="shared" si="22"/>
        <v>0.625</v>
      </c>
      <c r="D163">
        <f t="shared" si="23"/>
        <v>0.43478260869565222</v>
      </c>
      <c r="E163">
        <f t="shared" si="24"/>
        <v>5.9782608695652328E-2</v>
      </c>
      <c r="F163">
        <f t="shared" si="25"/>
        <v>-0.21195652173913038</v>
      </c>
      <c r="G163">
        <v>0</v>
      </c>
      <c r="H163">
        <f t="shared" si="26"/>
        <v>0.27173913043478265</v>
      </c>
      <c r="I163">
        <f t="shared" si="27"/>
        <v>-1.132277034144596</v>
      </c>
      <c r="J163">
        <f t="shared" si="28"/>
        <v>1.132277034144596</v>
      </c>
      <c r="K163">
        <f t="shared" si="29"/>
        <v>0.59546273338173605</v>
      </c>
      <c r="L163">
        <f t="shared" si="30"/>
        <v>0.40453726661826384</v>
      </c>
      <c r="M163">
        <f t="shared" si="31"/>
        <v>1.6793662204867577</v>
      </c>
      <c r="N163">
        <f t="shared" si="32"/>
        <v>2.4719601443879746</v>
      </c>
    </row>
    <row r="164" spans="1:14" x14ac:dyDescent="0.25">
      <c r="A164" s="4">
        <f>IF('True_Odds_Calculator_2-way'!A165="","",'True_Odds_Calculator_2-way'!A165)</f>
        <v>2.0299999999999998</v>
      </c>
      <c r="B164" s="4">
        <f>IF('True_Odds_Calculator_2-way'!B165="","",'True_Odds_Calculator_2-way'!B165)</f>
        <v>1.88</v>
      </c>
      <c r="C164" s="4">
        <f t="shared" si="22"/>
        <v>0.49261083743842371</v>
      </c>
      <c r="D164">
        <f t="shared" si="23"/>
        <v>0.53191489361702127</v>
      </c>
      <c r="E164">
        <f t="shared" si="24"/>
        <v>2.4525731055444977E-2</v>
      </c>
      <c r="F164">
        <f t="shared" si="25"/>
        <v>-0.23750131013520592</v>
      </c>
      <c r="G164">
        <v>0</v>
      </c>
      <c r="H164">
        <f t="shared" si="26"/>
        <v>0.2620270411906509</v>
      </c>
      <c r="I164">
        <f t="shared" si="27"/>
        <v>-1.0503645397539194</v>
      </c>
      <c r="J164">
        <f t="shared" si="28"/>
        <v>1.0503645397539194</v>
      </c>
      <c r="K164">
        <f t="shared" si="29"/>
        <v>0.48033612555301569</v>
      </c>
      <c r="L164">
        <f t="shared" si="30"/>
        <v>0.51966387444698414</v>
      </c>
      <c r="M164">
        <f t="shared" si="31"/>
        <v>2.081875475946537</v>
      </c>
      <c r="N164">
        <f t="shared" si="32"/>
        <v>1.9243207949834495</v>
      </c>
    </row>
    <row r="165" spans="1:14" x14ac:dyDescent="0.25">
      <c r="A165" s="4">
        <f>IF('True_Odds_Calculator_2-way'!A166="","",'True_Odds_Calculator_2-way'!A166)</f>
        <v>1.88</v>
      </c>
      <c r="B165" s="4">
        <f>IF('True_Odds_Calculator_2-way'!B166="","",'True_Odds_Calculator_2-way'!B166)</f>
        <v>2.02</v>
      </c>
      <c r="C165" s="4">
        <f t="shared" si="22"/>
        <v>0.53191489361702127</v>
      </c>
      <c r="D165">
        <f t="shared" si="23"/>
        <v>0.49504950495049505</v>
      </c>
      <c r="E165">
        <f t="shared" si="24"/>
        <v>2.6964398567516312E-2</v>
      </c>
      <c r="F165">
        <f t="shared" si="25"/>
        <v>-0.23635980619338537</v>
      </c>
      <c r="G165">
        <v>0</v>
      </c>
      <c r="H165">
        <f t="shared" si="26"/>
        <v>0.26332420476090163</v>
      </c>
      <c r="I165">
        <f t="shared" si="27"/>
        <v>-1.0555008273018724</v>
      </c>
      <c r="J165">
        <f t="shared" si="28"/>
        <v>1.0555008273018724</v>
      </c>
      <c r="K165">
        <f t="shared" si="29"/>
        <v>0.51844612438456505</v>
      </c>
      <c r="L165">
        <f t="shared" si="30"/>
        <v>0.48155387561543506</v>
      </c>
      <c r="M165">
        <f t="shared" si="31"/>
        <v>1.9288407280256479</v>
      </c>
      <c r="N165">
        <f t="shared" si="32"/>
        <v>2.0766108438479098</v>
      </c>
    </row>
    <row r="166" spans="1:14" x14ac:dyDescent="0.25">
      <c r="A166" s="4">
        <f>IF('True_Odds_Calculator_2-way'!A167="","",'True_Odds_Calculator_2-way'!A167)</f>
        <v>2.44</v>
      </c>
      <c r="B166" s="4">
        <f>IF('True_Odds_Calculator_2-way'!B167="","",'True_Odds_Calculator_2-way'!B167)</f>
        <v>1.59</v>
      </c>
      <c r="C166" s="4">
        <f t="shared" si="22"/>
        <v>0.4098360655737705</v>
      </c>
      <c r="D166">
        <f t="shared" si="23"/>
        <v>0.62893081761006286</v>
      </c>
      <c r="E166">
        <f t="shared" si="24"/>
        <v>3.8766883183833478E-2</v>
      </c>
      <c r="F166">
        <f t="shared" si="25"/>
        <v>-0.21899164862356935</v>
      </c>
      <c r="G166">
        <v>0</v>
      </c>
      <c r="H166">
        <f t="shared" si="26"/>
        <v>0.25775853180740282</v>
      </c>
      <c r="I166">
        <f t="shared" si="27"/>
        <v>-1.0849075915068658</v>
      </c>
      <c r="J166">
        <f t="shared" si="28"/>
        <v>1.0849075915068658</v>
      </c>
      <c r="K166">
        <f t="shared" si="29"/>
        <v>0.39027939969909758</v>
      </c>
      <c r="L166">
        <f t="shared" si="30"/>
        <v>0.60972060030090225</v>
      </c>
      <c r="M166">
        <f t="shared" si="31"/>
        <v>2.5622669317698867</v>
      </c>
      <c r="N166">
        <f t="shared" si="32"/>
        <v>1.6400954789890509</v>
      </c>
    </row>
    <row r="167" spans="1:14" x14ac:dyDescent="0.25">
      <c r="A167" s="4">
        <f>IF('True_Odds_Calculator_2-way'!A168="","",'True_Odds_Calculator_2-way'!A168)</f>
        <v>2.54</v>
      </c>
      <c r="B167" s="4">
        <f>IF('True_Odds_Calculator_2-way'!B168="","",'True_Odds_Calculator_2-way'!B168)</f>
        <v>1.55</v>
      </c>
      <c r="C167" s="4">
        <f t="shared" si="22"/>
        <v>0.39370078740157477</v>
      </c>
      <c r="D167">
        <f t="shared" si="23"/>
        <v>0.64516129032258063</v>
      </c>
      <c r="E167">
        <f t="shared" si="24"/>
        <v>3.8862077724155508E-2</v>
      </c>
      <c r="F167">
        <f t="shared" si="25"/>
        <v>-0.21513843027686042</v>
      </c>
      <c r="G167">
        <v>0</v>
      </c>
      <c r="H167">
        <f t="shared" si="26"/>
        <v>0.25400050800101598</v>
      </c>
      <c r="I167">
        <f t="shared" si="27"/>
        <v>-1.0865714630312673</v>
      </c>
      <c r="J167">
        <f t="shared" si="28"/>
        <v>1.0865714630312673</v>
      </c>
      <c r="K167">
        <f t="shared" si="29"/>
        <v>0.3740666961489727</v>
      </c>
      <c r="L167">
        <f t="shared" si="30"/>
        <v>0.62593330385102708</v>
      </c>
      <c r="M167">
        <f t="shared" si="31"/>
        <v>2.673320053068152</v>
      </c>
      <c r="N167">
        <f t="shared" si="32"/>
        <v>1.5976143046671971</v>
      </c>
    </row>
    <row r="168" spans="1:14" x14ac:dyDescent="0.25">
      <c r="A168" s="4">
        <f>IF('True_Odds_Calculator_2-way'!A169="","",'True_Odds_Calculator_2-way'!A169)</f>
        <v>2.5299999999999998</v>
      </c>
      <c r="B168" s="4">
        <f>IF('True_Odds_Calculator_2-way'!B169="","",'True_Odds_Calculator_2-way'!B169)</f>
        <v>1.58</v>
      </c>
      <c r="C168" s="4">
        <f t="shared" si="22"/>
        <v>0.39525691699604748</v>
      </c>
      <c r="D168">
        <f t="shared" si="23"/>
        <v>0.63291139240506322</v>
      </c>
      <c r="E168">
        <f t="shared" si="24"/>
        <v>2.8168309401110703E-2</v>
      </c>
      <c r="F168">
        <f t="shared" si="25"/>
        <v>-0.22199429629259027</v>
      </c>
      <c r="G168">
        <v>0</v>
      </c>
      <c r="H168">
        <f t="shared" si="26"/>
        <v>0.25016260569370091</v>
      </c>
      <c r="I168">
        <f t="shared" si="27"/>
        <v>-1.0615495921641365</v>
      </c>
      <c r="J168">
        <f t="shared" si="28"/>
        <v>1.0615495921641365</v>
      </c>
      <c r="K168">
        <f t="shared" si="29"/>
        <v>0.38107274535416313</v>
      </c>
      <c r="L168">
        <f t="shared" si="30"/>
        <v>0.61892725464583687</v>
      </c>
      <c r="M168">
        <f t="shared" si="31"/>
        <v>2.6241708760111284</v>
      </c>
      <c r="N168">
        <f t="shared" si="32"/>
        <v>1.6156987634551996</v>
      </c>
    </row>
    <row r="169" spans="1:14" x14ac:dyDescent="0.25">
      <c r="A169" s="4">
        <f>IF('True_Odds_Calculator_2-way'!A170="","",'True_Odds_Calculator_2-way'!A170)</f>
        <v>2.97</v>
      </c>
      <c r="B169" s="4">
        <f>IF('True_Odds_Calculator_2-way'!B170="","",'True_Odds_Calculator_2-way'!B170)</f>
        <v>1.4</v>
      </c>
      <c r="C169" s="4">
        <f t="shared" si="22"/>
        <v>0.33670033670033667</v>
      </c>
      <c r="D169">
        <f t="shared" si="23"/>
        <v>0.7142857142857143</v>
      </c>
      <c r="E169">
        <f t="shared" si="24"/>
        <v>5.0986050986050913E-2</v>
      </c>
      <c r="F169">
        <f t="shared" si="25"/>
        <v>-0.18951418951418963</v>
      </c>
      <c r="G169">
        <v>0</v>
      </c>
      <c r="H169">
        <f t="shared" si="26"/>
        <v>0.24050024050024049</v>
      </c>
      <c r="I169">
        <f t="shared" si="27"/>
        <v>-1.126514772648332</v>
      </c>
      <c r="J169">
        <f t="shared" si="28"/>
        <v>1.126514772648332</v>
      </c>
      <c r="K169">
        <f t="shared" si="29"/>
        <v>0.31063289225916296</v>
      </c>
      <c r="L169">
        <f t="shared" si="30"/>
        <v>0.68936710774083709</v>
      </c>
      <c r="M169">
        <f t="shared" si="31"/>
        <v>3.2192341021172148</v>
      </c>
      <c r="N169">
        <f t="shared" si="32"/>
        <v>1.4506059090593328</v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C24" sqref="AC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</v>
      </c>
      <c r="B3">
        <v>2.0699999999999998</v>
      </c>
      <c r="C3" s="29">
        <f t="shared" ref="C3:C66" si="0">IF(OR($A3="",$B3=""),"",(1/A3)+(1/B3)-1)</f>
        <v>3.8647342995169254E-2</v>
      </c>
      <c r="D3" s="30">
        <f>IF(OR($A3="",$B3=""),"",A3*'MPTO_working_2-way'!$G2)</f>
        <v>1.8695652173913047</v>
      </c>
      <c r="E3" s="32">
        <f>IF(OR($A3="",$B3=""),"",B3*'MPTO_working_2-way'!$G2)</f>
        <v>2.1500000000000004</v>
      </c>
      <c r="F3" s="30">
        <f>IF(OR($A3="",$B3=""),"",'MPTO_working_2-way'!D2)</f>
        <v>1.8648648648648651</v>
      </c>
      <c r="G3" s="32">
        <f>IF(OR($A3="",$B3=""),"",'MPTO_working_2-way'!E2)</f>
        <v>2.15625</v>
      </c>
      <c r="H3" s="30">
        <f>IF(OR($A3="",$B3=""),"",'OddsRatio_working_2-way'!M2)</f>
        <v>1.8646754023342345</v>
      </c>
      <c r="I3" s="30">
        <f>IF(OR($A3="",$B3=""),"",'OddsRatio_working_2-way'!N2)</f>
        <v>2.1565033506220384</v>
      </c>
      <c r="J3" s="30">
        <f>IF('Log_working_2-way'!$D2="","",A3^('Log_working_2-way'!$D2))</f>
        <v>1.8625327535713179</v>
      </c>
      <c r="K3" s="32">
        <f>IF('Log_working_2-way'!$D2="","",B3^('Log_working_2-way'!$D2))</f>
        <v>2.1593762623614712</v>
      </c>
      <c r="L3" s="37">
        <f>(1/D3)</f>
        <v>0.53488372093023251</v>
      </c>
      <c r="M3" s="37">
        <f>(1/E3)</f>
        <v>0.46511627906976738</v>
      </c>
      <c r="N3" s="38">
        <v>100</v>
      </c>
      <c r="O3" s="38">
        <f>(1/A3)*((N3*A3)-N3)</f>
        <v>44.444444444444443</v>
      </c>
      <c r="P3" s="38">
        <f>(1/B3)*((N3*B3)-N3)</f>
        <v>51.690821256038639</v>
      </c>
      <c r="Q3" s="38">
        <f>(1/B3)*N3</f>
        <v>48.309178743961354</v>
      </c>
      <c r="R3" s="38">
        <f>(1/A3)*N3</f>
        <v>55.555555555555557</v>
      </c>
      <c r="S3" s="39">
        <f>O3-Q3</f>
        <v>-3.8647342995169112</v>
      </c>
      <c r="T3" s="39">
        <f>P3-R3</f>
        <v>-3.8647342995169183</v>
      </c>
      <c r="U3" t="s">
        <v>146</v>
      </c>
      <c r="V3" t="s">
        <v>147</v>
      </c>
      <c r="W3" t="s">
        <v>71</v>
      </c>
      <c r="X3" s="48" t="s">
        <v>414</v>
      </c>
      <c r="Y3" s="41"/>
    </row>
    <row r="4" spans="1:25" s="12" customFormat="1" ht="15" x14ac:dyDescent="0.25">
      <c r="A4">
        <v>1.93</v>
      </c>
      <c r="B4">
        <v>1.94</v>
      </c>
      <c r="C4" s="29">
        <f t="shared" si="0"/>
        <v>3.3598632551679941E-2</v>
      </c>
      <c r="D4" s="30">
        <f>IF(OR($A4="",$B4=""),"",A4*'MPTO_working_2-way'!$G3)</f>
        <v>1.9948453608247423</v>
      </c>
      <c r="E4" s="32">
        <f>IF(OR($A4="",$B4=""),"",B4*'MPTO_working_2-way'!$G3)</f>
        <v>2.0051813471502591</v>
      </c>
      <c r="F4" s="30">
        <f>IF(OR($A4="",$B4=""),"",'MPTO_working_2-way'!D3)</f>
        <v>1.9946726333173512</v>
      </c>
      <c r="G4" s="32">
        <f>IF(OR($A4="",$B4=""),"",'MPTO_working_2-way'!E3)</f>
        <v>2.0053558995233249</v>
      </c>
      <c r="H4" s="30">
        <f>IF(OR($A4="",$B4=""),"",'OddsRatio_working_2-way'!M3)</f>
        <v>1.9946666286387909</v>
      </c>
      <c r="I4" s="30">
        <f>IF(OR($A4="",$B4=""),"",'OddsRatio_working_2-way'!N3)</f>
        <v>2.0053619687316817</v>
      </c>
      <c r="J4" s="30">
        <f>IF('Log_working_2-way'!$D3="","",A4^('Log_working_2-way'!$D3))</f>
        <v>1.9945880029745278</v>
      </c>
      <c r="K4" s="32">
        <f>IF('Log_working_2-way'!$D3="","",B4^('Log_working_2-way'!$D3))</f>
        <v>2.0054414461156225</v>
      </c>
      <c r="L4" s="37">
        <f t="shared" ref="L4" si="1">(1/D4)</f>
        <v>0.50129198966408273</v>
      </c>
      <c r="M4" s="37">
        <f t="shared" ref="M4" si="2">(1/E4)</f>
        <v>0.49870801033591733</v>
      </c>
      <c r="N4" s="38">
        <v>100</v>
      </c>
      <c r="O4" s="38">
        <f t="shared" ref="O4" si="3">(1/A4)*((N4*A4)-N4)</f>
        <v>48.186528497409334</v>
      </c>
      <c r="P4" s="38">
        <f t="shared" ref="P4" si="4">(1/B4)*((N4*B4)-N4)</f>
        <v>48.453608247422686</v>
      </c>
      <c r="Q4" s="38">
        <f t="shared" ref="Q4" si="5">(1/B4)*N4</f>
        <v>51.546391752577328</v>
      </c>
      <c r="R4" s="38">
        <f t="shared" ref="R4" si="6">(1/A4)*N4</f>
        <v>51.81347150259068</v>
      </c>
      <c r="S4" s="39">
        <f t="shared" ref="S4" si="7">O4-Q4</f>
        <v>-3.3598632551679941</v>
      </c>
      <c r="T4" s="39">
        <f t="shared" ref="T4" si="8">P4-R4</f>
        <v>-3.3598632551679941</v>
      </c>
      <c r="U4" t="s">
        <v>148</v>
      </c>
      <c r="V4" t="s">
        <v>149</v>
      </c>
      <c r="W4" t="s">
        <v>71</v>
      </c>
      <c r="X4" s="48" t="s">
        <v>414</v>
      </c>
      <c r="Y4" s="41"/>
    </row>
    <row r="5" spans="1:25" s="12" customFormat="1" ht="15" x14ac:dyDescent="0.25">
      <c r="A5">
        <v>1.84</v>
      </c>
      <c r="B5">
        <v>2.04</v>
      </c>
      <c r="C5" s="29">
        <f t="shared" si="0"/>
        <v>3.3674339300937772E-2</v>
      </c>
      <c r="D5" s="30">
        <f>IF(OR($A5="",$B5=""),"",A5*'MPTO_working_2-way'!$G4)</f>
        <v>1.9019607843137256</v>
      </c>
      <c r="E5" s="32">
        <f>IF(OR($A5="",$B5=""),"",B5*'MPTO_working_2-way'!$G4)</f>
        <v>2.1086956521739131</v>
      </c>
      <c r="F5" s="30">
        <f>IF(OR($A5="",$B5=""),"",'MPTO_working_2-way'!D4)</f>
        <v>1.8988263860785108</v>
      </c>
      <c r="G5" s="32">
        <f>IF(OR($A5="",$B5=""),"",'MPTO_working_2-way'!E4)</f>
        <v>2.1125619090499774</v>
      </c>
      <c r="H5" s="30">
        <f>IF(OR($A5="",$B5=""),"",'OddsRatio_working_2-way'!M4)</f>
        <v>1.8987170342729172</v>
      </c>
      <c r="I5" s="30">
        <f>IF(OR($A5="",$B5=""),"",'OddsRatio_working_2-way'!N4)</f>
        <v>2.1126972805283741</v>
      </c>
      <c r="J5" s="30">
        <f>IF('Log_working_2-way'!$D4="","",A5^('Log_working_2-way'!$D4))</f>
        <v>1.8972929050551837</v>
      </c>
      <c r="K5" s="32">
        <f>IF('Log_working_2-way'!$D4="","",B5^('Log_working_2-way'!$D4))</f>
        <v>2.1144632865880677</v>
      </c>
      <c r="L5" s="37">
        <f t="shared" ref="L5:L68" si="9">(1/D5)</f>
        <v>0.52577319587628868</v>
      </c>
      <c r="M5" s="37">
        <f t="shared" ref="M5:M68" si="10">(1/E5)</f>
        <v>0.47422680412371132</v>
      </c>
      <c r="N5" s="38">
        <v>101</v>
      </c>
      <c r="O5" s="38">
        <f t="shared" ref="O5:O68" si="11">(1/A5)*((N5*A5)-N5)</f>
        <v>46.108695652173914</v>
      </c>
      <c r="P5" s="38">
        <f t="shared" ref="P5:P68" si="12">(1/B5)*((N5*B5)-N5)</f>
        <v>51.490196078431367</v>
      </c>
      <c r="Q5" s="38">
        <f t="shared" ref="Q5:Q68" si="13">(1/B5)*N5</f>
        <v>49.509803921568626</v>
      </c>
      <c r="R5" s="38">
        <f t="shared" ref="R5:R68" si="14">(1/A5)*N5</f>
        <v>54.891304347826086</v>
      </c>
      <c r="S5" s="39">
        <f t="shared" ref="S5:S68" si="15">O5-Q5</f>
        <v>-3.4011082693947117</v>
      </c>
      <c r="T5" s="39">
        <f t="shared" ref="T5:T68" si="16">P5-R5</f>
        <v>-3.4011082693947188</v>
      </c>
      <c r="U5" t="s">
        <v>69</v>
      </c>
      <c r="V5" t="s">
        <v>150</v>
      </c>
      <c r="W5" t="s">
        <v>71</v>
      </c>
      <c r="X5" s="48" t="s">
        <v>414</v>
      </c>
      <c r="Y5" s="41"/>
    </row>
    <row r="6" spans="1:25" s="12" customFormat="1" ht="15" x14ac:dyDescent="0.25">
      <c r="A6">
        <v>1.88</v>
      </c>
      <c r="B6">
        <v>2.0299999999999998</v>
      </c>
      <c r="C6" s="29">
        <f t="shared" si="0"/>
        <v>2.4525731055444977E-2</v>
      </c>
      <c r="D6" s="30">
        <f>IF(OR($A6="",$B6=""),"",A6*'MPTO_working_2-way'!$G5)</f>
        <v>1.9261083743842364</v>
      </c>
      <c r="E6" s="32">
        <f>IF(OR($A6="",$B6=""),"",B6*'MPTO_working_2-way'!$G5)</f>
        <v>2.0797872340425529</v>
      </c>
      <c r="F6" s="30">
        <f>IF(OR($A6="",$B6=""),"",'MPTO_working_2-way'!D5)</f>
        <v>1.9243646631706333</v>
      </c>
      <c r="G6" s="32">
        <f>IF(OR($A6="",$B6=""),"",'MPTO_working_2-way'!E5)</f>
        <v>2.0818241326641935</v>
      </c>
      <c r="H6" s="30">
        <f>IF(OR($A6="",$B6=""),"",'OddsRatio_working_2-way'!M5)</f>
        <v>1.9243207949834495</v>
      </c>
      <c r="I6" s="30">
        <f>IF(OR($A6="",$B6=""),"",'OddsRatio_working_2-way'!N5)</f>
        <v>2.081875475946537</v>
      </c>
      <c r="J6" s="30">
        <f>IF('Log_working_2-way'!$D5="","",A6^('Log_working_2-way'!$D5))</f>
        <v>1.9235339030630429</v>
      </c>
      <c r="K6" s="32">
        <f>IF('Log_working_2-way'!$D5="","",B6^('Log_working_2-way'!$D5))</f>
        <v>2.0827972819225606</v>
      </c>
      <c r="L6" s="37">
        <f t="shared" si="9"/>
        <v>0.51918158567774941</v>
      </c>
      <c r="M6" s="37">
        <f t="shared" si="10"/>
        <v>0.4808184143222507</v>
      </c>
      <c r="N6" s="38">
        <v>102</v>
      </c>
      <c r="O6" s="38">
        <f t="shared" si="11"/>
        <v>47.744680851063826</v>
      </c>
      <c r="P6" s="38">
        <f t="shared" si="12"/>
        <v>51.753694581280783</v>
      </c>
      <c r="Q6" s="38">
        <f t="shared" si="13"/>
        <v>50.246305418719217</v>
      </c>
      <c r="R6" s="38">
        <f t="shared" si="14"/>
        <v>54.255319148936167</v>
      </c>
      <c r="S6" s="39">
        <f t="shared" si="15"/>
        <v>-2.5016245676553908</v>
      </c>
      <c r="T6" s="39">
        <f t="shared" si="16"/>
        <v>-2.5016245676553837</v>
      </c>
      <c r="U6" t="s">
        <v>151</v>
      </c>
      <c r="V6" t="s">
        <v>152</v>
      </c>
      <c r="W6" t="s">
        <v>418</v>
      </c>
      <c r="X6" s="48" t="s">
        <v>414</v>
      </c>
      <c r="Y6" s="41"/>
    </row>
    <row r="7" spans="1:25" s="12" customFormat="1" ht="15" x14ac:dyDescent="0.25">
      <c r="A7">
        <v>2.14</v>
      </c>
      <c r="B7">
        <v>1.76</v>
      </c>
      <c r="C7" s="29">
        <f t="shared" si="0"/>
        <v>3.5471537807986397E-2</v>
      </c>
      <c r="D7" s="30">
        <f>IF(OR($A7="",$B7=""),"",A7*'MPTO_working_2-way'!$G6)</f>
        <v>2.2159090909090908</v>
      </c>
      <c r="E7" s="32">
        <f>IF(OR($A7="",$B7=""),"",B7*'MPTO_working_2-way'!$G6)</f>
        <v>1.8224299065420562</v>
      </c>
      <c r="F7" s="30">
        <f>IF(OR($A7="",$B7=""),"",'MPTO_working_2-way'!D6)</f>
        <v>2.2244271202456889</v>
      </c>
      <c r="G7" s="32">
        <f>IF(OR($A7="",$B7=""),"",'MPTO_working_2-way'!E6)</f>
        <v>1.8167084699980707</v>
      </c>
      <c r="H7" s="30">
        <f>IF(OR($A7="",$B7=""),"",'OddsRatio_working_2-way'!M6)</f>
        <v>2.2247448713915889</v>
      </c>
      <c r="I7" s="30">
        <f>IF(OR($A7="",$B7=""),"",'OddsRatio_working_2-way'!N6)</f>
        <v>1.8164965809277254</v>
      </c>
      <c r="J7" s="30">
        <f>IF('Log_working_2-way'!$D6="","",A7^('Log_working_2-way'!$D6))</f>
        <v>2.2286583340561452</v>
      </c>
      <c r="K7" s="32">
        <f>IF('Log_working_2-way'!$D6="","",B7^('Log_working_2-way'!$D6))</f>
        <v>1.8138959157983681</v>
      </c>
      <c r="L7" s="37">
        <f t="shared" si="9"/>
        <v>0.45128205128205129</v>
      </c>
      <c r="M7" s="37">
        <f t="shared" si="10"/>
        <v>0.54871794871794866</v>
      </c>
      <c r="N7" s="38">
        <v>103</v>
      </c>
      <c r="O7" s="38">
        <f t="shared" si="11"/>
        <v>54.869158878504678</v>
      </c>
      <c r="P7" s="38">
        <f t="shared" si="12"/>
        <v>44.477272727272734</v>
      </c>
      <c r="Q7" s="38">
        <f t="shared" si="13"/>
        <v>58.52272727272728</v>
      </c>
      <c r="R7" s="38">
        <f t="shared" si="14"/>
        <v>48.13084112149533</v>
      </c>
      <c r="S7" s="39">
        <f t="shared" si="15"/>
        <v>-3.6535683942226029</v>
      </c>
      <c r="T7" s="39">
        <f t="shared" si="16"/>
        <v>-3.6535683942225958</v>
      </c>
      <c r="U7" t="s">
        <v>153</v>
      </c>
      <c r="V7" t="s">
        <v>154</v>
      </c>
      <c r="W7" t="s">
        <v>419</v>
      </c>
      <c r="X7" s="48" t="s">
        <v>414</v>
      </c>
      <c r="Y7" s="41"/>
    </row>
    <row r="8" spans="1:25" ht="15" x14ac:dyDescent="0.25">
      <c r="A8">
        <v>1.98</v>
      </c>
      <c r="B8">
        <v>1.91</v>
      </c>
      <c r="C8" s="29">
        <f t="shared" si="0"/>
        <v>2.861071447458885E-2</v>
      </c>
      <c r="D8" s="30">
        <f>IF(OR($A8="",$B8=""),"",A8*'MPTO_working_2-way'!$G7)</f>
        <v>2.0366492146596857</v>
      </c>
      <c r="E8" s="32">
        <f>IF(OR($A8="",$B8=""),"",B8*'MPTO_working_2-way'!$G7)</f>
        <v>1.9646464646464645</v>
      </c>
      <c r="F8" s="30">
        <f>IF(OR($A8="",$B8=""),"",'MPTO_working_2-way'!D7)</f>
        <v>2.0377175494369308</v>
      </c>
      <c r="G8" s="32">
        <f>IF(OR($A8="",$B8=""),"",'MPTO_working_2-way'!E7)</f>
        <v>1.9636533568721115</v>
      </c>
      <c r="H8" s="30">
        <f>IF(OR($A8="",$B8=""),"",'OddsRatio_working_2-way'!M7)</f>
        <v>2.0377490433255412</v>
      </c>
      <c r="I8" s="30">
        <f>IF(OR($A8="",$B8=""),"",'OddsRatio_working_2-way'!N7)</f>
        <v>1.9636241116594322</v>
      </c>
      <c r="J8" s="30">
        <f>IF('Log_working_2-way'!$D7="","",A8^('Log_working_2-way'!$D7))</f>
        <v>2.0382337672504618</v>
      </c>
      <c r="K8" s="32">
        <f>IF('Log_working_2-way'!$D7="","",B8^('Log_working_2-way'!$D7))</f>
        <v>1.9631742210121639</v>
      </c>
      <c r="L8" s="37">
        <f t="shared" si="9"/>
        <v>0.49100257069408743</v>
      </c>
      <c r="M8" s="37">
        <f t="shared" si="10"/>
        <v>0.50899742930591263</v>
      </c>
      <c r="N8" s="38">
        <v>104</v>
      </c>
      <c r="O8" s="38">
        <f t="shared" si="11"/>
        <v>51.474747474747474</v>
      </c>
      <c r="P8" s="38">
        <f t="shared" si="12"/>
        <v>49.549738219895282</v>
      </c>
      <c r="Q8" s="38">
        <f t="shared" si="13"/>
        <v>54.450261780104711</v>
      </c>
      <c r="R8" s="38">
        <f t="shared" si="14"/>
        <v>52.525252525252526</v>
      </c>
      <c r="S8" s="39">
        <f t="shared" si="15"/>
        <v>-2.9755143053572368</v>
      </c>
      <c r="T8" s="39">
        <f t="shared" si="16"/>
        <v>-2.9755143053572439</v>
      </c>
      <c r="U8" t="s">
        <v>155</v>
      </c>
      <c r="V8" t="s">
        <v>156</v>
      </c>
      <c r="W8" t="s">
        <v>419</v>
      </c>
      <c r="X8" s="48" t="s">
        <v>414</v>
      </c>
      <c r="Y8" s="41"/>
    </row>
    <row r="9" spans="1:25" ht="15" x14ac:dyDescent="0.25">
      <c r="A9">
        <v>2.1800000000000002</v>
      </c>
      <c r="B9">
        <v>1.74</v>
      </c>
      <c r="C9" s="29">
        <f t="shared" si="0"/>
        <v>3.3428240008436028E-2</v>
      </c>
      <c r="D9" s="30">
        <f>IF(OR($A9="",$B9=""),"",A9*'MPTO_working_2-way'!$G8)</f>
        <v>2.2528735632183907</v>
      </c>
      <c r="E9" s="32">
        <f>IF(OR($A9="",$B9=""),"",B9*'MPTO_working_2-way'!$G8)</f>
        <v>1.7981651376146788</v>
      </c>
      <c r="F9" s="30">
        <f>IF(OR($A9="",$B9=""),"",'MPTO_working_2-way'!D8)</f>
        <v>2.2624358821424311</v>
      </c>
      <c r="G9" s="32">
        <f>IF(OR($A9="",$B9=""),"",'MPTO_working_2-way'!E8)</f>
        <v>1.7921194368326561</v>
      </c>
      <c r="H9" s="30">
        <f>IF(OR($A9="",$B9=""),"",'OddsRatio_working_2-way'!M8)</f>
        <v>2.26277258229445</v>
      </c>
      <c r="I9" s="30">
        <f>IF(OR($A9="",$B9=""),"",'OddsRatio_working_2-way'!N8)</f>
        <v>1.7919082295744857</v>
      </c>
      <c r="J9" s="30">
        <f>IF('Log_working_2-way'!$D8="","",A9^('Log_working_2-way'!$D8))</f>
        <v>2.2671631499443738</v>
      </c>
      <c r="K9" s="32">
        <f>IF('Log_working_2-way'!$D8="","",B9^('Log_working_2-way'!$D8))</f>
        <v>1.7891643629660847</v>
      </c>
      <c r="L9" s="37">
        <f t="shared" si="9"/>
        <v>0.44387755102040816</v>
      </c>
      <c r="M9" s="37">
        <f t="shared" si="10"/>
        <v>0.55612244897959184</v>
      </c>
      <c r="N9" s="38">
        <v>105</v>
      </c>
      <c r="O9" s="38">
        <f t="shared" si="11"/>
        <v>56.834862385321102</v>
      </c>
      <c r="P9" s="38">
        <f t="shared" si="12"/>
        <v>44.655172413793096</v>
      </c>
      <c r="Q9" s="38">
        <f t="shared" si="13"/>
        <v>60.34482758620689</v>
      </c>
      <c r="R9" s="38">
        <f t="shared" si="14"/>
        <v>48.165137614678898</v>
      </c>
      <c r="S9" s="39">
        <f t="shared" si="15"/>
        <v>-3.5099652008857873</v>
      </c>
      <c r="T9" s="39">
        <f t="shared" si="16"/>
        <v>-3.5099652008858016</v>
      </c>
      <c r="U9" t="s">
        <v>157</v>
      </c>
      <c r="V9" t="s">
        <v>158</v>
      </c>
      <c r="W9" t="s">
        <v>94</v>
      </c>
      <c r="X9" s="48" t="s">
        <v>414</v>
      </c>
      <c r="Y9" s="41"/>
    </row>
    <row r="10" spans="1:25" ht="14.25" customHeight="1" x14ac:dyDescent="0.25">
      <c r="A10">
        <v>2.34</v>
      </c>
      <c r="B10">
        <v>1.66</v>
      </c>
      <c r="C10" s="29">
        <f t="shared" si="0"/>
        <v>2.9760065904644417E-2</v>
      </c>
      <c r="D10" s="30">
        <f>IF(OR($A10="",$B10=""),"",A10*'MPTO_working_2-way'!$G9)</f>
        <v>2.4096385542168677</v>
      </c>
      <c r="E10" s="32">
        <f>IF(OR($A10="",$B10=""),"",B10*'MPTO_working_2-way'!$G9)</f>
        <v>1.7094017094017095</v>
      </c>
      <c r="F10" s="30">
        <f>IF(OR($A10="",$B10=""),"",'MPTO_working_2-way'!D9)</f>
        <v>2.4244164274123086</v>
      </c>
      <c r="G10" s="32">
        <f>IF(OR($A10="",$B10=""),"",'MPTO_working_2-way'!E9)</f>
        <v>1.7020418894049603</v>
      </c>
      <c r="H10" s="30">
        <f>IF(OR($A10="",$B10=""),"",'OddsRatio_working_2-way'!M9)</f>
        <v>2.4248870236980302</v>
      </c>
      <c r="I10" s="30">
        <f>IF(OR($A10="",$B10=""),"",'OddsRatio_working_2-way'!N9)</f>
        <v>1.7018100265975373</v>
      </c>
      <c r="J10" s="30">
        <f>IF('Log_working_2-way'!$D9="","",A10^('Log_working_2-way'!$D9))</f>
        <v>2.4316899199135542</v>
      </c>
      <c r="K10" s="32">
        <f>IF('Log_working_2-way'!$D9="","",B10^('Log_working_2-way'!$D9))</f>
        <v>1.6984752676475883</v>
      </c>
      <c r="L10" s="37">
        <f t="shared" si="9"/>
        <v>0.41499999999999998</v>
      </c>
      <c r="M10" s="37">
        <f t="shared" si="10"/>
        <v>0.58499999999999996</v>
      </c>
      <c r="N10" s="38">
        <v>106</v>
      </c>
      <c r="O10" s="38">
        <f t="shared" si="11"/>
        <v>60.700854700854705</v>
      </c>
      <c r="P10" s="38">
        <f t="shared" si="12"/>
        <v>42.144578313253007</v>
      </c>
      <c r="Q10" s="38">
        <f t="shared" si="13"/>
        <v>63.855421686746993</v>
      </c>
      <c r="R10" s="38">
        <f t="shared" si="14"/>
        <v>45.299145299145302</v>
      </c>
      <c r="S10" s="39">
        <f t="shared" si="15"/>
        <v>-3.1545669858922878</v>
      </c>
      <c r="T10" s="39">
        <f t="shared" si="16"/>
        <v>-3.1545669858922949</v>
      </c>
      <c r="U10" t="s">
        <v>125</v>
      </c>
      <c r="V10" t="s">
        <v>135</v>
      </c>
      <c r="W10" t="s">
        <v>139</v>
      </c>
      <c r="X10" s="48" t="s">
        <v>414</v>
      </c>
      <c r="Y10" s="41"/>
    </row>
    <row r="11" spans="1:25" ht="15" x14ac:dyDescent="0.25">
      <c r="A11">
        <v>2.23</v>
      </c>
      <c r="B11">
        <v>1.72</v>
      </c>
      <c r="C11" s="29">
        <f t="shared" si="0"/>
        <v>2.982584211075201E-2</v>
      </c>
      <c r="D11" s="30">
        <f>IF(OR($A11="",$B11=""),"",A11*'MPTO_working_2-way'!$G10)</f>
        <v>2.2965116279069768</v>
      </c>
      <c r="E11" s="32">
        <f>IF(OR($A11="",$B11=""),"",B11*'MPTO_working_2-way'!$G10)</f>
        <v>1.7713004484304935</v>
      </c>
      <c r="F11" s="30">
        <f>IF(OR($A11="",$B11=""),"",'MPTO_working_2-way'!D10)</f>
        <v>2.3067115708443593</v>
      </c>
      <c r="G11" s="32">
        <f>IF(OR($A11="",$B11=""),"",'MPTO_working_2-way'!E10)</f>
        <v>1.7652798232695142</v>
      </c>
      <c r="H11" s="30">
        <f>IF(OR($A11="",$B11=""),"",'OddsRatio_working_2-way'!M10)</f>
        <v>2.3070322617798436</v>
      </c>
      <c r="I11" s="30">
        <f>IF(OR($A11="",$B11=""),"",'OddsRatio_working_2-way'!N10)</f>
        <v>1.7650920556760061</v>
      </c>
      <c r="J11" s="30">
        <f>IF('Log_working_2-way'!$D10="","",A11^('Log_working_2-way'!$D10))</f>
        <v>2.3117058576345526</v>
      </c>
      <c r="K11" s="32">
        <f>IF('Log_working_2-way'!$D10="","",B11^('Log_working_2-way'!$D10))</f>
        <v>1.7623660397486636</v>
      </c>
      <c r="L11" s="37">
        <f t="shared" si="9"/>
        <v>0.43544303797468353</v>
      </c>
      <c r="M11" s="37">
        <f t="shared" si="10"/>
        <v>0.56455696202531636</v>
      </c>
      <c r="N11" s="38">
        <v>107</v>
      </c>
      <c r="O11" s="38">
        <f t="shared" si="11"/>
        <v>59.017937219730939</v>
      </c>
      <c r="P11" s="38">
        <f t="shared" si="12"/>
        <v>44.790697674418603</v>
      </c>
      <c r="Q11" s="38">
        <f t="shared" si="13"/>
        <v>62.209302325581397</v>
      </c>
      <c r="R11" s="38">
        <f t="shared" si="14"/>
        <v>47.982062780269061</v>
      </c>
      <c r="S11" s="39">
        <f t="shared" si="15"/>
        <v>-3.1913651058504584</v>
      </c>
      <c r="T11" s="39">
        <f t="shared" si="16"/>
        <v>-3.1913651058504584</v>
      </c>
      <c r="U11" t="s">
        <v>159</v>
      </c>
      <c r="V11" t="s">
        <v>160</v>
      </c>
      <c r="W11" t="s">
        <v>420</v>
      </c>
      <c r="X11" s="48" t="s">
        <v>414</v>
      </c>
      <c r="Y11" s="41"/>
    </row>
    <row r="12" spans="1:25" ht="15" x14ac:dyDescent="0.25">
      <c r="A12">
        <v>2.17</v>
      </c>
      <c r="B12">
        <v>1.75</v>
      </c>
      <c r="C12" s="29">
        <f t="shared" si="0"/>
        <v>3.2258064516129004E-2</v>
      </c>
      <c r="D12" s="30">
        <f>IF(OR($A12="",$B12=""),"",A12*'MPTO_working_2-way'!$G11)</f>
        <v>2.2399999999999998</v>
      </c>
      <c r="E12" s="32">
        <f>IF(OR($A12="",$B12=""),"",B12*'MPTO_working_2-way'!$G11)</f>
        <v>1.8064516129032258</v>
      </c>
      <c r="F12" s="30">
        <f>IF(OR($A12="",$B12=""),"",'MPTO_working_2-way'!D11)</f>
        <v>2.2487046632124348</v>
      </c>
      <c r="G12" s="32">
        <f>IF(OR($A12="",$B12=""),"",'MPTO_working_2-way'!E11)</f>
        <v>1.8008298755186722</v>
      </c>
      <c r="H12" s="30">
        <f>IF(OR($A12="",$B12=""),"",'OddsRatio_working_2-way'!M11)</f>
        <v>2.2489995996796797</v>
      </c>
      <c r="I12" s="30">
        <f>IF(OR($A12="",$B12=""),"",'OddsRatio_working_2-way'!N11)</f>
        <v>1.8006407690254356</v>
      </c>
      <c r="J12" s="30">
        <f>IF('Log_working_2-way'!$D11="","",A12^('Log_working_2-way'!$D11))</f>
        <v>2.2529893897006406</v>
      </c>
      <c r="K12" s="32">
        <f>IF('Log_working_2-way'!$D11="","",B12^('Log_working_2-way'!$D11))</f>
        <v>1.798091355138193</v>
      </c>
      <c r="L12" s="37">
        <f t="shared" si="9"/>
        <v>0.44642857142857145</v>
      </c>
      <c r="M12" s="37">
        <f t="shared" si="10"/>
        <v>0.5535714285714286</v>
      </c>
      <c r="N12" s="38">
        <v>108</v>
      </c>
      <c r="O12" s="38">
        <f t="shared" si="11"/>
        <v>58.230414746543772</v>
      </c>
      <c r="P12" s="38">
        <f t="shared" si="12"/>
        <v>46.285714285714285</v>
      </c>
      <c r="Q12" s="38">
        <f t="shared" si="13"/>
        <v>61.714285714285708</v>
      </c>
      <c r="R12" s="38">
        <f t="shared" si="14"/>
        <v>49.769585253456221</v>
      </c>
      <c r="S12" s="39">
        <f t="shared" si="15"/>
        <v>-3.4838709677419359</v>
      </c>
      <c r="T12" s="39">
        <f t="shared" si="16"/>
        <v>-3.4838709677419359</v>
      </c>
      <c r="U12" t="s">
        <v>161</v>
      </c>
      <c r="V12" t="s">
        <v>162</v>
      </c>
      <c r="W12" t="s">
        <v>421</v>
      </c>
      <c r="X12" s="48" t="s">
        <v>414</v>
      </c>
      <c r="Y12" s="41"/>
    </row>
    <row r="13" spans="1:25" ht="15" x14ac:dyDescent="0.25">
      <c r="A13">
        <v>1.45</v>
      </c>
      <c r="B13">
        <v>2.84</v>
      </c>
      <c r="C13" s="29">
        <f t="shared" si="0"/>
        <v>4.1767848470131153E-2</v>
      </c>
      <c r="D13" s="30">
        <f>IF(OR($A13="",$B13=""),"",A13*'MPTO_working_2-way'!$G12)</f>
        <v>1.51056338028169</v>
      </c>
      <c r="E13" s="32">
        <f>IF(OR($A13="",$B13=""),"",B13*'MPTO_working_2-way'!$G12)</f>
        <v>2.9586206896551723</v>
      </c>
      <c r="F13" s="30">
        <f>IF(OR($A13="",$B13=""),"",'MPTO_working_2-way'!D12)</f>
        <v>1.495279593318809</v>
      </c>
      <c r="G13" s="32">
        <f>IF(OR($A13="",$B13=""),"",'MPTO_working_2-way'!E12)</f>
        <v>3.0190615835777126</v>
      </c>
      <c r="H13" s="30">
        <f>IF(OR($A13="",$B13=""),"",'OddsRatio_working_2-way'!M12)</f>
        <v>1.4945353550468399</v>
      </c>
      <c r="I13" s="30">
        <f>IF(OR($A13="",$B13=""),"",'OddsRatio_working_2-way'!N12)</f>
        <v>3.0221001184137459</v>
      </c>
      <c r="J13" s="30">
        <f>IF('Log_working_2-way'!$D12="","",A13^('Log_working_2-way'!$D12))</f>
        <v>1.4875089097641707</v>
      </c>
      <c r="K13" s="32">
        <f>IF('Log_working_2-way'!$D12="","",B13^('Log_working_2-way'!$D12))</f>
        <v>3.0512445618322679</v>
      </c>
      <c r="L13" s="37">
        <f t="shared" si="9"/>
        <v>0.66200466200466201</v>
      </c>
      <c r="M13" s="37">
        <f t="shared" si="10"/>
        <v>0.33799533799533799</v>
      </c>
      <c r="N13" s="38">
        <v>109</v>
      </c>
      <c r="O13" s="38">
        <f t="shared" si="11"/>
        <v>33.827586206896541</v>
      </c>
      <c r="P13" s="38">
        <f t="shared" si="12"/>
        <v>70.619718309859167</v>
      </c>
      <c r="Q13" s="38">
        <f t="shared" si="13"/>
        <v>38.380281690140848</v>
      </c>
      <c r="R13" s="38">
        <f t="shared" si="14"/>
        <v>75.172413793103459</v>
      </c>
      <c r="S13" s="39">
        <f t="shared" si="15"/>
        <v>-4.5526954832443067</v>
      </c>
      <c r="T13" s="39">
        <f t="shared" si="16"/>
        <v>-4.5526954832442925</v>
      </c>
      <c r="U13" t="s">
        <v>163</v>
      </c>
      <c r="V13" t="s">
        <v>164</v>
      </c>
      <c r="W13" t="s">
        <v>96</v>
      </c>
      <c r="X13" s="48" t="s">
        <v>414</v>
      </c>
      <c r="Y13" s="41"/>
    </row>
    <row r="14" spans="1:25" s="35" customFormat="1" ht="15" x14ac:dyDescent="0.25">
      <c r="A14">
        <v>2.0499999999999998</v>
      </c>
      <c r="B14">
        <v>1.85</v>
      </c>
      <c r="C14" s="29">
        <f t="shared" si="0"/>
        <v>2.8345418589321048E-2</v>
      </c>
      <c r="D14" s="30">
        <f>IF(OR($A14="",$B14=""),"",A14*'MPTO_working_2-way'!$G13)</f>
        <v>2.1081081081081079</v>
      </c>
      <c r="E14" s="32">
        <f>IF(OR($A14="",$B14=""),"",B14*'MPTO_working_2-way'!$G13)</f>
        <v>1.902439024390244</v>
      </c>
      <c r="F14" s="30">
        <f>IF(OR($A14="",$B14=""),"",'MPTO_working_2-way'!D13)</f>
        <v>2.1113430758524703</v>
      </c>
      <c r="G14" s="32">
        <f>IF(OR($A14="",$B14=""),"",'MPTO_working_2-way'!E13)</f>
        <v>1.8998121477770822</v>
      </c>
      <c r="H14" s="30">
        <f>IF(OR($A14="",$B14=""),"",'OddsRatio_working_2-way'!M13)</f>
        <v>2.1114378604524222</v>
      </c>
      <c r="I14" s="30">
        <f>IF(OR($A14="",$B14=""),"",'OddsRatio_working_2-way'!N13)</f>
        <v>1.8997354108424378</v>
      </c>
      <c r="J14" s="30">
        <f>IF('Log_working_2-way'!$D13="","",A14^('Log_working_2-way'!$D13))</f>
        <v>2.1129081281913611</v>
      </c>
      <c r="K14" s="32">
        <f>IF('Log_working_2-way'!$D13="","",B14^('Log_working_2-way'!$D13))</f>
        <v>1.8985467665018629</v>
      </c>
      <c r="L14" s="37">
        <f t="shared" si="9"/>
        <v>0.47435897435897439</v>
      </c>
      <c r="M14" s="37">
        <f t="shared" si="10"/>
        <v>0.52564102564102555</v>
      </c>
      <c r="N14" s="38">
        <v>110</v>
      </c>
      <c r="O14" s="38">
        <f t="shared" si="11"/>
        <v>56.341463414634134</v>
      </c>
      <c r="P14" s="38">
        <f t="shared" si="12"/>
        <v>50.540540540540533</v>
      </c>
      <c r="Q14" s="38">
        <f t="shared" si="13"/>
        <v>59.459459459459453</v>
      </c>
      <c r="R14" s="38">
        <f t="shared" si="14"/>
        <v>53.658536585365859</v>
      </c>
      <c r="S14" s="39">
        <f t="shared" si="15"/>
        <v>-3.1179960448253183</v>
      </c>
      <c r="T14" s="39">
        <f t="shared" si="16"/>
        <v>-3.1179960448253254</v>
      </c>
      <c r="U14" t="s">
        <v>165</v>
      </c>
      <c r="V14" t="s">
        <v>166</v>
      </c>
      <c r="W14" t="s">
        <v>97</v>
      </c>
      <c r="X14" s="48" t="s">
        <v>414</v>
      </c>
      <c r="Y14" s="41"/>
    </row>
    <row r="15" spans="1:25" ht="15" x14ac:dyDescent="0.25">
      <c r="A15">
        <v>2.41</v>
      </c>
      <c r="B15">
        <v>1.63</v>
      </c>
      <c r="C15" s="29">
        <f t="shared" si="0"/>
        <v>2.8434691851436877E-2</v>
      </c>
      <c r="D15" s="30">
        <f>IF(OR($A15="",$B15=""),"",A15*'MPTO_working_2-way'!$G14)</f>
        <v>2.4785276073619631</v>
      </c>
      <c r="E15" s="32">
        <f>IF(OR($A15="",$B15=""),"",B15*'MPTO_working_2-way'!$G14)</f>
        <v>1.6763485477178419</v>
      </c>
      <c r="F15" s="30">
        <f>IF(OR($A15="",$B15=""),"",'MPTO_working_2-way'!D14)</f>
        <v>2.4955055109106499</v>
      </c>
      <c r="G15" s="32">
        <f>IF(OR($A15="",$B15=""),"",'MPTO_working_2-way'!E14)</f>
        <v>1.6686702206741284</v>
      </c>
      <c r="H15" s="30">
        <f>IF(OR($A15="",$B15=""),"",'OddsRatio_working_2-way'!M14)</f>
        <v>2.4960264830861911</v>
      </c>
      <c r="I15" s="30">
        <f>IF(OR($A15="",$B15=""),"",'OddsRatio_working_2-way'!N14)</f>
        <v>1.6684373647831916</v>
      </c>
      <c r="J15" s="30">
        <f>IF('Log_working_2-way'!$D14="","",A15^('Log_working_2-way'!$D14))</f>
        <v>2.5038534406814188</v>
      </c>
      <c r="K15" s="32">
        <f>IF('Log_working_2-way'!$D14="","",B15^('Log_working_2-way'!$D14))</f>
        <v>1.6649584147953032</v>
      </c>
      <c r="L15" s="37">
        <f t="shared" si="9"/>
        <v>0.40346534653465349</v>
      </c>
      <c r="M15" s="37">
        <f t="shared" si="10"/>
        <v>0.59653465346534673</v>
      </c>
      <c r="N15" s="38">
        <v>111</v>
      </c>
      <c r="O15" s="38">
        <f t="shared" si="11"/>
        <v>64.941908713692939</v>
      </c>
      <c r="P15" s="38">
        <f t="shared" si="12"/>
        <v>42.901840490797532</v>
      </c>
      <c r="Q15" s="38">
        <f t="shared" si="13"/>
        <v>68.098159509202461</v>
      </c>
      <c r="R15" s="38">
        <f t="shared" si="14"/>
        <v>46.058091286307054</v>
      </c>
      <c r="S15" s="39">
        <f t="shared" si="15"/>
        <v>-3.1562507955095214</v>
      </c>
      <c r="T15" s="39">
        <f t="shared" si="16"/>
        <v>-3.1562507955095214</v>
      </c>
      <c r="U15" t="s">
        <v>167</v>
      </c>
      <c r="V15" t="s">
        <v>168</v>
      </c>
      <c r="W15" t="s">
        <v>98</v>
      </c>
      <c r="X15" s="48" t="s">
        <v>414</v>
      </c>
      <c r="Y15" s="41"/>
    </row>
    <row r="16" spans="1:25" ht="15" x14ac:dyDescent="0.25">
      <c r="A16">
        <v>2.87</v>
      </c>
      <c r="B16">
        <v>1.44</v>
      </c>
      <c r="C16" s="29">
        <f t="shared" si="0"/>
        <v>4.2876500193573364E-2</v>
      </c>
      <c r="D16" s="30">
        <f>IF(OR($A16="",$B16=""),"",A16*'MPTO_working_2-way'!$G15)</f>
        <v>2.9930555555555558</v>
      </c>
      <c r="E16" s="32">
        <f>IF(OR($A16="",$B16=""),"",B16*'MPTO_working_2-way'!$G15)</f>
        <v>1.5017421602787455</v>
      </c>
      <c r="F16" s="30">
        <f>IF(OR($A16="",$B16=""),"",'MPTO_working_2-way'!D15)</f>
        <v>3.0581619061713776</v>
      </c>
      <c r="G16" s="32">
        <f>IF(OR($A16="",$B16=""),"",'MPTO_working_2-way'!E15)</f>
        <v>1.4858704249658445</v>
      </c>
      <c r="H16" s="30">
        <f>IF(OR($A16="",$B16=""),"",'OddsRatio_working_2-way'!M15)</f>
        <v>3.0615528128088303</v>
      </c>
      <c r="I16" s="30">
        <f>IF(OR($A16="",$B16=""),"",'OddsRatio_working_2-way'!N15)</f>
        <v>1.4850712500726662</v>
      </c>
      <c r="J16" s="30">
        <f>IF('Log_working_2-way'!$D15="","",A16^('Log_working_2-way'!$D15))</f>
        <v>3.0930732542922734</v>
      </c>
      <c r="K16" s="32">
        <f>IF('Log_working_2-way'!$D15="","",B16^('Log_working_2-way'!$D15))</f>
        <v>1.4777663648165758</v>
      </c>
      <c r="L16" s="37">
        <f t="shared" si="9"/>
        <v>0.33410672853828305</v>
      </c>
      <c r="M16" s="37">
        <f t="shared" si="10"/>
        <v>0.66589327146171695</v>
      </c>
      <c r="N16" s="38">
        <v>112</v>
      </c>
      <c r="O16" s="38">
        <f t="shared" si="11"/>
        <v>72.975609756097555</v>
      </c>
      <c r="P16" s="38">
        <f t="shared" si="12"/>
        <v>34.222222222222221</v>
      </c>
      <c r="Q16" s="38">
        <f t="shared" si="13"/>
        <v>77.777777777777771</v>
      </c>
      <c r="R16" s="38">
        <f t="shared" si="14"/>
        <v>39.024390243902438</v>
      </c>
      <c r="S16" s="39">
        <f t="shared" si="15"/>
        <v>-4.8021680216802167</v>
      </c>
      <c r="T16" s="39">
        <f t="shared" si="16"/>
        <v>-4.8021680216802167</v>
      </c>
      <c r="U16" t="s">
        <v>169</v>
      </c>
      <c r="V16" t="s">
        <v>170</v>
      </c>
      <c r="W16" t="s">
        <v>422</v>
      </c>
      <c r="X16" s="48" t="s">
        <v>414</v>
      </c>
      <c r="Y16" s="41"/>
    </row>
    <row r="17" spans="1:25" ht="15" x14ac:dyDescent="0.25">
      <c r="A17">
        <v>2.0099999999999998</v>
      </c>
      <c r="B17">
        <v>1.86</v>
      </c>
      <c r="C17" s="29">
        <f t="shared" si="0"/>
        <v>3.5146846413095734E-2</v>
      </c>
      <c r="D17" s="30">
        <f>IF(OR($A17="",$B17=""),"",A17*'MPTO_working_2-way'!$G16)</f>
        <v>2.0806451612903221</v>
      </c>
      <c r="E17" s="32">
        <f>IF(OR($A17="",$B17=""),"",B17*'MPTO_working_2-way'!$G16)</f>
        <v>1.9253731343283582</v>
      </c>
      <c r="F17" s="30">
        <f>IF(OR($A17="",$B17=""),"",'MPTO_working_2-way'!D16)</f>
        <v>2.0835980605249955</v>
      </c>
      <c r="G17" s="32">
        <f>IF(OR($A17="",$B17=""),"",'MPTO_working_2-way'!E16)</f>
        <v>1.9228514118191637</v>
      </c>
      <c r="H17" s="30">
        <f>IF(OR($A17="",$B17=""),"",'OddsRatio_working_2-way'!M16)</f>
        <v>2.0837059585750928</v>
      </c>
      <c r="I17" s="30">
        <f>IF(OR($A17="",$B17=""),"",'OddsRatio_working_2-way'!N16)</f>
        <v>1.9227595290837431</v>
      </c>
      <c r="J17" s="30">
        <f>IF('Log_working_2-way'!$D16="","",A17^('Log_working_2-way'!$D16))</f>
        <v>2.0850553480183369</v>
      </c>
      <c r="K17" s="32">
        <f>IF('Log_working_2-way'!$D16="","",B17^('Log_working_2-way'!$D16))</f>
        <v>1.9216119729065091</v>
      </c>
      <c r="L17" s="37">
        <f t="shared" si="9"/>
        <v>0.48062015503875982</v>
      </c>
      <c r="M17" s="37">
        <f t="shared" si="10"/>
        <v>0.51937984496124034</v>
      </c>
      <c r="N17" s="38">
        <v>113</v>
      </c>
      <c r="O17" s="38">
        <f t="shared" si="11"/>
        <v>56.781094527363173</v>
      </c>
      <c r="P17" s="38">
        <f t="shared" si="12"/>
        <v>52.247311827956992</v>
      </c>
      <c r="Q17" s="38">
        <f t="shared" si="13"/>
        <v>60.752688172043008</v>
      </c>
      <c r="R17" s="38">
        <f t="shared" si="14"/>
        <v>56.218905472636827</v>
      </c>
      <c r="S17" s="39">
        <f t="shared" si="15"/>
        <v>-3.9715936446798352</v>
      </c>
      <c r="T17" s="39">
        <f t="shared" si="16"/>
        <v>-3.9715936446798352</v>
      </c>
      <c r="U17" t="s">
        <v>171</v>
      </c>
      <c r="V17" t="s">
        <v>172</v>
      </c>
      <c r="W17" t="s">
        <v>71</v>
      </c>
      <c r="X17" s="48" t="s">
        <v>415</v>
      </c>
      <c r="Y17" s="41"/>
    </row>
    <row r="18" spans="1:25" ht="15" x14ac:dyDescent="0.25">
      <c r="A18">
        <v>1.85</v>
      </c>
      <c r="B18">
        <v>2.0299999999999998</v>
      </c>
      <c r="C18" s="29">
        <f t="shared" si="0"/>
        <v>3.315137797896428E-2</v>
      </c>
      <c r="D18" s="30">
        <f>IF(OR($A18="",$B18=""),"",A18*'MPTO_working_2-way'!$G17)</f>
        <v>1.9113300492610841</v>
      </c>
      <c r="E18" s="32">
        <f>IF(OR($A18="",$B18=""),"",B18*'MPTO_working_2-way'!$G17)</f>
        <v>2.0972972972972972</v>
      </c>
      <c r="F18" s="30">
        <f>IF(OR($A18="",$B18=""),"",'MPTO_working_2-way'!D17)</f>
        <v>1.9085249650616189</v>
      </c>
      <c r="G18" s="32">
        <f>IF(OR($A18="",$B18=""),"",'MPTO_working_2-way'!E17)</f>
        <v>2.1006852188505105</v>
      </c>
      <c r="H18" s="30">
        <f>IF(OR($A18="",$B18=""),"",'OddsRatio_working_2-way'!M17)</f>
        <v>1.9084287085108012</v>
      </c>
      <c r="I18" s="30">
        <f>IF(OR($A18="",$B18=""),"",'OddsRatio_working_2-way'!N17)</f>
        <v>2.1008018467836762</v>
      </c>
      <c r="J18" s="30">
        <f>IF('Log_working_2-way'!$D17="","",A18^('Log_working_2-way'!$D17))</f>
        <v>1.9071545307970494</v>
      </c>
      <c r="K18" s="32">
        <f>IF('Log_working_2-way'!$D17="","",B18^('Log_working_2-way'!$D17))</f>
        <v>2.1023480190539692</v>
      </c>
      <c r="L18" s="37">
        <f t="shared" si="9"/>
        <v>0.52319587628865971</v>
      </c>
      <c r="M18" s="37">
        <f t="shared" si="10"/>
        <v>0.47680412371134023</v>
      </c>
      <c r="N18" s="38">
        <v>114</v>
      </c>
      <c r="O18" s="38">
        <f t="shared" si="11"/>
        <v>52.378378378378372</v>
      </c>
      <c r="P18" s="38">
        <f t="shared" si="12"/>
        <v>57.842364532019708</v>
      </c>
      <c r="Q18" s="38">
        <f t="shared" si="13"/>
        <v>56.157635467980306</v>
      </c>
      <c r="R18" s="38">
        <f t="shared" si="14"/>
        <v>61.621621621621614</v>
      </c>
      <c r="S18" s="39">
        <f t="shared" si="15"/>
        <v>-3.7792570896019342</v>
      </c>
      <c r="T18" s="39">
        <f t="shared" si="16"/>
        <v>-3.7792570896019058</v>
      </c>
      <c r="U18" t="s">
        <v>173</v>
      </c>
      <c r="V18" t="s">
        <v>174</v>
      </c>
      <c r="W18" t="s">
        <v>71</v>
      </c>
      <c r="X18" s="48" t="s">
        <v>415</v>
      </c>
      <c r="Y18" s="41"/>
    </row>
    <row r="19" spans="1:25" ht="15" x14ac:dyDescent="0.25">
      <c r="A19">
        <v>1.29</v>
      </c>
      <c r="B19">
        <v>4.2</v>
      </c>
      <c r="C19" s="29">
        <f t="shared" si="0"/>
        <v>1.3289036544850363E-2</v>
      </c>
      <c r="D19" s="30">
        <f>IF(OR($A19="",$B19=""),"",A19*'MPTO_working_2-way'!$G18)</f>
        <v>1.3071428571428569</v>
      </c>
      <c r="E19" s="32">
        <f>IF(OR($A19="",$B19=""),"",B19*'MPTO_working_2-way'!$G18)</f>
        <v>4.2558139534883717</v>
      </c>
      <c r="F19" s="30">
        <f>IF(OR($A19="",$B19=""),"",'MPTO_working_2-way'!D18)</f>
        <v>1.3011527377521612</v>
      </c>
      <c r="G19" s="32">
        <f>IF(OR($A19="",$B19=""),"",'MPTO_working_2-way'!E18)</f>
        <v>4.3205741626794243</v>
      </c>
      <c r="H19" s="30">
        <f>IF(OR($A19="",$B19=""),"",'OddsRatio_working_2-way'!M18)</f>
        <v>1.3010398644698076</v>
      </c>
      <c r="I19" s="30">
        <f>IF(OR($A19="",$B19=""),"",'OddsRatio_working_2-way'!N18)</f>
        <v>4.3218191941495983</v>
      </c>
      <c r="J19" s="30">
        <f>IF('Log_working_2-way'!$D18="","",A19^('Log_working_2-way'!$D18))</f>
        <v>1.298225224126504</v>
      </c>
      <c r="K19" s="32">
        <f>IF('Log_working_2-way'!$D18="","",B19^('Log_working_2-way'!$D18))</f>
        <v>4.3531704198696728</v>
      </c>
      <c r="L19" s="37">
        <f t="shared" si="9"/>
        <v>0.76502732240437166</v>
      </c>
      <c r="M19" s="37">
        <f t="shared" si="10"/>
        <v>0.23497267759562843</v>
      </c>
      <c r="N19" s="38">
        <v>115</v>
      </c>
      <c r="O19" s="38">
        <f t="shared" si="11"/>
        <v>25.852713178294568</v>
      </c>
      <c r="P19" s="38">
        <f t="shared" si="12"/>
        <v>87.61904761904762</v>
      </c>
      <c r="Q19" s="38">
        <f t="shared" si="13"/>
        <v>27.38095238095238</v>
      </c>
      <c r="R19" s="38">
        <f t="shared" si="14"/>
        <v>89.147286821705421</v>
      </c>
      <c r="S19" s="39">
        <f t="shared" si="15"/>
        <v>-1.5282392026578115</v>
      </c>
      <c r="T19" s="39">
        <f t="shared" si="16"/>
        <v>-1.5282392026578009</v>
      </c>
      <c r="U19" t="s">
        <v>175</v>
      </c>
      <c r="V19" t="s">
        <v>176</v>
      </c>
      <c r="W19" t="s">
        <v>418</v>
      </c>
      <c r="X19" s="48" t="s">
        <v>415</v>
      </c>
      <c r="Y19" s="41"/>
    </row>
    <row r="20" spans="1:25" ht="15" x14ac:dyDescent="0.25">
      <c r="A20">
        <v>1.97</v>
      </c>
      <c r="B20">
        <v>1.93</v>
      </c>
      <c r="C20" s="29">
        <f t="shared" si="0"/>
        <v>2.5748928223876311E-2</v>
      </c>
      <c r="D20" s="30">
        <f>IF(OR($A20="",$B20=""),"",A20*'MPTO_working_2-way'!$G19)</f>
        <v>2.0207253886010363</v>
      </c>
      <c r="E20" s="32">
        <f>IF(OR($A20="",$B20=""),"",B20*'MPTO_working_2-way'!$G19)</f>
        <v>1.9796954314720812</v>
      </c>
      <c r="F20" s="30">
        <f>IF(OR($A20="",$B20=""),"",'MPTO_working_2-way'!D19)</f>
        <v>2.0212647191728026</v>
      </c>
      <c r="G20" s="32">
        <f>IF(OR($A20="",$B20=""),"",'MPTO_working_2-way'!E19)</f>
        <v>1.9791780536685666</v>
      </c>
      <c r="H20" s="30">
        <f>IF(OR($A20="",$B20=""),"",'OddsRatio_working_2-way'!M19)</f>
        <v>2.021278978873144</v>
      </c>
      <c r="I20" s="30">
        <f>IF(OR($A20="",$B20=""),"",'OddsRatio_working_2-way'!N19)</f>
        <v>1.9791643818062103</v>
      </c>
      <c r="J20" s="30">
        <f>IF('Log_working_2-way'!$D19="","",A20^('Log_working_2-way'!$D19))</f>
        <v>2.0215229873993761</v>
      </c>
      <c r="K20" s="32">
        <f>IF('Log_working_2-way'!$D19="","",B20^('Log_working_2-way'!$D19))</f>
        <v>1.9789304913693861</v>
      </c>
      <c r="L20" s="37">
        <f t="shared" si="9"/>
        <v>0.49487179487179483</v>
      </c>
      <c r="M20" s="37">
        <f t="shared" si="10"/>
        <v>0.50512820512820511</v>
      </c>
      <c r="N20" s="38">
        <v>116</v>
      </c>
      <c r="O20" s="38">
        <f t="shared" si="11"/>
        <v>57.116751269035532</v>
      </c>
      <c r="P20" s="38">
        <f t="shared" si="12"/>
        <v>55.896373056994825</v>
      </c>
      <c r="Q20" s="38">
        <f t="shared" si="13"/>
        <v>60.103626943005189</v>
      </c>
      <c r="R20" s="38">
        <f t="shared" si="14"/>
        <v>58.883248730964461</v>
      </c>
      <c r="S20" s="39">
        <f t="shared" si="15"/>
        <v>-2.9868756739696565</v>
      </c>
      <c r="T20" s="39">
        <f t="shared" si="16"/>
        <v>-2.9868756739696352</v>
      </c>
      <c r="U20" t="s">
        <v>177</v>
      </c>
      <c r="V20" t="s">
        <v>178</v>
      </c>
      <c r="W20" t="s">
        <v>418</v>
      </c>
      <c r="X20" s="48" t="s">
        <v>415</v>
      </c>
      <c r="Y20" s="41"/>
    </row>
    <row r="21" spans="1:25" ht="15" x14ac:dyDescent="0.25">
      <c r="A21">
        <v>1.69</v>
      </c>
      <c r="B21">
        <v>2.2799999999999998</v>
      </c>
      <c r="C21" s="29">
        <f t="shared" si="0"/>
        <v>3.0312467559431067E-2</v>
      </c>
      <c r="D21" s="30">
        <f>IF(OR($A21="",$B21=""),"",A21*'MPTO_working_2-way'!$G20)</f>
        <v>1.7412280701754383</v>
      </c>
      <c r="E21" s="32">
        <f>IF(OR($A21="",$B21=""),"",B21*'MPTO_working_2-way'!$G20)</f>
        <v>2.3491124260355027</v>
      </c>
      <c r="F21" s="30">
        <f>IF(OR($A21="",$B21=""),"",'MPTO_working_2-way'!D20)</f>
        <v>1.7344256391789699</v>
      </c>
      <c r="G21" s="32">
        <f>IF(OR($A21="",$B21=""),"",'MPTO_working_2-way'!E20)</f>
        <v>2.3616082373130669</v>
      </c>
      <c r="H21" s="30">
        <f>IF(OR($A21="",$B21=""),"",'OddsRatio_working_2-way'!M20)</f>
        <v>1.7342087577794201</v>
      </c>
      <c r="I21" s="30">
        <f>IF(OR($A21="",$B21=""),"",'OddsRatio_working_2-way'!N20)</f>
        <v>2.3620104492139973</v>
      </c>
      <c r="J21" s="30">
        <f>IF('Log_working_2-way'!$D20="","",A21^('Log_working_2-way'!$D20))</f>
        <v>1.7311269576388733</v>
      </c>
      <c r="K21" s="32">
        <f>IF('Log_working_2-way'!$D20="","",B21^('Log_working_2-way'!$D20))</f>
        <v>2.3677515095728476</v>
      </c>
      <c r="L21" s="37">
        <f t="shared" si="9"/>
        <v>0.57430730478589431</v>
      </c>
      <c r="M21" s="37">
        <f t="shared" si="10"/>
        <v>0.42569269521410585</v>
      </c>
      <c r="N21" s="38">
        <v>117</v>
      </c>
      <c r="O21" s="38">
        <f t="shared" si="11"/>
        <v>47.769230769230766</v>
      </c>
      <c r="P21" s="38">
        <f t="shared" si="12"/>
        <v>65.684210526315795</v>
      </c>
      <c r="Q21" s="38">
        <f t="shared" si="13"/>
        <v>51.315789473684212</v>
      </c>
      <c r="R21" s="38">
        <f t="shared" si="14"/>
        <v>69.230769230769241</v>
      </c>
      <c r="S21" s="39">
        <f t="shared" si="15"/>
        <v>-3.5465587044534459</v>
      </c>
      <c r="T21" s="39">
        <f t="shared" si="16"/>
        <v>-3.5465587044534459</v>
      </c>
      <c r="U21" t="s">
        <v>179</v>
      </c>
      <c r="V21" t="s">
        <v>180</v>
      </c>
      <c r="W21" t="s">
        <v>418</v>
      </c>
      <c r="X21" s="48" t="s">
        <v>415</v>
      </c>
      <c r="Y21" s="41"/>
    </row>
    <row r="22" spans="1:25" ht="15" x14ac:dyDescent="0.25">
      <c r="A22">
        <v>1.79</v>
      </c>
      <c r="B22">
        <v>2.12</v>
      </c>
      <c r="C22" s="29">
        <f t="shared" si="0"/>
        <v>3.0357331084642114E-2</v>
      </c>
      <c r="D22" s="30">
        <f>IF(OR($A22="",$B22=""),"",A22*'MPTO_working_2-way'!$G21)</f>
        <v>1.8443396226415094</v>
      </c>
      <c r="E22" s="32">
        <f>IF(OR($A22="",$B22=""),"",B22*'MPTO_working_2-way'!$G21)</f>
        <v>2.1843575418994412</v>
      </c>
      <c r="F22" s="30">
        <f>IF(OR($A22="",$B22=""),"",'MPTO_working_2-way'!D21)</f>
        <v>1.8399922420480992</v>
      </c>
      <c r="G22" s="32">
        <f>IF(OR($A22="",$B22=""),"",'MPTO_working_2-way'!E21)</f>
        <v>2.1904871854075272</v>
      </c>
      <c r="H22" s="30">
        <f>IF(OR($A22="",$B22=""),"",'OddsRatio_working_2-way'!M21)</f>
        <v>1.8398554297360612</v>
      </c>
      <c r="I22" s="30">
        <f>IF(OR($A22="",$B22=""),"",'OddsRatio_working_2-way'!N21)</f>
        <v>2.1906811155751749</v>
      </c>
      <c r="J22" s="30">
        <f>IF('Log_working_2-way'!$D21="","",A22^('Log_working_2-way'!$D21))</f>
        <v>1.8378863083703576</v>
      </c>
      <c r="K22" s="32">
        <f>IF('Log_working_2-way'!$D21="","",B22^('Log_working_2-way'!$D21))</f>
        <v>2.1934793420182777</v>
      </c>
      <c r="L22" s="37">
        <f t="shared" si="9"/>
        <v>0.5421994884910486</v>
      </c>
      <c r="M22" s="37">
        <f t="shared" si="10"/>
        <v>0.45780051150895146</v>
      </c>
      <c r="N22" s="38">
        <v>118</v>
      </c>
      <c r="O22" s="38">
        <f t="shared" si="11"/>
        <v>52.07821229050279</v>
      </c>
      <c r="P22" s="38">
        <f t="shared" si="12"/>
        <v>62.339622641509436</v>
      </c>
      <c r="Q22" s="38">
        <f t="shared" si="13"/>
        <v>55.660377358490557</v>
      </c>
      <c r="R22" s="38">
        <f t="shared" si="14"/>
        <v>65.92178770949721</v>
      </c>
      <c r="S22" s="39">
        <f t="shared" si="15"/>
        <v>-3.5821650679877663</v>
      </c>
      <c r="T22" s="39">
        <f t="shared" si="16"/>
        <v>-3.5821650679877735</v>
      </c>
      <c r="U22" t="s">
        <v>181</v>
      </c>
      <c r="V22" t="s">
        <v>182</v>
      </c>
      <c r="W22" t="s">
        <v>418</v>
      </c>
      <c r="X22" s="48" t="s">
        <v>415</v>
      </c>
      <c r="Y22" s="41"/>
    </row>
    <row r="23" spans="1:25" ht="15" x14ac:dyDescent="0.25">
      <c r="A23">
        <v>1.52</v>
      </c>
      <c r="B23">
        <v>2.65</v>
      </c>
      <c r="C23" s="29">
        <f t="shared" si="0"/>
        <v>3.5253227408142962E-2</v>
      </c>
      <c r="D23" s="30">
        <f>IF(OR($A23="",$B23=""),"",A23*'MPTO_working_2-way'!$G22)</f>
        <v>1.5735849056603772</v>
      </c>
      <c r="E23" s="32">
        <f>IF(OR($A23="",$B23=""),"",B23*'MPTO_working_2-way'!$G22)</f>
        <v>2.7434210526315788</v>
      </c>
      <c r="F23" s="30">
        <f>IF(OR($A23="",$B23=""),"",'MPTO_working_2-way'!D22)</f>
        <v>1.5618456766188444</v>
      </c>
      <c r="G23" s="32">
        <f>IF(OR($A23="",$B23=""),"",'MPTO_working_2-way'!E22)</f>
        <v>2.7798481711525187</v>
      </c>
      <c r="H23" s="30">
        <f>IF(OR($A23="",$B23=""),"",'OddsRatio_working_2-way'!M22)</f>
        <v>1.5613835722137892</v>
      </c>
      <c r="I23" s="30">
        <f>IF(OR($A23="",$B23=""),"",'OddsRatio_working_2-way'!N22)</f>
        <v>2.7813132579860622</v>
      </c>
      <c r="J23" s="30">
        <f>IF('Log_working_2-way'!$D22="","",A23^('Log_working_2-way'!$D22))</f>
        <v>1.5560236850362179</v>
      </c>
      <c r="K23" s="32">
        <f>IF('Log_working_2-way'!$D22="","",B23^('Log_working_2-way'!$D22))</f>
        <v>2.7984845374611047</v>
      </c>
      <c r="L23" s="37">
        <f t="shared" si="9"/>
        <v>0.63549160671462834</v>
      </c>
      <c r="M23" s="37">
        <f t="shared" si="10"/>
        <v>0.36450839328537171</v>
      </c>
      <c r="N23" s="38">
        <v>119</v>
      </c>
      <c r="O23" s="38">
        <f t="shared" si="11"/>
        <v>40.710526315789473</v>
      </c>
      <c r="P23" s="38">
        <f t="shared" si="12"/>
        <v>74.094339622641499</v>
      </c>
      <c r="Q23" s="38">
        <f t="shared" si="13"/>
        <v>44.905660377358494</v>
      </c>
      <c r="R23" s="38">
        <f t="shared" si="14"/>
        <v>78.289473684210535</v>
      </c>
      <c r="S23" s="39">
        <f t="shared" si="15"/>
        <v>-4.1951340615690214</v>
      </c>
      <c r="T23" s="39">
        <f t="shared" si="16"/>
        <v>-4.1951340615690356</v>
      </c>
      <c r="U23" t="s">
        <v>183</v>
      </c>
      <c r="V23" t="s">
        <v>184</v>
      </c>
      <c r="W23" t="s">
        <v>418</v>
      </c>
      <c r="X23" s="48" t="s">
        <v>415</v>
      </c>
      <c r="Y23" s="41"/>
    </row>
    <row r="24" spans="1:25" ht="15" x14ac:dyDescent="0.25">
      <c r="A24">
        <v>2.17</v>
      </c>
      <c r="B24">
        <v>1.76</v>
      </c>
      <c r="C24" s="29">
        <f t="shared" si="0"/>
        <v>2.9011311269375728E-2</v>
      </c>
      <c r="D24" s="30">
        <f>IF(OR($A24="",$B24=""),"",A24*'MPTO_working_2-way'!$G23)</f>
        <v>2.2329545454545454</v>
      </c>
      <c r="E24" s="32">
        <f>IF(OR($A24="",$B24=""),"",B24*'MPTO_working_2-way'!$G23)</f>
        <v>1.8110599078341012</v>
      </c>
      <c r="F24" s="30">
        <f>IF(OR($A24="",$B24=""),"",'MPTO_working_2-way'!D23)</f>
        <v>2.2405256365129644</v>
      </c>
      <c r="G24" s="32">
        <f>IF(OR($A24="",$B24=""),"",'MPTO_working_2-way'!E23)</f>
        <v>1.8061099025820484</v>
      </c>
      <c r="H24" s="30">
        <f>IF(OR($A24="",$B24=""),"",'OddsRatio_working_2-way'!M23)</f>
        <v>2.2407552878027661</v>
      </c>
      <c r="I24" s="30">
        <f>IF(OR($A24="",$B24=""),"",'OddsRatio_working_2-way'!N23)</f>
        <v>1.8059606997693183</v>
      </c>
      <c r="J24" s="30">
        <f>IF('Log_working_2-way'!$D23="","",A24^('Log_working_2-way'!$D23))</f>
        <v>2.2442129030289037</v>
      </c>
      <c r="K24" s="32">
        <f>IF('Log_working_2-way'!$D23="","",B24^('Log_working_2-way'!$D23))</f>
        <v>1.8037209689479914</v>
      </c>
      <c r="L24" s="37">
        <f t="shared" si="9"/>
        <v>0.44783715012722647</v>
      </c>
      <c r="M24" s="37">
        <f t="shared" si="10"/>
        <v>0.55216284987277364</v>
      </c>
      <c r="N24" s="38">
        <v>120</v>
      </c>
      <c r="O24" s="38">
        <f t="shared" si="11"/>
        <v>64.700460829493082</v>
      </c>
      <c r="P24" s="38">
        <f t="shared" si="12"/>
        <v>51.818181818181813</v>
      </c>
      <c r="Q24" s="38">
        <f t="shared" si="13"/>
        <v>68.181818181818187</v>
      </c>
      <c r="R24" s="38">
        <f t="shared" si="14"/>
        <v>55.299539170506911</v>
      </c>
      <c r="S24" s="39">
        <f t="shared" si="15"/>
        <v>-3.4813573523251051</v>
      </c>
      <c r="T24" s="39">
        <f t="shared" si="16"/>
        <v>-3.481357352325098</v>
      </c>
      <c r="U24" t="s">
        <v>185</v>
      </c>
      <c r="V24" t="s">
        <v>186</v>
      </c>
      <c r="W24" t="s">
        <v>418</v>
      </c>
      <c r="X24" s="48" t="s">
        <v>415</v>
      </c>
      <c r="Y24" s="41"/>
    </row>
    <row r="25" spans="1:25" ht="15" x14ac:dyDescent="0.25">
      <c r="A25">
        <v>1.78</v>
      </c>
      <c r="B25">
        <v>2.12</v>
      </c>
      <c r="C25" s="29">
        <f t="shared" si="0"/>
        <v>3.3495866016535869E-2</v>
      </c>
      <c r="D25" s="30">
        <f>IF(OR($A25="",$B25=""),"",A25*'MPTO_working_2-way'!$G24)</f>
        <v>1.8396226415094339</v>
      </c>
      <c r="E25" s="32">
        <f>IF(OR($A25="",$B25=""),"",B25*'MPTO_working_2-way'!$G24)</f>
        <v>2.191011235955056</v>
      </c>
      <c r="F25" s="30">
        <f>IF(OR($A25="",$B25=""),"",'MPTO_working_2-way'!D24)</f>
        <v>1.8346946713341112</v>
      </c>
      <c r="G25" s="32">
        <f>IF(OR($A25="",$B25=""),"",'MPTO_working_2-way'!E24)</f>
        <v>2.1980428704566637</v>
      </c>
      <c r="H25" s="30">
        <f>IF(OR($A25="",$B25=""),"",'OddsRatio_working_2-way'!M24)</f>
        <v>1.83452296039628</v>
      </c>
      <c r="I25" s="30">
        <f>IF(OR($A25="",$B25=""),"",'OddsRatio_working_2-way'!N24)</f>
        <v>2.1982893790305562</v>
      </c>
      <c r="J25" s="30">
        <f>IF('Log_working_2-way'!$D24="","",A25^('Log_working_2-way'!$D24))</f>
        <v>1.8322858584832242</v>
      </c>
      <c r="K25" s="32">
        <f>IF('Log_working_2-way'!$D24="","",B25^('Log_working_2-way'!$D24))</f>
        <v>2.2015102621380289</v>
      </c>
      <c r="L25" s="37">
        <f t="shared" si="9"/>
        <v>0.54358974358974366</v>
      </c>
      <c r="M25" s="37">
        <f t="shared" si="10"/>
        <v>0.45641025641025645</v>
      </c>
      <c r="N25" s="38">
        <v>121</v>
      </c>
      <c r="O25" s="38">
        <f t="shared" si="11"/>
        <v>53.022471910112358</v>
      </c>
      <c r="P25" s="38">
        <f t="shared" si="12"/>
        <v>63.924528301886802</v>
      </c>
      <c r="Q25" s="38">
        <f t="shared" si="13"/>
        <v>57.075471698113205</v>
      </c>
      <c r="R25" s="38">
        <f t="shared" si="14"/>
        <v>67.977528089887642</v>
      </c>
      <c r="S25" s="39">
        <f t="shared" si="15"/>
        <v>-4.0529997880008466</v>
      </c>
      <c r="T25" s="39">
        <f t="shared" si="16"/>
        <v>-4.0529997880008395</v>
      </c>
      <c r="U25" t="s">
        <v>187</v>
      </c>
      <c r="V25" t="s">
        <v>188</v>
      </c>
      <c r="W25" t="s">
        <v>419</v>
      </c>
      <c r="X25" s="48" t="s">
        <v>415</v>
      </c>
      <c r="Y25" s="41"/>
    </row>
    <row r="26" spans="1:25" ht="15" x14ac:dyDescent="0.25">
      <c r="A26">
        <v>1.61</v>
      </c>
      <c r="B26">
        <v>2.4300000000000002</v>
      </c>
      <c r="C26" s="29">
        <f t="shared" si="0"/>
        <v>3.2640646167216181E-2</v>
      </c>
      <c r="D26" s="30">
        <f>IF(OR($A26="",$B26=""),"",A26*'MPTO_working_2-way'!$G25)</f>
        <v>1.6625514403292181</v>
      </c>
      <c r="E26" s="32">
        <f>IF(OR($A26="",$B26=""),"",B26*'MPTO_working_2-way'!$G25)</f>
        <v>2.5093167701863357</v>
      </c>
      <c r="F26" s="30">
        <f>IF(OR($A26="",$B26=""),"",'MPTO_working_2-way'!D25)</f>
        <v>1.6534454704900365</v>
      </c>
      <c r="G26" s="32">
        <f>IF(OR($A26="",$B26=""),"",'MPTO_working_2-way'!E25)</f>
        <v>2.5303495779840248</v>
      </c>
      <c r="H26" s="30">
        <f>IF(OR($A26="",$B26=""),"",'OddsRatio_working_2-way'!M25)</f>
        <v>1.6531258887637414</v>
      </c>
      <c r="I26" s="30">
        <f>IF(OR($A26="",$B26=""),"",'OddsRatio_working_2-way'!N25)</f>
        <v>2.5310983949707371</v>
      </c>
      <c r="J26" s="30">
        <f>IF('Log_working_2-way'!$D25="","",A26^('Log_working_2-way'!$D25))</f>
        <v>1.6489884623355247</v>
      </c>
      <c r="K26" s="32">
        <f>IF('Log_working_2-way'!$D25="","",B26^('Log_working_2-way'!$D25))</f>
        <v>2.5408594420942658</v>
      </c>
      <c r="L26" s="37">
        <f t="shared" si="9"/>
        <v>0.60148514851485146</v>
      </c>
      <c r="M26" s="37">
        <f t="shared" si="10"/>
        <v>0.39851485148514848</v>
      </c>
      <c r="N26" s="38">
        <v>122</v>
      </c>
      <c r="O26" s="38">
        <f t="shared" si="11"/>
        <v>46.223602484472053</v>
      </c>
      <c r="P26" s="38">
        <f t="shared" si="12"/>
        <v>71.794238683127574</v>
      </c>
      <c r="Q26" s="38">
        <f t="shared" si="13"/>
        <v>50.205761316872426</v>
      </c>
      <c r="R26" s="38">
        <f t="shared" si="14"/>
        <v>75.776397515527947</v>
      </c>
      <c r="S26" s="39">
        <f t="shared" si="15"/>
        <v>-3.9821588324003727</v>
      </c>
      <c r="T26" s="39">
        <f t="shared" si="16"/>
        <v>-3.9821588324003727</v>
      </c>
      <c r="U26" t="s">
        <v>189</v>
      </c>
      <c r="V26" t="s">
        <v>190</v>
      </c>
      <c r="W26" t="s">
        <v>419</v>
      </c>
      <c r="X26" s="48" t="s">
        <v>415</v>
      </c>
      <c r="Y26" s="41"/>
    </row>
    <row r="27" spans="1:25" ht="15" x14ac:dyDescent="0.25">
      <c r="A27">
        <v>2.08</v>
      </c>
      <c r="B27">
        <v>1.81</v>
      </c>
      <c r="C27" s="29">
        <f t="shared" si="0"/>
        <v>3.3255418614534626E-2</v>
      </c>
      <c r="D27" s="30">
        <f>IF(OR($A27="",$B27=""),"",A27*'MPTO_working_2-way'!$G26)</f>
        <v>2.1491712707182322</v>
      </c>
      <c r="E27" s="32">
        <f>IF(OR($A27="",$B27=""),"",B27*'MPTO_working_2-way'!$G26)</f>
        <v>1.8701923076923077</v>
      </c>
      <c r="F27" s="30">
        <f>IF(OR($A27="",$B27=""),"",'MPTO_working_2-way'!D26)</f>
        <v>2.1545152798443401</v>
      </c>
      <c r="G27" s="32">
        <f>IF(OR($A27="",$B27=""),"",'MPTO_working_2-way'!E26)</f>
        <v>1.8661643699811639</v>
      </c>
      <c r="H27" s="30">
        <f>IF(OR($A27="",$B27=""),"",'OddsRatio_working_2-way'!M26)</f>
        <v>2.1547005383792519</v>
      </c>
      <c r="I27" s="30">
        <f>IF(OR($A27="",$B27=""),"",'OddsRatio_working_2-way'!N26)</f>
        <v>1.8660254037844384</v>
      </c>
      <c r="J27" s="30">
        <f>IF('Log_working_2-way'!$D26="","",A27^('Log_working_2-way'!$D26))</f>
        <v>2.1571440120474694</v>
      </c>
      <c r="K27" s="32">
        <f>IF('Log_working_2-way'!$D26="","",B27^('Log_working_2-way'!$D26))</f>
        <v>1.8641966683390954</v>
      </c>
      <c r="L27" s="37">
        <f t="shared" si="9"/>
        <v>0.46529562982005135</v>
      </c>
      <c r="M27" s="37">
        <f t="shared" si="10"/>
        <v>0.53470437017994854</v>
      </c>
      <c r="N27" s="38">
        <v>123</v>
      </c>
      <c r="O27" s="38">
        <f t="shared" si="11"/>
        <v>63.865384615384613</v>
      </c>
      <c r="P27" s="38">
        <f t="shared" si="12"/>
        <v>55.044198895027627</v>
      </c>
      <c r="Q27" s="38">
        <f t="shared" si="13"/>
        <v>67.95580110497238</v>
      </c>
      <c r="R27" s="38">
        <f t="shared" si="14"/>
        <v>59.13461538461538</v>
      </c>
      <c r="S27" s="39">
        <f t="shared" si="15"/>
        <v>-4.090416489587767</v>
      </c>
      <c r="T27" s="39">
        <f t="shared" si="16"/>
        <v>-4.0904164895877528</v>
      </c>
      <c r="U27" t="s">
        <v>191</v>
      </c>
      <c r="V27" t="s">
        <v>192</v>
      </c>
      <c r="W27" t="s">
        <v>419</v>
      </c>
      <c r="X27" s="48" t="s">
        <v>415</v>
      </c>
      <c r="Y27" s="41"/>
    </row>
    <row r="28" spans="1:25" ht="15" x14ac:dyDescent="0.25">
      <c r="A28">
        <v>1.76</v>
      </c>
      <c r="B28">
        <v>2.14</v>
      </c>
      <c r="C28" s="29">
        <f t="shared" si="0"/>
        <v>3.5471537807986397E-2</v>
      </c>
      <c r="D28" s="30">
        <f>IF(OR($A28="",$B28=""),"",A28*'MPTO_working_2-way'!$G27)</f>
        <v>1.8224299065420562</v>
      </c>
      <c r="E28" s="32">
        <f>IF(OR($A28="",$B28=""),"",B28*'MPTO_working_2-way'!$G27)</f>
        <v>2.2159090909090908</v>
      </c>
      <c r="F28" s="30">
        <f>IF(OR($A28="",$B28=""),"",'MPTO_working_2-way'!D27)</f>
        <v>1.8167084699980707</v>
      </c>
      <c r="G28" s="32">
        <f>IF(OR($A28="",$B28=""),"",'MPTO_working_2-way'!E27)</f>
        <v>2.2244271202456889</v>
      </c>
      <c r="H28" s="30">
        <f>IF(OR($A28="",$B28=""),"",'OddsRatio_working_2-way'!M27)</f>
        <v>1.8164965809277254</v>
      </c>
      <c r="I28" s="30">
        <f>IF(OR($A28="",$B28=""),"",'OddsRatio_working_2-way'!N27)</f>
        <v>2.2247448713915889</v>
      </c>
      <c r="J28" s="30">
        <f>IF('Log_working_2-way'!$D27="","",A28^('Log_working_2-way'!$D27))</f>
        <v>1.8138959157983681</v>
      </c>
      <c r="K28" s="32">
        <f>IF('Log_working_2-way'!$D27="","",B28^('Log_working_2-way'!$D27))</f>
        <v>2.2286583340561452</v>
      </c>
      <c r="L28" s="37">
        <f t="shared" si="9"/>
        <v>0.54871794871794866</v>
      </c>
      <c r="M28" s="37">
        <f t="shared" si="10"/>
        <v>0.45128205128205129</v>
      </c>
      <c r="N28" s="38">
        <v>124</v>
      </c>
      <c r="O28" s="38">
        <f t="shared" si="11"/>
        <v>53.545454545454554</v>
      </c>
      <c r="P28" s="38">
        <f t="shared" si="12"/>
        <v>66.056074766355152</v>
      </c>
      <c r="Q28" s="38">
        <f t="shared" si="13"/>
        <v>57.943925233644862</v>
      </c>
      <c r="R28" s="38">
        <f t="shared" si="14"/>
        <v>70.454545454545467</v>
      </c>
      <c r="S28" s="39">
        <f t="shared" si="15"/>
        <v>-4.398470688190308</v>
      </c>
      <c r="T28" s="39">
        <f t="shared" si="16"/>
        <v>-4.3984706881903151</v>
      </c>
      <c r="U28" t="s">
        <v>193</v>
      </c>
      <c r="V28" t="s">
        <v>194</v>
      </c>
      <c r="W28" t="s">
        <v>419</v>
      </c>
      <c r="X28" s="48" t="s">
        <v>415</v>
      </c>
      <c r="Y28" s="41"/>
    </row>
    <row r="29" spans="1:25" ht="15" x14ac:dyDescent="0.25">
      <c r="A29">
        <v>2.2799999999999998</v>
      </c>
      <c r="B29">
        <v>1.69</v>
      </c>
      <c r="C29" s="29">
        <f t="shared" si="0"/>
        <v>3.0312467559431067E-2</v>
      </c>
      <c r="D29" s="30">
        <f>IF(OR($A29="",$B29=""),"",A29*'MPTO_working_2-way'!$G28)</f>
        <v>2.3491124260355027</v>
      </c>
      <c r="E29" s="32">
        <f>IF(OR($A29="",$B29=""),"",B29*'MPTO_working_2-way'!$G28)</f>
        <v>1.7412280701754383</v>
      </c>
      <c r="F29" s="30">
        <f>IF(OR($A29="",$B29=""),"",'MPTO_working_2-way'!D28)</f>
        <v>2.3616082373130669</v>
      </c>
      <c r="G29" s="32">
        <f>IF(OR($A29="",$B29=""),"",'MPTO_working_2-way'!E28)</f>
        <v>1.7344256391789699</v>
      </c>
      <c r="H29" s="30">
        <f>IF(OR($A29="",$B29=""),"",'OddsRatio_working_2-way'!M28)</f>
        <v>2.3620104492139973</v>
      </c>
      <c r="I29" s="30">
        <f>IF(OR($A29="",$B29=""),"",'OddsRatio_working_2-way'!N28)</f>
        <v>1.7342087577794201</v>
      </c>
      <c r="J29" s="30">
        <f>IF('Log_working_2-way'!$D28="","",A29^('Log_working_2-way'!$D28))</f>
        <v>2.3677515095728476</v>
      </c>
      <c r="K29" s="32">
        <f>IF('Log_working_2-way'!$D28="","",B29^('Log_working_2-way'!$D28))</f>
        <v>1.7311269576388733</v>
      </c>
      <c r="L29" s="37">
        <f t="shared" si="9"/>
        <v>0.42569269521410585</v>
      </c>
      <c r="M29" s="37">
        <f t="shared" si="10"/>
        <v>0.57430730478589431</v>
      </c>
      <c r="N29" s="38">
        <v>125</v>
      </c>
      <c r="O29" s="38">
        <f t="shared" si="11"/>
        <v>70.175438596491233</v>
      </c>
      <c r="P29" s="38">
        <f t="shared" si="12"/>
        <v>51.035502958579883</v>
      </c>
      <c r="Q29" s="38">
        <f t="shared" si="13"/>
        <v>73.964497041420117</v>
      </c>
      <c r="R29" s="38">
        <f t="shared" si="14"/>
        <v>54.824561403508774</v>
      </c>
      <c r="S29" s="39">
        <f t="shared" si="15"/>
        <v>-3.7890584449288838</v>
      </c>
      <c r="T29" s="39">
        <f t="shared" si="16"/>
        <v>-3.7890584449288909</v>
      </c>
      <c r="U29" t="s">
        <v>195</v>
      </c>
      <c r="V29" t="s">
        <v>196</v>
      </c>
      <c r="W29" t="s">
        <v>423</v>
      </c>
      <c r="X29" s="48" t="s">
        <v>415</v>
      </c>
      <c r="Y29" s="41"/>
    </row>
    <row r="30" spans="1:25" s="35" customFormat="1" ht="15" x14ac:dyDescent="0.25">
      <c r="A30">
        <v>1.76</v>
      </c>
      <c r="B30">
        <v>2.1800000000000002</v>
      </c>
      <c r="C30" s="29">
        <f t="shared" si="0"/>
        <v>2.6897414512093487E-2</v>
      </c>
      <c r="D30" s="30">
        <f>IF(OR($A30="",$B30=""),"",A30*'MPTO_working_2-way'!$G29)</f>
        <v>1.8073394495412844</v>
      </c>
      <c r="E30" s="32">
        <f>IF(OR($A30="",$B30=""),"",B30*'MPTO_working_2-way'!$G29)</f>
        <v>2.2386363636363638</v>
      </c>
      <c r="F30" s="30">
        <f>IF(OR($A30="",$B30=""),"",'MPTO_working_2-way'!D29)</f>
        <v>1.8026686713023867</v>
      </c>
      <c r="G30" s="32">
        <f>IF(OR($A30="",$B30=""),"",'MPTO_working_2-way'!E29)</f>
        <v>2.2458440646218687</v>
      </c>
      <c r="H30" s="30">
        <f>IF(OR($A30="",$B30=""),"",'OddsRatio_working_2-way'!M29)</f>
        <v>1.8025383458814721</v>
      </c>
      <c r="I30" s="30">
        <f>IF(OR($A30="",$B30=""),"",'OddsRatio_working_2-way'!N29)</f>
        <v>2.2460463791317595</v>
      </c>
      <c r="J30" s="30">
        <f>IF('Log_working_2-way'!$D29="","",A30^('Log_working_2-way'!$D29))</f>
        <v>1.8004280438143094</v>
      </c>
      <c r="K30" s="32">
        <f>IF('Log_working_2-way'!$D29="","",B30^('Log_working_2-way'!$D29))</f>
        <v>2.2493315392032671</v>
      </c>
      <c r="L30" s="37">
        <f t="shared" si="9"/>
        <v>0.5532994923857868</v>
      </c>
      <c r="M30" s="37">
        <f t="shared" si="10"/>
        <v>0.44670050761421315</v>
      </c>
      <c r="N30" s="38">
        <v>126</v>
      </c>
      <c r="O30" s="38">
        <f t="shared" si="11"/>
        <v>54.409090909090907</v>
      </c>
      <c r="P30" s="38">
        <f t="shared" si="12"/>
        <v>68.201834862385326</v>
      </c>
      <c r="Q30" s="38">
        <f t="shared" si="13"/>
        <v>57.798165137614674</v>
      </c>
      <c r="R30" s="38">
        <f t="shared" si="14"/>
        <v>71.590909090909093</v>
      </c>
      <c r="S30" s="39">
        <f t="shared" si="15"/>
        <v>-3.3890742285237678</v>
      </c>
      <c r="T30" s="39">
        <f t="shared" si="16"/>
        <v>-3.3890742285237678</v>
      </c>
      <c r="U30" t="s">
        <v>197</v>
      </c>
      <c r="V30" t="s">
        <v>198</v>
      </c>
      <c r="W30" t="s">
        <v>423</v>
      </c>
      <c r="X30" s="48" t="s">
        <v>415</v>
      </c>
      <c r="Y30" s="41"/>
    </row>
    <row r="31" spans="1:25" ht="15" x14ac:dyDescent="0.25">
      <c r="A31">
        <v>2.09</v>
      </c>
      <c r="B31">
        <v>1.83</v>
      </c>
      <c r="C31" s="29">
        <f t="shared" si="0"/>
        <v>2.4916986953225084E-2</v>
      </c>
      <c r="D31" s="30">
        <f>IF(OR($A31="",$B31=""),"",A31*'MPTO_working_2-way'!$G30)</f>
        <v>2.1420765027322402</v>
      </c>
      <c r="E31" s="32">
        <f>IF(OR($A31="",$B31=""),"",B31*'MPTO_working_2-way'!$G30)</f>
        <v>1.8755980861244019</v>
      </c>
      <c r="F31" s="30">
        <f>IF(OR($A31="",$B31=""),"",'MPTO_working_2-way'!D30)</f>
        <v>2.1458748281762841</v>
      </c>
      <c r="G31" s="32">
        <f>IF(OR($A31="",$B31=""),"",'MPTO_working_2-way'!E30)</f>
        <v>1.8726956692045928</v>
      </c>
      <c r="H31" s="30">
        <f>IF(OR($A31="",$B31=""),"",'OddsRatio_working_2-way'!M30)</f>
        <v>2.145972518016114</v>
      </c>
      <c r="I31" s="30">
        <f>IF(OR($A31="",$B31=""),"",'OddsRatio_working_2-way'!N30)</f>
        <v>1.8726212751865827</v>
      </c>
      <c r="J31" s="30">
        <f>IF('Log_working_2-way'!$D30="","",A31^('Log_working_2-way'!$D30))</f>
        <v>2.1476949656411697</v>
      </c>
      <c r="K31" s="32">
        <f>IF('Log_working_2-way'!$D30="","",B31^('Log_working_2-way'!$D30))</f>
        <v>1.8713116550453253</v>
      </c>
      <c r="L31" s="37">
        <f t="shared" si="9"/>
        <v>0.4668367346938776</v>
      </c>
      <c r="M31" s="37">
        <f t="shared" si="10"/>
        <v>0.53316326530612246</v>
      </c>
      <c r="N31" s="38">
        <v>127</v>
      </c>
      <c r="O31" s="38">
        <f t="shared" si="11"/>
        <v>66.234449760765557</v>
      </c>
      <c r="P31" s="38">
        <f t="shared" si="12"/>
        <v>57.601092896174855</v>
      </c>
      <c r="Q31" s="38">
        <f t="shared" si="13"/>
        <v>69.398907103825124</v>
      </c>
      <c r="R31" s="38">
        <f t="shared" si="14"/>
        <v>60.765550239234457</v>
      </c>
      <c r="S31" s="39">
        <f t="shared" si="15"/>
        <v>-3.1644573430595671</v>
      </c>
      <c r="T31" s="39">
        <f t="shared" si="16"/>
        <v>-3.1644573430596026</v>
      </c>
      <c r="U31" t="s">
        <v>199</v>
      </c>
      <c r="V31" t="s">
        <v>200</v>
      </c>
      <c r="W31" t="s">
        <v>423</v>
      </c>
      <c r="X31" s="48" t="s">
        <v>415</v>
      </c>
      <c r="Y31" s="41"/>
    </row>
    <row r="32" spans="1:25" ht="15" x14ac:dyDescent="0.25">
      <c r="A32">
        <v>2.12</v>
      </c>
      <c r="B32">
        <v>1.79</v>
      </c>
      <c r="C32" s="29">
        <f t="shared" si="0"/>
        <v>3.0357331084642114E-2</v>
      </c>
      <c r="D32" s="30">
        <f>IF(OR($A32="",$B32=""),"",A32*'MPTO_working_2-way'!$G31)</f>
        <v>2.1843575418994412</v>
      </c>
      <c r="E32" s="32">
        <f>IF(OR($A32="",$B32=""),"",B32*'MPTO_working_2-way'!$G31)</f>
        <v>1.8443396226415094</v>
      </c>
      <c r="F32" s="30">
        <f>IF(OR($A32="",$B32=""),"",'MPTO_working_2-way'!D31)</f>
        <v>2.1904871854075272</v>
      </c>
      <c r="G32" s="32">
        <f>IF(OR($A32="",$B32=""),"",'MPTO_working_2-way'!E31)</f>
        <v>1.8399922420480992</v>
      </c>
      <c r="H32" s="30">
        <f>IF(OR($A32="",$B32=""),"",'OddsRatio_working_2-way'!M31)</f>
        <v>2.1906811155751749</v>
      </c>
      <c r="I32" s="30">
        <f>IF(OR($A32="",$B32=""),"",'OddsRatio_working_2-way'!N31)</f>
        <v>1.8398554297360612</v>
      </c>
      <c r="J32" s="30">
        <f>IF('Log_working_2-way'!$D31="","",A32^('Log_working_2-way'!$D31))</f>
        <v>2.1934793420182777</v>
      </c>
      <c r="K32" s="32">
        <f>IF('Log_working_2-way'!$D31="","",B32^('Log_working_2-way'!$D31))</f>
        <v>1.8378863083703576</v>
      </c>
      <c r="L32" s="37">
        <f t="shared" si="9"/>
        <v>0.45780051150895146</v>
      </c>
      <c r="M32" s="37">
        <f t="shared" si="10"/>
        <v>0.5421994884910486</v>
      </c>
      <c r="N32" s="38">
        <v>128</v>
      </c>
      <c r="O32" s="38">
        <f t="shared" si="11"/>
        <v>67.622641509433961</v>
      </c>
      <c r="P32" s="38">
        <f t="shared" si="12"/>
        <v>56.491620111731841</v>
      </c>
      <c r="Q32" s="38">
        <f t="shared" si="13"/>
        <v>71.508379888268152</v>
      </c>
      <c r="R32" s="38">
        <f t="shared" si="14"/>
        <v>60.377358490566031</v>
      </c>
      <c r="S32" s="39">
        <f t="shared" si="15"/>
        <v>-3.8857383788341906</v>
      </c>
      <c r="T32" s="39">
        <f t="shared" si="16"/>
        <v>-3.8857383788341906</v>
      </c>
      <c r="U32" t="s">
        <v>201</v>
      </c>
      <c r="V32" t="s">
        <v>202</v>
      </c>
      <c r="W32" t="s">
        <v>423</v>
      </c>
      <c r="X32" s="48" t="s">
        <v>415</v>
      </c>
      <c r="Y32" s="41"/>
    </row>
    <row r="33" spans="1:25" ht="15" x14ac:dyDescent="0.25">
      <c r="A33">
        <v>1.76</v>
      </c>
      <c r="B33">
        <v>2.17</v>
      </c>
      <c r="C33" s="29">
        <f t="shared" si="0"/>
        <v>2.9011311269375728E-2</v>
      </c>
      <c r="D33" s="30">
        <f>IF(OR($A33="",$B33=""),"",A33*'MPTO_working_2-way'!$G32)</f>
        <v>1.8110599078341012</v>
      </c>
      <c r="E33" s="32">
        <f>IF(OR($A33="",$B33=""),"",B33*'MPTO_working_2-way'!$G32)</f>
        <v>2.2329545454545454</v>
      </c>
      <c r="F33" s="30">
        <f>IF(OR($A33="",$B33=""),"",'MPTO_working_2-way'!D32)</f>
        <v>1.8061099025820484</v>
      </c>
      <c r="G33" s="32">
        <f>IF(OR($A33="",$B33=""),"",'MPTO_working_2-way'!E32)</f>
        <v>2.2405256365129644</v>
      </c>
      <c r="H33" s="30">
        <f>IF(OR($A33="",$B33=""),"",'OddsRatio_working_2-way'!M32)</f>
        <v>1.8059606997693183</v>
      </c>
      <c r="I33" s="30">
        <f>IF(OR($A33="",$B33=""),"",'OddsRatio_working_2-way'!N32)</f>
        <v>2.2407552878027661</v>
      </c>
      <c r="J33" s="30">
        <f>IF('Log_working_2-way'!$D32="","",A33^('Log_working_2-way'!$D32))</f>
        <v>1.8037209689479914</v>
      </c>
      <c r="K33" s="32">
        <f>IF('Log_working_2-way'!$D32="","",B33^('Log_working_2-way'!$D32))</f>
        <v>2.2442129030289037</v>
      </c>
      <c r="L33" s="37">
        <f t="shared" si="9"/>
        <v>0.55216284987277364</v>
      </c>
      <c r="M33" s="37">
        <f t="shared" si="10"/>
        <v>0.44783715012722647</v>
      </c>
      <c r="N33" s="38">
        <v>129</v>
      </c>
      <c r="O33" s="38">
        <f t="shared" si="11"/>
        <v>55.704545454545453</v>
      </c>
      <c r="P33" s="38">
        <f t="shared" si="12"/>
        <v>69.552995391705068</v>
      </c>
      <c r="Q33" s="38">
        <f t="shared" si="13"/>
        <v>59.447004608294932</v>
      </c>
      <c r="R33" s="38">
        <f t="shared" si="14"/>
        <v>73.295454545454547</v>
      </c>
      <c r="S33" s="39">
        <f t="shared" si="15"/>
        <v>-3.7424591537494791</v>
      </c>
      <c r="T33" s="39">
        <f t="shared" si="16"/>
        <v>-3.7424591537494791</v>
      </c>
      <c r="U33" t="s">
        <v>203</v>
      </c>
      <c r="V33" t="s">
        <v>204</v>
      </c>
      <c r="W33" t="s">
        <v>423</v>
      </c>
      <c r="X33" s="48" t="s">
        <v>415</v>
      </c>
      <c r="Y33" s="41"/>
    </row>
    <row r="34" spans="1:25" ht="15" x14ac:dyDescent="0.25">
      <c r="A34">
        <v>2.35</v>
      </c>
      <c r="B34">
        <v>1.66</v>
      </c>
      <c r="C34" s="29">
        <f t="shared" si="0"/>
        <v>2.7941553447834E-2</v>
      </c>
      <c r="D34" s="30">
        <f>IF(OR($A34="",$B34=""),"",A34*'MPTO_working_2-way'!$G33)</f>
        <v>2.4156626506024099</v>
      </c>
      <c r="E34" s="32">
        <f>IF(OR($A34="",$B34=""),"",B34*'MPTO_working_2-way'!$G33)</f>
        <v>1.7063829787234044</v>
      </c>
      <c r="F34" s="30">
        <f>IF(OR($A34="",$B34=""),"",'MPTO_working_2-way'!D33)</f>
        <v>2.4297726564933044</v>
      </c>
      <c r="G34" s="32">
        <f>IF(OR($A34="",$B34=""),"",'MPTO_working_2-way'!E33)</f>
        <v>1.6994118928338053</v>
      </c>
      <c r="H34" s="30">
        <f>IF(OR($A34="",$B34=""),"",'OddsRatio_working_2-way'!M33)</f>
        <v>2.4301938838683887</v>
      </c>
      <c r="I34" s="30">
        <f>IF(OR($A34="",$B34=""),"",'OddsRatio_working_2-way'!N33)</f>
        <v>1.6992058987801013</v>
      </c>
      <c r="J34" s="30">
        <f>IF('Log_working_2-way'!$D33="","",A34^('Log_working_2-way'!$D33))</f>
        <v>2.4366771636172895</v>
      </c>
      <c r="K34" s="32">
        <f>IF('Log_working_2-way'!$D33="","",B34^('Log_working_2-way'!$D33))</f>
        <v>1.6960505987873902</v>
      </c>
      <c r="L34" s="37">
        <f t="shared" si="9"/>
        <v>0.41396508728179549</v>
      </c>
      <c r="M34" s="37">
        <f t="shared" si="10"/>
        <v>0.5860349127182044</v>
      </c>
      <c r="N34" s="38">
        <v>130</v>
      </c>
      <c r="O34" s="38">
        <f t="shared" si="11"/>
        <v>74.680851063829792</v>
      </c>
      <c r="P34" s="38">
        <f t="shared" si="12"/>
        <v>51.6867469879518</v>
      </c>
      <c r="Q34" s="38">
        <f t="shared" si="13"/>
        <v>78.313253012048193</v>
      </c>
      <c r="R34" s="38">
        <f t="shared" si="14"/>
        <v>55.319148936170215</v>
      </c>
      <c r="S34" s="39">
        <f t="shared" si="15"/>
        <v>-3.6324019482184013</v>
      </c>
      <c r="T34" s="39">
        <f t="shared" si="16"/>
        <v>-3.6324019482184156</v>
      </c>
      <c r="U34" t="s">
        <v>205</v>
      </c>
      <c r="V34" t="s">
        <v>206</v>
      </c>
      <c r="W34" t="s">
        <v>423</v>
      </c>
      <c r="X34" s="48" t="s">
        <v>415</v>
      </c>
      <c r="Y34" s="41"/>
    </row>
    <row r="35" spans="1:25" ht="15" x14ac:dyDescent="0.25">
      <c r="A35">
        <v>2.0699999999999998</v>
      </c>
      <c r="B35">
        <v>1.85</v>
      </c>
      <c r="C35" s="29">
        <f t="shared" si="0"/>
        <v>2.3632327980154022E-2</v>
      </c>
      <c r="D35" s="30">
        <f>IF(OR($A35="",$B35=""),"",A35*'MPTO_working_2-way'!$G34)</f>
        <v>2.1189189189189186</v>
      </c>
      <c r="E35" s="32">
        <f>IF(OR($A35="",$B35=""),"",B35*'MPTO_working_2-way'!$G34)</f>
        <v>1.893719806763285</v>
      </c>
      <c r="F35" s="30">
        <f>IF(OR($A35="",$B35=""),"",'MPTO_working_2-way'!D34)</f>
        <v>2.1219005402410303</v>
      </c>
      <c r="G35" s="32">
        <f>IF(OR($A35="",$B35=""),"",'MPTO_working_2-way'!E34)</f>
        <v>1.8913446104457341</v>
      </c>
      <c r="H35" s="30">
        <f>IF(OR($A35="",$B35=""),"",'OddsRatio_working_2-way'!M34)</f>
        <v>2.1219730519989164</v>
      </c>
      <c r="I35" s="30">
        <f>IF(OR($A35="",$B35=""),"",'OddsRatio_working_2-way'!N34)</f>
        <v>1.8912870039243732</v>
      </c>
      <c r="J35" s="30">
        <f>IF('Log_working_2-way'!$D34="","",A35^('Log_working_2-way'!$D34))</f>
        <v>2.1233226399853709</v>
      </c>
      <c r="K35" s="32">
        <f>IF('Log_working_2-way'!$D34="","",B35^('Log_working_2-way'!$D34))</f>
        <v>1.8902161893692622</v>
      </c>
      <c r="L35" s="37">
        <f t="shared" si="9"/>
        <v>0.47193877551020413</v>
      </c>
      <c r="M35" s="37">
        <f t="shared" si="10"/>
        <v>0.52806122448979598</v>
      </c>
      <c r="N35" s="38">
        <v>131</v>
      </c>
      <c r="O35" s="38">
        <f t="shared" si="11"/>
        <v>67.714975845410606</v>
      </c>
      <c r="P35" s="38">
        <f t="shared" si="12"/>
        <v>60.189189189189193</v>
      </c>
      <c r="Q35" s="38">
        <f t="shared" si="13"/>
        <v>70.810810810810807</v>
      </c>
      <c r="R35" s="38">
        <f t="shared" si="14"/>
        <v>63.285024154589379</v>
      </c>
      <c r="S35" s="39">
        <f t="shared" si="15"/>
        <v>-3.0958349654002006</v>
      </c>
      <c r="T35" s="39">
        <f t="shared" si="16"/>
        <v>-3.0958349654001864</v>
      </c>
      <c r="U35" t="s">
        <v>207</v>
      </c>
      <c r="V35" t="s">
        <v>208</v>
      </c>
      <c r="W35" t="s">
        <v>423</v>
      </c>
      <c r="X35" s="48" t="s">
        <v>415</v>
      </c>
      <c r="Y35" s="41"/>
    </row>
    <row r="36" spans="1:25" ht="15" x14ac:dyDescent="0.25">
      <c r="A36">
        <v>2.06</v>
      </c>
      <c r="B36">
        <v>1.84</v>
      </c>
      <c r="C36" s="29">
        <f t="shared" si="0"/>
        <v>2.891515407344869E-2</v>
      </c>
      <c r="D36" s="30">
        <f>IF(OR($A36="",$B36=""),"",A36*'MPTO_working_2-way'!$G35)</f>
        <v>2.1195652173913042</v>
      </c>
      <c r="E36" s="32">
        <f>IF(OR($A36="",$B36=""),"",B36*'MPTO_working_2-way'!$G35)</f>
        <v>1.8932038834951457</v>
      </c>
      <c r="F36" s="30">
        <f>IF(OR($A36="",$B36=""),"",'MPTO_working_2-way'!D35)</f>
        <v>2.1232354918216445</v>
      </c>
      <c r="G36" s="32">
        <f>IF(OR($A36="",$B36=""),"",'MPTO_working_2-way'!E35)</f>
        <v>1.8902852583283463</v>
      </c>
      <c r="H36" s="30">
        <f>IF(OR($A36="",$B36=""),"",'OddsRatio_working_2-way'!M35)</f>
        <v>2.123345344008138</v>
      </c>
      <c r="I36" s="30">
        <f>IF(OR($A36="",$B36=""),"",'OddsRatio_working_2-way'!N35)</f>
        <v>1.8901981971385247</v>
      </c>
      <c r="J36" s="30">
        <f>IF('Log_working_2-way'!$D35="","",A36^('Log_working_2-way'!$D35))</f>
        <v>2.1250149218724146</v>
      </c>
      <c r="K36" s="32">
        <f>IF('Log_working_2-way'!$D35="","",B36^('Log_working_2-way'!$D35))</f>
        <v>1.8888770989238437</v>
      </c>
      <c r="L36" s="37">
        <f t="shared" si="9"/>
        <v>0.47179487179487184</v>
      </c>
      <c r="M36" s="37">
        <f t="shared" si="10"/>
        <v>0.52820512820512822</v>
      </c>
      <c r="N36" s="38">
        <v>132</v>
      </c>
      <c r="O36" s="38">
        <f t="shared" si="11"/>
        <v>67.922330097087382</v>
      </c>
      <c r="P36" s="38">
        <f t="shared" si="12"/>
        <v>60.260869565217398</v>
      </c>
      <c r="Q36" s="38">
        <f t="shared" si="13"/>
        <v>71.739130434782609</v>
      </c>
      <c r="R36" s="38">
        <f t="shared" si="14"/>
        <v>64.077669902912618</v>
      </c>
      <c r="S36" s="39">
        <f t="shared" si="15"/>
        <v>-3.8168003376952271</v>
      </c>
      <c r="T36" s="39">
        <f t="shared" si="16"/>
        <v>-3.81680033769522</v>
      </c>
      <c r="U36" t="s">
        <v>209</v>
      </c>
      <c r="V36" t="s">
        <v>210</v>
      </c>
      <c r="W36" t="s">
        <v>94</v>
      </c>
      <c r="X36" s="48" t="s">
        <v>415</v>
      </c>
      <c r="Y36" s="41"/>
    </row>
    <row r="37" spans="1:25" ht="15" x14ac:dyDescent="0.25">
      <c r="A37">
        <v>1.94</v>
      </c>
      <c r="B37">
        <v>1.94</v>
      </c>
      <c r="C37" s="29">
        <f t="shared" si="0"/>
        <v>3.0927835051546504E-2</v>
      </c>
      <c r="D37" s="30">
        <f>IF(OR($A37="",$B37=""),"",A37*'MPTO_working_2-way'!$G36)</f>
        <v>2</v>
      </c>
      <c r="E37" s="32">
        <f>IF(OR($A37="",$B37=""),"",B37*'MPTO_working_2-way'!$G36)</f>
        <v>2</v>
      </c>
      <c r="F37" s="30">
        <f>IF(OR($A37="",$B37=""),"",'MPTO_working_2-way'!D36)</f>
        <v>2.0000000000000004</v>
      </c>
      <c r="G37" s="32">
        <f>IF(OR($A37="",$B37=""),"",'MPTO_working_2-way'!E36)</f>
        <v>2.0000000000000004</v>
      </c>
      <c r="H37" s="30">
        <f>IF(OR($A37="",$B37=""),"",'OddsRatio_working_2-way'!M36)</f>
        <v>2.0000000000000004</v>
      </c>
      <c r="I37" s="30">
        <f>IF(OR($A37="",$B37=""),"",'OddsRatio_working_2-way'!N36)</f>
        <v>2.0000000000000004</v>
      </c>
      <c r="J37" s="30">
        <f>IF('Log_working_2-way'!$D36="","",A37^('Log_working_2-way'!$D36))</f>
        <v>1.9999999999999891</v>
      </c>
      <c r="K37" s="32">
        <f>IF('Log_working_2-way'!$D36="","",B37^('Log_working_2-way'!$D36))</f>
        <v>1.9999999999999891</v>
      </c>
      <c r="L37" s="37">
        <f t="shared" si="9"/>
        <v>0.5</v>
      </c>
      <c r="M37" s="37">
        <f t="shared" si="10"/>
        <v>0.5</v>
      </c>
      <c r="N37" s="38">
        <v>133</v>
      </c>
      <c r="O37" s="38">
        <f t="shared" si="11"/>
        <v>64.44329896907216</v>
      </c>
      <c r="P37" s="38">
        <f t="shared" si="12"/>
        <v>64.44329896907216</v>
      </c>
      <c r="Q37" s="38">
        <f t="shared" si="13"/>
        <v>68.55670103092784</v>
      </c>
      <c r="R37" s="38">
        <f t="shared" si="14"/>
        <v>68.55670103092784</v>
      </c>
      <c r="S37" s="39">
        <f t="shared" si="15"/>
        <v>-4.1134020618556804</v>
      </c>
      <c r="T37" s="39">
        <f t="shared" si="16"/>
        <v>-4.1134020618556804</v>
      </c>
      <c r="U37" t="s">
        <v>211</v>
      </c>
      <c r="V37" t="s">
        <v>212</v>
      </c>
      <c r="W37" t="s">
        <v>94</v>
      </c>
      <c r="X37" s="48" t="s">
        <v>415</v>
      </c>
      <c r="Y37" s="41"/>
    </row>
    <row r="38" spans="1:25" ht="15" x14ac:dyDescent="0.25">
      <c r="A38">
        <v>2.16</v>
      </c>
      <c r="B38">
        <v>1.75</v>
      </c>
      <c r="C38" s="29">
        <f t="shared" si="0"/>
        <v>3.4391534391534417E-2</v>
      </c>
      <c r="D38" s="30">
        <f>IF(OR($A38="",$B38=""),"",A38*'MPTO_working_2-way'!$G37)</f>
        <v>2.2342857142857144</v>
      </c>
      <c r="E38" s="32">
        <f>IF(OR($A38="",$B38=""),"",B38*'MPTO_working_2-way'!$G37)</f>
        <v>1.8101851851851851</v>
      </c>
      <c r="F38" s="30">
        <f>IF(OR($A38="",$B38=""),"",'MPTO_working_2-way'!D37)</f>
        <v>2.2433234421364987</v>
      </c>
      <c r="G38" s="32">
        <f>IF(OR($A38="",$B38=""),"",'MPTO_working_2-way'!E37)</f>
        <v>1.8042959427207637</v>
      </c>
      <c r="H38" s="30">
        <f>IF(OR($A38="",$B38=""),"",'OddsRatio_working_2-way'!M37)</f>
        <v>2.2436505404118421</v>
      </c>
      <c r="I38" s="30">
        <f>IF(OR($A38="",$B38=""),"",'OddsRatio_working_2-way'!N37)</f>
        <v>1.8040844011283466</v>
      </c>
      <c r="J38" s="30">
        <f>IF('Log_working_2-way'!$D37="","",A38^('Log_working_2-way'!$D37))</f>
        <v>2.2478012615174499</v>
      </c>
      <c r="K38" s="32">
        <f>IF('Log_working_2-way'!$D37="","",B38^('Log_working_2-way'!$D37))</f>
        <v>1.8014096722292445</v>
      </c>
      <c r="L38" s="37">
        <f t="shared" si="9"/>
        <v>0.4475703324808184</v>
      </c>
      <c r="M38" s="37">
        <f t="shared" si="10"/>
        <v>0.55242966751918166</v>
      </c>
      <c r="N38" s="38">
        <v>134</v>
      </c>
      <c r="O38" s="38">
        <f t="shared" si="11"/>
        <v>71.962962962962948</v>
      </c>
      <c r="P38" s="38">
        <f t="shared" si="12"/>
        <v>57.428571428571423</v>
      </c>
      <c r="Q38" s="38">
        <f t="shared" si="13"/>
        <v>76.571428571428569</v>
      </c>
      <c r="R38" s="38">
        <f t="shared" si="14"/>
        <v>62.037037037037031</v>
      </c>
      <c r="S38" s="39">
        <f t="shared" si="15"/>
        <v>-4.6084656084656217</v>
      </c>
      <c r="T38" s="39">
        <f t="shared" si="16"/>
        <v>-4.6084656084656075</v>
      </c>
      <c r="U38" t="s">
        <v>213</v>
      </c>
      <c r="V38" t="s">
        <v>214</v>
      </c>
      <c r="W38" t="s">
        <v>94</v>
      </c>
      <c r="X38" s="48" t="s">
        <v>415</v>
      </c>
      <c r="Y38" s="41"/>
    </row>
    <row r="39" spans="1:25" ht="15" x14ac:dyDescent="0.25">
      <c r="A39">
        <v>2.16</v>
      </c>
      <c r="B39">
        <v>1.75</v>
      </c>
      <c r="C39" s="29">
        <f t="shared" si="0"/>
        <v>3.4391534391534417E-2</v>
      </c>
      <c r="D39" s="30">
        <f>IF(OR($A39="",$B39=""),"",A39*'MPTO_working_2-way'!$G38)</f>
        <v>2.2342857142857144</v>
      </c>
      <c r="E39" s="32">
        <f>IF(OR($A39="",$B39=""),"",B39*'MPTO_working_2-way'!$G38)</f>
        <v>1.8101851851851851</v>
      </c>
      <c r="F39" s="30">
        <f>IF(OR($A39="",$B39=""),"",'MPTO_working_2-way'!D38)</f>
        <v>2.2433234421364987</v>
      </c>
      <c r="G39" s="32">
        <f>IF(OR($A39="",$B39=""),"",'MPTO_working_2-way'!E38)</f>
        <v>1.8042959427207637</v>
      </c>
      <c r="H39" s="30">
        <f>IF(OR($A39="",$B39=""),"",'OddsRatio_working_2-way'!M38)</f>
        <v>2.2436505404118421</v>
      </c>
      <c r="I39" s="30">
        <f>IF(OR($A39="",$B39=""),"",'OddsRatio_working_2-way'!N38)</f>
        <v>1.8040844011283466</v>
      </c>
      <c r="J39" s="30">
        <f>IF('Log_working_2-way'!$D38="","",A39^('Log_working_2-way'!$D38))</f>
        <v>2.2478012615174499</v>
      </c>
      <c r="K39" s="32">
        <f>IF('Log_working_2-way'!$D38="","",B39^('Log_working_2-way'!$D38))</f>
        <v>1.8014096722292445</v>
      </c>
      <c r="L39" s="37">
        <f t="shared" si="9"/>
        <v>0.4475703324808184</v>
      </c>
      <c r="M39" s="37">
        <f t="shared" si="10"/>
        <v>0.55242966751918166</v>
      </c>
      <c r="N39" s="38">
        <v>135</v>
      </c>
      <c r="O39" s="38">
        <f t="shared" si="11"/>
        <v>72.5</v>
      </c>
      <c r="P39" s="38">
        <f t="shared" si="12"/>
        <v>57.857142857142854</v>
      </c>
      <c r="Q39" s="38">
        <f t="shared" si="13"/>
        <v>77.142857142857139</v>
      </c>
      <c r="R39" s="38">
        <f t="shared" si="14"/>
        <v>62.499999999999993</v>
      </c>
      <c r="S39" s="39">
        <f t="shared" si="15"/>
        <v>-4.6428571428571388</v>
      </c>
      <c r="T39" s="39">
        <f t="shared" si="16"/>
        <v>-4.6428571428571388</v>
      </c>
      <c r="U39" t="s">
        <v>142</v>
      </c>
      <c r="V39" t="s">
        <v>215</v>
      </c>
      <c r="W39" t="s">
        <v>94</v>
      </c>
      <c r="X39" s="48" t="s">
        <v>415</v>
      </c>
      <c r="Y39" s="41"/>
    </row>
    <row r="40" spans="1:25" ht="15" x14ac:dyDescent="0.25">
      <c r="A40">
        <v>2.16</v>
      </c>
      <c r="B40">
        <v>1.75</v>
      </c>
      <c r="C40" s="29">
        <f t="shared" si="0"/>
        <v>3.4391534391534417E-2</v>
      </c>
      <c r="D40" s="30">
        <f>IF(OR($A40="",$B40=""),"",A40*'MPTO_working_2-way'!$G39)</f>
        <v>2.2342857142857144</v>
      </c>
      <c r="E40" s="32">
        <f>IF(OR($A40="",$B40=""),"",B40*'MPTO_working_2-way'!$G39)</f>
        <v>1.8101851851851851</v>
      </c>
      <c r="F40" s="30">
        <f>IF(OR($A40="",$B40=""),"",'MPTO_working_2-way'!D39)</f>
        <v>2.2433234421364987</v>
      </c>
      <c r="G40" s="32">
        <f>IF(OR($A40="",$B40=""),"",'MPTO_working_2-way'!E39)</f>
        <v>1.8042959427207637</v>
      </c>
      <c r="H40" s="30">
        <f>IF(OR($A40="",$B40=""),"",'OddsRatio_working_2-way'!M39)</f>
        <v>2.2436505404118421</v>
      </c>
      <c r="I40" s="30">
        <f>IF(OR($A40="",$B40=""),"",'OddsRatio_working_2-way'!N39)</f>
        <v>1.8040844011283466</v>
      </c>
      <c r="J40" s="30">
        <f>IF('Log_working_2-way'!$D39="","",A40^('Log_working_2-way'!$D39))</f>
        <v>2.2478012615174499</v>
      </c>
      <c r="K40" s="32">
        <f>IF('Log_working_2-way'!$D39="","",B40^('Log_working_2-way'!$D39))</f>
        <v>1.8014096722292445</v>
      </c>
      <c r="L40" s="37">
        <f t="shared" si="9"/>
        <v>0.4475703324808184</v>
      </c>
      <c r="M40" s="37">
        <f t="shared" si="10"/>
        <v>0.55242966751918166</v>
      </c>
      <c r="N40" s="38">
        <v>136</v>
      </c>
      <c r="O40" s="38">
        <f t="shared" si="11"/>
        <v>73.037037037037024</v>
      </c>
      <c r="P40" s="38">
        <f t="shared" si="12"/>
        <v>58.285714285714285</v>
      </c>
      <c r="Q40" s="38">
        <f t="shared" si="13"/>
        <v>77.714285714285708</v>
      </c>
      <c r="R40" s="38">
        <f t="shared" si="14"/>
        <v>62.962962962962955</v>
      </c>
      <c r="S40" s="39">
        <f t="shared" si="15"/>
        <v>-4.6772486772486843</v>
      </c>
      <c r="T40" s="39">
        <f t="shared" si="16"/>
        <v>-4.6772486772486701</v>
      </c>
      <c r="U40" t="s">
        <v>216</v>
      </c>
      <c r="V40" t="s">
        <v>141</v>
      </c>
      <c r="W40" t="s">
        <v>94</v>
      </c>
      <c r="X40" s="48" t="s">
        <v>415</v>
      </c>
      <c r="Y40" s="41"/>
    </row>
    <row r="41" spans="1:25" s="35" customFormat="1" ht="15" x14ac:dyDescent="0.25">
      <c r="A41">
        <v>2.29</v>
      </c>
      <c r="B41">
        <v>1.68</v>
      </c>
      <c r="C41" s="29">
        <f t="shared" si="0"/>
        <v>3.1919317945518833E-2</v>
      </c>
      <c r="D41" s="30">
        <f>IF(OR($A41="",$B41=""),"",A41*'MPTO_working_2-way'!$G40)</f>
        <v>2.3630952380952381</v>
      </c>
      <c r="E41" s="32">
        <f>IF(OR($A41="",$B41=""),"",B41*'MPTO_working_2-way'!$G40)</f>
        <v>1.7336244541484715</v>
      </c>
      <c r="F41" s="30">
        <f>IF(OR($A41="",$B41=""),"",'MPTO_working_2-way'!D40)</f>
        <v>2.3768688990485605</v>
      </c>
      <c r="G41" s="32">
        <f>IF(OR($A41="",$B41=""),"",'MPTO_working_2-way'!E40)</f>
        <v>1.7262855604415328</v>
      </c>
      <c r="H41" s="30">
        <f>IF(OR($A41="",$B41=""),"",'OddsRatio_working_2-way'!M40)</f>
        <v>2.3773375851727168</v>
      </c>
      <c r="I41" s="30">
        <f>IF(OR($A41="",$B41=""),"",'OddsRatio_working_2-way'!N40)</f>
        <v>1.7260384169902692</v>
      </c>
      <c r="J41" s="30">
        <f>IF('Log_working_2-way'!$D40="","",A41^('Log_working_2-way'!$D40))</f>
        <v>2.3836811049586637</v>
      </c>
      <c r="K41" s="32">
        <f>IF('Log_working_2-way'!$D40="","",B41^('Log_working_2-way'!$D40))</f>
        <v>1.7227098761530257</v>
      </c>
      <c r="L41" s="37">
        <f t="shared" si="9"/>
        <v>0.42317380352644834</v>
      </c>
      <c r="M41" s="37">
        <f t="shared" si="10"/>
        <v>0.57682619647355171</v>
      </c>
      <c r="N41" s="38">
        <v>137</v>
      </c>
      <c r="O41" s="38">
        <f t="shared" si="11"/>
        <v>77.17467248908298</v>
      </c>
      <c r="P41" s="38">
        <f t="shared" si="12"/>
        <v>55.452380952380949</v>
      </c>
      <c r="Q41" s="38">
        <f t="shared" si="13"/>
        <v>81.547619047619051</v>
      </c>
      <c r="R41" s="38">
        <f t="shared" si="14"/>
        <v>59.825327510917035</v>
      </c>
      <c r="S41" s="39">
        <f t="shared" si="15"/>
        <v>-4.3729465585360714</v>
      </c>
      <c r="T41" s="39">
        <f t="shared" si="16"/>
        <v>-4.3729465585360856</v>
      </c>
      <c r="U41" t="s">
        <v>217</v>
      </c>
      <c r="V41" t="s">
        <v>218</v>
      </c>
      <c r="W41" t="s">
        <v>94</v>
      </c>
      <c r="X41" s="48" t="s">
        <v>415</v>
      </c>
      <c r="Y41" s="41"/>
    </row>
    <row r="42" spans="1:25" ht="15" x14ac:dyDescent="0.25">
      <c r="A42">
        <v>1.98</v>
      </c>
      <c r="B42">
        <v>1.91</v>
      </c>
      <c r="C42" s="29">
        <f t="shared" si="0"/>
        <v>2.861071447458885E-2</v>
      </c>
      <c r="D42" s="30">
        <f>IF(OR($A42="",$B42=""),"",A42*'MPTO_working_2-way'!$G41)</f>
        <v>2.0366492146596857</v>
      </c>
      <c r="E42" s="32">
        <f>IF(OR($A42="",$B42=""),"",B42*'MPTO_working_2-way'!$G41)</f>
        <v>1.9646464646464645</v>
      </c>
      <c r="F42" s="30">
        <f>IF(OR($A42="",$B42=""),"",'MPTO_working_2-way'!D41)</f>
        <v>2.0377175494369308</v>
      </c>
      <c r="G42" s="32">
        <f>IF(OR($A42="",$B42=""),"",'MPTO_working_2-way'!E41)</f>
        <v>1.9636533568721115</v>
      </c>
      <c r="H42" s="30">
        <f>IF(OR($A42="",$B42=""),"",'OddsRatio_working_2-way'!M41)</f>
        <v>2.0377490433255412</v>
      </c>
      <c r="I42" s="30">
        <f>IF(OR($A42="",$B42=""),"",'OddsRatio_working_2-way'!N41)</f>
        <v>1.9636241116594322</v>
      </c>
      <c r="J42" s="30">
        <f>IF('Log_working_2-way'!$D41="","",A42^('Log_working_2-way'!$D41))</f>
        <v>2.0382337672504618</v>
      </c>
      <c r="K42" s="32">
        <f>IF('Log_working_2-way'!$D41="","",B42^('Log_working_2-way'!$D41))</f>
        <v>1.9631742210121639</v>
      </c>
      <c r="L42" s="37">
        <f t="shared" si="9"/>
        <v>0.49100257069408743</v>
      </c>
      <c r="M42" s="37">
        <f t="shared" si="10"/>
        <v>0.50899742930591263</v>
      </c>
      <c r="N42" s="38">
        <v>138</v>
      </c>
      <c r="O42" s="38">
        <f t="shared" si="11"/>
        <v>68.303030303030312</v>
      </c>
      <c r="P42" s="38">
        <f t="shared" si="12"/>
        <v>65.748691099476432</v>
      </c>
      <c r="Q42" s="38">
        <f t="shared" si="13"/>
        <v>72.251308900523554</v>
      </c>
      <c r="R42" s="38">
        <f t="shared" si="14"/>
        <v>69.696969696969703</v>
      </c>
      <c r="S42" s="39">
        <f t="shared" si="15"/>
        <v>-3.9482785974932426</v>
      </c>
      <c r="T42" s="39">
        <f t="shared" si="16"/>
        <v>-3.948278597493271</v>
      </c>
      <c r="U42" t="s">
        <v>219</v>
      </c>
      <c r="V42" t="s">
        <v>220</v>
      </c>
      <c r="W42" t="s">
        <v>94</v>
      </c>
      <c r="X42" s="48" t="s">
        <v>415</v>
      </c>
      <c r="Y42" s="41"/>
    </row>
    <row r="43" spans="1:25" ht="15" x14ac:dyDescent="0.25">
      <c r="A43">
        <v>2.27</v>
      </c>
      <c r="B43">
        <v>1.68</v>
      </c>
      <c r="C43" s="29">
        <f t="shared" si="0"/>
        <v>3.5766729599328695E-2</v>
      </c>
      <c r="D43" s="30">
        <f>IF(OR($A43="",$B43=""),"",A43*'MPTO_working_2-way'!$G42)</f>
        <v>2.3511904761904763</v>
      </c>
      <c r="E43" s="32">
        <f>IF(OR($A43="",$B43=""),"",B43*'MPTO_working_2-way'!$G42)</f>
        <v>1.7400881057268722</v>
      </c>
      <c r="F43" s="30">
        <f>IF(OR($A43="",$B43=""),"",'MPTO_working_2-way'!D42)</f>
        <v>2.3660503784588656</v>
      </c>
      <c r="G43" s="32">
        <f>IF(OR($A43="",$B43=""),"",'MPTO_working_2-way'!E42)</f>
        <v>1.7320374239258789</v>
      </c>
      <c r="H43" s="30">
        <f>IF(OR($A43="",$B43=""),"",'OddsRatio_working_2-way'!M42)</f>
        <v>2.3666188418222287</v>
      </c>
      <c r="I43" s="30">
        <f>IF(OR($A43="",$B43=""),"",'OddsRatio_working_2-way'!N42)</f>
        <v>1.7317329231804059</v>
      </c>
      <c r="J43" s="30">
        <f>IF('Log_working_2-way'!$D42="","",A43^('Log_working_2-way'!$D42))</f>
        <v>2.37348902776783</v>
      </c>
      <c r="K43" s="32">
        <f>IF('Log_working_2-way'!$D42="","",B43^('Log_working_2-way'!$D42))</f>
        <v>1.72807279838637</v>
      </c>
      <c r="L43" s="37">
        <f t="shared" si="9"/>
        <v>0.42531645569620252</v>
      </c>
      <c r="M43" s="37">
        <f t="shared" si="10"/>
        <v>0.57468354430379742</v>
      </c>
      <c r="N43" s="38">
        <v>139</v>
      </c>
      <c r="O43" s="38">
        <f t="shared" si="11"/>
        <v>77.766519823788556</v>
      </c>
      <c r="P43" s="38">
        <f t="shared" si="12"/>
        <v>56.261904761904752</v>
      </c>
      <c r="Q43" s="38">
        <f t="shared" si="13"/>
        <v>82.738095238095241</v>
      </c>
      <c r="R43" s="38">
        <f t="shared" si="14"/>
        <v>61.233480176211451</v>
      </c>
      <c r="S43" s="39">
        <f t="shared" si="15"/>
        <v>-4.9715754143066846</v>
      </c>
      <c r="T43" s="39">
        <f t="shared" si="16"/>
        <v>-4.9715754143066988</v>
      </c>
      <c r="U43" t="s">
        <v>221</v>
      </c>
      <c r="V43" t="s">
        <v>222</v>
      </c>
      <c r="W43" t="s">
        <v>94</v>
      </c>
      <c r="X43" s="48" t="s">
        <v>415</v>
      </c>
      <c r="Y43" s="41"/>
    </row>
    <row r="44" spans="1:25" ht="15" x14ac:dyDescent="0.25">
      <c r="A44">
        <v>2.1</v>
      </c>
      <c r="B44">
        <v>1.79</v>
      </c>
      <c r="C44" s="29">
        <f t="shared" si="0"/>
        <v>3.4849694067571102E-2</v>
      </c>
      <c r="D44" s="30">
        <f>IF(OR($A44="",$B44=""),"",A44*'MPTO_working_2-way'!$G43)</f>
        <v>2.1731843575418992</v>
      </c>
      <c r="E44" s="32">
        <f>IF(OR($A44="",$B44=""),"",B44*'MPTO_working_2-way'!$G43)</f>
        <v>1.8523809523809522</v>
      </c>
      <c r="F44" s="30">
        <f>IF(OR($A44="",$B44=""),"",'MPTO_working_2-way'!D43)</f>
        <v>2.1797622499275153</v>
      </c>
      <c r="G44" s="32">
        <f>IF(OR($A44="",$B44=""),"",'MPTO_working_2-way'!E43)</f>
        <v>1.8476284099287292</v>
      </c>
      <c r="H44" s="30">
        <f>IF(OR($A44="",$B44=""),"",'OddsRatio_working_2-way'!M43)</f>
        <v>2.1800021454603971</v>
      </c>
      <c r="I44" s="30">
        <f>IF(OR($A44="",$B44=""),"",'OddsRatio_working_2-way'!N43)</f>
        <v>1.8474560862851939</v>
      </c>
      <c r="J44" s="30">
        <f>IF('Log_working_2-way'!$D43="","",A44^('Log_working_2-way'!$D43))</f>
        <v>2.1830172065936067</v>
      </c>
      <c r="K44" s="32">
        <f>IF('Log_working_2-way'!$D43="","",B44^('Log_working_2-way'!$D43))</f>
        <v>1.8452962428833544</v>
      </c>
      <c r="L44" s="37">
        <f t="shared" si="9"/>
        <v>0.46015424164524427</v>
      </c>
      <c r="M44" s="37">
        <f t="shared" si="10"/>
        <v>0.53984575835475579</v>
      </c>
      <c r="N44" s="38">
        <v>140</v>
      </c>
      <c r="O44" s="38">
        <f t="shared" si="11"/>
        <v>73.333333333333329</v>
      </c>
      <c r="P44" s="38">
        <f t="shared" si="12"/>
        <v>61.787709497206698</v>
      </c>
      <c r="Q44" s="38">
        <f t="shared" si="13"/>
        <v>78.212290502793294</v>
      </c>
      <c r="R44" s="38">
        <f t="shared" si="14"/>
        <v>66.666666666666657</v>
      </c>
      <c r="S44" s="39">
        <f t="shared" si="15"/>
        <v>-4.8789571694599658</v>
      </c>
      <c r="T44" s="39">
        <f t="shared" si="16"/>
        <v>-4.8789571694599587</v>
      </c>
      <c r="U44" t="s">
        <v>223</v>
      </c>
      <c r="V44" t="s">
        <v>224</v>
      </c>
      <c r="W44" t="s">
        <v>94</v>
      </c>
      <c r="X44" s="48" t="s">
        <v>415</v>
      </c>
      <c r="Y44" s="41"/>
    </row>
    <row r="45" spans="1:25" ht="15" x14ac:dyDescent="0.25">
      <c r="A45">
        <v>2.16</v>
      </c>
      <c r="B45">
        <v>1.75</v>
      </c>
      <c r="C45" s="29">
        <f t="shared" si="0"/>
        <v>3.4391534391534417E-2</v>
      </c>
      <c r="D45" s="30">
        <f>IF(OR($A45="",$B45=""),"",A45*'MPTO_working_2-way'!$G44)</f>
        <v>2.2342857142857144</v>
      </c>
      <c r="E45" s="32">
        <f>IF(OR($A45="",$B45=""),"",B45*'MPTO_working_2-way'!$G44)</f>
        <v>1.8101851851851851</v>
      </c>
      <c r="F45" s="30">
        <f>IF(OR($A45="",$B45=""),"",'MPTO_working_2-way'!D44)</f>
        <v>2.2433234421364987</v>
      </c>
      <c r="G45" s="32">
        <f>IF(OR($A45="",$B45=""),"",'MPTO_working_2-way'!E44)</f>
        <v>1.8042959427207637</v>
      </c>
      <c r="H45" s="30">
        <f>IF(OR($A45="",$B45=""),"",'OddsRatio_working_2-way'!M44)</f>
        <v>2.2436505404118421</v>
      </c>
      <c r="I45" s="30">
        <f>IF(OR($A45="",$B45=""),"",'OddsRatio_working_2-way'!N44)</f>
        <v>1.8040844011283466</v>
      </c>
      <c r="J45" s="30">
        <f>IF('Log_working_2-way'!$D44="","",A45^('Log_working_2-way'!$D44))</f>
        <v>2.2478012615174499</v>
      </c>
      <c r="K45" s="32">
        <f>IF('Log_working_2-way'!$D44="","",B45^('Log_working_2-way'!$D44))</f>
        <v>1.8014096722292445</v>
      </c>
      <c r="L45" s="37">
        <f t="shared" si="9"/>
        <v>0.4475703324808184</v>
      </c>
      <c r="M45" s="37">
        <f t="shared" si="10"/>
        <v>0.55242966751918166</v>
      </c>
      <c r="N45" s="38">
        <v>141</v>
      </c>
      <c r="O45" s="38">
        <f t="shared" si="11"/>
        <v>75.722222222222214</v>
      </c>
      <c r="P45" s="38">
        <f t="shared" si="12"/>
        <v>60.428571428571423</v>
      </c>
      <c r="Q45" s="38">
        <f t="shared" si="13"/>
        <v>80.571428571428569</v>
      </c>
      <c r="R45" s="38">
        <f t="shared" si="14"/>
        <v>65.277777777777771</v>
      </c>
      <c r="S45" s="39">
        <f t="shared" si="15"/>
        <v>-4.8492063492063551</v>
      </c>
      <c r="T45" s="39">
        <f t="shared" si="16"/>
        <v>-4.849206349206348</v>
      </c>
      <c r="U45" t="s">
        <v>225</v>
      </c>
      <c r="V45" t="s">
        <v>226</v>
      </c>
      <c r="W45" t="s">
        <v>94</v>
      </c>
      <c r="X45" s="48" t="s">
        <v>415</v>
      </c>
      <c r="Y45" s="41"/>
    </row>
    <row r="46" spans="1:25" s="35" customFormat="1" ht="15" x14ac:dyDescent="0.25">
      <c r="A46">
        <v>2.46</v>
      </c>
      <c r="B46">
        <v>1.6</v>
      </c>
      <c r="C46" s="29">
        <f t="shared" si="0"/>
        <v>3.1504065040650397E-2</v>
      </c>
      <c r="D46" s="30">
        <f>IF(OR($A46="",$B46=""),"",A46*'MPTO_working_2-way'!$G45)</f>
        <v>2.5375000000000001</v>
      </c>
      <c r="E46" s="32">
        <f>IF(OR($A46="",$B46=""),"",B46*'MPTO_working_2-way'!$G45)</f>
        <v>1.6504065040650406</v>
      </c>
      <c r="F46" s="30">
        <f>IF(OR($A46="",$B46=""),"",'MPTO_working_2-way'!D45)</f>
        <v>2.5591677503250976</v>
      </c>
      <c r="G46" s="32">
        <f>IF(OR($A46="",$B46=""),"",'MPTO_working_2-way'!E45)</f>
        <v>1.6413678065054211</v>
      </c>
      <c r="H46" s="30">
        <f>IF(OR($A46="",$B46=""),"",'OddsRatio_working_2-way'!M45)</f>
        <v>2.5599145275730124</v>
      </c>
      <c r="I46" s="30">
        <f>IF(OR($A46="",$B46=""),"",'OddsRatio_working_2-way'!N45)</f>
        <v>1.6410607647560327</v>
      </c>
      <c r="J46" s="30">
        <f>IF('Log_working_2-way'!$D45="","",A46^('Log_working_2-way'!$D45))</f>
        <v>2.5699693865556159</v>
      </c>
      <c r="K46" s="32">
        <f>IF('Log_working_2-way'!$D45="","",B46^('Log_working_2-way'!$D45))</f>
        <v>1.6369550951524368</v>
      </c>
      <c r="L46" s="37">
        <f t="shared" si="9"/>
        <v>0.39408866995073888</v>
      </c>
      <c r="M46" s="37">
        <f t="shared" si="10"/>
        <v>0.60591133004926112</v>
      </c>
      <c r="N46" s="38">
        <v>142</v>
      </c>
      <c r="O46" s="38">
        <f t="shared" si="11"/>
        <v>84.276422764227632</v>
      </c>
      <c r="P46" s="38">
        <f t="shared" si="12"/>
        <v>53.250000000000014</v>
      </c>
      <c r="Q46" s="38">
        <f t="shared" si="13"/>
        <v>88.75</v>
      </c>
      <c r="R46" s="38">
        <f t="shared" si="14"/>
        <v>57.723577235772353</v>
      </c>
      <c r="S46" s="39">
        <f t="shared" si="15"/>
        <v>-4.4735772357723675</v>
      </c>
      <c r="T46" s="39">
        <f t="shared" si="16"/>
        <v>-4.4735772357723391</v>
      </c>
      <c r="U46" t="s">
        <v>227</v>
      </c>
      <c r="V46" t="s">
        <v>228</v>
      </c>
      <c r="W46" t="s">
        <v>94</v>
      </c>
      <c r="X46" s="48" t="s">
        <v>415</v>
      </c>
      <c r="Y46" s="41"/>
    </row>
    <row r="47" spans="1:25" ht="15" x14ac:dyDescent="0.25">
      <c r="A47">
        <v>1.88</v>
      </c>
      <c r="B47">
        <v>1.99</v>
      </c>
      <c r="C47" s="29">
        <f t="shared" si="0"/>
        <v>3.4427456431091574E-2</v>
      </c>
      <c r="D47" s="30">
        <f>IF(OR($A47="",$B47=""),"",A47*'MPTO_working_2-way'!$G46)</f>
        <v>1.9447236180904521</v>
      </c>
      <c r="E47" s="32">
        <f>IF(OR($A47="",$B47=""),"",B47*'MPTO_working_2-way'!$G46)</f>
        <v>2.0585106382978724</v>
      </c>
      <c r="F47" s="30">
        <f>IF(OR($A47="",$B47=""),"",'MPTO_working_2-way'!D46)</f>
        <v>1.9428749480681344</v>
      </c>
      <c r="G47" s="32">
        <f>IF(OR($A47="",$B47=""),"",'MPTO_working_2-way'!E46)</f>
        <v>2.0605860321656753</v>
      </c>
      <c r="H47" s="30">
        <f>IF(OR($A47="",$B47=""),"",'OddsRatio_working_2-way'!M46)</f>
        <v>1.9428090415820634</v>
      </c>
      <c r="I47" s="30">
        <f>IF(OR($A47="",$B47=""),"",'OddsRatio_working_2-way'!N46)</f>
        <v>2.0606601717798219</v>
      </c>
      <c r="J47" s="30">
        <f>IF('Log_working_2-way'!$D46="","",A47^('Log_working_2-way'!$D46))</f>
        <v>1.9419679246135251</v>
      </c>
      <c r="K47" s="32">
        <f>IF('Log_working_2-way'!$D46="","",B47^('Log_working_2-way'!$D46))</f>
        <v>2.0616072733158419</v>
      </c>
      <c r="L47" s="37">
        <f t="shared" si="9"/>
        <v>0.51421188630490955</v>
      </c>
      <c r="M47" s="37">
        <f t="shared" si="10"/>
        <v>0.48578811369509045</v>
      </c>
      <c r="N47" s="38">
        <v>143</v>
      </c>
      <c r="O47" s="38">
        <f t="shared" si="11"/>
        <v>66.936170212765944</v>
      </c>
      <c r="P47" s="38">
        <f t="shared" si="12"/>
        <v>71.140703517587923</v>
      </c>
      <c r="Q47" s="38">
        <f t="shared" si="13"/>
        <v>71.859296482412049</v>
      </c>
      <c r="R47" s="38">
        <f t="shared" si="14"/>
        <v>76.063829787234042</v>
      </c>
      <c r="S47" s="39">
        <f t="shared" si="15"/>
        <v>-4.9231262696461044</v>
      </c>
      <c r="T47" s="39">
        <f t="shared" si="16"/>
        <v>-4.9231262696461187</v>
      </c>
      <c r="U47" t="s">
        <v>140</v>
      </c>
      <c r="V47" t="s">
        <v>229</v>
      </c>
      <c r="W47" t="s">
        <v>99</v>
      </c>
      <c r="X47" s="48" t="s">
        <v>415</v>
      </c>
      <c r="Y47" s="41"/>
    </row>
    <row r="48" spans="1:25" ht="15" x14ac:dyDescent="0.25">
      <c r="A48">
        <v>1.91</v>
      </c>
      <c r="B48">
        <v>1.96</v>
      </c>
      <c r="C48" s="29">
        <f t="shared" si="0"/>
        <v>3.3764291056736839E-2</v>
      </c>
      <c r="D48" s="30">
        <f>IF(OR($A48="",$B48=""),"",A48*'MPTO_working_2-way'!$G47)</f>
        <v>1.9744897959183674</v>
      </c>
      <c r="E48" s="32">
        <f>IF(OR($A48="",$B48=""),"",B48*'MPTO_working_2-way'!$G47)</f>
        <v>2.0261780104712042</v>
      </c>
      <c r="F48" s="30">
        <f>IF(OR($A48="",$B48=""),"",'MPTO_working_2-way'!D47)</f>
        <v>1.9736398144242935</v>
      </c>
      <c r="G48" s="32">
        <f>IF(OR($A48="",$B48=""),"",'MPTO_working_2-way'!E47)</f>
        <v>2.0270738574832143</v>
      </c>
      <c r="H48" s="30">
        <f>IF(OR($A48="",$B48=""),"",'OddsRatio_working_2-way'!M47)</f>
        <v>1.9736101204623264</v>
      </c>
      <c r="I48" s="30">
        <f>IF(OR($A48="",$B48=""),"",'OddsRatio_working_2-way'!N47)</f>
        <v>2.0271051820261912</v>
      </c>
      <c r="J48" s="30">
        <f>IF('Log_working_2-way'!$D47="","",A48^('Log_working_2-way'!$D47))</f>
        <v>1.9732233459331785</v>
      </c>
      <c r="K48" s="32">
        <f>IF('Log_working_2-way'!$D47="","",B48^('Log_working_2-way'!$D47))</f>
        <v>2.0275133700590602</v>
      </c>
      <c r="L48" s="37">
        <f t="shared" si="9"/>
        <v>0.50645994832041341</v>
      </c>
      <c r="M48" s="37">
        <f t="shared" si="10"/>
        <v>0.49354005167958659</v>
      </c>
      <c r="N48" s="38">
        <v>144</v>
      </c>
      <c r="O48" s="38">
        <f t="shared" si="11"/>
        <v>68.607329842931918</v>
      </c>
      <c r="P48" s="38">
        <f t="shared" si="12"/>
        <v>70.530612244897966</v>
      </c>
      <c r="Q48" s="38">
        <f t="shared" si="13"/>
        <v>73.469387755102048</v>
      </c>
      <c r="R48" s="38">
        <f t="shared" si="14"/>
        <v>75.392670157068068</v>
      </c>
      <c r="S48" s="39">
        <f t="shared" si="15"/>
        <v>-4.8620579121701297</v>
      </c>
      <c r="T48" s="39">
        <f t="shared" si="16"/>
        <v>-4.8620579121701013</v>
      </c>
      <c r="U48" t="s">
        <v>230</v>
      </c>
      <c r="V48" t="s">
        <v>231</v>
      </c>
      <c r="W48" t="s">
        <v>99</v>
      </c>
      <c r="X48" s="48" t="s">
        <v>415</v>
      </c>
      <c r="Y48" s="41"/>
    </row>
    <row r="49" spans="1:25" ht="15" x14ac:dyDescent="0.25">
      <c r="A49">
        <v>1.83</v>
      </c>
      <c r="B49">
        <v>2.0499999999999998</v>
      </c>
      <c r="C49" s="29">
        <f t="shared" si="0"/>
        <v>3.4252965480474407E-2</v>
      </c>
      <c r="D49" s="30">
        <f>IF(OR($A49="",$B49=""),"",A49*'MPTO_working_2-way'!$G48)</f>
        <v>1.8926829268292682</v>
      </c>
      <c r="E49" s="32">
        <f>IF(OR($A49="",$B49=""),"",B49*'MPTO_working_2-way'!$G48)</f>
        <v>2.1202185792349724</v>
      </c>
      <c r="F49" s="30">
        <f>IF(OR($A49="",$B49=""),"",'MPTO_working_2-way'!D48)</f>
        <v>1.8892106257081707</v>
      </c>
      <c r="G49" s="32">
        <f>IF(OR($A49="",$B49=""),"",'MPTO_working_2-way'!E48)</f>
        <v>2.1245929491717397</v>
      </c>
      <c r="H49" s="30">
        <f>IF(OR($A49="",$B49=""),"",'OddsRatio_working_2-way'!M48)</f>
        <v>1.8890872794479689</v>
      </c>
      <c r="I49" s="30">
        <f>IF(OR($A49="",$B49=""),"",'OddsRatio_working_2-way'!N48)</f>
        <v>2.1247489679763456</v>
      </c>
      <c r="J49" s="30">
        <f>IF('Log_working_2-way'!$D48="","",A49^('Log_working_2-way'!$D48))</f>
        <v>1.8875091450726849</v>
      </c>
      <c r="K49" s="32">
        <f>IF('Log_working_2-way'!$D48="","",B49^('Log_working_2-way'!$D48))</f>
        <v>2.1267489530128172</v>
      </c>
      <c r="L49" s="37">
        <f t="shared" si="9"/>
        <v>0.52835051546391754</v>
      </c>
      <c r="M49" s="37">
        <f t="shared" si="10"/>
        <v>0.47164948453608252</v>
      </c>
      <c r="N49" s="38">
        <v>145</v>
      </c>
      <c r="O49" s="38">
        <f t="shared" si="11"/>
        <v>65.765027322404379</v>
      </c>
      <c r="P49" s="38">
        <f t="shared" si="12"/>
        <v>74.268292682926841</v>
      </c>
      <c r="Q49" s="38">
        <f t="shared" si="13"/>
        <v>70.731707317073173</v>
      </c>
      <c r="R49" s="38">
        <f t="shared" si="14"/>
        <v>79.234972677595621</v>
      </c>
      <c r="S49" s="39">
        <f t="shared" si="15"/>
        <v>-4.9666799946687945</v>
      </c>
      <c r="T49" s="39">
        <f t="shared" si="16"/>
        <v>-4.9666799946687803</v>
      </c>
      <c r="U49" t="s">
        <v>232</v>
      </c>
      <c r="V49" t="s">
        <v>233</v>
      </c>
      <c r="W49" t="s">
        <v>99</v>
      </c>
      <c r="X49" s="48" t="s">
        <v>415</v>
      </c>
      <c r="Y49" s="41"/>
    </row>
    <row r="50" spans="1:25" ht="15" x14ac:dyDescent="0.25">
      <c r="A50">
        <v>2.12</v>
      </c>
      <c r="B50">
        <v>1.76</v>
      </c>
      <c r="C50" s="29">
        <f t="shared" si="0"/>
        <v>3.9879931389365408E-2</v>
      </c>
      <c r="D50" s="30">
        <f>IF(OR($A50="",$B50=""),"",A50*'MPTO_working_2-way'!$G49)</f>
        <v>2.2045454545454546</v>
      </c>
      <c r="E50" s="32">
        <f>IF(OR($A50="",$B50=""),"",B50*'MPTO_working_2-way'!$G49)</f>
        <v>1.8301886792452831</v>
      </c>
      <c r="F50" s="30">
        <f>IF(OR($A50="",$B50=""),"",'MPTO_working_2-way'!D49)</f>
        <v>2.213573801613669</v>
      </c>
      <c r="G50" s="32">
        <f>IF(OR($A50="",$B50=""),"",'MPTO_working_2-way'!E49)</f>
        <v>1.8240125146656239</v>
      </c>
      <c r="H50" s="30">
        <f>IF(OR($A50="",$B50=""),"",'OddsRatio_working_2-way'!M49)</f>
        <v>2.2139539573337679</v>
      </c>
      <c r="I50" s="30">
        <f>IF(OR($A50="",$B50=""),"",'OddsRatio_working_2-way'!N49)</f>
        <v>1.8237544710479137</v>
      </c>
      <c r="J50" s="30">
        <f>IF('Log_working_2-way'!$D49="","",A50^('Log_working_2-way'!$D49))</f>
        <v>2.2181187217362539</v>
      </c>
      <c r="K50" s="32">
        <f>IF('Log_working_2-way'!$D49="","",B50^('Log_working_2-way'!$D49))</f>
        <v>1.8209380433579214</v>
      </c>
      <c r="L50" s="37">
        <f t="shared" si="9"/>
        <v>0.45360824742268041</v>
      </c>
      <c r="M50" s="37">
        <f t="shared" si="10"/>
        <v>0.54639175257731953</v>
      </c>
      <c r="N50" s="38">
        <v>146</v>
      </c>
      <c r="O50" s="38">
        <f t="shared" si="11"/>
        <v>77.13207547169813</v>
      </c>
      <c r="P50" s="38">
        <f t="shared" si="12"/>
        <v>63.04545454545454</v>
      </c>
      <c r="Q50" s="38">
        <f t="shared" si="13"/>
        <v>82.954545454545467</v>
      </c>
      <c r="R50" s="38">
        <f t="shared" si="14"/>
        <v>68.867924528301884</v>
      </c>
      <c r="S50" s="39">
        <f t="shared" si="15"/>
        <v>-5.8224699828473376</v>
      </c>
      <c r="T50" s="39">
        <f t="shared" si="16"/>
        <v>-5.8224699828473447</v>
      </c>
      <c r="U50" t="s">
        <v>234</v>
      </c>
      <c r="V50" t="s">
        <v>235</v>
      </c>
      <c r="W50" t="s">
        <v>99</v>
      </c>
      <c r="X50" s="48" t="s">
        <v>415</v>
      </c>
      <c r="Y50" s="41"/>
    </row>
    <row r="51" spans="1:25" ht="15" x14ac:dyDescent="0.25">
      <c r="A51">
        <v>2.13</v>
      </c>
      <c r="B51">
        <v>1.76</v>
      </c>
      <c r="C51" s="29">
        <f t="shared" si="0"/>
        <v>3.7665386256935607E-2</v>
      </c>
      <c r="D51" s="30">
        <f>IF(OR($A51="",$B51=""),"",A51*'MPTO_working_2-way'!$G50)</f>
        <v>2.2102272727272729</v>
      </c>
      <c r="E51" s="32">
        <f>IF(OR($A51="",$B51=""),"",B51*'MPTO_working_2-way'!$G50)</f>
        <v>1.8262910798122067</v>
      </c>
      <c r="F51" s="30">
        <f>IF(OR($A51="",$B51=""),"",'MPTO_working_2-way'!D50)</f>
        <v>2.2190126672191313</v>
      </c>
      <c r="G51" s="32">
        <f>IF(OR($A51="",$B51=""),"",'MPTO_working_2-way'!E50)</f>
        <v>1.8203360202000585</v>
      </c>
      <c r="H51" s="30">
        <f>IF(OR($A51="",$B51=""),"",'OddsRatio_working_2-way'!M50)</f>
        <v>2.2193613513897996</v>
      </c>
      <c r="I51" s="30">
        <f>IF(OR($A51="",$B51=""),"",'OddsRatio_working_2-way'!N50)</f>
        <v>1.8201014398727853</v>
      </c>
      <c r="J51" s="30">
        <f>IF('Log_working_2-way'!$D50="","",A51^('Log_working_2-way'!$D50))</f>
        <v>2.2234058151600675</v>
      </c>
      <c r="K51" s="32">
        <f>IF('Log_working_2-way'!$D50="","",B51^('Log_working_2-way'!$D50))</f>
        <v>1.8173902621748135</v>
      </c>
      <c r="L51" s="37">
        <f t="shared" si="9"/>
        <v>0.45244215938303339</v>
      </c>
      <c r="M51" s="37">
        <f t="shared" si="10"/>
        <v>0.54755784061696655</v>
      </c>
      <c r="N51" s="38">
        <v>147</v>
      </c>
      <c r="O51" s="38">
        <f t="shared" si="11"/>
        <v>77.98591549295773</v>
      </c>
      <c r="P51" s="38">
        <f t="shared" si="12"/>
        <v>63.477272727272748</v>
      </c>
      <c r="Q51" s="38">
        <f t="shared" si="13"/>
        <v>83.52272727272728</v>
      </c>
      <c r="R51" s="38">
        <f t="shared" si="14"/>
        <v>69.014084507042256</v>
      </c>
      <c r="S51" s="39">
        <f t="shared" si="15"/>
        <v>-5.5368117797695504</v>
      </c>
      <c r="T51" s="39">
        <f t="shared" si="16"/>
        <v>-5.5368117797695078</v>
      </c>
      <c r="U51" t="s">
        <v>236</v>
      </c>
      <c r="V51" t="s">
        <v>237</v>
      </c>
      <c r="W51" t="s">
        <v>99</v>
      </c>
      <c r="X51" s="48" t="s">
        <v>415</v>
      </c>
      <c r="Y51" s="41"/>
    </row>
    <row r="52" spans="1:25" ht="15" x14ac:dyDescent="0.25">
      <c r="A52">
        <v>2.0299999999999998</v>
      </c>
      <c r="B52">
        <v>1.85</v>
      </c>
      <c r="C52" s="29">
        <f t="shared" si="0"/>
        <v>3.315137797896428E-2</v>
      </c>
      <c r="D52" s="30">
        <f>IF(OR($A52="",$B52=""),"",A52*'MPTO_working_2-way'!$G51)</f>
        <v>2.0972972972972972</v>
      </c>
      <c r="E52" s="32">
        <f>IF(OR($A52="",$B52=""),"",B52*'MPTO_working_2-way'!$G51)</f>
        <v>1.9113300492610841</v>
      </c>
      <c r="F52" s="30">
        <f>IF(OR($A52="",$B52=""),"",'MPTO_working_2-way'!D51)</f>
        <v>2.1006852188505105</v>
      </c>
      <c r="G52" s="32">
        <f>IF(OR($A52="",$B52=""),"",'MPTO_working_2-way'!E51)</f>
        <v>1.9085249650616189</v>
      </c>
      <c r="H52" s="30">
        <f>IF(OR($A52="",$B52=""),"",'OddsRatio_working_2-way'!M51)</f>
        <v>2.1008018467836762</v>
      </c>
      <c r="I52" s="30">
        <f>IF(OR($A52="",$B52=""),"",'OddsRatio_working_2-way'!N51)</f>
        <v>1.9084287085108012</v>
      </c>
      <c r="J52" s="30">
        <f>IF('Log_working_2-way'!$D51="","",A52^('Log_working_2-way'!$D51))</f>
        <v>2.1023480190539692</v>
      </c>
      <c r="K52" s="32">
        <f>IF('Log_working_2-way'!$D51="","",B52^('Log_working_2-way'!$D51))</f>
        <v>1.9071545307970494</v>
      </c>
      <c r="L52" s="37">
        <f t="shared" si="9"/>
        <v>0.47680412371134023</v>
      </c>
      <c r="M52" s="37">
        <f t="shared" si="10"/>
        <v>0.52319587628865971</v>
      </c>
      <c r="N52" s="38">
        <v>148</v>
      </c>
      <c r="O52" s="38">
        <f t="shared" si="11"/>
        <v>75.09359605911331</v>
      </c>
      <c r="P52" s="38">
        <f t="shared" si="12"/>
        <v>68</v>
      </c>
      <c r="Q52" s="38">
        <f t="shared" si="13"/>
        <v>79.999999999999986</v>
      </c>
      <c r="R52" s="38">
        <f t="shared" si="14"/>
        <v>72.906403940886705</v>
      </c>
      <c r="S52" s="39">
        <f t="shared" si="15"/>
        <v>-4.9064039408866762</v>
      </c>
      <c r="T52" s="39">
        <f t="shared" si="16"/>
        <v>-4.9064039408867046</v>
      </c>
      <c r="U52" t="s">
        <v>238</v>
      </c>
      <c r="V52" t="s">
        <v>239</v>
      </c>
      <c r="W52" t="s">
        <v>99</v>
      </c>
      <c r="X52" s="48" t="s">
        <v>415</v>
      </c>
      <c r="Y52" s="41"/>
    </row>
    <row r="53" spans="1:25" s="35" customFormat="1" ht="15" x14ac:dyDescent="0.25">
      <c r="A53">
        <v>2.09</v>
      </c>
      <c r="B53">
        <v>1.78</v>
      </c>
      <c r="C53" s="29">
        <f t="shared" si="0"/>
        <v>4.0266652330519959E-2</v>
      </c>
      <c r="D53" s="30">
        <f>IF(OR($A53="",$B53=""),"",A53*'MPTO_working_2-way'!$G52)</f>
        <v>2.1741573033707864</v>
      </c>
      <c r="E53" s="32">
        <f>IF(OR($A53="",$B53=""),"",B53*'MPTO_working_2-way'!$G52)</f>
        <v>1.8516746411483256</v>
      </c>
      <c r="F53" s="30">
        <f>IF(OR($A53="",$B53=""),"",'MPTO_working_2-way'!D52)</f>
        <v>2.1818075186206087</v>
      </c>
      <c r="G53" s="32">
        <f>IF(OR($A53="",$B53=""),"",'MPTO_working_2-way'!E52)</f>
        <v>1.8461614808198106</v>
      </c>
      <c r="H53" s="30">
        <f>IF(OR($A53="",$B53=""),"",'OddsRatio_working_2-way'!M52)</f>
        <v>2.1821319289469754</v>
      </c>
      <c r="I53" s="30">
        <f>IF(OR($A53="",$B53=""),"",'OddsRatio_working_2-way'!N52)</f>
        <v>1.8459292702556338</v>
      </c>
      <c r="J53" s="30">
        <f>IF('Log_working_2-way'!$D52="","",A53^('Log_working_2-way'!$D52))</f>
        <v>2.1856576768529026</v>
      </c>
      <c r="K53" s="32">
        <f>IF('Log_working_2-way'!$D52="","",B53^('Log_working_2-way'!$D52))</f>
        <v>1.8434137605840082</v>
      </c>
      <c r="L53" s="37">
        <f t="shared" si="9"/>
        <v>0.4599483204134367</v>
      </c>
      <c r="M53" s="37">
        <f t="shared" si="10"/>
        <v>0.54005167958656319</v>
      </c>
      <c r="N53" s="38">
        <v>149</v>
      </c>
      <c r="O53" s="38">
        <f t="shared" si="11"/>
        <v>77.708133971291858</v>
      </c>
      <c r="P53" s="38">
        <f t="shared" si="12"/>
        <v>65.2921348314607</v>
      </c>
      <c r="Q53" s="38">
        <f t="shared" si="13"/>
        <v>83.707865168539328</v>
      </c>
      <c r="R53" s="38">
        <f t="shared" si="14"/>
        <v>71.291866028708142</v>
      </c>
      <c r="S53" s="39">
        <f t="shared" si="15"/>
        <v>-5.9997311972474705</v>
      </c>
      <c r="T53" s="39">
        <f t="shared" si="16"/>
        <v>-5.9997311972474421</v>
      </c>
      <c r="U53" t="s">
        <v>240</v>
      </c>
      <c r="V53" t="s">
        <v>77</v>
      </c>
      <c r="W53" t="s">
        <v>99</v>
      </c>
      <c r="X53" s="48" t="s">
        <v>415</v>
      </c>
      <c r="Y53" s="41"/>
    </row>
    <row r="54" spans="1:25" ht="15" x14ac:dyDescent="0.25">
      <c r="A54">
        <v>2.02</v>
      </c>
      <c r="B54">
        <v>1.85</v>
      </c>
      <c r="C54" s="29">
        <f t="shared" si="0"/>
        <v>3.5590045491035394E-2</v>
      </c>
      <c r="D54" s="30">
        <f>IF(OR($A54="",$B54=""),"",A54*'MPTO_working_2-way'!$G53)</f>
        <v>2.0918918918918914</v>
      </c>
      <c r="E54" s="32">
        <f>IF(OR($A54="",$B54=""),"",B54*'MPTO_working_2-way'!$G53)</f>
        <v>1.9158415841584155</v>
      </c>
      <c r="F54" s="30">
        <f>IF(OR($A54="",$B54=""),"",'MPTO_working_2-way'!D53)</f>
        <v>2.0953181945612553</v>
      </c>
      <c r="G54" s="32">
        <f>IF(OR($A54="",$B54=""),"",'MPTO_working_2-way'!E53)</f>
        <v>1.9129767084719731</v>
      </c>
      <c r="H54" s="30">
        <f>IF(OR($A54="",$B54=""),"",'OddsRatio_working_2-way'!M53)</f>
        <v>2.0954451150103317</v>
      </c>
      <c r="I54" s="30">
        <f>IF(OR($A54="",$B54=""),"",'OddsRatio_working_2-way'!N53)</f>
        <v>1.9128709291752766</v>
      </c>
      <c r="J54" s="30">
        <f>IF('Log_working_2-way'!$D53="","",A54^('Log_working_2-way'!$D53))</f>
        <v>2.0970120716987148</v>
      </c>
      <c r="K54" s="32">
        <f>IF('Log_working_2-way'!$D53="","",B54^('Log_working_2-way'!$D53))</f>
        <v>1.9115669971173959</v>
      </c>
      <c r="L54" s="37">
        <f t="shared" si="9"/>
        <v>0.47803617571059442</v>
      </c>
      <c r="M54" s="37">
        <f t="shared" si="10"/>
        <v>0.5219638242894058</v>
      </c>
      <c r="N54" s="38">
        <v>150</v>
      </c>
      <c r="O54" s="38">
        <f t="shared" si="11"/>
        <v>75.742574257425744</v>
      </c>
      <c r="P54" s="38">
        <f t="shared" si="12"/>
        <v>68.918918918918905</v>
      </c>
      <c r="Q54" s="38">
        <f t="shared" si="13"/>
        <v>81.081081081081066</v>
      </c>
      <c r="R54" s="38">
        <f t="shared" si="14"/>
        <v>74.257425742574256</v>
      </c>
      <c r="S54" s="39">
        <f t="shared" si="15"/>
        <v>-5.3385068236553224</v>
      </c>
      <c r="T54" s="39">
        <f t="shared" si="16"/>
        <v>-5.3385068236553508</v>
      </c>
      <c r="U54" t="s">
        <v>241</v>
      </c>
      <c r="V54" t="s">
        <v>242</v>
      </c>
      <c r="W54" t="s">
        <v>99</v>
      </c>
      <c r="X54" s="48" t="s">
        <v>415</v>
      </c>
      <c r="Y54" s="41"/>
    </row>
    <row r="55" spans="1:25" ht="15" x14ac:dyDescent="0.25">
      <c r="A55">
        <v>2.0299999999999998</v>
      </c>
      <c r="B55">
        <v>1.85</v>
      </c>
      <c r="C55" s="29">
        <f t="shared" si="0"/>
        <v>3.315137797896428E-2</v>
      </c>
      <c r="D55" s="30">
        <f>IF(OR($A55="",$B55=""),"",A55*'MPTO_working_2-way'!$G54)</f>
        <v>2.0972972972972972</v>
      </c>
      <c r="E55" s="32">
        <f>IF(OR($A55="",$B55=""),"",B55*'MPTO_working_2-way'!$G54)</f>
        <v>1.9113300492610841</v>
      </c>
      <c r="F55" s="30">
        <f>IF(OR($A55="",$B55=""),"",'MPTO_working_2-way'!D54)</f>
        <v>2.1006852188505105</v>
      </c>
      <c r="G55" s="32">
        <f>IF(OR($A55="",$B55=""),"",'MPTO_working_2-way'!E54)</f>
        <v>1.9085249650616189</v>
      </c>
      <c r="H55" s="30">
        <f>IF(OR($A55="",$B55=""),"",'OddsRatio_working_2-way'!M54)</f>
        <v>2.1008018467836762</v>
      </c>
      <c r="I55" s="30">
        <f>IF(OR($A55="",$B55=""),"",'OddsRatio_working_2-way'!N54)</f>
        <v>1.9084287085108012</v>
      </c>
      <c r="J55" s="30">
        <f>IF('Log_working_2-way'!$D54="","",A55^('Log_working_2-way'!$D54))</f>
        <v>2.1023480190539692</v>
      </c>
      <c r="K55" s="32">
        <f>IF('Log_working_2-way'!$D54="","",B55^('Log_working_2-way'!$D54))</f>
        <v>1.9071545307970494</v>
      </c>
      <c r="L55" s="37">
        <f t="shared" si="9"/>
        <v>0.47680412371134023</v>
      </c>
      <c r="M55" s="37">
        <f t="shared" si="10"/>
        <v>0.52319587628865971</v>
      </c>
      <c r="N55" s="38">
        <v>151</v>
      </c>
      <c r="O55" s="38">
        <f t="shared" si="11"/>
        <v>76.615763546798021</v>
      </c>
      <c r="P55" s="38">
        <f t="shared" si="12"/>
        <v>69.378378378378386</v>
      </c>
      <c r="Q55" s="38">
        <f t="shared" si="13"/>
        <v>81.621621621621614</v>
      </c>
      <c r="R55" s="38">
        <f t="shared" si="14"/>
        <v>74.384236453201979</v>
      </c>
      <c r="S55" s="39">
        <f t="shared" si="15"/>
        <v>-5.0058580748235926</v>
      </c>
      <c r="T55" s="39">
        <f t="shared" si="16"/>
        <v>-5.0058580748235926</v>
      </c>
      <c r="U55" t="s">
        <v>243</v>
      </c>
      <c r="V55" t="s">
        <v>244</v>
      </c>
      <c r="W55" t="s">
        <v>99</v>
      </c>
      <c r="X55" s="48" t="s">
        <v>415</v>
      </c>
      <c r="Y55" s="41"/>
    </row>
    <row r="56" spans="1:25" ht="15" x14ac:dyDescent="0.25">
      <c r="A56">
        <v>1.91</v>
      </c>
      <c r="B56">
        <v>1.96</v>
      </c>
      <c r="C56" s="29">
        <f t="shared" si="0"/>
        <v>3.3764291056736839E-2</v>
      </c>
      <c r="D56" s="30">
        <f>IF(OR($A56="",$B56=""),"",A56*'MPTO_working_2-way'!$G55)</f>
        <v>1.9744897959183674</v>
      </c>
      <c r="E56" s="32">
        <f>IF(OR($A56="",$B56=""),"",B56*'MPTO_working_2-way'!$G55)</f>
        <v>2.0261780104712042</v>
      </c>
      <c r="F56" s="30">
        <f>IF(OR($A56="",$B56=""),"",'MPTO_working_2-way'!D55)</f>
        <v>1.9736398144242935</v>
      </c>
      <c r="G56" s="32">
        <f>IF(OR($A56="",$B56=""),"",'MPTO_working_2-way'!E55)</f>
        <v>2.0270738574832143</v>
      </c>
      <c r="H56" s="30">
        <f>IF(OR($A56="",$B56=""),"",'OddsRatio_working_2-way'!M55)</f>
        <v>1.9736101204623264</v>
      </c>
      <c r="I56" s="30">
        <f>IF(OR($A56="",$B56=""),"",'OddsRatio_working_2-way'!N55)</f>
        <v>2.0271051820261912</v>
      </c>
      <c r="J56" s="30">
        <f>IF('Log_working_2-way'!$D55="","",A56^('Log_working_2-way'!$D55))</f>
        <v>1.9732233459331785</v>
      </c>
      <c r="K56" s="32">
        <f>IF('Log_working_2-way'!$D55="","",B56^('Log_working_2-way'!$D55))</f>
        <v>2.0275133700590602</v>
      </c>
      <c r="L56" s="37">
        <f t="shared" si="9"/>
        <v>0.50645994832041341</v>
      </c>
      <c r="M56" s="37">
        <f t="shared" si="10"/>
        <v>0.49354005167958659</v>
      </c>
      <c r="N56" s="38">
        <v>152</v>
      </c>
      <c r="O56" s="38">
        <f t="shared" si="11"/>
        <v>72.418848167539267</v>
      </c>
      <c r="P56" s="38">
        <f t="shared" si="12"/>
        <v>74.448979591836746</v>
      </c>
      <c r="Q56" s="38">
        <f t="shared" si="13"/>
        <v>77.551020408163268</v>
      </c>
      <c r="R56" s="38">
        <f t="shared" si="14"/>
        <v>79.581151832460733</v>
      </c>
      <c r="S56" s="39">
        <f t="shared" si="15"/>
        <v>-5.1321722406240013</v>
      </c>
      <c r="T56" s="39">
        <f t="shared" si="16"/>
        <v>-5.1321722406239871</v>
      </c>
      <c r="U56" t="s">
        <v>245</v>
      </c>
      <c r="V56" t="s">
        <v>246</v>
      </c>
      <c r="W56" t="s">
        <v>99</v>
      </c>
      <c r="X56" s="48" t="s">
        <v>415</v>
      </c>
      <c r="Y56" s="41"/>
    </row>
    <row r="57" spans="1:25" ht="15" x14ac:dyDescent="0.25">
      <c r="A57">
        <v>2.4500000000000002</v>
      </c>
      <c r="B57">
        <v>1.59</v>
      </c>
      <c r="C57" s="29">
        <f t="shared" si="0"/>
        <v>3.7094082916185211E-2</v>
      </c>
      <c r="D57" s="30">
        <f>IF(OR($A57="",$B57=""),"",A57*'MPTO_working_2-way'!$G56)</f>
        <v>2.540880503144654</v>
      </c>
      <c r="E57" s="32">
        <f>IF(OR($A57="",$B57=""),"",B57*'MPTO_working_2-way'!$G56)</f>
        <v>1.6489795918367345</v>
      </c>
      <c r="F57" s="30">
        <f>IF(OR($A57="",$B57=""),"",'MPTO_working_2-way'!D56)</f>
        <v>2.5666282325811234</v>
      </c>
      <c r="G57" s="32">
        <f>IF(OR($A57="",$B57=""),"",'MPTO_working_2-way'!E56)</f>
        <v>1.6383135317001365</v>
      </c>
      <c r="H57" s="30">
        <f>IF(OR($A57="",$B57=""),"",'OddsRatio_working_2-way'!M56)</f>
        <v>2.5676820846855613</v>
      </c>
      <c r="I57" s="30">
        <f>IF(OR($A57="",$B57=""),"",'OddsRatio_working_2-way'!N56)</f>
        <v>1.6378844344582628</v>
      </c>
      <c r="J57" s="30">
        <f>IF('Log_working_2-way'!$D56="","",A57^('Log_working_2-way'!$D56))</f>
        <v>2.5797187686790384</v>
      </c>
      <c r="K57" s="32">
        <f>IF('Log_working_2-way'!$D56="","",B57^('Log_working_2-way'!$D56))</f>
        <v>1.6330240672116592</v>
      </c>
      <c r="L57" s="37">
        <f t="shared" si="9"/>
        <v>0.39356435643564358</v>
      </c>
      <c r="M57" s="37">
        <f t="shared" si="10"/>
        <v>0.60643564356435653</v>
      </c>
      <c r="N57" s="38">
        <v>153</v>
      </c>
      <c r="O57" s="38">
        <f t="shared" si="11"/>
        <v>90.551020408163268</v>
      </c>
      <c r="P57" s="38">
        <f t="shared" si="12"/>
        <v>56.773584905660378</v>
      </c>
      <c r="Q57" s="38">
        <f t="shared" si="13"/>
        <v>96.226415094339615</v>
      </c>
      <c r="R57" s="38">
        <f t="shared" si="14"/>
        <v>62.448979591836725</v>
      </c>
      <c r="S57" s="39">
        <f t="shared" si="15"/>
        <v>-5.6753946861763467</v>
      </c>
      <c r="T57" s="39">
        <f t="shared" si="16"/>
        <v>-5.6753946861763467</v>
      </c>
      <c r="U57" t="s">
        <v>247</v>
      </c>
      <c r="V57" t="s">
        <v>248</v>
      </c>
      <c r="W57" t="s">
        <v>99</v>
      </c>
      <c r="X57" s="48" t="s">
        <v>415</v>
      </c>
      <c r="Y57" s="41"/>
    </row>
    <row r="58" spans="1:25" ht="15" x14ac:dyDescent="0.25">
      <c r="A58">
        <v>2.0299999999999998</v>
      </c>
      <c r="B58">
        <v>1.85</v>
      </c>
      <c r="C58" s="29">
        <f t="shared" si="0"/>
        <v>3.315137797896428E-2</v>
      </c>
      <c r="D58" s="30">
        <f>IF(OR($A58="",$B58=""),"",A58*'MPTO_working_2-way'!$G57)</f>
        <v>2.0972972972972972</v>
      </c>
      <c r="E58" s="32">
        <f>IF(OR($A58="",$B58=""),"",B58*'MPTO_working_2-way'!$G57)</f>
        <v>1.9113300492610841</v>
      </c>
      <c r="F58" s="30">
        <f>IF(OR($A58="",$B58=""),"",'MPTO_working_2-way'!D57)</f>
        <v>2.1006852188505105</v>
      </c>
      <c r="G58" s="32">
        <f>IF(OR($A58="",$B58=""),"",'MPTO_working_2-way'!E57)</f>
        <v>1.9085249650616189</v>
      </c>
      <c r="H58" s="30">
        <f>IF(OR($A58="",$B58=""),"",'OddsRatio_working_2-way'!M57)</f>
        <v>2.1008018467836762</v>
      </c>
      <c r="I58" s="30">
        <f>IF(OR($A58="",$B58=""),"",'OddsRatio_working_2-way'!N57)</f>
        <v>1.9084287085108012</v>
      </c>
      <c r="J58" s="30">
        <f>IF('Log_working_2-way'!$D57="","",A58^('Log_working_2-way'!$D57))</f>
        <v>2.1023480190539692</v>
      </c>
      <c r="K58" s="32">
        <f>IF('Log_working_2-way'!$D57="","",B58^('Log_working_2-way'!$D57))</f>
        <v>1.9071545307970494</v>
      </c>
      <c r="L58" s="37">
        <f t="shared" si="9"/>
        <v>0.47680412371134023</v>
      </c>
      <c r="M58" s="37">
        <f t="shared" si="10"/>
        <v>0.52319587628865971</v>
      </c>
      <c r="N58" s="38">
        <v>154</v>
      </c>
      <c r="O58" s="38">
        <f t="shared" si="11"/>
        <v>78.137931034482747</v>
      </c>
      <c r="P58" s="38">
        <f t="shared" si="12"/>
        <v>70.756756756756758</v>
      </c>
      <c r="Q58" s="38">
        <f t="shared" si="13"/>
        <v>83.243243243243228</v>
      </c>
      <c r="R58" s="38">
        <f t="shared" si="14"/>
        <v>75.862068965517253</v>
      </c>
      <c r="S58" s="39">
        <f t="shared" si="15"/>
        <v>-5.1053122087604805</v>
      </c>
      <c r="T58" s="39">
        <f t="shared" si="16"/>
        <v>-5.1053122087604947</v>
      </c>
      <c r="U58" t="s">
        <v>249</v>
      </c>
      <c r="V58" t="s">
        <v>250</v>
      </c>
      <c r="W58" t="s">
        <v>99</v>
      </c>
      <c r="X58" s="48" t="s">
        <v>415</v>
      </c>
      <c r="Y58" s="41"/>
    </row>
    <row r="59" spans="1:25" ht="15" x14ac:dyDescent="0.25">
      <c r="A59">
        <v>2.33</v>
      </c>
      <c r="B59">
        <v>1.65</v>
      </c>
      <c r="C59" s="29">
        <f t="shared" si="0"/>
        <v>3.5245155416829377E-2</v>
      </c>
      <c r="D59" s="30">
        <f>IF(OR($A59="",$B59=""),"",A59*'MPTO_working_2-way'!$G58)</f>
        <v>2.4121212121212126</v>
      </c>
      <c r="E59" s="32">
        <f>IF(OR($A59="",$B59=""),"",B59*'MPTO_working_2-way'!$G58)</f>
        <v>1.7081545064377683</v>
      </c>
      <c r="F59" s="30">
        <f>IF(OR($A59="",$B59=""),"",'MPTO_working_2-way'!D58)</f>
        <v>2.4297677358192451</v>
      </c>
      <c r="G59" s="32">
        <f>IF(OR($A59="",$B59=""),"",'MPTO_working_2-way'!E58)</f>
        <v>1.6994142999226434</v>
      </c>
      <c r="H59" s="30">
        <f>IF(OR($A59="",$B59=""),"",'OddsRatio_working_2-way'!M58)</f>
        <v>2.4304383405634256</v>
      </c>
      <c r="I59" s="30">
        <f>IF(OR($A59="",$B59=""),"",'OddsRatio_working_2-way'!N58)</f>
        <v>1.6990864070422753</v>
      </c>
      <c r="J59" s="30">
        <f>IF('Log_working_2-way'!$D58="","",A59^('Log_working_2-way'!$D58))</f>
        <v>2.4386155296037653</v>
      </c>
      <c r="K59" s="32">
        <f>IF('Log_working_2-way'!$D58="","",B59^('Log_working_2-way'!$D58))</f>
        <v>1.6951127521022427</v>
      </c>
      <c r="L59" s="37">
        <f t="shared" si="9"/>
        <v>0.41457286432160795</v>
      </c>
      <c r="M59" s="37">
        <f t="shared" si="10"/>
        <v>0.58542713567839189</v>
      </c>
      <c r="N59" s="38">
        <v>155</v>
      </c>
      <c r="O59" s="38">
        <f t="shared" si="11"/>
        <v>88.476394849785422</v>
      </c>
      <c r="P59" s="38">
        <f t="shared" si="12"/>
        <v>61.060606060606062</v>
      </c>
      <c r="Q59" s="38">
        <f t="shared" si="13"/>
        <v>93.939393939393938</v>
      </c>
      <c r="R59" s="38">
        <f t="shared" si="14"/>
        <v>66.523605150214593</v>
      </c>
      <c r="S59" s="39">
        <f t="shared" si="15"/>
        <v>-5.4629990896085161</v>
      </c>
      <c r="T59" s="39">
        <f t="shared" si="16"/>
        <v>-5.4629990896085303</v>
      </c>
      <c r="U59" t="s">
        <v>251</v>
      </c>
      <c r="V59" t="s">
        <v>80</v>
      </c>
      <c r="W59" t="s">
        <v>100</v>
      </c>
      <c r="X59" s="48" t="s">
        <v>415</v>
      </c>
      <c r="Y59" s="41"/>
    </row>
    <row r="60" spans="1:25" s="35" customFormat="1" ht="15" x14ac:dyDescent="0.25">
      <c r="A60">
        <v>2.41</v>
      </c>
      <c r="B60">
        <v>1.61</v>
      </c>
      <c r="C60" s="29">
        <f t="shared" si="0"/>
        <v>3.6055771758459754E-2</v>
      </c>
      <c r="D60" s="30">
        <f>IF(OR($A60="",$B60=""),"",A60*'MPTO_working_2-way'!$G59)</f>
        <v>2.4968944099378882</v>
      </c>
      <c r="E60" s="32">
        <f>IF(OR($A60="",$B60=""),"",B60*'MPTO_working_2-way'!$G59)</f>
        <v>1.6680497925311204</v>
      </c>
      <c r="F60" s="30">
        <f>IF(OR($A60="",$B60=""),"",'MPTO_working_2-way'!D59)</f>
        <v>2.5194636537774748</v>
      </c>
      <c r="G60" s="32">
        <f>IF(OR($A60="",$B60=""),"",'MPTO_working_2-way'!E59)</f>
        <v>1.6581269630990791</v>
      </c>
      <c r="H60" s="30">
        <f>IF(OR($A60="",$B60=""),"",'OddsRatio_working_2-way'!M59)</f>
        <v>2.5203537120802069</v>
      </c>
      <c r="I60" s="30">
        <f>IF(OR($A60="",$B60=""),"",'OddsRatio_working_2-way'!N59)</f>
        <v>1.6577416768573945</v>
      </c>
      <c r="J60" s="30">
        <f>IF('Log_working_2-way'!$D59="","",A60^('Log_working_2-way'!$D59))</f>
        <v>2.5308665033437969</v>
      </c>
      <c r="K60" s="32">
        <f>IF('Log_working_2-way'!$D59="","",B60^('Log_working_2-way'!$D59))</f>
        <v>1.6532248225535031</v>
      </c>
      <c r="L60" s="37">
        <f t="shared" si="9"/>
        <v>0.40049751243781095</v>
      </c>
      <c r="M60" s="37">
        <f t="shared" si="10"/>
        <v>0.59950248756218905</v>
      </c>
      <c r="N60" s="38">
        <v>156</v>
      </c>
      <c r="O60" s="38">
        <f t="shared" si="11"/>
        <v>91.269709543568467</v>
      </c>
      <c r="P60" s="38">
        <f t="shared" si="12"/>
        <v>59.105590062111816</v>
      </c>
      <c r="Q60" s="38">
        <f t="shared" si="13"/>
        <v>96.894409937888184</v>
      </c>
      <c r="R60" s="38">
        <f t="shared" si="14"/>
        <v>64.730290456431533</v>
      </c>
      <c r="S60" s="39">
        <f t="shared" si="15"/>
        <v>-5.6247003943197171</v>
      </c>
      <c r="T60" s="39">
        <f t="shared" si="16"/>
        <v>-5.6247003943197171</v>
      </c>
      <c r="U60" t="s">
        <v>78</v>
      </c>
      <c r="V60" t="s">
        <v>252</v>
      </c>
      <c r="W60" t="s">
        <v>100</v>
      </c>
      <c r="X60" s="48" t="s">
        <v>415</v>
      </c>
      <c r="Y60" s="41"/>
    </row>
    <row r="61" spans="1:25" ht="15" x14ac:dyDescent="0.25">
      <c r="A61">
        <v>2.0099999999999998</v>
      </c>
      <c r="B61">
        <v>1.87</v>
      </c>
      <c r="C61" s="29">
        <f t="shared" si="0"/>
        <v>3.22717960997152E-2</v>
      </c>
      <c r="D61" s="30">
        <f>IF(OR($A61="",$B61=""),"",A61*'MPTO_working_2-way'!$G60)</f>
        <v>2.0748663101604272</v>
      </c>
      <c r="E61" s="32">
        <f>IF(OR($A61="",$B61=""),"",B61*'MPTO_working_2-way'!$G60)</f>
        <v>1.9303482587064675</v>
      </c>
      <c r="F61" s="30">
        <f>IF(OR($A61="",$B61=""),"",'MPTO_working_2-way'!D60)</f>
        <v>2.0773758532069522</v>
      </c>
      <c r="G61" s="32">
        <f>IF(OR($A61="",$B61=""),"",'MPTO_working_2-way'!E60)</f>
        <v>1.9281811886013285</v>
      </c>
      <c r="H61" s="30">
        <f>IF(OR($A61="",$B61=""),"",'OddsRatio_working_2-way'!M60)</f>
        <v>2.0774597626964471</v>
      </c>
      <c r="I61" s="30">
        <f>IF(OR($A61="",$B61=""),"",'OddsRatio_working_2-way'!N60)</f>
        <v>1.9281089045009006</v>
      </c>
      <c r="J61" s="30">
        <f>IF('Log_working_2-way'!$D60="","",A61^('Log_working_2-way'!$D60))</f>
        <v>2.0786033258509891</v>
      </c>
      <c r="K61" s="32">
        <f>IF('Log_working_2-way'!$D60="","",B61^('Log_working_2-way'!$D60))</f>
        <v>1.9271248994258339</v>
      </c>
      <c r="L61" s="37">
        <f t="shared" si="9"/>
        <v>0.48195876288659806</v>
      </c>
      <c r="M61" s="37">
        <f t="shared" si="10"/>
        <v>0.51804123711340211</v>
      </c>
      <c r="N61" s="38">
        <v>157</v>
      </c>
      <c r="O61" s="38">
        <f t="shared" si="11"/>
        <v>78.890547263681597</v>
      </c>
      <c r="P61" s="38">
        <f t="shared" si="12"/>
        <v>73.042780748663105</v>
      </c>
      <c r="Q61" s="38">
        <f t="shared" si="13"/>
        <v>83.95721925133688</v>
      </c>
      <c r="R61" s="38">
        <f t="shared" si="14"/>
        <v>78.109452736318417</v>
      </c>
      <c r="S61" s="39">
        <f t="shared" si="15"/>
        <v>-5.0666719876552833</v>
      </c>
      <c r="T61" s="39">
        <f t="shared" si="16"/>
        <v>-5.0666719876553117</v>
      </c>
      <c r="U61" t="s">
        <v>253</v>
      </c>
      <c r="V61" t="s">
        <v>143</v>
      </c>
      <c r="W61" t="s">
        <v>100</v>
      </c>
      <c r="X61" s="48" t="s">
        <v>415</v>
      </c>
      <c r="Y61" s="41"/>
    </row>
    <row r="62" spans="1:25" ht="15" x14ac:dyDescent="0.25">
      <c r="A62">
        <v>2.15</v>
      </c>
      <c r="B62">
        <v>1.74</v>
      </c>
      <c r="C62" s="29">
        <f t="shared" si="0"/>
        <v>3.9828922747928264E-2</v>
      </c>
      <c r="D62" s="30">
        <f>IF(OR($A62="",$B62=""),"",A62*'MPTO_working_2-way'!$G61)</f>
        <v>2.2356321839080455</v>
      </c>
      <c r="E62" s="32">
        <f>IF(OR($A62="",$B62=""),"",B62*'MPTO_working_2-way'!$G61)</f>
        <v>1.8093023255813951</v>
      </c>
      <c r="F62" s="30">
        <f>IF(OR($A62="",$B62=""),"",'MPTO_working_2-way'!D61)</f>
        <v>2.2461723206244368</v>
      </c>
      <c r="G62" s="32">
        <f>IF(OR($A62="",$B62=""),"",'MPTO_working_2-way'!E61)</f>
        <v>1.8024572392194651</v>
      </c>
      <c r="H62" s="30">
        <f>IF(OR($A62="",$B62=""),"",'OddsRatio_working_2-way'!M61)</f>
        <v>2.2466170438647359</v>
      </c>
      <c r="I62" s="30">
        <f>IF(OR($A62="",$B62=""),"",'OddsRatio_working_2-way'!N61)</f>
        <v>1.8021709673564388</v>
      </c>
      <c r="J62" s="30">
        <f>IF('Log_working_2-way'!$D61="","",A62^('Log_working_2-way'!$D61))</f>
        <v>2.2514857299538718</v>
      </c>
      <c r="K62" s="32">
        <f>IF('Log_working_2-way'!$D61="","",B62^('Log_working_2-way'!$D61))</f>
        <v>1.7990502616731108</v>
      </c>
      <c r="L62" s="37">
        <f t="shared" si="9"/>
        <v>0.44730077120822631</v>
      </c>
      <c r="M62" s="37">
        <f t="shared" si="10"/>
        <v>0.5526992287917738</v>
      </c>
      <c r="N62" s="38">
        <v>158</v>
      </c>
      <c r="O62" s="38">
        <f t="shared" si="11"/>
        <v>84.511627906976742</v>
      </c>
      <c r="P62" s="38">
        <f t="shared" si="12"/>
        <v>67.195402298850581</v>
      </c>
      <c r="Q62" s="38">
        <f t="shared" si="13"/>
        <v>90.804597701149419</v>
      </c>
      <c r="R62" s="38">
        <f t="shared" si="14"/>
        <v>73.488372093023258</v>
      </c>
      <c r="S62" s="39">
        <f t="shared" si="15"/>
        <v>-6.2929697941726772</v>
      </c>
      <c r="T62" s="39">
        <f t="shared" si="16"/>
        <v>-6.2929697941726772</v>
      </c>
      <c r="U62" t="s">
        <v>254</v>
      </c>
      <c r="V62" t="s">
        <v>255</v>
      </c>
      <c r="W62" t="s">
        <v>100</v>
      </c>
      <c r="X62" s="48" t="s">
        <v>415</v>
      </c>
      <c r="Y62" s="41"/>
    </row>
    <row r="63" spans="1:25" s="50" customFormat="1" ht="15" x14ac:dyDescent="0.25">
      <c r="A63">
        <v>1.95</v>
      </c>
      <c r="B63">
        <v>1.92</v>
      </c>
      <c r="C63" s="29">
        <f t="shared" si="0"/>
        <v>3.3653846153846256E-2</v>
      </c>
      <c r="D63" s="30">
        <f>IF(OR($A63="",$B63=""),"",A63*'MPTO_working_2-way'!$G62)</f>
        <v>2.015625</v>
      </c>
      <c r="E63" s="32">
        <f>IF(OR($A63="",$B63=""),"",B63*'MPTO_working_2-way'!$G62)</f>
        <v>1.9846153846153847</v>
      </c>
      <c r="F63" s="30">
        <f>IF(OR($A63="",$B63=""),"",'MPTO_working_2-way'!D62)</f>
        <v>2.0161550888529889</v>
      </c>
      <c r="G63" s="32">
        <f>IF(OR($A63="",$B63=""),"",'MPTO_working_2-way'!E62)</f>
        <v>1.9841017488076311</v>
      </c>
      <c r="H63" s="30">
        <f>IF(OR($A63="",$B63=""),"",'OddsRatio_working_2-way'!M62)</f>
        <v>2.0161735558713256</v>
      </c>
      <c r="I63" s="30">
        <f>IF(OR($A63="",$B63=""),"",'OddsRatio_working_2-way'!N62)</f>
        <v>1.9840838646332837</v>
      </c>
      <c r="J63" s="30">
        <f>IF('Log_working_2-way'!$D62="","",A63^('Log_working_2-way'!$D62))</f>
        <v>2.0164149948926431</v>
      </c>
      <c r="K63" s="32">
        <f>IF('Log_working_2-way'!$D62="","",B63^('Log_working_2-way'!$D62))</f>
        <v>1.9838501055423525</v>
      </c>
      <c r="L63" s="37">
        <f t="shared" si="9"/>
        <v>0.49612403100775193</v>
      </c>
      <c r="M63" s="37">
        <f t="shared" si="10"/>
        <v>0.50387596899224807</v>
      </c>
      <c r="N63" s="38">
        <v>159</v>
      </c>
      <c r="O63" s="38">
        <f t="shared" si="11"/>
        <v>77.461538461538481</v>
      </c>
      <c r="P63" s="38">
        <f t="shared" si="12"/>
        <v>76.187499999999986</v>
      </c>
      <c r="Q63" s="38">
        <f t="shared" si="13"/>
        <v>82.8125</v>
      </c>
      <c r="R63" s="38">
        <f t="shared" si="14"/>
        <v>81.538461538461547</v>
      </c>
      <c r="S63" s="39">
        <f t="shared" si="15"/>
        <v>-5.3509615384615188</v>
      </c>
      <c r="T63" s="39">
        <f t="shared" si="16"/>
        <v>-5.3509615384615614</v>
      </c>
      <c r="U63" t="s">
        <v>256</v>
      </c>
      <c r="V63" t="s">
        <v>81</v>
      </c>
      <c r="W63" t="s">
        <v>100</v>
      </c>
      <c r="X63" s="48" t="s">
        <v>415</v>
      </c>
      <c r="Y63" s="51"/>
    </row>
    <row r="64" spans="1:25" ht="15" x14ac:dyDescent="0.25">
      <c r="A64">
        <v>2.16</v>
      </c>
      <c r="B64">
        <v>1.74</v>
      </c>
      <c r="C64" s="29">
        <f t="shared" si="0"/>
        <v>3.7675606641123682E-2</v>
      </c>
      <c r="D64" s="30">
        <f>IF(OR($A64="",$B64=""),"",A64*'MPTO_working_2-way'!$G63)</f>
        <v>2.2413793103448274</v>
      </c>
      <c r="E64" s="32">
        <f>IF(OR($A64="",$B64=""),"",B64*'MPTO_working_2-way'!$G63)</f>
        <v>1.8055555555555551</v>
      </c>
      <c r="F64" s="30">
        <f>IF(OR($A64="",$B64=""),"",'MPTO_working_2-way'!D63)</f>
        <v>2.2516175413371671</v>
      </c>
      <c r="G64" s="32">
        <f>IF(OR($A64="",$B64=""),"",'MPTO_working_2-way'!E63)</f>
        <v>1.7989661114302122</v>
      </c>
      <c r="H64" s="30">
        <f>IF(OR($A64="",$B64=""),"",'OddsRatio_working_2-way'!M63)</f>
        <v>2.2520253861514017</v>
      </c>
      <c r="I64" s="30">
        <f>IF(OR($A64="",$B64=""),"",'OddsRatio_working_2-way'!N63)</f>
        <v>1.7987058497862392</v>
      </c>
      <c r="J64" s="30">
        <f>IF('Log_working_2-way'!$D63="","",A64^('Log_working_2-way'!$D63))</f>
        <v>2.2567451068476951</v>
      </c>
      <c r="K64" s="32">
        <f>IF('Log_working_2-way'!$D63="","",B64^('Log_working_2-way'!$D63))</f>
        <v>1.7957063007853538</v>
      </c>
      <c r="L64" s="37">
        <f t="shared" si="9"/>
        <v>0.44615384615384618</v>
      </c>
      <c r="M64" s="37">
        <f t="shared" si="10"/>
        <v>0.55384615384615399</v>
      </c>
      <c r="N64" s="38">
        <v>160</v>
      </c>
      <c r="O64" s="38">
        <f t="shared" si="11"/>
        <v>85.925925925925924</v>
      </c>
      <c r="P64" s="38">
        <f t="shared" si="12"/>
        <v>68.04597701149423</v>
      </c>
      <c r="Q64" s="38">
        <f t="shared" si="13"/>
        <v>91.954022988505741</v>
      </c>
      <c r="R64" s="38">
        <f t="shared" si="14"/>
        <v>74.074074074074062</v>
      </c>
      <c r="S64" s="39">
        <f t="shared" si="15"/>
        <v>-6.0280970625798176</v>
      </c>
      <c r="T64" s="39">
        <f t="shared" si="16"/>
        <v>-6.0280970625798318</v>
      </c>
      <c r="U64" t="s">
        <v>257</v>
      </c>
      <c r="V64" t="s">
        <v>258</v>
      </c>
      <c r="W64" t="s">
        <v>100</v>
      </c>
      <c r="X64" s="48" t="s">
        <v>415</v>
      </c>
      <c r="Y64" s="41"/>
    </row>
    <row r="65" spans="1:25" ht="15" x14ac:dyDescent="0.25">
      <c r="A65">
        <v>2.35</v>
      </c>
      <c r="B65">
        <v>1.63</v>
      </c>
      <c r="C65" s="29">
        <f t="shared" si="0"/>
        <v>3.9028847408954404E-2</v>
      </c>
      <c r="D65" s="30">
        <f>IF(OR($A65="",$B65=""),"",A65*'MPTO_working_2-way'!$G64)</f>
        <v>2.4417177914110431</v>
      </c>
      <c r="E65" s="32">
        <f>IF(OR($A65="",$B65=""),"",B65*'MPTO_working_2-way'!$G64)</f>
        <v>1.6936170212765955</v>
      </c>
      <c r="F65" s="30">
        <f>IF(OR($A65="",$B65=""),"",'MPTO_working_2-way'!D64)</f>
        <v>2.4629480790869636</v>
      </c>
      <c r="G65" s="32">
        <f>IF(OR($A65="",$B65=""),"",'MPTO_working_2-way'!E64)</f>
        <v>1.6835512581035048</v>
      </c>
      <c r="H65" s="30">
        <f>IF(OR($A65="",$B65=""),"",'OddsRatio_working_2-way'!M64)</f>
        <v>2.4638501094227996</v>
      </c>
      <c r="I65" s="30">
        <f>IF(OR($A65="",$B65=""),"",'OddsRatio_working_2-way'!N64)</f>
        <v>1.6831300510639733</v>
      </c>
      <c r="J65" s="30">
        <f>IF('Log_working_2-way'!$D64="","",A65^('Log_working_2-way'!$D64))</f>
        <v>2.4737476176576996</v>
      </c>
      <c r="K65" s="32">
        <f>IF('Log_working_2-way'!$D64="","",B65^('Log_working_2-way'!$D64))</f>
        <v>1.6785422334314666</v>
      </c>
      <c r="L65" s="37">
        <f t="shared" si="9"/>
        <v>0.40954773869346733</v>
      </c>
      <c r="M65" s="37">
        <f t="shared" si="10"/>
        <v>0.59045226130653272</v>
      </c>
      <c r="N65" s="38">
        <v>161</v>
      </c>
      <c r="O65" s="38">
        <f t="shared" si="11"/>
        <v>92.489361702127667</v>
      </c>
      <c r="P65" s="38">
        <f t="shared" si="12"/>
        <v>62.226993865030678</v>
      </c>
      <c r="Q65" s="38">
        <f t="shared" si="13"/>
        <v>98.773006134969322</v>
      </c>
      <c r="R65" s="38">
        <f t="shared" si="14"/>
        <v>68.510638297872347</v>
      </c>
      <c r="S65" s="39">
        <f t="shared" si="15"/>
        <v>-6.2836444328416547</v>
      </c>
      <c r="T65" s="39">
        <f t="shared" si="16"/>
        <v>-6.283644432841669</v>
      </c>
      <c r="U65" t="s">
        <v>259</v>
      </c>
      <c r="V65" t="s">
        <v>260</v>
      </c>
      <c r="W65" t="s">
        <v>100</v>
      </c>
      <c r="X65" s="48" t="s">
        <v>415</v>
      </c>
      <c r="Y65" s="41"/>
    </row>
    <row r="66" spans="1:25" ht="15" x14ac:dyDescent="0.25">
      <c r="A66">
        <v>2.2400000000000002</v>
      </c>
      <c r="B66">
        <v>1.69</v>
      </c>
      <c r="C66" s="29">
        <f t="shared" si="0"/>
        <v>3.8144547759932479E-2</v>
      </c>
      <c r="D66" s="30">
        <f>IF(OR($A66="",$B66=""),"",A66*'MPTO_working_2-way'!$G65)</f>
        <v>2.3254437869822491</v>
      </c>
      <c r="E66" s="32">
        <f>IF(OR($A66="",$B66=""),"",B66*'MPTO_working_2-way'!$G65)</f>
        <v>1.7544642857142858</v>
      </c>
      <c r="F66" s="30">
        <f>IF(OR($A66="",$B66=""),"",'MPTO_working_2-way'!D65)</f>
        <v>2.3399678575843743</v>
      </c>
      <c r="G66" s="32">
        <f>IF(OR($A66="",$B66=""),"",'MPTO_working_2-way'!E65)</f>
        <v>1.7462865578005351</v>
      </c>
      <c r="H66" s="30">
        <f>IF(OR($A66="",$B66=""),"",'OddsRatio_working_2-way'!M65)</f>
        <v>2.3405601251996737</v>
      </c>
      <c r="I66" s="30">
        <f>IF(OR($A66="",$B66=""),"",'OddsRatio_working_2-way'!N65)</f>
        <v>1.7459568438611086</v>
      </c>
      <c r="J66" s="30">
        <f>IF('Log_working_2-way'!$D65="","",A66^('Log_working_2-way'!$D65))</f>
        <v>2.347284961783934</v>
      </c>
      <c r="K66" s="32">
        <f>IF('Log_working_2-way'!$D65="","",B66^('Log_working_2-way'!$D65))</f>
        <v>1.7422334757420166</v>
      </c>
      <c r="L66" s="37">
        <f t="shared" si="9"/>
        <v>0.43002544529262077</v>
      </c>
      <c r="M66" s="37">
        <f t="shared" si="10"/>
        <v>0.56997455470737912</v>
      </c>
      <c r="N66" s="38">
        <v>162</v>
      </c>
      <c r="O66" s="38">
        <f t="shared" si="11"/>
        <v>89.678571428571445</v>
      </c>
      <c r="P66" s="38">
        <f t="shared" si="12"/>
        <v>66.142011834319518</v>
      </c>
      <c r="Q66" s="38">
        <f t="shared" si="13"/>
        <v>95.857988165680482</v>
      </c>
      <c r="R66" s="38">
        <f t="shared" si="14"/>
        <v>72.321428571428569</v>
      </c>
      <c r="S66" s="39">
        <f t="shared" si="15"/>
        <v>-6.1794167371090367</v>
      </c>
      <c r="T66" s="39">
        <f t="shared" si="16"/>
        <v>-6.1794167371090509</v>
      </c>
      <c r="U66" t="s">
        <v>261</v>
      </c>
      <c r="V66" t="s">
        <v>262</v>
      </c>
      <c r="W66" t="s">
        <v>100</v>
      </c>
      <c r="X66" s="48" t="s">
        <v>415</v>
      </c>
      <c r="Y66" s="41"/>
    </row>
    <row r="67" spans="1:25" ht="15" x14ac:dyDescent="0.25">
      <c r="A67">
        <v>2.09</v>
      </c>
      <c r="B67">
        <v>1.79</v>
      </c>
      <c r="C67" s="29">
        <f t="shared" ref="C67:C130" si="17">IF(OR($A67="",$B67=""),"",(1/A67)+(1/B67)-1)</f>
        <v>3.7128117398625982E-2</v>
      </c>
      <c r="D67" s="30">
        <f>IF(OR($A67="",$B67=""),"",A67*'MPTO_working_2-way'!$G66)</f>
        <v>2.1675977653631282</v>
      </c>
      <c r="E67" s="32">
        <f>IF(OR($A67="",$B67=""),"",B67*'MPTO_working_2-way'!$G66)</f>
        <v>1.8564593301435406</v>
      </c>
      <c r="F67" s="30">
        <f>IF(OR($A67="",$B67=""),"",'MPTO_working_2-way'!D66)</f>
        <v>2.1743628490889537</v>
      </c>
      <c r="G67" s="32">
        <f>IF(OR($A67="",$B67=""),"",'MPTO_working_2-way'!E66)</f>
        <v>1.8515255747197545</v>
      </c>
      <c r="H67" s="30">
        <f>IF(OR($A67="",$B67=""),"",'OddsRatio_working_2-way'!M66)</f>
        <v>2.1746262535134471</v>
      </c>
      <c r="I67" s="30">
        <f>IF(OR($A67="",$B67=""),"",'OddsRatio_working_2-way'!N66)</f>
        <v>1.8513346241060764</v>
      </c>
      <c r="J67" s="30">
        <f>IF('Log_working_2-way'!$D66="","",A67^('Log_working_2-way'!$D66))</f>
        <v>2.177733465070919</v>
      </c>
      <c r="K67" s="32">
        <f>IF('Log_working_2-way'!$D66="","",B67^('Log_working_2-way'!$D66))</f>
        <v>1.8490885498780329</v>
      </c>
      <c r="L67" s="37">
        <f t="shared" si="9"/>
        <v>0.46134020618556709</v>
      </c>
      <c r="M67" s="37">
        <f t="shared" si="10"/>
        <v>0.53865979381443296</v>
      </c>
      <c r="N67" s="38">
        <v>163</v>
      </c>
      <c r="O67" s="38">
        <f t="shared" si="11"/>
        <v>85.009569377990417</v>
      </c>
      <c r="P67" s="38">
        <f t="shared" si="12"/>
        <v>71.938547486033499</v>
      </c>
      <c r="Q67" s="38">
        <f t="shared" si="13"/>
        <v>91.061452513966472</v>
      </c>
      <c r="R67" s="38">
        <f t="shared" si="14"/>
        <v>77.990430622009583</v>
      </c>
      <c r="S67" s="39">
        <f t="shared" si="15"/>
        <v>-6.0518831359760554</v>
      </c>
      <c r="T67" s="39">
        <f t="shared" si="16"/>
        <v>-6.0518831359760838</v>
      </c>
      <c r="U67" t="s">
        <v>263</v>
      </c>
      <c r="V67" t="s">
        <v>264</v>
      </c>
      <c r="W67" t="s">
        <v>100</v>
      </c>
      <c r="X67" s="48" t="s">
        <v>415</v>
      </c>
      <c r="Y67" s="41"/>
    </row>
    <row r="68" spans="1:25" ht="15" x14ac:dyDescent="0.25">
      <c r="A68">
        <v>1.92</v>
      </c>
      <c r="B68">
        <v>1.95</v>
      </c>
      <c r="C68" s="29">
        <f t="shared" si="17"/>
        <v>3.3653846153846256E-2</v>
      </c>
      <c r="D68" s="30">
        <f>IF(OR($A68="",$B68=""),"",A68*'MPTO_working_2-way'!$G67)</f>
        <v>1.9846153846153847</v>
      </c>
      <c r="E68" s="32">
        <f>IF(OR($A68="",$B68=""),"",B68*'MPTO_working_2-way'!$G67)</f>
        <v>2.015625</v>
      </c>
      <c r="F68" s="30">
        <f>IF(OR($A68="",$B68=""),"",'MPTO_working_2-way'!D67)</f>
        <v>1.9841017488076311</v>
      </c>
      <c r="G68" s="32">
        <f>IF(OR($A68="",$B68=""),"",'MPTO_working_2-way'!E67)</f>
        <v>2.0161550888529889</v>
      </c>
      <c r="H68" s="30">
        <f>IF(OR($A68="",$B68=""),"",'OddsRatio_working_2-way'!M67)</f>
        <v>1.9840838646332837</v>
      </c>
      <c r="I68" s="30">
        <f>IF(OR($A68="",$B68=""),"",'OddsRatio_working_2-way'!N67)</f>
        <v>2.0161735558713256</v>
      </c>
      <c r="J68" s="30">
        <f>IF('Log_working_2-way'!$D67="","",A68^('Log_working_2-way'!$D67))</f>
        <v>1.9838501055423525</v>
      </c>
      <c r="K68" s="32">
        <f>IF('Log_working_2-way'!$D67="","",B68^('Log_working_2-way'!$D67))</f>
        <v>2.0164149948926431</v>
      </c>
      <c r="L68" s="37">
        <f t="shared" si="9"/>
        <v>0.50387596899224807</v>
      </c>
      <c r="M68" s="37">
        <f t="shared" si="10"/>
        <v>0.49612403100775193</v>
      </c>
      <c r="N68" s="38">
        <v>164</v>
      </c>
      <c r="O68" s="38">
        <f t="shared" si="11"/>
        <v>78.583333333333343</v>
      </c>
      <c r="P68" s="38">
        <f t="shared" si="12"/>
        <v>79.897435897435912</v>
      </c>
      <c r="Q68" s="38">
        <f t="shared" si="13"/>
        <v>84.102564102564116</v>
      </c>
      <c r="R68" s="38">
        <f t="shared" si="14"/>
        <v>85.416666666666671</v>
      </c>
      <c r="S68" s="39">
        <f t="shared" si="15"/>
        <v>-5.5192307692307736</v>
      </c>
      <c r="T68" s="39">
        <f t="shared" si="16"/>
        <v>-5.5192307692307594</v>
      </c>
      <c r="U68" t="s">
        <v>265</v>
      </c>
      <c r="V68" t="s">
        <v>266</v>
      </c>
      <c r="W68" t="s">
        <v>100</v>
      </c>
      <c r="X68" s="48" t="s">
        <v>415</v>
      </c>
      <c r="Y68" s="41"/>
    </row>
    <row r="69" spans="1:25" ht="15" x14ac:dyDescent="0.25">
      <c r="A69">
        <v>2.25</v>
      </c>
      <c r="B69">
        <v>1.68</v>
      </c>
      <c r="C69" s="29">
        <f t="shared" si="17"/>
        <v>3.9682539682539542E-2</v>
      </c>
      <c r="D69" s="30">
        <f>IF(OR($A69="",$B69=""),"",A69*'MPTO_working_2-way'!$G68)</f>
        <v>2.339285714285714</v>
      </c>
      <c r="E69" s="32">
        <f>IF(OR($A69="",$B69=""),"",B69*'MPTO_working_2-way'!$G68)</f>
        <v>1.7466666666666664</v>
      </c>
      <c r="F69" s="30">
        <f>IF(OR($A69="",$B69=""),"",'MPTO_working_2-way'!D68)</f>
        <v>2.3551401869158877</v>
      </c>
      <c r="G69" s="32">
        <f>IF(OR($A69="",$B69=""),"",'MPTO_working_2-way'!E68)</f>
        <v>1.7379310344827583</v>
      </c>
      <c r="H69" s="30">
        <f>IF(OR($A69="",$B69=""),"",'OddsRatio_working_2-way'!M68)</f>
        <v>2.3558153613666013</v>
      </c>
      <c r="I69" s="30">
        <f>IF(OR($A69="",$B69=""),"",'OddsRatio_working_2-way'!N68)</f>
        <v>1.7375635565834309</v>
      </c>
      <c r="J69" s="30">
        <f>IF('Log_working_2-way'!$D68="","",A69^('Log_working_2-way'!$D68))</f>
        <v>2.3631739395308338</v>
      </c>
      <c r="K69" s="32">
        <f>IF('Log_working_2-way'!$D68="","",B69^('Log_working_2-way'!$D68))</f>
        <v>1.733582099100242</v>
      </c>
      <c r="L69" s="37">
        <f t="shared" ref="L69:L132" si="18">(1/D69)</f>
        <v>0.4274809160305344</v>
      </c>
      <c r="M69" s="37">
        <f t="shared" ref="M69:M132" si="19">(1/E69)</f>
        <v>0.57251908396946571</v>
      </c>
      <c r="N69" s="38">
        <v>165</v>
      </c>
      <c r="O69" s="38">
        <f t="shared" ref="O69:O132" si="20">(1/A69)*((N69*A69)-N69)</f>
        <v>91.666666666666657</v>
      </c>
      <c r="P69" s="38">
        <f t="shared" ref="P69:P132" si="21">(1/B69)*((N69*B69)-N69)</f>
        <v>66.785714285714278</v>
      </c>
      <c r="Q69" s="38">
        <f t="shared" ref="Q69:Q132" si="22">(1/B69)*N69</f>
        <v>98.214285714285708</v>
      </c>
      <c r="R69" s="38">
        <f t="shared" ref="R69:R132" si="23">(1/A69)*N69</f>
        <v>73.333333333333329</v>
      </c>
      <c r="S69" s="39">
        <f t="shared" ref="S69:S132" si="24">O69-Q69</f>
        <v>-6.547619047619051</v>
      </c>
      <c r="T69" s="39">
        <f t="shared" ref="T69:T132" si="25">P69-R69</f>
        <v>-6.547619047619051</v>
      </c>
      <c r="U69" t="s">
        <v>267</v>
      </c>
      <c r="V69" t="s">
        <v>79</v>
      </c>
      <c r="W69" t="s">
        <v>100</v>
      </c>
      <c r="X69" s="48" t="s">
        <v>415</v>
      </c>
      <c r="Y69" s="41"/>
    </row>
    <row r="70" spans="1:25" ht="15" x14ac:dyDescent="0.25">
      <c r="A70">
        <v>2.58</v>
      </c>
      <c r="B70">
        <v>1.53</v>
      </c>
      <c r="C70" s="29">
        <f t="shared" si="17"/>
        <v>4.1191670466636188E-2</v>
      </c>
      <c r="D70" s="30">
        <f>IF(OR($A70="",$B70=""),"",A70*'MPTO_working_2-way'!$G69)</f>
        <v>2.6862745098039214</v>
      </c>
      <c r="E70" s="32">
        <f>IF(OR($A70="",$B70=""),"",B70*'MPTO_working_2-way'!$G69)</f>
        <v>1.5930232558139534</v>
      </c>
      <c r="F70" s="30">
        <f>IF(OR($A70="",$B70=""),"",'MPTO_working_2-way'!D69)</f>
        <v>2.7247877407330705</v>
      </c>
      <c r="G70" s="32">
        <f>IF(OR($A70="",$B70=""),"",'MPTO_working_2-way'!E69)</f>
        <v>1.5797814863729138</v>
      </c>
      <c r="H70" s="30">
        <f>IF(OR($A70="",$B70=""),"",'OddsRatio_working_2-way'!M69)</f>
        <v>2.7265955158842785</v>
      </c>
      <c r="I70" s="30">
        <f>IF(OR($A70="",$B70=""),"",'OddsRatio_working_2-way'!N69)</f>
        <v>1.579174445201688</v>
      </c>
      <c r="J70" s="30">
        <f>IF('Log_working_2-way'!$D69="","",A70^('Log_working_2-way'!$D69))</f>
        <v>2.7448481376925802</v>
      </c>
      <c r="K70" s="32">
        <f>IF('Log_working_2-way'!$D69="","",B70^('Log_working_2-way'!$D69))</f>
        <v>1.5731157791885362</v>
      </c>
      <c r="L70" s="37">
        <f t="shared" si="18"/>
        <v>0.37226277372262778</v>
      </c>
      <c r="M70" s="37">
        <f t="shared" si="19"/>
        <v>0.62773722627737227</v>
      </c>
      <c r="N70" s="38">
        <v>166</v>
      </c>
      <c r="O70" s="38">
        <f t="shared" si="20"/>
        <v>101.65891472868218</v>
      </c>
      <c r="P70" s="38">
        <f t="shared" si="21"/>
        <v>57.503267973856225</v>
      </c>
      <c r="Q70" s="38">
        <f t="shared" si="22"/>
        <v>108.49673202614379</v>
      </c>
      <c r="R70" s="38">
        <f t="shared" si="23"/>
        <v>64.341085271317823</v>
      </c>
      <c r="S70" s="39">
        <f t="shared" si="24"/>
        <v>-6.837817297461612</v>
      </c>
      <c r="T70" s="39">
        <f t="shared" si="25"/>
        <v>-6.8378172974615978</v>
      </c>
      <c r="U70" t="s">
        <v>144</v>
      </c>
      <c r="V70" t="s">
        <v>268</v>
      </c>
      <c r="W70" t="s">
        <v>100</v>
      </c>
      <c r="X70" s="48" t="s">
        <v>415</v>
      </c>
      <c r="Y70" s="41"/>
    </row>
    <row r="71" spans="1:25" ht="15" x14ac:dyDescent="0.25">
      <c r="A71">
        <v>1.72</v>
      </c>
      <c r="B71">
        <v>2.15</v>
      </c>
      <c r="C71" s="29">
        <f t="shared" si="17"/>
        <v>4.6511627906976827E-2</v>
      </c>
      <c r="D71" s="30">
        <f>IF(OR($A71="",$B71=""),"",A71*'MPTO_working_2-way'!$G70)</f>
        <v>1.8</v>
      </c>
      <c r="E71" s="32">
        <f>IF(OR($A71="",$B71=""),"",B71*'MPTO_working_2-way'!$G70)</f>
        <v>2.25</v>
      </c>
      <c r="F71" s="30">
        <f>IF(OR($A71="",$B71=""),"",'MPTO_working_2-way'!D70)</f>
        <v>1.7916666666666667</v>
      </c>
      <c r="G71" s="32">
        <f>IF(OR($A71="",$B71=""),"",'MPTO_working_2-way'!E70)</f>
        <v>2.263157894736842</v>
      </c>
      <c r="H71" s="30">
        <f>IF(OR($A71="",$B71=""),"",'OddsRatio_working_2-way'!M70)</f>
        <v>1.7912565680749446</v>
      </c>
      <c r="I71" s="30">
        <f>IF(OR($A71="",$B71=""),"",'OddsRatio_working_2-way'!N70)</f>
        <v>2.2638125740085919</v>
      </c>
      <c r="J71" s="30">
        <f>IF('Log_working_2-way'!$D70="","",A71^('Log_working_2-way'!$D70))</f>
        <v>1.7874398848511364</v>
      </c>
      <c r="K71" s="32">
        <f>IF('Log_working_2-way'!$D70="","",B71^('Log_working_2-way'!$D70))</f>
        <v>2.2699382127289391</v>
      </c>
      <c r="L71" s="37">
        <f t="shared" si="18"/>
        <v>0.55555555555555558</v>
      </c>
      <c r="M71" s="37">
        <f t="shared" si="19"/>
        <v>0.44444444444444442</v>
      </c>
      <c r="N71" s="38">
        <v>167</v>
      </c>
      <c r="O71" s="38">
        <f t="shared" si="20"/>
        <v>69.906976744186053</v>
      </c>
      <c r="P71" s="38">
        <f t="shared" si="21"/>
        <v>89.325581395348834</v>
      </c>
      <c r="Q71" s="38">
        <f t="shared" si="22"/>
        <v>77.674418604651166</v>
      </c>
      <c r="R71" s="38">
        <f t="shared" si="23"/>
        <v>97.093023255813961</v>
      </c>
      <c r="S71" s="39">
        <f t="shared" si="24"/>
        <v>-7.7674418604651123</v>
      </c>
      <c r="T71" s="39">
        <f t="shared" si="25"/>
        <v>-7.7674418604651265</v>
      </c>
      <c r="U71" t="s">
        <v>269</v>
      </c>
      <c r="V71" t="s">
        <v>72</v>
      </c>
      <c r="W71" t="s">
        <v>68</v>
      </c>
      <c r="X71" s="48" t="s">
        <v>415</v>
      </c>
      <c r="Y71" s="41"/>
    </row>
    <row r="72" spans="1:25" ht="15" x14ac:dyDescent="0.25">
      <c r="A72">
        <v>2.25</v>
      </c>
      <c r="B72">
        <v>1.66</v>
      </c>
      <c r="C72" s="29">
        <f t="shared" si="17"/>
        <v>4.685408299866145E-2</v>
      </c>
      <c r="D72" s="30">
        <f>IF(OR($A72="",$B72=""),"",A72*'MPTO_working_2-way'!$G71)</f>
        <v>2.3554216867469884</v>
      </c>
      <c r="E72" s="32">
        <f>IF(OR($A72="",$B72=""),"",B72*'MPTO_working_2-way'!$G71)</f>
        <v>1.7377777777777779</v>
      </c>
      <c r="F72" s="30">
        <f>IF(OR($A72="",$B72=""),"",'MPTO_working_2-way'!D71)</f>
        <v>2.375198728139905</v>
      </c>
      <c r="G72" s="32">
        <f>IF(OR($A72="",$B72=""),"",'MPTO_working_2-way'!E71)</f>
        <v>1.7271676300578036</v>
      </c>
      <c r="H72" s="30">
        <f>IF(OR($A72="",$B72=""),"",'OddsRatio_working_2-way'!M71)</f>
        <v>2.3762047064079508</v>
      </c>
      <c r="I72" s="30">
        <f>IF(OR($A72="",$B72=""),"",'OddsRatio_working_2-way'!N71)</f>
        <v>1.7266360849833982</v>
      </c>
      <c r="J72" s="30">
        <f>IF('Log_working_2-way'!$D71="","",A72^('Log_working_2-way'!$D71))</f>
        <v>2.3854680656592984</v>
      </c>
      <c r="K72" s="32">
        <f>IF('Log_working_2-way'!$D71="","",B72^('Log_working_2-way'!$D71))</f>
        <v>1.7217777333058093</v>
      </c>
      <c r="L72" s="37">
        <f t="shared" si="18"/>
        <v>0.4245524296675191</v>
      </c>
      <c r="M72" s="37">
        <f t="shared" si="19"/>
        <v>0.57544757033248084</v>
      </c>
      <c r="N72" s="38">
        <v>168</v>
      </c>
      <c r="O72" s="38">
        <f t="shared" si="20"/>
        <v>93.333333333333329</v>
      </c>
      <c r="P72" s="38">
        <f t="shared" si="21"/>
        <v>66.795180722891573</v>
      </c>
      <c r="Q72" s="38">
        <f t="shared" si="22"/>
        <v>101.20481927710844</v>
      </c>
      <c r="R72" s="38">
        <f t="shared" si="23"/>
        <v>74.666666666666657</v>
      </c>
      <c r="S72" s="39">
        <f t="shared" si="24"/>
        <v>-7.871485943775113</v>
      </c>
      <c r="T72" s="39">
        <f t="shared" si="25"/>
        <v>-7.8714859437750846</v>
      </c>
      <c r="U72" t="s">
        <v>145</v>
      </c>
      <c r="V72" t="s">
        <v>82</v>
      </c>
      <c r="W72" t="s">
        <v>68</v>
      </c>
      <c r="X72" s="48" t="s">
        <v>415</v>
      </c>
      <c r="Y72" s="41"/>
    </row>
    <row r="73" spans="1:25" ht="15" x14ac:dyDescent="0.25">
      <c r="A73">
        <v>1.55</v>
      </c>
      <c r="B73">
        <v>2.46</v>
      </c>
      <c r="C73" s="29">
        <f t="shared" si="17"/>
        <v>5.1665355363231136E-2</v>
      </c>
      <c r="D73" s="30">
        <f>IF(OR($A73="",$B73=""),"",A73*'MPTO_working_2-way'!$G72)</f>
        <v>1.6300813008130084</v>
      </c>
      <c r="E73" s="32">
        <f>IF(OR($A73="",$B73=""),"",B73*'MPTO_working_2-way'!$G72)</f>
        <v>2.5870967741935487</v>
      </c>
      <c r="F73" s="30">
        <f>IF(OR($A73="",$B73=""),"",'MPTO_working_2-way'!D72)</f>
        <v>1.6146517044251538</v>
      </c>
      <c r="G73" s="32">
        <f>IF(OR($A73="",$B73=""),"",'MPTO_working_2-way'!E72)</f>
        <v>2.6269376507061666</v>
      </c>
      <c r="H73" s="30">
        <f>IF(OR($A73="",$B73=""),"",'OddsRatio_working_2-way'!M72)</f>
        <v>1.6137689538964348</v>
      </c>
      <c r="I73" s="30">
        <f>IF(OR($A73="",$B73=""),"",'OddsRatio_working_2-way'!N72)</f>
        <v>2.6292775867068987</v>
      </c>
      <c r="J73" s="30">
        <f>IF('Log_working_2-way'!$D72="","",A73^('Log_working_2-way'!$D72))</f>
        <v>1.606677458376141</v>
      </c>
      <c r="K73" s="32">
        <f>IF('Log_working_2-way'!$D72="","",B73^('Log_working_2-way'!$D72))</f>
        <v>2.6483223271120089</v>
      </c>
      <c r="L73" s="37">
        <f t="shared" si="18"/>
        <v>0.6134663341645884</v>
      </c>
      <c r="M73" s="37">
        <f t="shared" si="19"/>
        <v>0.38653366583541143</v>
      </c>
      <c r="N73" s="38">
        <v>169</v>
      </c>
      <c r="O73" s="38">
        <f t="shared" si="20"/>
        <v>59.967741935483865</v>
      </c>
      <c r="P73" s="38">
        <f t="shared" si="21"/>
        <v>100.30081300813008</v>
      </c>
      <c r="Q73" s="38">
        <f t="shared" si="22"/>
        <v>68.699186991869922</v>
      </c>
      <c r="R73" s="38">
        <f t="shared" si="23"/>
        <v>109.03225806451613</v>
      </c>
      <c r="S73" s="39">
        <f t="shared" si="24"/>
        <v>-8.7314450563860575</v>
      </c>
      <c r="T73" s="39">
        <f t="shared" si="25"/>
        <v>-8.7314450563860504</v>
      </c>
      <c r="U73" t="s">
        <v>270</v>
      </c>
      <c r="V73" t="s">
        <v>83</v>
      </c>
      <c r="W73" t="s">
        <v>68</v>
      </c>
      <c r="X73" s="48" t="s">
        <v>415</v>
      </c>
      <c r="Y73" s="41"/>
    </row>
    <row r="74" spans="1:25" ht="15" x14ac:dyDescent="0.25">
      <c r="A74">
        <v>1.71</v>
      </c>
      <c r="B74">
        <v>2.17</v>
      </c>
      <c r="C74" s="29">
        <f t="shared" si="17"/>
        <v>4.5624814724984475E-2</v>
      </c>
      <c r="D74" s="30">
        <f>IF(OR($A74="",$B74=""),"",A74*'MPTO_working_2-way'!$G73)</f>
        <v>1.7880184331797233</v>
      </c>
      <c r="E74" s="32">
        <f>IF(OR($A74="",$B74=""),"",B74*'MPTO_working_2-way'!$G73)</f>
        <v>2.269005847953216</v>
      </c>
      <c r="F74" s="30">
        <f>IF(OR($A74="",$B74=""),"",'MPTO_working_2-way'!D73)</f>
        <v>1.7794135277051812</v>
      </c>
      <c r="G74" s="32">
        <f>IF(OR($A74="",$B74=""),"",'MPTO_working_2-way'!E73)</f>
        <v>2.2830159657919831</v>
      </c>
      <c r="H74" s="30">
        <f>IF(OR($A74="",$B74=""),"",'OddsRatio_working_2-way'!M73)</f>
        <v>1.7789978221006826</v>
      </c>
      <c r="I74" s="30">
        <f>IF(OR($A74="",$B74=""),"",'OddsRatio_working_2-way'!N73)</f>
        <v>2.283700636419435</v>
      </c>
      <c r="J74" s="30">
        <f>IF('Log_working_2-way'!$D73="","",A74^('Log_working_2-way'!$D73))</f>
        <v>1.7750597125209804</v>
      </c>
      <c r="K74" s="32">
        <f>IF('Log_working_2-way'!$D73="","",B74^('Log_working_2-way'!$D73))</f>
        <v>2.2902231709951497</v>
      </c>
      <c r="L74" s="37">
        <f t="shared" si="18"/>
        <v>0.55927835051546393</v>
      </c>
      <c r="M74" s="37">
        <f t="shared" si="19"/>
        <v>0.44072164948453613</v>
      </c>
      <c r="N74" s="38">
        <v>170</v>
      </c>
      <c r="O74" s="38">
        <f t="shared" si="20"/>
        <v>70.584795321637415</v>
      </c>
      <c r="P74" s="38">
        <f t="shared" si="21"/>
        <v>91.658986175115203</v>
      </c>
      <c r="Q74" s="38">
        <f t="shared" si="22"/>
        <v>78.341013824884797</v>
      </c>
      <c r="R74" s="38">
        <f t="shared" si="23"/>
        <v>99.415204678362571</v>
      </c>
      <c r="S74" s="39">
        <f t="shared" si="24"/>
        <v>-7.756218503247382</v>
      </c>
      <c r="T74" s="39">
        <f t="shared" si="25"/>
        <v>-7.7562185032473678</v>
      </c>
      <c r="U74" t="s">
        <v>271</v>
      </c>
      <c r="V74" t="s">
        <v>84</v>
      </c>
      <c r="W74" t="s">
        <v>68</v>
      </c>
      <c r="X74" s="48" t="s">
        <v>415</v>
      </c>
      <c r="Y74" s="41"/>
    </row>
    <row r="75" spans="1:25" ht="15" x14ac:dyDescent="0.25">
      <c r="A75">
        <v>1.71</v>
      </c>
      <c r="B75">
        <v>2.25</v>
      </c>
      <c r="C75" s="29">
        <f t="shared" si="17"/>
        <v>2.9239766081871288E-2</v>
      </c>
      <c r="D75" s="30">
        <f>IF(OR($A75="",$B75=""),"",A75*'MPTO_working_2-way'!$G74)</f>
        <v>1.7599999999999998</v>
      </c>
      <c r="E75" s="32">
        <f>IF(OR($A75="",$B75=""),"",B75*'MPTO_working_2-way'!$G74)</f>
        <v>2.3157894736842106</v>
      </c>
      <c r="F75" s="30">
        <f>IF(OR($A75="",$B75=""),"",'MPTO_working_2-way'!D74)</f>
        <v>1.7538461538461536</v>
      </c>
      <c r="G75" s="32">
        <f>IF(OR($A75="",$B75=""),"",'MPTO_working_2-way'!E74)</f>
        <v>2.3265306122448979</v>
      </c>
      <c r="H75" s="30">
        <f>IF(OR($A75="",$B75=""),"",'OddsRatio_working_2-way'!M74)</f>
        <v>1.753657747256671</v>
      </c>
      <c r="I75" s="30">
        <f>IF(OR($A75="",$B75=""),"",'OddsRatio_working_2-way'!N74)</f>
        <v>2.3268622310856886</v>
      </c>
      <c r="J75" s="30">
        <f>IF('Log_working_2-way'!$D74="","",A75^('Log_working_2-way'!$D74))</f>
        <v>1.7508722508087184</v>
      </c>
      <c r="K75" s="32">
        <f>IF('Log_working_2-way'!$D74="","",B75^('Log_working_2-way'!$D74))</f>
        <v>2.331784466562643</v>
      </c>
      <c r="L75" s="37">
        <f t="shared" si="18"/>
        <v>0.56818181818181823</v>
      </c>
      <c r="M75" s="37">
        <f t="shared" si="19"/>
        <v>0.43181818181818182</v>
      </c>
      <c r="N75" s="38">
        <v>171</v>
      </c>
      <c r="O75" s="38">
        <f t="shared" si="20"/>
        <v>70.999999999999972</v>
      </c>
      <c r="P75" s="38">
        <f t="shared" si="21"/>
        <v>95</v>
      </c>
      <c r="Q75" s="38">
        <f t="shared" si="22"/>
        <v>76</v>
      </c>
      <c r="R75" s="38">
        <f t="shared" si="23"/>
        <v>100</v>
      </c>
      <c r="S75" s="39">
        <f t="shared" si="24"/>
        <v>-5.0000000000000284</v>
      </c>
      <c r="T75" s="39">
        <f t="shared" si="25"/>
        <v>-5</v>
      </c>
      <c r="U75" t="s">
        <v>106</v>
      </c>
      <c r="V75" t="s">
        <v>137</v>
      </c>
      <c r="W75" t="s">
        <v>139</v>
      </c>
      <c r="X75" s="48" t="s">
        <v>415</v>
      </c>
      <c r="Y75" s="41"/>
    </row>
    <row r="76" spans="1:25" ht="15" x14ac:dyDescent="0.25">
      <c r="A76">
        <v>2</v>
      </c>
      <c r="B76">
        <v>1.9</v>
      </c>
      <c r="C76" s="29">
        <f t="shared" si="17"/>
        <v>2.631578947368407E-2</v>
      </c>
      <c r="D76" s="30">
        <f>IF(OR($A76="",$B76=""),"",A76*'MPTO_working_2-way'!$G75)</f>
        <v>2.0526315789473681</v>
      </c>
      <c r="E76" s="32">
        <f>IF(OR($A76="",$B76=""),"",B76*'MPTO_working_2-way'!$G75)</f>
        <v>1.9499999999999997</v>
      </c>
      <c r="F76" s="30">
        <f>IF(OR($A76="",$B76=""),"",'MPTO_working_2-way'!D75)</f>
        <v>2.0540540540540539</v>
      </c>
      <c r="G76" s="32">
        <f>IF(OR($A76="",$B76=""),"",'MPTO_working_2-way'!E75)</f>
        <v>1.9487179487179485</v>
      </c>
      <c r="H76" s="30">
        <f>IF(OR($A76="",$B76=""),"",'OddsRatio_working_2-way'!M75)</f>
        <v>2.0540925533894594</v>
      </c>
      <c r="I76" s="30">
        <f>IF(OR($A76="",$B76=""),"",'OddsRatio_working_2-way'!N75)</f>
        <v>1.9486832980505142</v>
      </c>
      <c r="J76" s="30">
        <f>IF('Log_working_2-way'!$D75="","",A76^('Log_working_2-way'!$D75))</f>
        <v>2.0547369052254369</v>
      </c>
      <c r="K76" s="32">
        <f>IF('Log_working_2-way'!$D75="","",B76^('Log_working_2-way'!$D75))</f>
        <v>1.9481037356763915</v>
      </c>
      <c r="L76" s="37">
        <f t="shared" si="18"/>
        <v>0.48717948717948723</v>
      </c>
      <c r="M76" s="37">
        <f t="shared" si="19"/>
        <v>0.51282051282051289</v>
      </c>
      <c r="N76" s="38">
        <v>172</v>
      </c>
      <c r="O76" s="38">
        <f t="shared" si="20"/>
        <v>86</v>
      </c>
      <c r="P76" s="38">
        <f t="shared" si="21"/>
        <v>81.473684210526315</v>
      </c>
      <c r="Q76" s="38">
        <f t="shared" si="22"/>
        <v>90.526315789473685</v>
      </c>
      <c r="R76" s="38">
        <f t="shared" si="23"/>
        <v>86</v>
      </c>
      <c r="S76" s="39">
        <f t="shared" si="24"/>
        <v>-4.526315789473685</v>
      </c>
      <c r="T76" s="39">
        <f t="shared" si="25"/>
        <v>-4.526315789473685</v>
      </c>
      <c r="U76" t="s">
        <v>131</v>
      </c>
      <c r="V76" t="s">
        <v>105</v>
      </c>
      <c r="W76" t="s">
        <v>139</v>
      </c>
      <c r="X76" s="48" t="s">
        <v>415</v>
      </c>
      <c r="Y76" s="41"/>
    </row>
    <row r="77" spans="1:25" ht="15" x14ac:dyDescent="0.25">
      <c r="A77">
        <v>2.08</v>
      </c>
      <c r="B77">
        <v>1.79</v>
      </c>
      <c r="C77" s="29">
        <f t="shared" si="17"/>
        <v>3.9428448646325664E-2</v>
      </c>
      <c r="D77" s="30">
        <f>IF(OR($A77="",$B77=""),"",A77*'MPTO_working_2-way'!$G76)</f>
        <v>2.1620111731843576</v>
      </c>
      <c r="E77" s="32">
        <f>IF(OR($A77="",$B77=""),"",B77*'MPTO_working_2-way'!$G76)</f>
        <v>1.8605769230769229</v>
      </c>
      <c r="F77" s="30">
        <f>IF(OR($A77="",$B77=""),"",'MPTO_working_2-way'!D76)</f>
        <v>2.1689385995572641</v>
      </c>
      <c r="G77" s="32">
        <f>IF(OR($A77="",$B77=""),"",'MPTO_working_2-way'!E76)</f>
        <v>1.8554769261437256</v>
      </c>
      <c r="H77" s="30">
        <f>IF(OR($A77="",$B77=""),"",'OddsRatio_working_2-way'!M76)</f>
        <v>2.1692256444309357</v>
      </c>
      <c r="I77" s="30">
        <f>IF(OR($A77="",$B77=""),"",'OddsRatio_working_2-way'!N76)</f>
        <v>1.8552669065744805</v>
      </c>
      <c r="J77" s="30">
        <f>IF('Log_working_2-way'!$D76="","",A77^('Log_working_2-way'!$D76))</f>
        <v>2.1724139714397546</v>
      </c>
      <c r="K77" s="32">
        <f>IF('Log_working_2-way'!$D76="","",B77^('Log_working_2-way'!$D76))</f>
        <v>1.8529410467292624</v>
      </c>
      <c r="L77" s="37">
        <f t="shared" si="18"/>
        <v>0.46253229974160204</v>
      </c>
      <c r="M77" s="37">
        <f t="shared" si="19"/>
        <v>0.53746770025839796</v>
      </c>
      <c r="N77" s="38">
        <v>173</v>
      </c>
      <c r="O77" s="38">
        <f t="shared" si="20"/>
        <v>89.82692307692308</v>
      </c>
      <c r="P77" s="38">
        <f t="shared" si="21"/>
        <v>76.351955307262571</v>
      </c>
      <c r="Q77" s="38">
        <f t="shared" si="22"/>
        <v>96.648044692737429</v>
      </c>
      <c r="R77" s="38">
        <f t="shared" si="23"/>
        <v>83.17307692307692</v>
      </c>
      <c r="S77" s="39">
        <f t="shared" si="24"/>
        <v>-6.8211216158143486</v>
      </c>
      <c r="T77" s="39">
        <f t="shared" si="25"/>
        <v>-6.8211216158143486</v>
      </c>
      <c r="U77" t="s">
        <v>107</v>
      </c>
      <c r="V77" t="s">
        <v>111</v>
      </c>
      <c r="W77" t="s">
        <v>95</v>
      </c>
      <c r="X77" s="48" t="s">
        <v>415</v>
      </c>
      <c r="Y77" s="41"/>
    </row>
    <row r="78" spans="1:25" ht="15" x14ac:dyDescent="0.25">
      <c r="A78">
        <v>2.83</v>
      </c>
      <c r="B78">
        <v>1.46</v>
      </c>
      <c r="C78" s="29">
        <f t="shared" si="17"/>
        <v>3.8288397308678945E-2</v>
      </c>
      <c r="D78" s="30">
        <f>IF(OR($A78="",$B78=""),"",A78*'MPTO_working_2-way'!$G77)</f>
        <v>2.9383561643835616</v>
      </c>
      <c r="E78" s="32">
        <f>IF(OR($A78="",$B78=""),"",B78*'MPTO_working_2-way'!$G77)</f>
        <v>1.5159010600706713</v>
      </c>
      <c r="F78" s="30">
        <f>IF(OR($A78="",$B78=""),"",'MPTO_working_2-way'!D77)</f>
        <v>2.9921065971467877</v>
      </c>
      <c r="G78" s="32">
        <f>IF(OR($A78="",$B78=""),"",'MPTO_working_2-way'!E77)</f>
        <v>1.5019811697989749</v>
      </c>
      <c r="H78" s="30">
        <f>IF(OR($A78="",$B78=""),"",'OddsRatio_working_2-way'!M77)</f>
        <v>2.9945578130415815</v>
      </c>
      <c r="I78" s="30">
        <f>IF(OR($A78="",$B78=""),"",'OddsRatio_working_2-way'!N77)</f>
        <v>1.5013642590159164</v>
      </c>
      <c r="J78" s="30">
        <f>IF('Log_working_2-way'!$D77="","",A78^('Log_working_2-way'!$D77))</f>
        <v>3.0202958635224357</v>
      </c>
      <c r="K78" s="32">
        <f>IF('Log_working_2-way'!$D77="","",B78^('Log_working_2-way'!$D77))</f>
        <v>1.494977007108147</v>
      </c>
      <c r="L78" s="37">
        <f t="shared" si="18"/>
        <v>0.34032634032634035</v>
      </c>
      <c r="M78" s="37">
        <f t="shared" si="19"/>
        <v>0.65967365967365976</v>
      </c>
      <c r="N78" s="38">
        <v>174</v>
      </c>
      <c r="O78" s="38">
        <f t="shared" si="20"/>
        <v>112.51590106007068</v>
      </c>
      <c r="P78" s="38">
        <f t="shared" si="21"/>
        <v>54.821917808219169</v>
      </c>
      <c r="Q78" s="38">
        <f t="shared" si="22"/>
        <v>119.17808219178082</v>
      </c>
      <c r="R78" s="38">
        <f t="shared" si="23"/>
        <v>61.484098939929332</v>
      </c>
      <c r="S78" s="39">
        <f t="shared" si="24"/>
        <v>-6.6621811317101418</v>
      </c>
      <c r="T78" s="39">
        <f t="shared" si="25"/>
        <v>-6.6621811317101631</v>
      </c>
      <c r="U78" t="s">
        <v>114</v>
      </c>
      <c r="V78" t="s">
        <v>119</v>
      </c>
      <c r="W78" t="s">
        <v>95</v>
      </c>
      <c r="X78" s="48" t="s">
        <v>415</v>
      </c>
      <c r="Y78" s="41"/>
    </row>
    <row r="79" spans="1:25" ht="15" x14ac:dyDescent="0.25">
      <c r="A79">
        <v>2.77</v>
      </c>
      <c r="B79">
        <v>1.48</v>
      </c>
      <c r="C79" s="29">
        <f t="shared" si="17"/>
        <v>3.6686506000585428E-2</v>
      </c>
      <c r="D79" s="30">
        <f>IF(OR($A79="",$B79=""),"",A79*'MPTO_working_2-way'!$G78)</f>
        <v>2.8716216216216215</v>
      </c>
      <c r="E79" s="32">
        <f>IF(OR($A79="",$B79=""),"",B79*'MPTO_working_2-way'!$G78)</f>
        <v>1.5342960288808665</v>
      </c>
      <c r="F79" s="30">
        <f>IF(OR($A79="",$B79=""),"",'MPTO_working_2-way'!D78)</f>
        <v>2.9182801822323463</v>
      </c>
      <c r="G79" s="32">
        <f>IF(OR($A79="",$B79=""),"",'MPTO_working_2-way'!E78)</f>
        <v>1.5213002820246402</v>
      </c>
      <c r="H79" s="30">
        <f>IF(OR($A79="",$B79=""),"",'OddsRatio_working_2-way'!M78)</f>
        <v>2.9202864369671522</v>
      </c>
      <c r="I79" s="30">
        <f>IF(OR($A79="",$B79=""),"",'OddsRatio_working_2-way'!N78)</f>
        <v>1.5207556439232957</v>
      </c>
      <c r="J79" s="30">
        <f>IF('Log_working_2-way'!$D78="","",A79^('Log_working_2-way'!$D78))</f>
        <v>2.9424857830737281</v>
      </c>
      <c r="K79" s="32">
        <f>IF('Log_working_2-way'!$D78="","",B79^('Log_working_2-way'!$D78))</f>
        <v>1.5148042825915646</v>
      </c>
      <c r="L79" s="37">
        <f t="shared" si="18"/>
        <v>0.34823529411764709</v>
      </c>
      <c r="M79" s="37">
        <f t="shared" si="19"/>
        <v>0.65176470588235291</v>
      </c>
      <c r="N79" s="38">
        <v>175</v>
      </c>
      <c r="O79" s="38">
        <f t="shared" si="20"/>
        <v>111.82310469314081</v>
      </c>
      <c r="P79" s="38">
        <f t="shared" si="21"/>
        <v>56.756756756756758</v>
      </c>
      <c r="Q79" s="38">
        <f t="shared" si="22"/>
        <v>118.24324324324324</v>
      </c>
      <c r="R79" s="38">
        <f t="shared" si="23"/>
        <v>63.176895306859208</v>
      </c>
      <c r="S79" s="39">
        <f t="shared" si="24"/>
        <v>-6.4201385501024362</v>
      </c>
      <c r="T79" s="39">
        <f t="shared" si="25"/>
        <v>-6.4201385501024504</v>
      </c>
      <c r="U79" t="s">
        <v>113</v>
      </c>
      <c r="V79" t="s">
        <v>117</v>
      </c>
      <c r="W79" t="s">
        <v>95</v>
      </c>
      <c r="X79" s="48" t="s">
        <v>415</v>
      </c>
      <c r="Y79" s="41"/>
    </row>
    <row r="80" spans="1:25" ht="15" x14ac:dyDescent="0.25">
      <c r="A80">
        <v>2.38</v>
      </c>
      <c r="B80">
        <v>1.62</v>
      </c>
      <c r="C80" s="29">
        <f t="shared" si="17"/>
        <v>3.7452017844174623E-2</v>
      </c>
      <c r="D80" s="30">
        <f>IF(OR($A80="",$B80=""),"",A80*'MPTO_working_2-way'!$G79)</f>
        <v>2.4691358024691357</v>
      </c>
      <c r="E80" s="32">
        <f>IF(OR($A80="",$B80=""),"",B80*'MPTO_working_2-way'!$G79)</f>
        <v>1.680672268907563</v>
      </c>
      <c r="F80" s="30">
        <f>IF(OR($A80="",$B80=""),"",'MPTO_working_2-way'!D79)</f>
        <v>2.4910195115648013</v>
      </c>
      <c r="G80" s="32">
        <f>IF(OR($A80="",$B80=""),"",'MPTO_working_2-way'!E79)</f>
        <v>1.6706820348383742</v>
      </c>
      <c r="H80" s="30">
        <f>IF(OR($A80="",$B80=""),"",'OddsRatio_working_2-way'!M79)</f>
        <v>2.4919136877222163</v>
      </c>
      <c r="I80" s="30">
        <f>IF(OR($A80="",$B80=""),"",'OddsRatio_working_2-way'!N79)</f>
        <v>1.6702800625998362</v>
      </c>
      <c r="J80" s="30">
        <f>IF('Log_working_2-way'!$D79="","",A80^('Log_working_2-way'!$D79))</f>
        <v>2.502110477070953</v>
      </c>
      <c r="K80" s="32">
        <f>IF('Log_working_2-way'!$D79="","",B80^('Log_working_2-way'!$D79))</f>
        <v>1.6657299947403132</v>
      </c>
      <c r="L80" s="37">
        <f t="shared" si="18"/>
        <v>0.40500000000000003</v>
      </c>
      <c r="M80" s="37">
        <f t="shared" si="19"/>
        <v>0.59499999999999997</v>
      </c>
      <c r="N80" s="38">
        <v>176</v>
      </c>
      <c r="O80" s="38">
        <f t="shared" si="20"/>
        <v>102.05042016806722</v>
      </c>
      <c r="P80" s="38">
        <f t="shared" si="21"/>
        <v>67.358024691358025</v>
      </c>
      <c r="Q80" s="38">
        <f t="shared" si="22"/>
        <v>108.64197530864197</v>
      </c>
      <c r="R80" s="38">
        <f t="shared" si="23"/>
        <v>73.94957983193278</v>
      </c>
      <c r="S80" s="39">
        <f t="shared" si="24"/>
        <v>-6.591555140574755</v>
      </c>
      <c r="T80" s="39">
        <f t="shared" si="25"/>
        <v>-6.591555140574755</v>
      </c>
      <c r="U80" t="s">
        <v>122</v>
      </c>
      <c r="V80" t="s">
        <v>123</v>
      </c>
      <c r="W80" t="s">
        <v>95</v>
      </c>
      <c r="X80" s="48" t="s">
        <v>415</v>
      </c>
      <c r="Y80" s="41"/>
    </row>
    <row r="81" spans="1:25" ht="15" x14ac:dyDescent="0.25">
      <c r="A81">
        <v>2.33</v>
      </c>
      <c r="B81">
        <v>1.64</v>
      </c>
      <c r="C81" s="29">
        <f t="shared" si="17"/>
        <v>3.8940646917198674E-2</v>
      </c>
      <c r="D81" s="30">
        <f>IF(OR($A81="",$B81=""),"",A81*'MPTO_working_2-way'!$G80)</f>
        <v>2.4207317073170729</v>
      </c>
      <c r="E81" s="32">
        <f>IF(OR($A81="",$B81=""),"",B81*'MPTO_working_2-way'!$G80)</f>
        <v>1.7038626609442058</v>
      </c>
      <c r="F81" s="30">
        <f>IF(OR($A81="",$B81=""),"",'MPTO_working_2-way'!D80)</f>
        <v>2.4407256004087885</v>
      </c>
      <c r="G81" s="32">
        <f>IF(OR($A81="",$B81=""),"",'MPTO_working_2-way'!E80)</f>
        <v>1.6940946976414255</v>
      </c>
      <c r="H81" s="30">
        <f>IF(OR($A81="",$B81=""),"",'OddsRatio_working_2-way'!M80)</f>
        <v>2.4415703243338491</v>
      </c>
      <c r="I81" s="30">
        <f>IF(OR($A81="",$B81=""),"",'OddsRatio_working_2-way'!N80)</f>
        <v>1.6936879756192957</v>
      </c>
      <c r="J81" s="30">
        <f>IF('Log_working_2-way'!$D80="","",A81^('Log_working_2-way'!$D80))</f>
        <v>2.4508803157494472</v>
      </c>
      <c r="K81" s="32">
        <f>IF('Log_working_2-way'!$D80="","",B81^('Log_working_2-way'!$D80))</f>
        <v>1.6892367269337625</v>
      </c>
      <c r="L81" s="37">
        <f t="shared" si="18"/>
        <v>0.41309823677581869</v>
      </c>
      <c r="M81" s="37">
        <f t="shared" si="19"/>
        <v>0.58690176322418142</v>
      </c>
      <c r="N81" s="38">
        <v>177</v>
      </c>
      <c r="O81" s="38">
        <f t="shared" si="20"/>
        <v>101.03433476394851</v>
      </c>
      <c r="P81" s="38">
        <f t="shared" si="21"/>
        <v>69.073170731707293</v>
      </c>
      <c r="Q81" s="38">
        <f t="shared" si="22"/>
        <v>107.92682926829268</v>
      </c>
      <c r="R81" s="38">
        <f t="shared" si="23"/>
        <v>75.965665236051507</v>
      </c>
      <c r="S81" s="39">
        <f t="shared" si="24"/>
        <v>-6.892494504344171</v>
      </c>
      <c r="T81" s="39">
        <f t="shared" si="25"/>
        <v>-6.8924945043442136</v>
      </c>
      <c r="U81" t="s">
        <v>110</v>
      </c>
      <c r="V81" t="s">
        <v>118</v>
      </c>
      <c r="W81" t="s">
        <v>95</v>
      </c>
      <c r="X81" s="48" t="s">
        <v>415</v>
      </c>
      <c r="Y81" s="41"/>
    </row>
    <row r="82" spans="1:25" ht="15" x14ac:dyDescent="0.25">
      <c r="A82">
        <v>2.16</v>
      </c>
      <c r="B82">
        <v>1.74</v>
      </c>
      <c r="C82" s="29">
        <f t="shared" si="17"/>
        <v>3.7675606641123682E-2</v>
      </c>
      <c r="D82" s="30">
        <f>IF(OR($A82="",$B82=""),"",A82*'MPTO_working_2-way'!$G81)</f>
        <v>2.2413793103448274</v>
      </c>
      <c r="E82" s="32">
        <f>IF(OR($A82="",$B82=""),"",B82*'MPTO_working_2-way'!$G81)</f>
        <v>1.8055555555555551</v>
      </c>
      <c r="F82" s="30">
        <f>IF(OR($A82="",$B82=""),"",'MPTO_working_2-way'!D81)</f>
        <v>2.2516175413371671</v>
      </c>
      <c r="G82" s="32">
        <f>IF(OR($A82="",$B82=""),"",'MPTO_working_2-way'!E81)</f>
        <v>1.7989661114302122</v>
      </c>
      <c r="H82" s="30">
        <f>IF(OR($A82="",$B82=""),"",'OddsRatio_working_2-way'!M81)</f>
        <v>2.2520253861514017</v>
      </c>
      <c r="I82" s="30">
        <f>IF(OR($A82="",$B82=""),"",'OddsRatio_working_2-way'!N81)</f>
        <v>1.7987058497862392</v>
      </c>
      <c r="J82" s="30">
        <f>IF('Log_working_2-way'!$D81="","",A82^('Log_working_2-way'!$D81))</f>
        <v>2.2567451068476951</v>
      </c>
      <c r="K82" s="32">
        <f>IF('Log_working_2-way'!$D81="","",B82^('Log_working_2-way'!$D81))</f>
        <v>1.7957063007853538</v>
      </c>
      <c r="L82" s="37">
        <f t="shared" si="18"/>
        <v>0.44615384615384618</v>
      </c>
      <c r="M82" s="37">
        <f t="shared" si="19"/>
        <v>0.55384615384615399</v>
      </c>
      <c r="N82" s="38">
        <v>178</v>
      </c>
      <c r="O82" s="38">
        <f t="shared" si="20"/>
        <v>95.592592592592595</v>
      </c>
      <c r="P82" s="38">
        <f t="shared" si="21"/>
        <v>75.70114942528734</v>
      </c>
      <c r="Q82" s="38">
        <f t="shared" si="22"/>
        <v>102.29885057471263</v>
      </c>
      <c r="R82" s="38">
        <f t="shared" si="23"/>
        <v>82.407407407407405</v>
      </c>
      <c r="S82" s="39">
        <f t="shared" si="24"/>
        <v>-6.7062579821200359</v>
      </c>
      <c r="T82" s="39">
        <f t="shared" si="25"/>
        <v>-6.7062579821200643</v>
      </c>
      <c r="U82" t="s">
        <v>116</v>
      </c>
      <c r="V82" t="s">
        <v>112</v>
      </c>
      <c r="W82" t="s">
        <v>95</v>
      </c>
      <c r="X82" s="48" t="s">
        <v>415</v>
      </c>
      <c r="Y82" s="41"/>
    </row>
    <row r="83" spans="1:25" ht="15" x14ac:dyDescent="0.25">
      <c r="A83">
        <v>2.1800000000000002</v>
      </c>
      <c r="B83">
        <v>1.72</v>
      </c>
      <c r="C83" s="29">
        <f t="shared" si="17"/>
        <v>4.0110945167484591E-2</v>
      </c>
      <c r="D83" s="30">
        <f>IF(OR($A83="",$B83=""),"",A83*'MPTO_working_2-way'!$G82)</f>
        <v>2.2674418604651168</v>
      </c>
      <c r="E83" s="32">
        <f>IF(OR($A83="",$B83=""),"",B83*'MPTO_working_2-way'!$G82)</f>
        <v>1.7889908256880735</v>
      </c>
      <c r="F83" s="30">
        <f>IF(OR($A83="",$B83=""),"",'MPTO_working_2-way'!D82)</f>
        <v>2.2796692607003894</v>
      </c>
      <c r="G83" s="32">
        <f>IF(OR($A83="",$B83=""),"",'MPTO_working_2-way'!E82)</f>
        <v>1.7814519194222731</v>
      </c>
      <c r="H83" s="30">
        <f>IF(OR($A83="",$B83=""),"",'OddsRatio_working_2-way'!M82)</f>
        <v>2.2801909579781015</v>
      </c>
      <c r="I83" s="30">
        <f>IF(OR($A83="",$B83=""),"",'OddsRatio_working_2-way'!N82)</f>
        <v>1.7811334658849434</v>
      </c>
      <c r="J83" s="30">
        <f>IF('Log_working_2-way'!$D82="","",A83^('Log_working_2-way'!$D82))</f>
        <v>2.2858490727693308</v>
      </c>
      <c r="K83" s="32">
        <f>IF('Log_working_2-way'!$D82="","",B83^('Log_working_2-way'!$D82))</f>
        <v>1.7776962484765699</v>
      </c>
      <c r="L83" s="37">
        <f t="shared" si="18"/>
        <v>0.44102564102564096</v>
      </c>
      <c r="M83" s="37">
        <f t="shared" si="19"/>
        <v>0.55897435897435888</v>
      </c>
      <c r="N83" s="38">
        <v>179</v>
      </c>
      <c r="O83" s="38">
        <f t="shared" si="20"/>
        <v>96.889908256880744</v>
      </c>
      <c r="P83" s="38">
        <f t="shared" si="21"/>
        <v>74.930232558139537</v>
      </c>
      <c r="Q83" s="38">
        <f t="shared" si="22"/>
        <v>104.06976744186048</v>
      </c>
      <c r="R83" s="38">
        <f t="shared" si="23"/>
        <v>82.110091743119256</v>
      </c>
      <c r="S83" s="39">
        <f t="shared" si="24"/>
        <v>-7.1798591849797333</v>
      </c>
      <c r="T83" s="39">
        <f t="shared" si="25"/>
        <v>-7.1798591849797191</v>
      </c>
      <c r="U83" t="s">
        <v>120</v>
      </c>
      <c r="V83" t="s">
        <v>108</v>
      </c>
      <c r="W83" t="s">
        <v>95</v>
      </c>
      <c r="X83" s="48" t="s">
        <v>415</v>
      </c>
      <c r="Y83" s="41"/>
    </row>
    <row r="84" spans="1:25" ht="15" x14ac:dyDescent="0.25">
      <c r="A84">
        <v>2.46</v>
      </c>
      <c r="B84">
        <v>1.58</v>
      </c>
      <c r="C84" s="29">
        <f t="shared" si="17"/>
        <v>3.9415457445713731E-2</v>
      </c>
      <c r="D84" s="30">
        <f>IF(OR($A84="",$B84=""),"",A84*'MPTO_working_2-way'!$G83)</f>
        <v>2.5569620253164556</v>
      </c>
      <c r="E84" s="32">
        <f>IF(OR($A84="",$B84=""),"",B84*'MPTO_working_2-way'!$G83)</f>
        <v>1.6422764227642277</v>
      </c>
      <c r="F84" s="30">
        <f>IF(OR($A84="",$B84=""),"",'MPTO_working_2-way'!D83)</f>
        <v>2.5853398962352006</v>
      </c>
      <c r="G84" s="32">
        <f>IF(OR($A84="",$B84=""),"",'MPTO_working_2-way'!E83)</f>
        <v>1.630779558613745</v>
      </c>
      <c r="H84" s="30">
        <f>IF(OR($A84="",$B84=""),"",'OddsRatio_working_2-way'!M83)</f>
        <v>2.5865816648727367</v>
      </c>
      <c r="I84" s="30">
        <f>IF(OR($A84="",$B84=""),"",'OddsRatio_working_2-way'!N83)</f>
        <v>1.6302858668672515</v>
      </c>
      <c r="J84" s="30">
        <f>IF('Log_working_2-way'!$D83="","",A84^('Log_working_2-way'!$D83))</f>
        <v>2.599899815124826</v>
      </c>
      <c r="K84" s="32">
        <f>IF('Log_working_2-way'!$D83="","",B84^('Log_working_2-way'!$D83))</f>
        <v>1.6250391371672495</v>
      </c>
      <c r="L84" s="37">
        <f t="shared" si="18"/>
        <v>0.3910891089108911</v>
      </c>
      <c r="M84" s="37">
        <f t="shared" si="19"/>
        <v>0.6089108910891089</v>
      </c>
      <c r="N84" s="38">
        <v>180</v>
      </c>
      <c r="O84" s="38">
        <f t="shared" si="20"/>
        <v>106.82926829268293</v>
      </c>
      <c r="P84" s="38">
        <f t="shared" si="21"/>
        <v>66.075949367088626</v>
      </c>
      <c r="Q84" s="38">
        <f t="shared" si="22"/>
        <v>113.92405063291137</v>
      </c>
      <c r="R84" s="38">
        <f t="shared" si="23"/>
        <v>73.170731707317074</v>
      </c>
      <c r="S84" s="39">
        <f t="shared" si="24"/>
        <v>-7.0947823402284484</v>
      </c>
      <c r="T84" s="39">
        <f t="shared" si="25"/>
        <v>-7.0947823402284484</v>
      </c>
      <c r="U84" t="s">
        <v>121</v>
      </c>
      <c r="V84" t="s">
        <v>115</v>
      </c>
      <c r="W84" t="s">
        <v>95</v>
      </c>
      <c r="X84" s="48" t="s">
        <v>415</v>
      </c>
      <c r="Y84" s="41"/>
    </row>
    <row r="85" spans="1:25" ht="15" x14ac:dyDescent="0.25">
      <c r="A85">
        <v>2.57</v>
      </c>
      <c r="B85">
        <v>1.54</v>
      </c>
      <c r="C85" s="29">
        <f t="shared" si="17"/>
        <v>3.845570771640805E-2</v>
      </c>
      <c r="D85" s="30">
        <f>IF(OR($A85="",$B85=""),"",A85*'MPTO_working_2-way'!$G84)</f>
        <v>2.6688311688311686</v>
      </c>
      <c r="E85" s="32">
        <f>IF(OR($A85="",$B85=""),"",B85*'MPTO_working_2-way'!$G84)</f>
        <v>1.5992217898832684</v>
      </c>
      <c r="F85" s="30">
        <f>IF(OR($A85="",$B85=""),"",'MPTO_working_2-way'!D84)</f>
        <v>2.7035999726757289</v>
      </c>
      <c r="G85" s="32">
        <f>IF(OR($A85="",$B85=""),"",'MPTO_working_2-way'!E84)</f>
        <v>1.5869922611171257</v>
      </c>
      <c r="H85" s="30">
        <f>IF(OR($A85="",$B85=""),"",'OddsRatio_working_2-way'!M84)</f>
        <v>2.7051121392469786</v>
      </c>
      <c r="I85" s="30">
        <f>IF(OR($A85="",$B85=""),"",'OddsRatio_working_2-way'!N84)</f>
        <v>1.5864716912059673</v>
      </c>
      <c r="J85" s="30">
        <f>IF('Log_working_2-way'!$D84="","",A85^('Log_working_2-way'!$D84))</f>
        <v>2.7215097581692191</v>
      </c>
      <c r="K85" s="32">
        <f>IF('Log_working_2-way'!$D84="","",B85^('Log_working_2-way'!$D84))</f>
        <v>1.5808854671048231</v>
      </c>
      <c r="L85" s="37">
        <f t="shared" si="18"/>
        <v>0.37469586374695868</v>
      </c>
      <c r="M85" s="37">
        <f t="shared" si="19"/>
        <v>0.62530413625304138</v>
      </c>
      <c r="N85" s="38">
        <v>181</v>
      </c>
      <c r="O85" s="38">
        <f t="shared" si="20"/>
        <v>110.57198443579765</v>
      </c>
      <c r="P85" s="38">
        <f t="shared" si="21"/>
        <v>63.467532467532472</v>
      </c>
      <c r="Q85" s="38">
        <f t="shared" si="22"/>
        <v>117.53246753246754</v>
      </c>
      <c r="R85" s="38">
        <f t="shared" si="23"/>
        <v>70.42801556420234</v>
      </c>
      <c r="S85" s="39">
        <f t="shared" si="24"/>
        <v>-6.9604830966698898</v>
      </c>
      <c r="T85" s="39">
        <f t="shared" si="25"/>
        <v>-6.9604830966698685</v>
      </c>
      <c r="U85" t="s">
        <v>73</v>
      </c>
      <c r="V85" t="s">
        <v>109</v>
      </c>
      <c r="W85" t="s">
        <v>95</v>
      </c>
      <c r="X85" s="48" t="s">
        <v>415</v>
      </c>
      <c r="Y85" s="41"/>
    </row>
    <row r="86" spans="1:25" ht="15" x14ac:dyDescent="0.25">
      <c r="A86">
        <v>2.2599999999999998</v>
      </c>
      <c r="B86">
        <v>1.65</v>
      </c>
      <c r="C86" s="29">
        <f t="shared" si="17"/>
        <v>4.85384821668009E-2</v>
      </c>
      <c r="D86" s="30">
        <f>IF(OR($A86="",$B86=""),"",A86*'MPTO_working_2-way'!$G85)</f>
        <v>2.3696969696969696</v>
      </c>
      <c r="E86" s="32">
        <f>IF(OR($A86="",$B86=""),"",B86*'MPTO_working_2-way'!$G85)</f>
        <v>1.7300884955752214</v>
      </c>
      <c r="F86" s="30">
        <f>IF(OR($A86="",$B86=""),"",'MPTO_working_2-way'!D85)</f>
        <v>2.3911510099390831</v>
      </c>
      <c r="G86" s="32">
        <f>IF(OR($A86="",$B86=""),"",'MPTO_working_2-way'!E85)</f>
        <v>1.7188292233233464</v>
      </c>
      <c r="H86" s="30">
        <f>IF(OR($A86="",$B86=""),"",'OddsRatio_working_2-way'!M85)</f>
        <v>2.3922864426767716</v>
      </c>
      <c r="I86" s="30">
        <f>IF(OR($A86="",$B86=""),"",'OddsRatio_working_2-way'!N85)</f>
        <v>1.7182430061427794</v>
      </c>
      <c r="J86" s="30">
        <f>IF('Log_working_2-way'!$D85="","",A86^('Log_working_2-way'!$D85))</f>
        <v>2.4023634444146</v>
      </c>
      <c r="K86" s="32">
        <f>IF('Log_working_2-way'!$D85="","",B86^('Log_working_2-way'!$D85))</f>
        <v>1.7130819075338126</v>
      </c>
      <c r="L86" s="37">
        <f t="shared" si="18"/>
        <v>0.42199488491048592</v>
      </c>
      <c r="M86" s="37">
        <f t="shared" si="19"/>
        <v>0.57800511508951402</v>
      </c>
      <c r="N86" s="38">
        <v>182</v>
      </c>
      <c r="O86" s="38">
        <f t="shared" si="20"/>
        <v>101.46902654867255</v>
      </c>
      <c r="P86" s="38">
        <f t="shared" si="21"/>
        <v>71.696969696969703</v>
      </c>
      <c r="Q86" s="38">
        <f t="shared" si="22"/>
        <v>110.30303030303031</v>
      </c>
      <c r="R86" s="38">
        <f t="shared" si="23"/>
        <v>80.530973451327441</v>
      </c>
      <c r="S86" s="39">
        <f t="shared" si="24"/>
        <v>-8.8340037543577665</v>
      </c>
      <c r="T86" s="39">
        <f t="shared" si="25"/>
        <v>-8.8340037543577381</v>
      </c>
      <c r="U86" t="s">
        <v>272</v>
      </c>
      <c r="V86" t="s">
        <v>273</v>
      </c>
      <c r="W86" t="s">
        <v>424</v>
      </c>
      <c r="X86" s="48" t="s">
        <v>415</v>
      </c>
      <c r="Y86" s="41"/>
    </row>
    <row r="87" spans="1:25" ht="15" x14ac:dyDescent="0.25">
      <c r="A87">
        <v>2.08</v>
      </c>
      <c r="B87">
        <v>1.82</v>
      </c>
      <c r="C87" s="29">
        <f t="shared" si="17"/>
        <v>3.0219780219780112E-2</v>
      </c>
      <c r="D87" s="30">
        <f>IF(OR($A87="",$B87=""),"",A87*'MPTO_working_2-way'!$G86)</f>
        <v>2.1428571428571428</v>
      </c>
      <c r="E87" s="32">
        <f>IF(OR($A87="",$B87=""),"",B87*'MPTO_working_2-way'!$G86)</f>
        <v>1.8749999999999998</v>
      </c>
      <c r="F87" s="30">
        <f>IF(OR($A87="",$B87=""),"",'MPTO_working_2-way'!D86)</f>
        <v>2.1474926253687316</v>
      </c>
      <c r="G87" s="32">
        <f>IF(OR($A87="",$B87=""),"",'MPTO_working_2-way'!E86)</f>
        <v>1.8714652956298199</v>
      </c>
      <c r="H87" s="30">
        <f>IF(OR($A87="",$B87=""),"",'OddsRatio_working_2-way'!M86)</f>
        <v>2.1476380835140083</v>
      </c>
      <c r="I87" s="30">
        <f>IF(OR($A87="",$B87=""),"",'OddsRatio_working_2-way'!N86)</f>
        <v>1.8713548411865626</v>
      </c>
      <c r="J87" s="30">
        <f>IF('Log_working_2-way'!$D86="","",A87^('Log_working_2-way'!$D86))</f>
        <v>2.1497509176455911</v>
      </c>
      <c r="K87" s="32">
        <f>IF('Log_working_2-way'!$D86="","",B87^('Log_working_2-way'!$D86))</f>
        <v>1.8697536002386808</v>
      </c>
      <c r="L87" s="37">
        <f t="shared" si="18"/>
        <v>0.46666666666666667</v>
      </c>
      <c r="M87" s="37">
        <f t="shared" si="19"/>
        <v>0.53333333333333344</v>
      </c>
      <c r="N87" s="38">
        <v>183</v>
      </c>
      <c r="O87" s="38">
        <f t="shared" si="20"/>
        <v>95.019230769230759</v>
      </c>
      <c r="P87" s="38">
        <f t="shared" si="21"/>
        <v>82.450549450549445</v>
      </c>
      <c r="Q87" s="38">
        <f t="shared" si="22"/>
        <v>100.54945054945054</v>
      </c>
      <c r="R87" s="38">
        <f t="shared" si="23"/>
        <v>87.980769230769226</v>
      </c>
      <c r="S87" s="39">
        <f t="shared" si="24"/>
        <v>-5.530219780219781</v>
      </c>
      <c r="T87" s="39">
        <f t="shared" si="25"/>
        <v>-5.530219780219781</v>
      </c>
      <c r="U87" t="s">
        <v>274</v>
      </c>
      <c r="V87" t="s">
        <v>275</v>
      </c>
      <c r="W87" t="s">
        <v>420</v>
      </c>
      <c r="X87" s="48" t="s">
        <v>415</v>
      </c>
      <c r="Y87" s="41"/>
    </row>
    <row r="88" spans="1:25" ht="15" x14ac:dyDescent="0.25">
      <c r="A88">
        <v>2.4900000000000002</v>
      </c>
      <c r="B88">
        <v>1.59</v>
      </c>
      <c r="C88" s="29">
        <f t="shared" si="17"/>
        <v>3.0537243312874107E-2</v>
      </c>
      <c r="D88" s="30">
        <f>IF(OR($A88="",$B88=""),"",A88*'MPTO_working_2-way'!$G87)</f>
        <v>2.5660377358490569</v>
      </c>
      <c r="E88" s="32">
        <f>IF(OR($A88="",$B88=""),"",B88*'MPTO_working_2-way'!$G87)</f>
        <v>1.6385542168674698</v>
      </c>
      <c r="F88" s="30">
        <f>IF(OR($A88="",$B88=""),"",'MPTO_working_2-way'!D87)</f>
        <v>2.5884083553986468</v>
      </c>
      <c r="G88" s="32">
        <f>IF(OR($A88="",$B88=""),"",'MPTO_working_2-way'!E87)</f>
        <v>1.6295610298203371</v>
      </c>
      <c r="H88" s="30">
        <f>IF(OR($A88="",$B88=""),"",'OddsRatio_working_2-way'!M87)</f>
        <v>2.5891581824392307</v>
      </c>
      <c r="I88" s="30">
        <f>IF(OR($A88="",$B88=""),"",'OddsRatio_working_2-way'!N87)</f>
        <v>1.6292639782813063</v>
      </c>
      <c r="J88" s="30">
        <f>IF('Log_working_2-way'!$D87="","",A88^('Log_working_2-way'!$D87))</f>
        <v>2.5995404513266163</v>
      </c>
      <c r="K88" s="32">
        <f>IF('Log_working_2-way'!$D87="","",B88^('Log_working_2-way'!$D87))</f>
        <v>1.6251795627741585</v>
      </c>
      <c r="L88" s="37">
        <f t="shared" si="18"/>
        <v>0.38970588235294112</v>
      </c>
      <c r="M88" s="37">
        <f t="shared" si="19"/>
        <v>0.61029411764705888</v>
      </c>
      <c r="N88" s="38">
        <v>184</v>
      </c>
      <c r="O88" s="38">
        <f t="shared" si="20"/>
        <v>110.10441767068272</v>
      </c>
      <c r="P88" s="38">
        <f t="shared" si="21"/>
        <v>68.276729559748432</v>
      </c>
      <c r="Q88" s="38">
        <f t="shared" si="22"/>
        <v>115.72327044025157</v>
      </c>
      <c r="R88" s="38">
        <f t="shared" si="23"/>
        <v>73.895582329317264</v>
      </c>
      <c r="S88" s="39">
        <f t="shared" si="24"/>
        <v>-5.6188527695688464</v>
      </c>
      <c r="T88" s="39">
        <f t="shared" si="25"/>
        <v>-5.6188527695688322</v>
      </c>
      <c r="U88" t="s">
        <v>276</v>
      </c>
      <c r="V88" t="s">
        <v>277</v>
      </c>
      <c r="W88" t="s">
        <v>420</v>
      </c>
      <c r="X88" s="48" t="s">
        <v>415</v>
      </c>
      <c r="Y88" s="41"/>
    </row>
    <row r="89" spans="1:25" ht="15" x14ac:dyDescent="0.25">
      <c r="A89">
        <v>1.9</v>
      </c>
      <c r="B89">
        <v>2.0099999999999998</v>
      </c>
      <c r="C89" s="29">
        <f t="shared" si="17"/>
        <v>2.3828227284629522E-2</v>
      </c>
      <c r="D89" s="30">
        <f>IF(OR($A89="",$B89=""),"",A89*'MPTO_working_2-way'!$G88)</f>
        <v>1.9452736318407959</v>
      </c>
      <c r="E89" s="32">
        <f>IF(OR($A89="",$B89=""),"",B89*'MPTO_working_2-way'!$G88)</f>
        <v>2.0578947368421052</v>
      </c>
      <c r="F89" s="30">
        <f>IF(OR($A89="",$B89=""),"",'MPTO_working_2-way'!D88)</f>
        <v>1.9440061084245355</v>
      </c>
      <c r="G89" s="32">
        <f>IF(OR($A89="",$B89=""),"",'MPTO_working_2-way'!E88)</f>
        <v>2.05931517929361</v>
      </c>
      <c r="H89" s="30">
        <f>IF(OR($A89="",$B89=""),"",'OddsRatio_working_2-way'!M88)</f>
        <v>1.9439751632913294</v>
      </c>
      <c r="I89" s="30">
        <f>IF(OR($A89="",$B89=""),"",'OddsRatio_working_2-way'!N88)</f>
        <v>2.0593499054713802</v>
      </c>
      <c r="J89" s="30">
        <f>IF('Log_working_2-way'!$D88="","",A89^('Log_working_2-way'!$D88))</f>
        <v>1.9434033475162076</v>
      </c>
      <c r="K89" s="32">
        <f>IF('Log_working_2-way'!$D88="","",B89^('Log_working_2-way'!$D88))</f>
        <v>2.0599919987911819</v>
      </c>
      <c r="L89" s="37">
        <f t="shared" si="18"/>
        <v>0.51406649616368294</v>
      </c>
      <c r="M89" s="37">
        <f t="shared" si="19"/>
        <v>0.48593350383631717</v>
      </c>
      <c r="N89" s="38">
        <v>185</v>
      </c>
      <c r="O89" s="38">
        <f t="shared" si="20"/>
        <v>87.631578947368411</v>
      </c>
      <c r="P89" s="38">
        <f t="shared" si="21"/>
        <v>92.960199004975124</v>
      </c>
      <c r="Q89" s="38">
        <f t="shared" si="22"/>
        <v>92.039800995024891</v>
      </c>
      <c r="R89" s="38">
        <f t="shared" si="23"/>
        <v>97.368421052631575</v>
      </c>
      <c r="S89" s="39">
        <f t="shared" si="24"/>
        <v>-4.40822204765648</v>
      </c>
      <c r="T89" s="39">
        <f t="shared" si="25"/>
        <v>-4.4082220476564515</v>
      </c>
      <c r="U89" t="s">
        <v>278</v>
      </c>
      <c r="V89" t="s">
        <v>279</v>
      </c>
      <c r="W89" t="s">
        <v>420</v>
      </c>
      <c r="X89" s="48" t="s">
        <v>415</v>
      </c>
      <c r="Y89" s="41"/>
    </row>
    <row r="90" spans="1:25" ht="15" x14ac:dyDescent="0.25">
      <c r="A90">
        <v>2.19</v>
      </c>
      <c r="B90">
        <v>1.74</v>
      </c>
      <c r="C90" s="29">
        <f t="shared" si="17"/>
        <v>3.1333648244370904E-2</v>
      </c>
      <c r="D90" s="30">
        <f>IF(OR($A90="",$B90=""),"",A90*'MPTO_working_2-way'!$G89)</f>
        <v>2.2586206896551722</v>
      </c>
      <c r="E90" s="32">
        <f>IF(OR($A90="",$B90=""),"",B90*'MPTO_working_2-way'!$G89)</f>
        <v>1.7945205479452053</v>
      </c>
      <c r="F90" s="30">
        <f>IF(OR($A90="",$B90=""),"",'MPTO_working_2-way'!D89)</f>
        <v>2.2678093197643276</v>
      </c>
      <c r="G90" s="32">
        <f>IF(OR($A90="",$B90=""),"",'MPTO_working_2-way'!E89)</f>
        <v>1.7887621461765948</v>
      </c>
      <c r="H90" s="30">
        <f>IF(OR($A90="",$B90=""),"",'OddsRatio_working_2-way'!M89)</f>
        <v>2.2681120250624973</v>
      </c>
      <c r="I90" s="30">
        <f>IF(OR($A90="",$B90=""),"",'OddsRatio_working_2-way'!N89)</f>
        <v>1.7885738643245783</v>
      </c>
      <c r="J90" s="30">
        <f>IF('Log_working_2-way'!$D89="","",A90^('Log_working_2-way'!$D89))</f>
        <v>2.2723226675973618</v>
      </c>
      <c r="K90" s="32">
        <f>IF('Log_working_2-way'!$D89="","",B90^('Log_working_2-way'!$D89))</f>
        <v>1.7859641468844982</v>
      </c>
      <c r="L90" s="37">
        <f t="shared" si="18"/>
        <v>0.44274809160305351</v>
      </c>
      <c r="M90" s="37">
        <f t="shared" si="19"/>
        <v>0.5572519083969466</v>
      </c>
      <c r="N90" s="38">
        <v>186</v>
      </c>
      <c r="O90" s="38">
        <f t="shared" si="20"/>
        <v>101.06849315068493</v>
      </c>
      <c r="P90" s="38">
        <f t="shared" si="21"/>
        <v>79.10344827586205</v>
      </c>
      <c r="Q90" s="38">
        <f t="shared" si="22"/>
        <v>106.89655172413792</v>
      </c>
      <c r="R90" s="38">
        <f t="shared" si="23"/>
        <v>84.93150684931507</v>
      </c>
      <c r="S90" s="39">
        <f t="shared" si="24"/>
        <v>-5.8280585734529922</v>
      </c>
      <c r="T90" s="39">
        <f t="shared" si="25"/>
        <v>-5.8280585734530206</v>
      </c>
      <c r="U90" t="s">
        <v>280</v>
      </c>
      <c r="V90" t="s">
        <v>281</v>
      </c>
      <c r="W90" t="s">
        <v>421</v>
      </c>
      <c r="X90" s="48" t="s">
        <v>415</v>
      </c>
      <c r="Y90" s="41"/>
    </row>
    <row r="91" spans="1:25" ht="15" x14ac:dyDescent="0.25">
      <c r="A91">
        <v>2.2400000000000002</v>
      </c>
      <c r="B91">
        <v>1.7</v>
      </c>
      <c r="C91" s="29">
        <f t="shared" si="17"/>
        <v>3.4663865546218364E-2</v>
      </c>
      <c r="D91" s="30">
        <f>IF(OR($A91="",$B91=""),"",A91*'MPTO_working_2-way'!$G90)</f>
        <v>2.3176470588235292</v>
      </c>
      <c r="E91" s="32">
        <f>IF(OR($A91="",$B91=""),"",B91*'MPTO_working_2-way'!$G90)</f>
        <v>1.7589285714285712</v>
      </c>
      <c r="F91" s="30">
        <f>IF(OR($A91="",$B91=""),"",'MPTO_working_2-way'!D90)</f>
        <v>2.3304773561811505</v>
      </c>
      <c r="G91" s="32">
        <f>IF(OR($A91="",$B91=""),"",'MPTO_working_2-way'!E90)</f>
        <v>1.7516099356025756</v>
      </c>
      <c r="H91" s="30">
        <f>IF(OR($A91="",$B91=""),"",'OddsRatio_working_2-way'!M90)</f>
        <v>2.3309502512973848</v>
      </c>
      <c r="I91" s="30">
        <f>IF(OR($A91="",$B91=""),"",'OddsRatio_working_2-way'!N90)</f>
        <v>1.7513428837969105</v>
      </c>
      <c r="J91" s="30">
        <f>IF('Log_working_2-way'!$D90="","",A91^('Log_working_2-way'!$D90))</f>
        <v>2.3368656510313084</v>
      </c>
      <c r="K91" s="32">
        <f>IF('Log_working_2-way'!$D90="","",B91^('Log_working_2-way'!$D90))</f>
        <v>1.7480183212340654</v>
      </c>
      <c r="L91" s="37">
        <f t="shared" si="18"/>
        <v>0.43147208121827418</v>
      </c>
      <c r="M91" s="37">
        <f t="shared" si="19"/>
        <v>0.56852791878172593</v>
      </c>
      <c r="N91" s="38">
        <v>187</v>
      </c>
      <c r="O91" s="38">
        <f t="shared" si="20"/>
        <v>103.51785714285715</v>
      </c>
      <c r="P91" s="38">
        <f t="shared" si="21"/>
        <v>76.999999999999986</v>
      </c>
      <c r="Q91" s="38">
        <f t="shared" si="22"/>
        <v>110</v>
      </c>
      <c r="R91" s="38">
        <f t="shared" si="23"/>
        <v>83.482142857142847</v>
      </c>
      <c r="S91" s="39">
        <f t="shared" si="24"/>
        <v>-6.482142857142847</v>
      </c>
      <c r="T91" s="39">
        <f t="shared" si="25"/>
        <v>-6.4821428571428612</v>
      </c>
      <c r="U91" t="s">
        <v>282</v>
      </c>
      <c r="V91" t="s">
        <v>283</v>
      </c>
      <c r="W91" t="s">
        <v>421</v>
      </c>
      <c r="X91" s="48" t="s">
        <v>415</v>
      </c>
      <c r="Y91" s="41"/>
    </row>
    <row r="92" spans="1:25" ht="15" x14ac:dyDescent="0.25">
      <c r="A92">
        <v>2.38</v>
      </c>
      <c r="B92">
        <v>1.63</v>
      </c>
      <c r="C92" s="29">
        <f t="shared" si="17"/>
        <v>3.3664999742228252E-2</v>
      </c>
      <c r="D92" s="30">
        <f>IF(OR($A92="",$B92=""),"",A92*'MPTO_working_2-way'!$G91)</f>
        <v>2.4601226993865031</v>
      </c>
      <c r="E92" s="32">
        <f>IF(OR($A92="",$B92=""),"",B92*'MPTO_working_2-way'!$G91)</f>
        <v>1.6848739495798319</v>
      </c>
      <c r="F92" s="30">
        <f>IF(OR($A92="",$B92=""),"",'MPTO_working_2-way'!D91)</f>
        <v>2.4793251102447753</v>
      </c>
      <c r="G92" s="32">
        <f>IF(OR($A92="",$B92=""),"",'MPTO_working_2-way'!E91)</f>
        <v>1.6759839288028686</v>
      </c>
      <c r="H92" s="30">
        <f>IF(OR($A92="",$B92=""),"",'OddsRatio_working_2-way'!M91)</f>
        <v>2.4800257398019103</v>
      </c>
      <c r="I92" s="30">
        <f>IF(OR($A92="",$B92=""),"",'OddsRatio_working_2-way'!N91)</f>
        <v>1.6756639246921761</v>
      </c>
      <c r="J92" s="30">
        <f>IF('Log_working_2-way'!$D91="","",A92^('Log_working_2-way'!$D91))</f>
        <v>2.4889275111820632</v>
      </c>
      <c r="K92" s="32">
        <f>IF('Log_working_2-way'!$D91="","",B92^('Log_working_2-way'!$D91))</f>
        <v>1.6716243688761041</v>
      </c>
      <c r="L92" s="37">
        <f t="shared" si="18"/>
        <v>0.40648379052369077</v>
      </c>
      <c r="M92" s="37">
        <f t="shared" si="19"/>
        <v>0.59351620947630923</v>
      </c>
      <c r="N92" s="38">
        <v>188</v>
      </c>
      <c r="O92" s="38">
        <f t="shared" si="20"/>
        <v>109.00840336134453</v>
      </c>
      <c r="P92" s="38">
        <f t="shared" si="21"/>
        <v>72.662576687116569</v>
      </c>
      <c r="Q92" s="38">
        <f t="shared" si="22"/>
        <v>115.33742331288343</v>
      </c>
      <c r="R92" s="38">
        <f t="shared" si="23"/>
        <v>78.991596638655466</v>
      </c>
      <c r="S92" s="39">
        <f t="shared" si="24"/>
        <v>-6.3290199515388963</v>
      </c>
      <c r="T92" s="39">
        <f t="shared" si="25"/>
        <v>-6.3290199515388963</v>
      </c>
      <c r="U92" t="s">
        <v>284</v>
      </c>
      <c r="V92" t="s">
        <v>285</v>
      </c>
      <c r="W92" t="s">
        <v>421</v>
      </c>
      <c r="X92" s="48" t="s">
        <v>415</v>
      </c>
      <c r="Y92" s="41"/>
    </row>
    <row r="93" spans="1:25" ht="15" x14ac:dyDescent="0.25">
      <c r="A93">
        <v>2.44</v>
      </c>
      <c r="B93">
        <v>1.6</v>
      </c>
      <c r="C93" s="29">
        <f t="shared" si="17"/>
        <v>3.4836065573770503E-2</v>
      </c>
      <c r="D93" s="30">
        <f>IF(OR($A93="",$B93=""),"",A93*'MPTO_working_2-way'!$G92)</f>
        <v>2.5249999999999999</v>
      </c>
      <c r="E93" s="32">
        <f>IF(OR($A93="",$B93=""),"",B93*'MPTO_working_2-way'!$G92)</f>
        <v>1.6557377049180328</v>
      </c>
      <c r="F93" s="30">
        <f>IF(OR($A93="",$B93=""),"",'MPTO_working_2-way'!D92)</f>
        <v>2.548302872062663</v>
      </c>
      <c r="G93" s="32">
        <f>IF(OR($A93="",$B93=""),"",'MPTO_working_2-way'!E92)</f>
        <v>1.6458684654300169</v>
      </c>
      <c r="H93" s="30">
        <f>IF(OR($A93="",$B93=""),"",'OddsRatio_working_2-way'!M92)</f>
        <v>2.5491933384829668</v>
      </c>
      <c r="I93" s="30">
        <f>IF(OR($A93="",$B93=""),"",'OddsRatio_working_2-way'!N92)</f>
        <v>1.6454972243679031</v>
      </c>
      <c r="J93" s="30">
        <f>IF('Log_working_2-way'!$D92="","",A93^('Log_working_2-way'!$D92))</f>
        <v>2.5600465119993632</v>
      </c>
      <c r="K93" s="32">
        <f>IF('Log_working_2-way'!$D92="","",B93^('Log_working_2-way'!$D92))</f>
        <v>1.6410065291696188</v>
      </c>
      <c r="L93" s="37">
        <f t="shared" si="18"/>
        <v>0.39603960396039606</v>
      </c>
      <c r="M93" s="37">
        <f t="shared" si="19"/>
        <v>0.60396039603960394</v>
      </c>
      <c r="N93" s="38">
        <v>189</v>
      </c>
      <c r="O93" s="38">
        <f t="shared" si="20"/>
        <v>111.54098360655736</v>
      </c>
      <c r="P93" s="38">
        <f t="shared" si="21"/>
        <v>70.875000000000028</v>
      </c>
      <c r="Q93" s="38">
        <f t="shared" si="22"/>
        <v>118.125</v>
      </c>
      <c r="R93" s="38">
        <f t="shared" si="23"/>
        <v>77.459016393442624</v>
      </c>
      <c r="S93" s="39">
        <f t="shared" si="24"/>
        <v>-6.5840163934426386</v>
      </c>
      <c r="T93" s="39">
        <f t="shared" si="25"/>
        <v>-6.5840163934425959</v>
      </c>
      <c r="U93" t="s">
        <v>286</v>
      </c>
      <c r="V93" t="s">
        <v>287</v>
      </c>
      <c r="W93" t="s">
        <v>421</v>
      </c>
      <c r="X93" s="48" t="s">
        <v>415</v>
      </c>
      <c r="Y93" s="41"/>
    </row>
    <row r="94" spans="1:25" ht="15" x14ac:dyDescent="0.25">
      <c r="A94">
        <v>2.2599999999999998</v>
      </c>
      <c r="B94">
        <v>1.69</v>
      </c>
      <c r="C94" s="29">
        <f t="shared" si="17"/>
        <v>3.4193852437555794E-2</v>
      </c>
      <c r="D94" s="30">
        <f>IF(OR($A94="",$B94=""),"",A94*'MPTO_working_2-way'!$G93)</f>
        <v>2.3372781065088759</v>
      </c>
      <c r="E94" s="32">
        <f>IF(OR($A94="",$B94=""),"",B94*'MPTO_working_2-way'!$G93)</f>
        <v>1.7477876106194692</v>
      </c>
      <c r="F94" s="30">
        <f>IF(OR($A94="",$B94=""),"",'MPTO_working_2-way'!D93)</f>
        <v>2.3508340001231001</v>
      </c>
      <c r="G94" s="32">
        <f>IF(OR($A94="",$B94=""),"",'MPTO_working_2-way'!E93)</f>
        <v>1.740283410033262</v>
      </c>
      <c r="H94" s="30">
        <f>IF(OR($A94="",$B94=""),"",'OddsRatio_working_2-way'!M93)</f>
        <v>2.351327849384353</v>
      </c>
      <c r="I94" s="30">
        <f>IF(OR($A94="",$B94=""),"",'OddsRatio_working_2-way'!N93)</f>
        <v>1.7400128699009547</v>
      </c>
      <c r="J94" s="30">
        <f>IF('Log_working_2-way'!$D93="","",A94^('Log_working_2-way'!$D93))</f>
        <v>2.3575800032398484</v>
      </c>
      <c r="K94" s="32">
        <f>IF('Log_working_2-way'!$D93="","",B94^('Log_working_2-way'!$D93))</f>
        <v>1.7366048392090647</v>
      </c>
      <c r="L94" s="37">
        <f t="shared" si="18"/>
        <v>0.42784810126582273</v>
      </c>
      <c r="M94" s="37">
        <f t="shared" si="19"/>
        <v>0.57215189873417716</v>
      </c>
      <c r="N94" s="38">
        <v>190</v>
      </c>
      <c r="O94" s="38">
        <f t="shared" si="20"/>
        <v>105.92920353982301</v>
      </c>
      <c r="P94" s="38">
        <f t="shared" si="21"/>
        <v>77.573964497041402</v>
      </c>
      <c r="Q94" s="38">
        <f t="shared" si="22"/>
        <v>112.42603550295858</v>
      </c>
      <c r="R94" s="38">
        <f t="shared" si="23"/>
        <v>84.070796460176993</v>
      </c>
      <c r="S94" s="39">
        <f t="shared" si="24"/>
        <v>-6.4968319631355769</v>
      </c>
      <c r="T94" s="39">
        <f t="shared" si="25"/>
        <v>-6.4968319631355911</v>
      </c>
      <c r="U94" t="s">
        <v>288</v>
      </c>
      <c r="V94" t="s">
        <v>289</v>
      </c>
      <c r="W94" t="s">
        <v>421</v>
      </c>
      <c r="X94" s="48" t="s">
        <v>415</v>
      </c>
      <c r="Y94" s="41"/>
    </row>
    <row r="95" spans="1:25" ht="15" x14ac:dyDescent="0.25">
      <c r="A95">
        <v>2.2599999999999998</v>
      </c>
      <c r="B95">
        <v>1.69</v>
      </c>
      <c r="C95" s="29">
        <f t="shared" si="17"/>
        <v>3.4193852437555794E-2</v>
      </c>
      <c r="D95" s="30">
        <f>IF(OR($A95="",$B95=""),"",A95*'MPTO_working_2-way'!$G94)</f>
        <v>2.3372781065088759</v>
      </c>
      <c r="E95" s="32">
        <f>IF(OR($A95="",$B95=""),"",B95*'MPTO_working_2-way'!$G94)</f>
        <v>1.7477876106194692</v>
      </c>
      <c r="F95" s="30">
        <f>IF(OR($A95="",$B95=""),"",'MPTO_working_2-way'!D94)</f>
        <v>2.3508340001231001</v>
      </c>
      <c r="G95" s="32">
        <f>IF(OR($A95="",$B95=""),"",'MPTO_working_2-way'!E94)</f>
        <v>1.740283410033262</v>
      </c>
      <c r="H95" s="30">
        <f>IF(OR($A95="",$B95=""),"",'OddsRatio_working_2-way'!M94)</f>
        <v>2.351327849384353</v>
      </c>
      <c r="I95" s="30">
        <f>IF(OR($A95="",$B95=""),"",'OddsRatio_working_2-way'!N94)</f>
        <v>1.7400128699009547</v>
      </c>
      <c r="J95" s="30">
        <f>IF('Log_working_2-way'!$D94="","",A95^('Log_working_2-way'!$D94))</f>
        <v>2.3575800032398484</v>
      </c>
      <c r="K95" s="32">
        <f>IF('Log_working_2-way'!$D94="","",B95^('Log_working_2-way'!$D94))</f>
        <v>1.7366048392090647</v>
      </c>
      <c r="L95" s="37">
        <f t="shared" si="18"/>
        <v>0.42784810126582273</v>
      </c>
      <c r="M95" s="37">
        <f t="shared" si="19"/>
        <v>0.57215189873417716</v>
      </c>
      <c r="N95" s="38">
        <v>191</v>
      </c>
      <c r="O95" s="38">
        <f t="shared" si="20"/>
        <v>106.48672566371681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84.513274336283189</v>
      </c>
      <c r="S95" s="39">
        <f t="shared" si="24"/>
        <v>-6.5310258155731304</v>
      </c>
      <c r="T95" s="39">
        <f t="shared" si="25"/>
        <v>-6.5310258155731447</v>
      </c>
      <c r="U95" t="s">
        <v>290</v>
      </c>
      <c r="V95" t="s">
        <v>291</v>
      </c>
      <c r="W95" t="s">
        <v>421</v>
      </c>
      <c r="X95" s="48" t="s">
        <v>415</v>
      </c>
      <c r="Y95" s="41"/>
    </row>
    <row r="96" spans="1:25" ht="15" x14ac:dyDescent="0.25">
      <c r="A96">
        <v>2.4700000000000002</v>
      </c>
      <c r="B96">
        <v>1.59</v>
      </c>
      <c r="C96" s="29">
        <f t="shared" si="17"/>
        <v>3.37891172052045E-2</v>
      </c>
      <c r="D96" s="30">
        <f>IF(OR($A96="",$B96=""),"",A96*'MPTO_working_2-way'!$G95)</f>
        <v>2.5534591194968552</v>
      </c>
      <c r="E96" s="32">
        <f>IF(OR($A96="",$B96=""),"",B96*'MPTO_working_2-way'!$G95)</f>
        <v>1.6437246963562753</v>
      </c>
      <c r="F96" s="30">
        <f>IF(OR($A96="",$B96=""),"",'MPTO_working_2-way'!D95)</f>
        <v>2.5775604633610079</v>
      </c>
      <c r="G96" s="32">
        <f>IF(OR($A96="",$B96=""),"",'MPTO_working_2-way'!E95)</f>
        <v>1.6338901254342355</v>
      </c>
      <c r="H96" s="30">
        <f>IF(OR($A96="",$B96=""),"",'OddsRatio_working_2-way'!M95)</f>
        <v>2.5784566588059405</v>
      </c>
      <c r="I96" s="30">
        <f>IF(OR($A96="",$B96=""),"",'OddsRatio_working_2-way'!N95)</f>
        <v>1.6335302236023845</v>
      </c>
      <c r="J96" s="30">
        <f>IF('Log_working_2-way'!$D95="","",A96^('Log_working_2-way'!$D95))</f>
        <v>2.5896826442672194</v>
      </c>
      <c r="K96" s="32">
        <f>IF('Log_working_2-way'!$D95="","",B96^('Log_working_2-way'!$D95))</f>
        <v>1.6290563739914652</v>
      </c>
      <c r="L96" s="37">
        <f t="shared" si="18"/>
        <v>0.39162561576354682</v>
      </c>
      <c r="M96" s="37">
        <f t="shared" si="19"/>
        <v>0.60837438423645318</v>
      </c>
      <c r="N96" s="38">
        <v>192</v>
      </c>
      <c r="O96" s="38">
        <f t="shared" si="20"/>
        <v>114.2672064777328</v>
      </c>
      <c r="P96" s="38">
        <f t="shared" si="21"/>
        <v>71.245283018867937</v>
      </c>
      <c r="Q96" s="38">
        <f t="shared" si="22"/>
        <v>120.75471698113208</v>
      </c>
      <c r="R96" s="38">
        <f t="shared" si="23"/>
        <v>77.732793522267201</v>
      </c>
      <c r="S96" s="39">
        <f t="shared" si="24"/>
        <v>-6.4875105033992782</v>
      </c>
      <c r="T96" s="39">
        <f t="shared" si="25"/>
        <v>-6.4875105033992639</v>
      </c>
      <c r="U96" t="s">
        <v>292</v>
      </c>
      <c r="V96" t="s">
        <v>293</v>
      </c>
      <c r="W96" t="s">
        <v>421</v>
      </c>
      <c r="X96" s="48" t="s">
        <v>415</v>
      </c>
      <c r="Y96" s="41"/>
    </row>
    <row r="97" spans="1:25" ht="15" x14ac:dyDescent="0.25">
      <c r="A97">
        <v>2.0499999999999998</v>
      </c>
      <c r="B97">
        <v>1.85</v>
      </c>
      <c r="C97" s="29">
        <f t="shared" si="17"/>
        <v>2.8345418589321048E-2</v>
      </c>
      <c r="D97" s="30">
        <f>IF(OR($A97="",$B97=""),"",A97*'MPTO_working_2-way'!$G96)</f>
        <v>2.1081081081081079</v>
      </c>
      <c r="E97" s="32">
        <f>IF(OR($A97="",$B97=""),"",B97*'MPTO_working_2-way'!$G96)</f>
        <v>1.902439024390244</v>
      </c>
      <c r="F97" s="30">
        <f>IF(OR($A97="",$B97=""),"",'MPTO_working_2-way'!D96)</f>
        <v>2.1113430758524703</v>
      </c>
      <c r="G97" s="32">
        <f>IF(OR($A97="",$B97=""),"",'MPTO_working_2-way'!E96)</f>
        <v>1.8998121477770822</v>
      </c>
      <c r="H97" s="30">
        <f>IF(OR($A97="",$B97=""),"",'OddsRatio_working_2-way'!M96)</f>
        <v>2.1114378604524222</v>
      </c>
      <c r="I97" s="30">
        <f>IF(OR($A97="",$B97=""),"",'OddsRatio_working_2-way'!N96)</f>
        <v>1.8997354108424378</v>
      </c>
      <c r="J97" s="30">
        <f>IF('Log_working_2-way'!$D96="","",A97^('Log_working_2-way'!$D96))</f>
        <v>2.1129081281913611</v>
      </c>
      <c r="K97" s="32">
        <f>IF('Log_working_2-way'!$D96="","",B97^('Log_working_2-way'!$D96))</f>
        <v>1.8985467665018629</v>
      </c>
      <c r="L97" s="37">
        <f t="shared" si="18"/>
        <v>0.47435897435897439</v>
      </c>
      <c r="M97" s="37">
        <f t="shared" si="19"/>
        <v>0.52564102564102555</v>
      </c>
      <c r="N97" s="38">
        <v>193</v>
      </c>
      <c r="O97" s="38">
        <f t="shared" si="20"/>
        <v>98.853658536585357</v>
      </c>
      <c r="P97" s="38">
        <f t="shared" si="21"/>
        <v>88.675675675675663</v>
      </c>
      <c r="Q97" s="38">
        <f t="shared" si="22"/>
        <v>104.32432432432431</v>
      </c>
      <c r="R97" s="38">
        <f t="shared" si="23"/>
        <v>94.146341463414643</v>
      </c>
      <c r="S97" s="39">
        <f t="shared" si="24"/>
        <v>-5.4706657877389517</v>
      </c>
      <c r="T97" s="39">
        <f t="shared" si="25"/>
        <v>-5.4706657877389802</v>
      </c>
      <c r="U97" t="s">
        <v>294</v>
      </c>
      <c r="V97" t="s">
        <v>295</v>
      </c>
      <c r="W97" t="s">
        <v>421</v>
      </c>
      <c r="X97" s="48" t="s">
        <v>415</v>
      </c>
      <c r="Y97" s="41"/>
    </row>
    <row r="98" spans="1:25" ht="15" x14ac:dyDescent="0.25">
      <c r="A98">
        <v>1.99</v>
      </c>
      <c r="B98">
        <v>1.9</v>
      </c>
      <c r="C98" s="29">
        <f t="shared" si="17"/>
        <v>2.8828352287754377E-2</v>
      </c>
      <c r="D98" s="30">
        <f>IF(OR($A98="",$B98=""),"",A98*'MPTO_working_2-way'!$G97)</f>
        <v>2.0473684210526311</v>
      </c>
      <c r="E98" s="32">
        <f>IF(OR($A98="",$B98=""),"",B98*'MPTO_working_2-way'!$G97)</f>
        <v>1.9547738693467331</v>
      </c>
      <c r="F98" s="30">
        <f>IF(OR($A98="",$B98=""),"",'MPTO_working_2-way'!D97)</f>
        <v>2.0487672717420748</v>
      </c>
      <c r="G98" s="32">
        <f>IF(OR($A98="",$B98=""),"",'MPTO_working_2-way'!E97)</f>
        <v>1.9535003874967702</v>
      </c>
      <c r="H98" s="30">
        <f>IF(OR($A98="",$B98=""),"",'OddsRatio_working_2-way'!M97)</f>
        <v>2.0488088481701512</v>
      </c>
      <c r="I98" s="30">
        <f>IF(OR($A98="",$B98=""),"",'OddsRatio_working_2-way'!N97)</f>
        <v>1.9534625892455926</v>
      </c>
      <c r="J98" s="30">
        <f>IF('Log_working_2-way'!$D97="","",A98^('Log_working_2-way'!$D97))</f>
        <v>2.0494438264048878</v>
      </c>
      <c r="K98" s="32">
        <f>IF('Log_working_2-way'!$D97="","",B98^('Log_working_2-way'!$D97))</f>
        <v>1.9528856855785393</v>
      </c>
      <c r="L98" s="37">
        <f t="shared" si="18"/>
        <v>0.48843187660668391</v>
      </c>
      <c r="M98" s="37">
        <f t="shared" si="19"/>
        <v>0.51156812339331637</v>
      </c>
      <c r="N98" s="38">
        <v>194</v>
      </c>
      <c r="O98" s="38">
        <f t="shared" si="20"/>
        <v>96.51256281407035</v>
      </c>
      <c r="P98" s="38">
        <f t="shared" si="21"/>
        <v>91.894736842105246</v>
      </c>
      <c r="Q98" s="38">
        <f t="shared" si="22"/>
        <v>102.10526315789473</v>
      </c>
      <c r="R98" s="38">
        <f t="shared" si="23"/>
        <v>97.487437185929636</v>
      </c>
      <c r="S98" s="39">
        <f t="shared" si="24"/>
        <v>-5.5927003438243759</v>
      </c>
      <c r="T98" s="39">
        <f t="shared" si="25"/>
        <v>-5.5927003438243901</v>
      </c>
      <c r="U98" t="s">
        <v>296</v>
      </c>
      <c r="V98" t="s">
        <v>297</v>
      </c>
      <c r="W98" t="s">
        <v>96</v>
      </c>
      <c r="X98" s="48" t="s">
        <v>415</v>
      </c>
      <c r="Y98" s="41"/>
    </row>
    <row r="99" spans="1:25" ht="15" x14ac:dyDescent="0.25">
      <c r="A99">
        <v>1.46</v>
      </c>
      <c r="B99">
        <v>2.79</v>
      </c>
      <c r="C99" s="29">
        <f t="shared" si="17"/>
        <v>4.335444591741533E-2</v>
      </c>
      <c r="D99" s="30">
        <f>IF(OR($A99="",$B99=""),"",A99*'MPTO_working_2-way'!$G98)</f>
        <v>1.5232974910394264</v>
      </c>
      <c r="E99" s="32">
        <f>IF(OR($A99="",$B99=""),"",B99*'MPTO_working_2-way'!$G98)</f>
        <v>2.9109589041095889</v>
      </c>
      <c r="F99" s="30">
        <f>IF(OR($A99="",$B99=""),"",'MPTO_working_2-way'!D98)</f>
        <v>1.5077173631417253</v>
      </c>
      <c r="G99" s="32">
        <f>IF(OR($A99="",$B99=""),"",'MPTO_working_2-way'!E98)</f>
        <v>2.9695997667128378</v>
      </c>
      <c r="H99" s="30">
        <f>IF(OR($A99="",$B99=""),"",'OddsRatio_working_2-way'!M98)</f>
        <v>1.5069351440011465</v>
      </c>
      <c r="I99" s="30">
        <f>IF(OR($A99="",$B99=""),"",'OddsRatio_working_2-way'!N98)</f>
        <v>2.9726389299175064</v>
      </c>
      <c r="J99" s="30">
        <f>IF('Log_working_2-way'!$D98="","",A99^('Log_working_2-way'!$D98))</f>
        <v>1.4997735996561257</v>
      </c>
      <c r="K99" s="32">
        <f>IF('Log_working_2-way'!$D98="","",B99^('Log_working_2-way'!$D98))</f>
        <v>3.0009060116146968</v>
      </c>
      <c r="L99" s="37">
        <f t="shared" si="18"/>
        <v>0.65647058823529414</v>
      </c>
      <c r="M99" s="37">
        <f t="shared" si="19"/>
        <v>0.34352941176470592</v>
      </c>
      <c r="N99" s="38">
        <v>195</v>
      </c>
      <c r="O99" s="38">
        <f t="shared" si="20"/>
        <v>61.438356164383549</v>
      </c>
      <c r="P99" s="38">
        <f t="shared" si="21"/>
        <v>125.10752688172042</v>
      </c>
      <c r="Q99" s="38">
        <f t="shared" si="22"/>
        <v>69.892473118279568</v>
      </c>
      <c r="R99" s="38">
        <f t="shared" si="23"/>
        <v>133.56164383561642</v>
      </c>
      <c r="S99" s="39">
        <f t="shared" si="24"/>
        <v>-8.454116953896019</v>
      </c>
      <c r="T99" s="39">
        <f t="shared" si="25"/>
        <v>-8.4541169538960048</v>
      </c>
      <c r="U99" t="s">
        <v>298</v>
      </c>
      <c r="V99" t="s">
        <v>299</v>
      </c>
      <c r="W99" t="s">
        <v>96</v>
      </c>
      <c r="X99" s="48" t="s">
        <v>415</v>
      </c>
      <c r="Y99" s="41"/>
    </row>
    <row r="100" spans="1:25" ht="15" x14ac:dyDescent="0.25">
      <c r="A100">
        <v>2.09</v>
      </c>
      <c r="B100">
        <v>1.81</v>
      </c>
      <c r="C100" s="29">
        <f t="shared" si="17"/>
        <v>3.0955087366835166E-2</v>
      </c>
      <c r="D100" s="30">
        <f>IF(OR($A100="",$B100=""),"",A100*'MPTO_working_2-way'!$G99)</f>
        <v>2.1546961325966851</v>
      </c>
      <c r="E100" s="32">
        <f>IF(OR($A100="",$B100=""),"",B100*'MPTO_working_2-way'!$G99)</f>
        <v>1.8660287081339717</v>
      </c>
      <c r="F100" s="30">
        <f>IF(OR($A100="",$B100=""),"",'MPTO_working_2-way'!D99)</f>
        <v>2.159867538325388</v>
      </c>
      <c r="G100" s="32">
        <f>IF(OR($A100="",$B100=""),"",'MPTO_working_2-way'!E99)</f>
        <v>1.8621674173619833</v>
      </c>
      <c r="H100" s="30">
        <f>IF(OR($A100="",$B100=""),"",'OddsRatio_working_2-way'!M99)</f>
        <v>2.1600340565456171</v>
      </c>
      <c r="I100" s="30">
        <f>IF(OR($A100="",$B100=""),"",'OddsRatio_working_2-way'!N99)</f>
        <v>1.8620436566990362</v>
      </c>
      <c r="J100" s="30">
        <f>IF('Log_working_2-way'!$D99="","",A100^('Log_working_2-way'!$D99))</f>
        <v>2.1623937828196005</v>
      </c>
      <c r="K100" s="32">
        <f>IF('Log_working_2-way'!$D99="","",B100^('Log_working_2-way'!$D99))</f>
        <v>1.8602936584659731</v>
      </c>
      <c r="L100" s="37">
        <f t="shared" si="18"/>
        <v>0.46410256410256412</v>
      </c>
      <c r="M100" s="37">
        <f t="shared" si="19"/>
        <v>0.53589743589743577</v>
      </c>
      <c r="N100" s="38">
        <v>196</v>
      </c>
      <c r="O100" s="38">
        <f t="shared" si="20"/>
        <v>102.22009569377991</v>
      </c>
      <c r="P100" s="38">
        <f t="shared" si="21"/>
        <v>87.712707182320443</v>
      </c>
      <c r="Q100" s="38">
        <f t="shared" si="22"/>
        <v>108.28729281767957</v>
      </c>
      <c r="R100" s="38">
        <f t="shared" si="23"/>
        <v>93.779904306220104</v>
      </c>
      <c r="S100" s="39">
        <f t="shared" si="24"/>
        <v>-6.0671971238996605</v>
      </c>
      <c r="T100" s="39">
        <f t="shared" si="25"/>
        <v>-6.0671971238996605</v>
      </c>
      <c r="U100" t="s">
        <v>300</v>
      </c>
      <c r="V100" t="s">
        <v>301</v>
      </c>
      <c r="W100" t="s">
        <v>96</v>
      </c>
      <c r="X100" s="48" t="s">
        <v>415</v>
      </c>
      <c r="Y100" s="41"/>
    </row>
    <row r="101" spans="1:25" s="35" customFormat="1" ht="15" x14ac:dyDescent="0.25">
      <c r="A101">
        <v>2.35</v>
      </c>
      <c r="B101">
        <v>1.64</v>
      </c>
      <c r="C101" s="29">
        <f t="shared" si="17"/>
        <v>3.5288012454592677E-2</v>
      </c>
      <c r="D101" s="30">
        <f>IF(OR($A101="",$B101=""),"",A101*'MPTO_working_2-way'!$G100)</f>
        <v>2.4329268292682928</v>
      </c>
      <c r="E101" s="32">
        <f>IF(OR($A101="",$B101=""),"",B101*'MPTO_working_2-way'!$G100)</f>
        <v>1.6978723404255318</v>
      </c>
      <c r="F101" s="30">
        <f>IF(OR($A101="",$B101=""),"",'MPTO_working_2-way'!D100)</f>
        <v>2.4516539440203564</v>
      </c>
      <c r="G101" s="32">
        <f>IF(OR($A101="",$B101=""),"",'MPTO_working_2-way'!E100)</f>
        <v>1.6888694127957931</v>
      </c>
      <c r="H101" s="30">
        <f>IF(OR($A101="",$B101=""),"",'OddsRatio_working_2-way'!M100)</f>
        <v>2.452368754827781</v>
      </c>
      <c r="I101" s="30">
        <f>IF(OR($A101="",$B101=""),"",'OddsRatio_working_2-way'!N100)</f>
        <v>1.6885303726590961</v>
      </c>
      <c r="J101" s="30">
        <f>IF('Log_working_2-way'!$D100="","",A101^('Log_working_2-way'!$D100))</f>
        <v>2.4610558748503579</v>
      </c>
      <c r="K101" s="32">
        <f>IF('Log_working_2-way'!$D100="","",B101^('Log_working_2-way'!$D100))</f>
        <v>1.6844365210210133</v>
      </c>
      <c r="L101" s="37">
        <f t="shared" si="18"/>
        <v>0.41102756892230574</v>
      </c>
      <c r="M101" s="37">
        <f t="shared" si="19"/>
        <v>0.58897243107769426</v>
      </c>
      <c r="N101" s="38">
        <v>197</v>
      </c>
      <c r="O101" s="38">
        <f t="shared" si="20"/>
        <v>113.17021276595747</v>
      </c>
      <c r="P101" s="38">
        <f t="shared" si="21"/>
        <v>76.878048780487788</v>
      </c>
      <c r="Q101" s="38">
        <f t="shared" si="22"/>
        <v>120.1219512195122</v>
      </c>
      <c r="R101" s="38">
        <f t="shared" si="23"/>
        <v>83.829787234042556</v>
      </c>
      <c r="S101" s="39">
        <f t="shared" si="24"/>
        <v>-6.9517384535547251</v>
      </c>
      <c r="T101" s="39">
        <f t="shared" si="25"/>
        <v>-6.9517384535547677</v>
      </c>
      <c r="U101" t="s">
        <v>75</v>
      </c>
      <c r="V101" t="s">
        <v>302</v>
      </c>
      <c r="W101" t="s">
        <v>97</v>
      </c>
      <c r="X101" s="48" t="s">
        <v>415</v>
      </c>
      <c r="Y101" s="41"/>
    </row>
    <row r="102" spans="1:25" ht="15" x14ac:dyDescent="0.25">
      <c r="A102">
        <v>2.2000000000000002</v>
      </c>
      <c r="B102">
        <v>1.72</v>
      </c>
      <c r="C102" s="29">
        <f t="shared" si="17"/>
        <v>3.5940803382663811E-2</v>
      </c>
      <c r="D102" s="30">
        <f>IF(OR($A102="",$B102=""),"",A102*'MPTO_working_2-way'!$G101)</f>
        <v>2.2790697674418605</v>
      </c>
      <c r="E102" s="32">
        <f>IF(OR($A102="",$B102=""),"",B102*'MPTO_working_2-way'!$G101)</f>
        <v>1.7818181818181817</v>
      </c>
      <c r="F102" s="30">
        <f>IF(OR($A102="",$B102=""),"",'MPTO_working_2-way'!D101)</f>
        <v>2.2905569007263922</v>
      </c>
      <c r="G102" s="32">
        <f>IF(OR($A102="",$B102=""),"",'MPTO_working_2-way'!E101)</f>
        <v>1.7748592870544089</v>
      </c>
      <c r="H102" s="30">
        <f>IF(OR($A102="",$B102=""),"",'OddsRatio_working_2-way'!M101)</f>
        <v>2.2909944487358058</v>
      </c>
      <c r="I102" s="30">
        <f>IF(OR($A102="",$B102=""),"",'OddsRatio_working_2-way'!N101)</f>
        <v>1.7745966692414832</v>
      </c>
      <c r="J102" s="30">
        <f>IF('Log_working_2-way'!$D101="","",A102^('Log_working_2-way'!$D101))</f>
        <v>2.2962889076273294</v>
      </c>
      <c r="K102" s="32">
        <f>IF('Log_working_2-way'!$D101="","",B102^('Log_working_2-way'!$D101))</f>
        <v>1.7714329684655428</v>
      </c>
      <c r="L102" s="37">
        <f t="shared" si="18"/>
        <v>0.43877551020408162</v>
      </c>
      <c r="M102" s="37">
        <f t="shared" si="19"/>
        <v>0.56122448979591844</v>
      </c>
      <c r="N102" s="38">
        <v>198</v>
      </c>
      <c r="O102" s="38">
        <f t="shared" si="20"/>
        <v>108</v>
      </c>
      <c r="P102" s="38">
        <f t="shared" si="21"/>
        <v>82.88372093023257</v>
      </c>
      <c r="Q102" s="38">
        <f t="shared" si="22"/>
        <v>115.11627906976744</v>
      </c>
      <c r="R102" s="38">
        <f t="shared" si="23"/>
        <v>90</v>
      </c>
      <c r="S102" s="39">
        <f t="shared" si="24"/>
        <v>-7.1162790697674438</v>
      </c>
      <c r="T102" s="39">
        <f t="shared" si="25"/>
        <v>-7.1162790697674296</v>
      </c>
      <c r="U102" t="s">
        <v>303</v>
      </c>
      <c r="V102" t="s">
        <v>304</v>
      </c>
      <c r="W102" t="s">
        <v>97</v>
      </c>
      <c r="X102" s="48" t="s">
        <v>415</v>
      </c>
      <c r="Y102" s="41"/>
    </row>
    <row r="103" spans="1:25" ht="15" x14ac:dyDescent="0.25">
      <c r="A103">
        <v>1.71</v>
      </c>
      <c r="B103">
        <v>2.16</v>
      </c>
      <c r="C103" s="29">
        <f t="shared" si="17"/>
        <v>4.7758284600389889E-2</v>
      </c>
      <c r="D103" s="30">
        <f>IF(OR($A103="",$B103=""),"",A103*'MPTO_working_2-way'!$G102)</f>
        <v>1.7916666666666667</v>
      </c>
      <c r="E103" s="32">
        <f>IF(OR($A103="",$B103=""),"",B103*'MPTO_working_2-way'!$G102)</f>
        <v>2.2631578947368425</v>
      </c>
      <c r="F103" s="30">
        <f>IF(OR($A103="",$B103=""),"",'MPTO_working_2-way'!D102)</f>
        <v>1.7827975673327543</v>
      </c>
      <c r="G103" s="32">
        <f>IF(OR($A103="",$B103=""),"",'MPTO_working_2-way'!E102)</f>
        <v>2.2774694783573808</v>
      </c>
      <c r="H103" s="30">
        <f>IF(OR($A103="",$B103=""),"",'OddsRatio_working_2-way'!M102)</f>
        <v>1.7823483658302366</v>
      </c>
      <c r="I103" s="30">
        <f>IF(OR($A103="",$B103=""),"",'OddsRatio_working_2-way'!N102)</f>
        <v>2.2782029638916539</v>
      </c>
      <c r="J103" s="30">
        <f>IF('Log_working_2-way'!$D102="","",A103^('Log_working_2-way'!$D102))</f>
        <v>1.7782831912785555</v>
      </c>
      <c r="K103" s="32">
        <f>IF('Log_working_2-way'!$D102="","",B103^('Log_working_2-way'!$D102))</f>
        <v>2.2848793488092363</v>
      </c>
      <c r="L103" s="37">
        <f t="shared" si="18"/>
        <v>0.55813953488372092</v>
      </c>
      <c r="M103" s="37">
        <f t="shared" si="19"/>
        <v>0.44186046511627902</v>
      </c>
      <c r="N103" s="38">
        <v>199</v>
      </c>
      <c r="O103" s="38">
        <f t="shared" si="20"/>
        <v>82.62573099415205</v>
      </c>
      <c r="P103" s="38">
        <f t="shared" si="21"/>
        <v>106.87037037037037</v>
      </c>
      <c r="Q103" s="38">
        <f t="shared" si="22"/>
        <v>92.129629629629619</v>
      </c>
      <c r="R103" s="38">
        <f t="shared" si="23"/>
        <v>116.37426900584795</v>
      </c>
      <c r="S103" s="39">
        <f t="shared" si="24"/>
        <v>-9.5038986354775687</v>
      </c>
      <c r="T103" s="39">
        <f t="shared" si="25"/>
        <v>-9.503898635477583</v>
      </c>
      <c r="U103" t="s">
        <v>305</v>
      </c>
      <c r="V103" t="s">
        <v>306</v>
      </c>
      <c r="W103" t="s">
        <v>425</v>
      </c>
      <c r="X103" s="48" t="s">
        <v>415</v>
      </c>
      <c r="Y103" s="41"/>
    </row>
    <row r="104" spans="1:25" ht="15" x14ac:dyDescent="0.25">
      <c r="A104">
        <v>1.81</v>
      </c>
      <c r="B104">
        <v>1.99</v>
      </c>
      <c r="C104" s="29">
        <f t="shared" si="17"/>
        <v>5.4998750659374096E-2</v>
      </c>
      <c r="D104" s="30">
        <f>IF(OR($A104="",$B104=""),"",A104*'MPTO_working_2-way'!$G103)</f>
        <v>1.9095477386934672</v>
      </c>
      <c r="E104" s="32">
        <f>IF(OR($A104="",$B104=""),"",B104*'MPTO_working_2-way'!$G103)</f>
        <v>2.0994475138121542</v>
      </c>
      <c r="F104" s="30">
        <f>IF(OR($A104="",$B104=""),"",'MPTO_working_2-way'!D103)</f>
        <v>1.9048097517121023</v>
      </c>
      <c r="G104" s="32">
        <f>IF(OR($A104="",$B104=""),"",'MPTO_working_2-way'!E103)</f>
        <v>2.1052047108331626</v>
      </c>
      <c r="H104" s="30">
        <f>IF(OR($A104="",$B104=""),"",'OddsRatio_working_2-way'!M103)</f>
        <v>1.9045340337332906</v>
      </c>
      <c r="I104" s="30">
        <f>IF(OR($A104="",$B104=""),"",'OddsRatio_working_2-way'!N103)</f>
        <v>2.1055415967851334</v>
      </c>
      <c r="J104" s="30">
        <f>IF('Log_working_2-way'!$D103="","",A104^('Log_working_2-way'!$D103))</f>
        <v>1.9023444282369457</v>
      </c>
      <c r="K104" s="32">
        <f>IF('Log_working_2-way'!$D103="","",B104^('Log_working_2-way'!$D103))</f>
        <v>2.1082242752380216</v>
      </c>
      <c r="L104" s="37">
        <f t="shared" si="18"/>
        <v>0.52368421052631586</v>
      </c>
      <c r="M104" s="37">
        <f t="shared" si="19"/>
        <v>0.4763157894736843</v>
      </c>
      <c r="N104" s="38">
        <v>200</v>
      </c>
      <c r="O104" s="38">
        <f t="shared" si="20"/>
        <v>89.502762430939228</v>
      </c>
      <c r="P104" s="38">
        <f t="shared" si="21"/>
        <v>99.497487437185924</v>
      </c>
      <c r="Q104" s="38">
        <f t="shared" si="22"/>
        <v>100.50251256281406</v>
      </c>
      <c r="R104" s="38">
        <f t="shared" si="23"/>
        <v>110.49723756906079</v>
      </c>
      <c r="S104" s="39">
        <f t="shared" si="24"/>
        <v>-10.999750131874833</v>
      </c>
      <c r="T104" s="39">
        <f t="shared" si="25"/>
        <v>-10.999750131874862</v>
      </c>
      <c r="U104" t="s">
        <v>307</v>
      </c>
      <c r="V104" t="s">
        <v>308</v>
      </c>
      <c r="W104" t="s">
        <v>426</v>
      </c>
      <c r="X104" s="48" t="s">
        <v>415</v>
      </c>
      <c r="Y104" s="41"/>
    </row>
    <row r="105" spans="1:25" ht="15" x14ac:dyDescent="0.25">
      <c r="A105">
        <v>1.78</v>
      </c>
      <c r="B105">
        <v>2.02</v>
      </c>
      <c r="C105" s="29">
        <f t="shared" si="17"/>
        <v>5.6847257759483849E-2</v>
      </c>
      <c r="D105" s="30">
        <f>IF(OR($A105="",$B105=""),"",A105*'MPTO_working_2-way'!$G104)</f>
        <v>1.8811881188118813</v>
      </c>
      <c r="E105" s="32">
        <f>IF(OR($A105="",$B105=""),"",B105*'MPTO_working_2-way'!$G104)</f>
        <v>2.1348314606741572</v>
      </c>
      <c r="F105" s="30">
        <f>IF(OR($A105="",$B105=""),"",'MPTO_working_2-way'!D104)</f>
        <v>1.8748566065283139</v>
      </c>
      <c r="G105" s="32">
        <f>IF(OR($A105="",$B105=""),"",'MPTO_working_2-way'!E104)</f>
        <v>2.1430444629872452</v>
      </c>
      <c r="H105" s="30">
        <f>IF(OR($A105="",$B105=""),"",'OddsRatio_working_2-way'!M104)</f>
        <v>1.8744746321952062</v>
      </c>
      <c r="I105" s="30">
        <f>IF(OR($A105="",$B105=""),"",'OddsRatio_working_2-way'!N104)</f>
        <v>2.1435437497937313</v>
      </c>
      <c r="J105" s="30">
        <f>IF('Log_working_2-way'!$D104="","",A105^('Log_working_2-way'!$D104))</f>
        <v>1.8715471181062422</v>
      </c>
      <c r="K105" s="32">
        <f>IF('Log_working_2-way'!$D104="","",B105^('Log_working_2-way'!$D104))</f>
        <v>2.1473848966079383</v>
      </c>
      <c r="L105" s="37">
        <f t="shared" si="18"/>
        <v>0.53157894736842104</v>
      </c>
      <c r="M105" s="37">
        <f t="shared" si="19"/>
        <v>0.46842105263157896</v>
      </c>
      <c r="N105" s="38">
        <v>201</v>
      </c>
      <c r="O105" s="38">
        <f t="shared" si="20"/>
        <v>88.078651685393282</v>
      </c>
      <c r="P105" s="38">
        <f t="shared" si="21"/>
        <v>101.49504950495049</v>
      </c>
      <c r="Q105" s="38">
        <f t="shared" si="22"/>
        <v>99.504950495049499</v>
      </c>
      <c r="R105" s="38">
        <f t="shared" si="23"/>
        <v>112.92134831460675</v>
      </c>
      <c r="S105" s="39">
        <f t="shared" si="24"/>
        <v>-11.426298809656217</v>
      </c>
      <c r="T105" s="39">
        <f t="shared" si="25"/>
        <v>-11.426298809656259</v>
      </c>
      <c r="U105" t="s">
        <v>309</v>
      </c>
      <c r="V105" t="s">
        <v>310</v>
      </c>
      <c r="W105" t="s">
        <v>427</v>
      </c>
      <c r="X105" s="48" t="s">
        <v>415</v>
      </c>
      <c r="Y105" s="41"/>
    </row>
    <row r="106" spans="1:25" ht="15" x14ac:dyDescent="0.25">
      <c r="A106">
        <v>1.88</v>
      </c>
      <c r="B106">
        <v>1.93</v>
      </c>
      <c r="C106" s="29">
        <f t="shared" si="17"/>
        <v>5.0049608642928067E-2</v>
      </c>
      <c r="D106" s="30">
        <f>IF(OR($A106="",$B106=""),"",A106*'MPTO_working_2-way'!$G105)</f>
        <v>1.9740932642487046</v>
      </c>
      <c r="E106" s="32">
        <f>IF(OR($A106="",$B106=""),"",B106*'MPTO_working_2-way'!$G105)</f>
        <v>2.0265957446808511</v>
      </c>
      <c r="F106" s="30">
        <f>IF(OR($A106="",$B106=""),"",'MPTO_working_2-way'!D105)</f>
        <v>1.9728142670726401</v>
      </c>
      <c r="G106" s="32">
        <f>IF(OR($A106="",$B106=""),"",'MPTO_working_2-way'!E105)</f>
        <v>2.027945450480662</v>
      </c>
      <c r="H106" s="30">
        <f>IF(OR($A106="",$B106=""),"",'OddsRatio_working_2-way'!M105)</f>
        <v>1.97274691422784</v>
      </c>
      <c r="I106" s="30">
        <f>IF(OR($A106="",$B106=""),"",'OddsRatio_working_2-way'!N105)</f>
        <v>2.0280166252635121</v>
      </c>
      <c r="J106" s="30">
        <f>IF('Log_working_2-way'!$D105="","",A106^('Log_working_2-way'!$D105))</f>
        <v>1.972156892091637</v>
      </c>
      <c r="K106" s="32">
        <f>IF('Log_working_2-way'!$D105="","",B106^('Log_working_2-way'!$D105))</f>
        <v>2.0286405498267945</v>
      </c>
      <c r="L106" s="37">
        <f t="shared" si="18"/>
        <v>0.50656167979002631</v>
      </c>
      <c r="M106" s="37">
        <f t="shared" si="19"/>
        <v>0.49343832020997375</v>
      </c>
      <c r="N106" s="38">
        <v>202</v>
      </c>
      <c r="O106" s="38">
        <f t="shared" si="20"/>
        <v>94.553191489361694</v>
      </c>
      <c r="P106" s="38">
        <f t="shared" si="21"/>
        <v>97.336787564766865</v>
      </c>
      <c r="Q106" s="38">
        <f t="shared" si="22"/>
        <v>104.66321243523318</v>
      </c>
      <c r="R106" s="38">
        <f t="shared" si="23"/>
        <v>107.44680851063829</v>
      </c>
      <c r="S106" s="39">
        <f t="shared" si="24"/>
        <v>-10.110020945871483</v>
      </c>
      <c r="T106" s="39">
        <f t="shared" si="25"/>
        <v>-10.110020945871426</v>
      </c>
      <c r="U106" t="s">
        <v>311</v>
      </c>
      <c r="V106" t="s">
        <v>312</v>
      </c>
      <c r="W106" t="s">
        <v>427</v>
      </c>
      <c r="X106" s="48" t="s">
        <v>415</v>
      </c>
      <c r="Y106" s="41"/>
    </row>
    <row r="107" spans="1:25" ht="15" x14ac:dyDescent="0.25">
      <c r="A107">
        <v>1.79</v>
      </c>
      <c r="B107">
        <v>2.0099999999999998</v>
      </c>
      <c r="C107" s="29">
        <f t="shared" si="17"/>
        <v>5.6171655688040278E-2</v>
      </c>
      <c r="D107" s="30">
        <f>IF(OR($A107="",$B107=""),"",A107*'MPTO_working_2-way'!$G106)</f>
        <v>1.8905472636815921</v>
      </c>
      <c r="E107" s="32">
        <f>IF(OR($A107="",$B107=""),"",B107*'MPTO_working_2-way'!$G106)</f>
        <v>2.1229050279329607</v>
      </c>
      <c r="F107" s="30">
        <f>IF(OR($A107="",$B107=""),"",'MPTO_working_2-way'!D106)</f>
        <v>1.8847533984651248</v>
      </c>
      <c r="G107" s="32">
        <f>IF(OR($A107="",$B107=""),"",'MPTO_working_2-way'!E106)</f>
        <v>2.1302584445957544</v>
      </c>
      <c r="H107" s="30">
        <f>IF(OR($A107="",$B107=""),"",'OddsRatio_working_2-way'!M106)</f>
        <v>1.884408399904582</v>
      </c>
      <c r="I107" s="30">
        <f>IF(OR($A107="",$B107=""),"",'OddsRatio_working_2-way'!N106)</f>
        <v>2.1306993467134521</v>
      </c>
      <c r="J107" s="30">
        <f>IF('Log_working_2-way'!$D106="","",A107^('Log_working_2-way'!$D106))</f>
        <v>1.8817300657088789</v>
      </c>
      <c r="K107" s="32">
        <f>IF('Log_working_2-way'!$D106="","",B107^('Log_working_2-way'!$D106))</f>
        <v>2.1341339474384169</v>
      </c>
      <c r="L107" s="37">
        <f t="shared" si="18"/>
        <v>0.52894736842105261</v>
      </c>
      <c r="M107" s="37">
        <f t="shared" si="19"/>
        <v>0.47105263157894744</v>
      </c>
      <c r="N107" s="38">
        <v>203</v>
      </c>
      <c r="O107" s="38">
        <f t="shared" si="20"/>
        <v>89.592178770949715</v>
      </c>
      <c r="P107" s="38">
        <f t="shared" si="21"/>
        <v>102.00497512437811</v>
      </c>
      <c r="Q107" s="38">
        <f t="shared" si="22"/>
        <v>100.99502487562191</v>
      </c>
      <c r="R107" s="38">
        <f t="shared" si="23"/>
        <v>113.40782122905027</v>
      </c>
      <c r="S107" s="39">
        <f t="shared" si="24"/>
        <v>-11.402846104672193</v>
      </c>
      <c r="T107" s="39">
        <f t="shared" si="25"/>
        <v>-11.402846104672165</v>
      </c>
      <c r="U107" t="s">
        <v>313</v>
      </c>
      <c r="V107" t="s">
        <v>314</v>
      </c>
      <c r="W107" t="s">
        <v>427</v>
      </c>
      <c r="X107" s="48" t="s">
        <v>415</v>
      </c>
      <c r="Y107" s="41"/>
    </row>
    <row r="108" spans="1:25" ht="15" x14ac:dyDescent="0.25">
      <c r="A108">
        <v>1.79</v>
      </c>
      <c r="B108">
        <v>2.0099999999999998</v>
      </c>
      <c r="C108" s="29">
        <f t="shared" si="17"/>
        <v>5.6171655688040278E-2</v>
      </c>
      <c r="D108" s="30">
        <f>IF(OR($A108="",$B108=""),"",A108*'MPTO_working_2-way'!$G107)</f>
        <v>1.8905472636815921</v>
      </c>
      <c r="E108" s="32">
        <f>IF(OR($A108="",$B108=""),"",B108*'MPTO_working_2-way'!$G107)</f>
        <v>2.1229050279329607</v>
      </c>
      <c r="F108" s="30">
        <f>IF(OR($A108="",$B108=""),"",'MPTO_working_2-way'!D107)</f>
        <v>1.8847533984651248</v>
      </c>
      <c r="G108" s="32">
        <f>IF(OR($A108="",$B108=""),"",'MPTO_working_2-way'!E107)</f>
        <v>2.1302584445957544</v>
      </c>
      <c r="H108" s="30">
        <f>IF(OR($A108="",$B108=""),"",'OddsRatio_working_2-way'!M107)</f>
        <v>1.884408399904582</v>
      </c>
      <c r="I108" s="30">
        <f>IF(OR($A108="",$B108=""),"",'OddsRatio_working_2-way'!N107)</f>
        <v>2.1306993467134521</v>
      </c>
      <c r="J108" s="30">
        <f>IF('Log_working_2-way'!$D107="","",A108^('Log_working_2-way'!$D107))</f>
        <v>1.8817300657088789</v>
      </c>
      <c r="K108" s="32">
        <f>IF('Log_working_2-way'!$D107="","",B108^('Log_working_2-way'!$D107))</f>
        <v>2.1341339474384169</v>
      </c>
      <c r="L108" s="37">
        <f t="shared" si="18"/>
        <v>0.52894736842105261</v>
      </c>
      <c r="M108" s="37">
        <f t="shared" si="19"/>
        <v>0.47105263157894744</v>
      </c>
      <c r="N108" s="38">
        <v>204</v>
      </c>
      <c r="O108" s="38">
        <f t="shared" si="20"/>
        <v>90.033519553072637</v>
      </c>
      <c r="P108" s="38">
        <f t="shared" si="21"/>
        <v>102.50746268656717</v>
      </c>
      <c r="Q108" s="38">
        <f t="shared" si="22"/>
        <v>101.49253731343285</v>
      </c>
      <c r="R108" s="38">
        <f t="shared" si="23"/>
        <v>113.96648044692736</v>
      </c>
      <c r="S108" s="39">
        <f t="shared" si="24"/>
        <v>-11.459017760360211</v>
      </c>
      <c r="T108" s="39">
        <f t="shared" si="25"/>
        <v>-11.459017760360197</v>
      </c>
      <c r="U108" t="s">
        <v>315</v>
      </c>
      <c r="V108" t="s">
        <v>316</v>
      </c>
      <c r="W108" t="s">
        <v>427</v>
      </c>
      <c r="X108" s="48" t="s">
        <v>415</v>
      </c>
      <c r="Y108" s="41"/>
    </row>
    <row r="109" spans="1:25" ht="15" x14ac:dyDescent="0.25">
      <c r="A109">
        <v>2.09</v>
      </c>
      <c r="B109">
        <v>1.81</v>
      </c>
      <c r="C109" s="29">
        <f t="shared" si="17"/>
        <v>3.0955087366835166E-2</v>
      </c>
      <c r="D109" s="30">
        <f>IF(OR($A109="",$B109=""),"",A109*'MPTO_working_2-way'!$G108)</f>
        <v>2.1546961325966851</v>
      </c>
      <c r="E109" s="32">
        <f>IF(OR($A109="",$B109=""),"",B109*'MPTO_working_2-way'!$G108)</f>
        <v>1.8660287081339717</v>
      </c>
      <c r="F109" s="30">
        <f>IF(OR($A109="",$B109=""),"",'MPTO_working_2-way'!D108)</f>
        <v>2.159867538325388</v>
      </c>
      <c r="G109" s="32">
        <f>IF(OR($A109="",$B109=""),"",'MPTO_working_2-way'!E108)</f>
        <v>1.8621674173619833</v>
      </c>
      <c r="H109" s="30">
        <f>IF(OR($A109="",$B109=""),"",'OddsRatio_working_2-way'!M108)</f>
        <v>2.1600340565456171</v>
      </c>
      <c r="I109" s="30">
        <f>IF(OR($A109="",$B109=""),"",'OddsRatio_working_2-way'!N108)</f>
        <v>1.8620436566990362</v>
      </c>
      <c r="J109" s="30">
        <f>IF('Log_working_2-way'!$D108="","",A109^('Log_working_2-way'!$D108))</f>
        <v>2.1623937828196005</v>
      </c>
      <c r="K109" s="32">
        <f>IF('Log_working_2-way'!$D108="","",B109^('Log_working_2-way'!$D108))</f>
        <v>1.8602936584659731</v>
      </c>
      <c r="L109" s="37">
        <f t="shared" si="18"/>
        <v>0.46410256410256412</v>
      </c>
      <c r="M109" s="37">
        <f t="shared" si="19"/>
        <v>0.53589743589743577</v>
      </c>
      <c r="N109" s="38">
        <v>205</v>
      </c>
      <c r="O109" s="38">
        <f t="shared" si="20"/>
        <v>106.91387559808614</v>
      </c>
      <c r="P109" s="38">
        <f t="shared" si="21"/>
        <v>91.740331491712723</v>
      </c>
      <c r="Q109" s="38">
        <f t="shared" si="22"/>
        <v>113.25966850828731</v>
      </c>
      <c r="R109" s="38">
        <f t="shared" si="23"/>
        <v>98.086124401913892</v>
      </c>
      <c r="S109" s="39">
        <f t="shared" si="24"/>
        <v>-6.345792910201169</v>
      </c>
      <c r="T109" s="39">
        <f t="shared" si="25"/>
        <v>-6.345792910201169</v>
      </c>
      <c r="U109" t="s">
        <v>317</v>
      </c>
      <c r="V109" t="s">
        <v>89</v>
      </c>
      <c r="W109" t="s">
        <v>98</v>
      </c>
      <c r="X109" s="48" t="s">
        <v>415</v>
      </c>
      <c r="Y109" s="41"/>
    </row>
    <row r="110" spans="1:25" ht="15" x14ac:dyDescent="0.25">
      <c r="A110">
        <v>2.88</v>
      </c>
      <c r="B110">
        <v>1.46</v>
      </c>
      <c r="C110" s="29">
        <f t="shared" si="17"/>
        <v>3.215372907153724E-2</v>
      </c>
      <c r="D110" s="30">
        <f>IF(OR($A110="",$B110=""),"",A110*'MPTO_working_2-way'!$G109)</f>
        <v>2.9726027397260273</v>
      </c>
      <c r="E110" s="32">
        <f>IF(OR($A110="",$B110=""),"",B110*'MPTO_working_2-way'!$G109)</f>
        <v>1.5069444444444444</v>
      </c>
      <c r="F110" s="30">
        <f>IF(OR($A110="",$B110=""),"",'MPTO_working_2-way'!D109)</f>
        <v>3.0198218902614187</v>
      </c>
      <c r="G110" s="32">
        <f>IF(OR($A110="",$B110=""),"",'MPTO_working_2-way'!E109)</f>
        <v>1.4950931588678709</v>
      </c>
      <c r="H110" s="30">
        <f>IF(OR($A110="",$B110=""),"",'OddsRatio_working_2-way'!M109)</f>
        <v>3.0216222500108993</v>
      </c>
      <c r="I110" s="30">
        <f>IF(OR($A110="",$B110=""),"",'OddsRatio_working_2-way'!N109)</f>
        <v>1.4946522526622417</v>
      </c>
      <c r="J110" s="30">
        <f>IF('Log_working_2-way'!$D109="","",A110^('Log_working_2-way'!$D109))</f>
        <v>3.0440493919358267</v>
      </c>
      <c r="K110" s="32">
        <f>IF('Log_working_2-way'!$D109="","",B110^('Log_working_2-way'!$D109))</f>
        <v>1.4892249688021271</v>
      </c>
      <c r="L110" s="37">
        <f t="shared" si="18"/>
        <v>0.33640552995391704</v>
      </c>
      <c r="M110" s="37">
        <f t="shared" si="19"/>
        <v>0.66359447004608296</v>
      </c>
      <c r="N110" s="38">
        <v>206</v>
      </c>
      <c r="O110" s="38">
        <f t="shared" si="20"/>
        <v>134.4722222222222</v>
      </c>
      <c r="P110" s="38">
        <f t="shared" si="21"/>
        <v>64.904109589041084</v>
      </c>
      <c r="Q110" s="38">
        <f t="shared" si="22"/>
        <v>141.0958904109589</v>
      </c>
      <c r="R110" s="38">
        <f t="shared" si="23"/>
        <v>71.527777777777771</v>
      </c>
      <c r="S110" s="39">
        <f t="shared" si="24"/>
        <v>-6.6236681887367013</v>
      </c>
      <c r="T110" s="39">
        <f t="shared" si="25"/>
        <v>-6.6236681887366871</v>
      </c>
      <c r="U110" t="s">
        <v>318</v>
      </c>
      <c r="V110" t="s">
        <v>319</v>
      </c>
      <c r="W110" t="s">
        <v>98</v>
      </c>
      <c r="X110" s="48" t="s">
        <v>415</v>
      </c>
      <c r="Y110" s="41"/>
    </row>
    <row r="111" spans="1:25" ht="15" x14ac:dyDescent="0.25">
      <c r="A111">
        <v>2.29</v>
      </c>
      <c r="B111">
        <v>1.69</v>
      </c>
      <c r="C111" s="29">
        <f t="shared" si="17"/>
        <v>2.8397199038784571E-2</v>
      </c>
      <c r="D111" s="30">
        <f>IF(OR($A111="",$B111=""),"",A111*'MPTO_working_2-way'!$G110)</f>
        <v>2.3550295857988166</v>
      </c>
      <c r="E111" s="32">
        <f>IF(OR($A111="",$B111=""),"",B111*'MPTO_working_2-way'!$G110)</f>
        <v>1.7379912663755459</v>
      </c>
      <c r="F111" s="30">
        <f>IF(OR($A111="",$B111=""),"",'MPTO_working_2-way'!D110)</f>
        <v>2.3669612550074923</v>
      </c>
      <c r="G111" s="32">
        <f>IF(OR($A111="",$B111=""),"",'MPTO_working_2-way'!E110)</f>
        <v>1.7315496297621977</v>
      </c>
      <c r="H111" s="30">
        <f>IF(OR($A111="",$B111=""),"",'OddsRatio_working_2-way'!M110)</f>
        <v>2.3673204516101207</v>
      </c>
      <c r="I111" s="30">
        <f>IF(OR($A111="",$B111=""),"",'OddsRatio_working_2-way'!N110)</f>
        <v>1.7313574508612271</v>
      </c>
      <c r="J111" s="30">
        <f>IF('Log_working_2-way'!$D110="","",A111^('Log_working_2-way'!$D110))</f>
        <v>2.372791853383128</v>
      </c>
      <c r="K111" s="32">
        <f>IF('Log_working_2-way'!$D110="","",B111^('Log_working_2-way'!$D110))</f>
        <v>1.7284425512400656</v>
      </c>
      <c r="L111" s="37">
        <f t="shared" si="18"/>
        <v>0.42462311557788945</v>
      </c>
      <c r="M111" s="37">
        <f t="shared" si="19"/>
        <v>0.57537688442211055</v>
      </c>
      <c r="N111" s="38">
        <v>207</v>
      </c>
      <c r="O111" s="38">
        <f t="shared" si="20"/>
        <v>116.60698689956334</v>
      </c>
      <c r="P111" s="38">
        <f t="shared" si="21"/>
        <v>84.514792899408278</v>
      </c>
      <c r="Q111" s="38">
        <f t="shared" si="22"/>
        <v>122.48520710059172</v>
      </c>
      <c r="R111" s="38">
        <f t="shared" si="23"/>
        <v>90.39301310043669</v>
      </c>
      <c r="S111" s="39">
        <f t="shared" si="24"/>
        <v>-5.8782202010283839</v>
      </c>
      <c r="T111" s="39">
        <f t="shared" si="25"/>
        <v>-5.8782202010284124</v>
      </c>
      <c r="U111" t="s">
        <v>93</v>
      </c>
      <c r="V111" t="s">
        <v>320</v>
      </c>
      <c r="W111" t="s">
        <v>98</v>
      </c>
      <c r="X111" s="48" t="s">
        <v>415</v>
      </c>
      <c r="Y111" s="41"/>
    </row>
    <row r="112" spans="1:25" ht="15" x14ac:dyDescent="0.25">
      <c r="A112">
        <v>2.93</v>
      </c>
      <c r="B112">
        <v>1.42</v>
      </c>
      <c r="C112" s="29">
        <f t="shared" si="17"/>
        <v>4.552228044032125E-2</v>
      </c>
      <c r="D112" s="30">
        <f>IF(OR($A112="",$B112=""),"",A112*'MPTO_working_2-way'!$G111)</f>
        <v>3.0633802816901414</v>
      </c>
      <c r="E112" s="32">
        <f>IF(OR($A112="",$B112=""),"",B112*'MPTO_working_2-way'!$G111)</f>
        <v>1.4846416382252561</v>
      </c>
      <c r="F112" s="30">
        <f>IF(OR($A112="",$B112=""),"",'MPTO_working_2-way'!D111)</f>
        <v>3.1393646721497031</v>
      </c>
      <c r="G112" s="32">
        <f>IF(OR($A112="",$B112=""),"",'MPTO_working_2-way'!E111)</f>
        <v>1.4674284908122597</v>
      </c>
      <c r="H112" s="30">
        <f>IF(OR($A112="",$B112=""),"",'OddsRatio_working_2-way'!M111)</f>
        <v>3.1436506467328345</v>
      </c>
      <c r="I112" s="30">
        <f>IF(OR($A112="",$B112=""),"",'OddsRatio_working_2-way'!N111)</f>
        <v>1.4664939231232073</v>
      </c>
      <c r="J112" s="30">
        <f>IF('Log_working_2-way'!$D111="","",A112^('Log_working_2-way'!$D111))</f>
        <v>3.1807750995182968</v>
      </c>
      <c r="K112" s="32">
        <f>IF('Log_working_2-way'!$D111="","",B112^('Log_working_2-way'!$D111))</f>
        <v>1.4585525578575369</v>
      </c>
      <c r="L112" s="37">
        <f t="shared" si="18"/>
        <v>0.32643678160919531</v>
      </c>
      <c r="M112" s="37">
        <f t="shared" si="19"/>
        <v>0.67356321839080457</v>
      </c>
      <c r="N112" s="38">
        <v>208</v>
      </c>
      <c r="O112" s="38">
        <f t="shared" si="20"/>
        <v>137.01023890784984</v>
      </c>
      <c r="P112" s="38">
        <f t="shared" si="21"/>
        <v>61.521126760563398</v>
      </c>
      <c r="Q112" s="38">
        <f t="shared" si="22"/>
        <v>146.47887323943664</v>
      </c>
      <c r="R112" s="38">
        <f t="shared" si="23"/>
        <v>70.989761092150161</v>
      </c>
      <c r="S112" s="39">
        <f t="shared" si="24"/>
        <v>-9.4686343315867987</v>
      </c>
      <c r="T112" s="39">
        <f t="shared" si="25"/>
        <v>-9.4686343315867632</v>
      </c>
      <c r="U112" t="s">
        <v>321</v>
      </c>
      <c r="V112" t="s">
        <v>322</v>
      </c>
      <c r="W112" t="s">
        <v>422</v>
      </c>
      <c r="X112" s="48" t="s">
        <v>415</v>
      </c>
      <c r="Y112" s="41"/>
    </row>
    <row r="113" spans="1:25" s="35" customFormat="1" ht="15" x14ac:dyDescent="0.25">
      <c r="A113">
        <v>2.37</v>
      </c>
      <c r="B113">
        <v>1.63</v>
      </c>
      <c r="C113" s="29">
        <f t="shared" si="17"/>
        <v>3.5437860785379582E-2</v>
      </c>
      <c r="D113" s="30">
        <f>IF(OR($A113="",$B113=""),"",A113*'MPTO_working_2-way'!$G112)</f>
        <v>2.4539877300613497</v>
      </c>
      <c r="E113" s="32">
        <f>IF(OR($A113="",$B113=""),"",B113*'MPTO_working_2-way'!$G112)</f>
        <v>1.6877637130801686</v>
      </c>
      <c r="F113" s="30">
        <f>IF(OR($A113="",$B113=""),"",'MPTO_working_2-way'!D112)</f>
        <v>2.4738881239793793</v>
      </c>
      <c r="G113" s="32">
        <f>IF(OR($A113="",$B113=""),"",'MPTO_working_2-way'!E112)</f>
        <v>1.6784775477395666</v>
      </c>
      <c r="H113" s="30">
        <f>IF(OR($A113="",$B113=""),"",'OddsRatio_working_2-way'!M112)</f>
        <v>2.4746535778287639</v>
      </c>
      <c r="I113" s="30">
        <f>IF(OR($A113="",$B113=""),"",'OddsRatio_working_2-way'!N112)</f>
        <v>1.6781253679066579</v>
      </c>
      <c r="J113" s="30">
        <f>IF('Log_working_2-way'!$D112="","",A113^('Log_working_2-way'!$D112))</f>
        <v>2.4838961866439853</v>
      </c>
      <c r="K113" s="32">
        <f>IF('Log_working_2-way'!$D112="","",B113^('Log_working_2-way'!$D112))</f>
        <v>1.6739015902867895</v>
      </c>
      <c r="L113" s="37">
        <f t="shared" si="18"/>
        <v>0.40749999999999997</v>
      </c>
      <c r="M113" s="37">
        <f t="shared" si="19"/>
        <v>0.59250000000000003</v>
      </c>
      <c r="N113" s="38">
        <v>209</v>
      </c>
      <c r="O113" s="38">
        <f t="shared" si="20"/>
        <v>120.81434599156118</v>
      </c>
      <c r="P113" s="38">
        <f t="shared" si="21"/>
        <v>80.779141104294453</v>
      </c>
      <c r="Q113" s="38">
        <f t="shared" si="22"/>
        <v>128.22085889570553</v>
      </c>
      <c r="R113" s="38">
        <f t="shared" si="23"/>
        <v>88.185654008438803</v>
      </c>
      <c r="S113" s="39">
        <f t="shared" si="24"/>
        <v>-7.4065129041443498</v>
      </c>
      <c r="T113" s="39">
        <f t="shared" si="25"/>
        <v>-7.4065129041443498</v>
      </c>
      <c r="U113" t="s">
        <v>323</v>
      </c>
      <c r="V113" t="s">
        <v>324</v>
      </c>
      <c r="W113" t="s">
        <v>422</v>
      </c>
      <c r="X113" s="48" t="s">
        <v>415</v>
      </c>
      <c r="Y113" s="41"/>
    </row>
    <row r="114" spans="1:25" ht="15" x14ac:dyDescent="0.25">
      <c r="A114">
        <v>2.27</v>
      </c>
      <c r="B114">
        <v>1.67</v>
      </c>
      <c r="C114" s="29">
        <f t="shared" si="17"/>
        <v>3.9331029570814469E-2</v>
      </c>
      <c r="D114" s="30">
        <f>IF(OR($A114="",$B114=""),"",A114*'MPTO_working_2-way'!$G113)</f>
        <v>2.3592814371257487</v>
      </c>
      <c r="E114" s="32">
        <f>IF(OR($A114="",$B114=""),"",B114*'MPTO_working_2-way'!$G113)</f>
        <v>1.7356828193832601</v>
      </c>
      <c r="F114" s="30">
        <f>IF(OR($A114="",$B114=""),"",'MPTO_working_2-way'!D113)</f>
        <v>2.3760694474913038</v>
      </c>
      <c r="G114" s="32">
        <f>IF(OR($A114="",$B114=""),"",'MPTO_working_2-way'!E113)</f>
        <v>1.7267075087111983</v>
      </c>
      <c r="H114" s="30">
        <f>IF(OR($A114="",$B114=""),"",'OddsRatio_working_2-way'!M113)</f>
        <v>2.376779716606729</v>
      </c>
      <c r="I114" s="30">
        <f>IF(OR($A114="",$B114=""),"",'OddsRatio_working_2-way'!N113)</f>
        <v>1.7263326063988251</v>
      </c>
      <c r="J114" s="30">
        <f>IF('Log_working_2-way'!$D113="","",A114^('Log_working_2-way'!$D113))</f>
        <v>2.3845761893383783</v>
      </c>
      <c r="K114" s="32">
        <f>IF('Log_working_2-way'!$D113="","",B114^('Log_working_2-way'!$D113))</f>
        <v>1.7222426672508611</v>
      </c>
      <c r="L114" s="37">
        <f t="shared" si="18"/>
        <v>0.42385786802030456</v>
      </c>
      <c r="M114" s="37">
        <f t="shared" si="19"/>
        <v>0.57614213197969533</v>
      </c>
      <c r="N114" s="38">
        <v>210</v>
      </c>
      <c r="O114" s="38">
        <f t="shared" si="20"/>
        <v>117.48898678414096</v>
      </c>
      <c r="P114" s="38">
        <f t="shared" si="21"/>
        <v>84.251497005988028</v>
      </c>
      <c r="Q114" s="38">
        <f t="shared" si="22"/>
        <v>125.74850299401199</v>
      </c>
      <c r="R114" s="38">
        <f t="shared" si="23"/>
        <v>92.511013215859023</v>
      </c>
      <c r="S114" s="39">
        <f t="shared" si="24"/>
        <v>-8.2595162098710233</v>
      </c>
      <c r="T114" s="39">
        <f t="shared" si="25"/>
        <v>-8.2595162098709949</v>
      </c>
      <c r="U114" t="s">
        <v>325</v>
      </c>
      <c r="V114" t="s">
        <v>326</v>
      </c>
      <c r="W114" t="s">
        <v>422</v>
      </c>
      <c r="X114" s="48" t="s">
        <v>415</v>
      </c>
      <c r="Y114" s="41"/>
    </row>
    <row r="115" spans="1:25" ht="15" x14ac:dyDescent="0.25">
      <c r="A115">
        <v>2.29</v>
      </c>
      <c r="B115">
        <v>1.66</v>
      </c>
      <c r="C115" s="29">
        <f t="shared" si="17"/>
        <v>3.9090861261640519E-2</v>
      </c>
      <c r="D115" s="30">
        <f>IF(OR($A115="",$B115=""),"",A115*'MPTO_working_2-way'!$G114)</f>
        <v>2.3795180722891569</v>
      </c>
      <c r="E115" s="32">
        <f>IF(OR($A115="",$B115=""),"",B115*'MPTO_working_2-way'!$G114)</f>
        <v>1.7248908296943233</v>
      </c>
      <c r="F115" s="30">
        <f>IF(OR($A115="",$B115=""),"",'MPTO_working_2-way'!D114)</f>
        <v>2.3973008765844739</v>
      </c>
      <c r="G115" s="32">
        <f>IF(OR($A115="",$B115=""),"",'MPTO_working_2-way'!E114)</f>
        <v>1.7156654781784539</v>
      </c>
      <c r="H115" s="30">
        <f>IF(OR($A115="",$B115=""),"",'OddsRatio_working_2-way'!M114)</f>
        <v>2.3980505908390635</v>
      </c>
      <c r="I115" s="30">
        <f>IF(OR($A115="",$B115=""),"",'OddsRatio_working_2-way'!N114)</f>
        <v>1.7152816976385905</v>
      </c>
      <c r="J115" s="30">
        <f>IF('Log_working_2-way'!$D114="","",A115^('Log_working_2-way'!$D114))</f>
        <v>2.4063151286043962</v>
      </c>
      <c r="K115" s="32">
        <f>IF('Log_working_2-way'!$D114="","",B115^('Log_working_2-way'!$D114))</f>
        <v>1.7110781784678428</v>
      </c>
      <c r="L115" s="37">
        <f t="shared" si="18"/>
        <v>0.42025316455696199</v>
      </c>
      <c r="M115" s="37">
        <f t="shared" si="19"/>
        <v>0.57974683544303796</v>
      </c>
      <c r="N115" s="38">
        <v>211</v>
      </c>
      <c r="O115" s="38">
        <f t="shared" si="20"/>
        <v>118.86026200873363</v>
      </c>
      <c r="P115" s="38">
        <f t="shared" si="21"/>
        <v>83.891566265060248</v>
      </c>
      <c r="Q115" s="38">
        <f t="shared" si="22"/>
        <v>127.10843373493977</v>
      </c>
      <c r="R115" s="38">
        <f t="shared" si="23"/>
        <v>92.139737991266387</v>
      </c>
      <c r="S115" s="39">
        <f t="shared" si="24"/>
        <v>-8.248171726206138</v>
      </c>
      <c r="T115" s="39">
        <f t="shared" si="25"/>
        <v>-8.248171726206138</v>
      </c>
      <c r="U115" t="s">
        <v>327</v>
      </c>
      <c r="V115" t="s">
        <v>328</v>
      </c>
      <c r="W115" t="s">
        <v>422</v>
      </c>
      <c r="X115" s="48" t="s">
        <v>415</v>
      </c>
      <c r="Y115" s="41"/>
    </row>
    <row r="116" spans="1:25" ht="15" x14ac:dyDescent="0.25">
      <c r="A116">
        <v>1.79</v>
      </c>
      <c r="B116">
        <v>2.0499999999999998</v>
      </c>
      <c r="C116" s="29">
        <f t="shared" si="17"/>
        <v>4.6464095925875526E-2</v>
      </c>
      <c r="D116" s="30">
        <f>IF(OR($A116="",$B116=""),"",A116*'MPTO_working_2-way'!$G115)</f>
        <v>1.8731707317073172</v>
      </c>
      <c r="E116" s="32">
        <f>IF(OR($A116="",$B116=""),"",B116*'MPTO_working_2-way'!$G115)</f>
        <v>2.1452513966480447</v>
      </c>
      <c r="F116" s="30">
        <f>IF(OR($A116="",$B116=""),"",'MPTO_working_2-way'!D115)</f>
        <v>1.8676676421936633</v>
      </c>
      <c r="G116" s="32">
        <f>IF(OR($A116="",$B116=""),"",'MPTO_working_2-way'!E115)</f>
        <v>2.1525150315295498</v>
      </c>
      <c r="H116" s="30">
        <f>IF(OR($A116="",$B116=""),"",'OddsRatio_working_2-way'!M115)</f>
        <v>1.8673989580239028</v>
      </c>
      <c r="I116" s="30">
        <f>IF(OR($A116="",$B116=""),"",'OddsRatio_working_2-way'!N115)</f>
        <v>2.1528720328165796</v>
      </c>
      <c r="J116" s="30">
        <f>IF('Log_working_2-way'!$D115="","",A116^('Log_working_2-way'!$D115))</f>
        <v>1.8648753168978718</v>
      </c>
      <c r="K116" s="32">
        <f>IF('Log_working_2-way'!$D115="","",B116^('Log_working_2-way'!$D115))</f>
        <v>2.1562360266982945</v>
      </c>
      <c r="L116" s="37">
        <f t="shared" si="18"/>
        <v>0.53385416666666663</v>
      </c>
      <c r="M116" s="37">
        <f t="shared" si="19"/>
        <v>0.46614583333333331</v>
      </c>
      <c r="N116" s="38">
        <v>212</v>
      </c>
      <c r="O116" s="38">
        <f t="shared" si="20"/>
        <v>93.564245810055866</v>
      </c>
      <c r="P116" s="38">
        <f t="shared" si="21"/>
        <v>108.58536585365853</v>
      </c>
      <c r="Q116" s="38">
        <f t="shared" si="22"/>
        <v>103.41463414634147</v>
      </c>
      <c r="R116" s="38">
        <f t="shared" si="23"/>
        <v>118.43575418994412</v>
      </c>
      <c r="S116" s="39">
        <f t="shared" si="24"/>
        <v>-9.8503883362856044</v>
      </c>
      <c r="T116" s="39">
        <f t="shared" si="25"/>
        <v>-9.8503883362855902</v>
      </c>
      <c r="U116" t="s">
        <v>70</v>
      </c>
      <c r="V116" t="s">
        <v>329</v>
      </c>
      <c r="W116" t="s">
        <v>71</v>
      </c>
      <c r="X116" s="48" t="s">
        <v>416</v>
      </c>
      <c r="Y116" s="41"/>
    </row>
    <row r="117" spans="1:25" ht="15" x14ac:dyDescent="0.25">
      <c r="A117">
        <v>2.1</v>
      </c>
      <c r="B117">
        <v>1.75</v>
      </c>
      <c r="C117" s="29">
        <f t="shared" si="17"/>
        <v>4.761904761904745E-2</v>
      </c>
      <c r="D117" s="30">
        <f>IF(OR($A117="",$B117=""),"",A117*'MPTO_working_2-way'!$G116)</f>
        <v>2.1999999999999997</v>
      </c>
      <c r="E117" s="32">
        <f>IF(OR($A117="",$B117=""),"",B117*'MPTO_working_2-way'!$G116)</f>
        <v>1.833333333333333</v>
      </c>
      <c r="F117" s="30">
        <f>IF(OR($A117="",$B117=""),"",'MPTO_working_2-way'!D116)</f>
        <v>2.2105263157894735</v>
      </c>
      <c r="G117" s="32">
        <f>IF(OR($A117="",$B117=""),"",'MPTO_working_2-way'!E116)</f>
        <v>1.8260869565217388</v>
      </c>
      <c r="H117" s="30">
        <f>IF(OR($A117="",$B117=""),"",'OddsRatio_working_2-way'!M116)</f>
        <v>2.2110601416389968</v>
      </c>
      <c r="I117" s="30">
        <f>IF(OR($A117="",$B117=""),"",'OddsRatio_working_2-way'!N116)</f>
        <v>1.8257228238447702</v>
      </c>
      <c r="J117" s="30">
        <f>IF('Log_working_2-way'!$D116="","",A117^('Log_working_2-way'!$D116))</f>
        <v>2.2159538718240408</v>
      </c>
      <c r="K117" s="32">
        <f>IF('Log_working_2-way'!$D116="","",B117^('Log_working_2-way'!$D116))</f>
        <v>1.8223996182512778</v>
      </c>
      <c r="L117" s="37">
        <f t="shared" si="18"/>
        <v>0.45454545454545459</v>
      </c>
      <c r="M117" s="37">
        <f t="shared" si="19"/>
        <v>0.54545454545454553</v>
      </c>
      <c r="N117" s="38">
        <v>213</v>
      </c>
      <c r="O117" s="38">
        <f t="shared" si="20"/>
        <v>111.57142857142857</v>
      </c>
      <c r="P117" s="38">
        <f t="shared" si="21"/>
        <v>91.285714285714278</v>
      </c>
      <c r="Q117" s="38">
        <f t="shared" si="22"/>
        <v>121.71428571428571</v>
      </c>
      <c r="R117" s="38">
        <f t="shared" si="23"/>
        <v>101.42857142857142</v>
      </c>
      <c r="S117" s="39">
        <f t="shared" si="24"/>
        <v>-10.142857142857139</v>
      </c>
      <c r="T117" s="39">
        <f t="shared" si="25"/>
        <v>-10.142857142857139</v>
      </c>
      <c r="U117" t="s">
        <v>330</v>
      </c>
      <c r="V117" t="s">
        <v>331</v>
      </c>
      <c r="W117" t="s">
        <v>71</v>
      </c>
      <c r="X117" s="48" t="s">
        <v>416</v>
      </c>
      <c r="Y117" s="41"/>
    </row>
    <row r="118" spans="1:25" ht="15" x14ac:dyDescent="0.25">
      <c r="A118">
        <v>1.65</v>
      </c>
      <c r="B118">
        <v>2.27</v>
      </c>
      <c r="C118" s="29">
        <f t="shared" si="17"/>
        <v>4.658924042183954E-2</v>
      </c>
      <c r="D118" s="30">
        <f>IF(OR($A118="",$B118=""),"",A118*'MPTO_working_2-way'!$G117)</f>
        <v>1.7268722466960351</v>
      </c>
      <c r="E118" s="32">
        <f>IF(OR($A118="",$B118=""),"",B118*'MPTO_working_2-way'!$G117)</f>
        <v>2.375757575757576</v>
      </c>
      <c r="F118" s="30">
        <f>IF(OR($A118="",$B118=""),"",'MPTO_working_2-way'!D117)</f>
        <v>1.7159546443706333</v>
      </c>
      <c r="G118" s="32">
        <f>IF(OR($A118="",$B118=""),"",'MPTO_working_2-way'!E117)</f>
        <v>2.3967365221564547</v>
      </c>
      <c r="H118" s="30">
        <f>IF(OR($A118="",$B118=""),"",'OddsRatio_working_2-way'!M117)</f>
        <v>1.715409689354322</v>
      </c>
      <c r="I118" s="30">
        <f>IF(OR($A118="",$B118=""),"",'OddsRatio_working_2-way'!N117)</f>
        <v>2.3978004699692139</v>
      </c>
      <c r="J118" s="30">
        <f>IF('Log_working_2-way'!$D117="","",A118^('Log_working_2-way'!$D117))</f>
        <v>1.71041144302911</v>
      </c>
      <c r="K118" s="32">
        <f>IF('Log_working_2-way'!$D117="","",B118^('Log_working_2-way'!$D117))</f>
        <v>2.4076349836585891</v>
      </c>
      <c r="L118" s="37">
        <f t="shared" si="18"/>
        <v>0.57908163265306123</v>
      </c>
      <c r="M118" s="37">
        <f t="shared" si="19"/>
        <v>0.42091836734693872</v>
      </c>
      <c r="N118" s="38">
        <v>214</v>
      </c>
      <c r="O118" s="38">
        <f t="shared" si="20"/>
        <v>84.303030303030283</v>
      </c>
      <c r="P118" s="38">
        <f t="shared" si="21"/>
        <v>119.72687224669605</v>
      </c>
      <c r="Q118" s="38">
        <f t="shared" si="22"/>
        <v>94.273127753303967</v>
      </c>
      <c r="R118" s="38">
        <f t="shared" si="23"/>
        <v>129.69696969696969</v>
      </c>
      <c r="S118" s="39">
        <f t="shared" si="24"/>
        <v>-9.9700974502736841</v>
      </c>
      <c r="T118" s="39">
        <f t="shared" si="25"/>
        <v>-9.9700974502736415</v>
      </c>
      <c r="U118" t="s">
        <v>332</v>
      </c>
      <c r="V118" t="s">
        <v>333</v>
      </c>
      <c r="W118" t="s">
        <v>71</v>
      </c>
      <c r="X118" s="48" t="s">
        <v>416</v>
      </c>
      <c r="Y118" s="41"/>
    </row>
    <row r="119" spans="1:25" ht="15" x14ac:dyDescent="0.25">
      <c r="A119">
        <v>1.66</v>
      </c>
      <c r="B119">
        <v>2.2400000000000002</v>
      </c>
      <c r="C119" s="29">
        <f t="shared" si="17"/>
        <v>4.8838209982788428E-2</v>
      </c>
      <c r="D119" s="30">
        <f>IF(OR($A119="",$B119=""),"",A119*'MPTO_working_2-way'!$G118)</f>
        <v>1.7410714285714286</v>
      </c>
      <c r="E119" s="32">
        <f>IF(OR($A119="",$B119=""),"",B119*'MPTO_working_2-way'!$G118)</f>
        <v>2.3493975903614461</v>
      </c>
      <c r="F119" s="30">
        <f>IF(OR($A119="",$B119=""),"",'MPTO_working_2-way'!D118)</f>
        <v>1.7301321421924438</v>
      </c>
      <c r="G119" s="32">
        <f>IF(OR($A119="",$B119=""),"",'MPTO_working_2-way'!E118)</f>
        <v>2.3696150904919713</v>
      </c>
      <c r="H119" s="30">
        <f>IF(OR($A119="",$B119=""),"",'OddsRatio_working_2-way'!M118)</f>
        <v>1.7295601856708804</v>
      </c>
      <c r="I119" s="30">
        <f>IF(OR($A119="",$B119=""),"",'OddsRatio_working_2-way'!N118)</f>
        <v>2.3706888336846839</v>
      </c>
      <c r="J119" s="30">
        <f>IF('Log_working_2-way'!$D118="","",A119^('Log_working_2-way'!$D118))</f>
        <v>1.7245446249558118</v>
      </c>
      <c r="K119" s="32">
        <f>IF('Log_working_2-way'!$D118="","",B119^('Log_working_2-way'!$D118))</f>
        <v>2.380177238993153</v>
      </c>
      <c r="L119" s="37">
        <f t="shared" si="18"/>
        <v>0.57435897435897432</v>
      </c>
      <c r="M119" s="37">
        <f t="shared" si="19"/>
        <v>0.42564102564102557</v>
      </c>
      <c r="N119" s="38">
        <v>215</v>
      </c>
      <c r="O119" s="38">
        <f t="shared" si="20"/>
        <v>85.481927710843365</v>
      </c>
      <c r="P119" s="38">
        <f t="shared" si="21"/>
        <v>119.01785714285714</v>
      </c>
      <c r="Q119" s="38">
        <f t="shared" si="22"/>
        <v>95.982142857142847</v>
      </c>
      <c r="R119" s="38">
        <f t="shared" si="23"/>
        <v>129.51807228915663</v>
      </c>
      <c r="S119" s="39">
        <f t="shared" si="24"/>
        <v>-10.500215146299482</v>
      </c>
      <c r="T119" s="39">
        <f t="shared" si="25"/>
        <v>-10.500215146299496</v>
      </c>
      <c r="U119" t="s">
        <v>334</v>
      </c>
      <c r="V119" t="s">
        <v>335</v>
      </c>
      <c r="W119" t="s">
        <v>71</v>
      </c>
      <c r="X119" s="48" t="s">
        <v>416</v>
      </c>
      <c r="Y119" s="41"/>
    </row>
    <row r="120" spans="1:25" ht="15" x14ac:dyDescent="0.25">
      <c r="A120">
        <v>1.82</v>
      </c>
      <c r="B120">
        <v>2.09</v>
      </c>
      <c r="C120" s="29">
        <f t="shared" si="17"/>
        <v>2.7919448972080652E-2</v>
      </c>
      <c r="D120" s="30">
        <f>IF(OR($A120="",$B120=""),"",A120*'MPTO_working_2-way'!$G119)</f>
        <v>1.8708133971291869</v>
      </c>
      <c r="E120" s="32">
        <f>IF(OR($A120="",$B120=""),"",B120*'MPTO_working_2-way'!$G119)</f>
        <v>2.1483516483516483</v>
      </c>
      <c r="F120" s="30">
        <f>IF(OR($A120="",$B120=""),"",'MPTO_working_2-way'!D119)</f>
        <v>1.8674456281604401</v>
      </c>
      <c r="G120" s="32">
        <f>IF(OR($A120="",$B120=""),"",'MPTO_working_2-way'!E119)</f>
        <v>2.152810006225593</v>
      </c>
      <c r="H120" s="30">
        <f>IF(OR($A120="",$B120=""),"",'OddsRatio_working_2-way'!M119)</f>
        <v>1.8673485908108987</v>
      </c>
      <c r="I120" s="30">
        <f>IF(OR($A120="",$B120=""),"",'OddsRatio_working_2-way'!N119)</f>
        <v>2.1529389804681456</v>
      </c>
      <c r="J120" s="30">
        <f>IF('Log_working_2-way'!$D119="","",A120^('Log_working_2-way'!$D119))</f>
        <v>1.8658256434588982</v>
      </c>
      <c r="K120" s="32">
        <f>IF('Log_working_2-way'!$D119="","",B120^('Log_working_2-way'!$D119))</f>
        <v>2.1549669469306498</v>
      </c>
      <c r="L120" s="37">
        <f t="shared" si="18"/>
        <v>0.53452685421994872</v>
      </c>
      <c r="M120" s="37">
        <f t="shared" si="19"/>
        <v>0.46547314578005117</v>
      </c>
      <c r="N120" s="38">
        <v>216</v>
      </c>
      <c r="O120" s="38">
        <f t="shared" si="20"/>
        <v>97.318681318681314</v>
      </c>
      <c r="P120" s="38">
        <f t="shared" si="21"/>
        <v>112.65071770334927</v>
      </c>
      <c r="Q120" s="38">
        <f t="shared" si="22"/>
        <v>103.34928229665073</v>
      </c>
      <c r="R120" s="38">
        <f t="shared" si="23"/>
        <v>118.68131868131867</v>
      </c>
      <c r="S120" s="39">
        <f t="shared" si="24"/>
        <v>-6.0306009779694136</v>
      </c>
      <c r="T120" s="39">
        <f t="shared" si="25"/>
        <v>-6.0306009779693994</v>
      </c>
      <c r="U120" t="s">
        <v>336</v>
      </c>
      <c r="V120" t="s">
        <v>337</v>
      </c>
      <c r="W120" t="s">
        <v>418</v>
      </c>
      <c r="X120" s="48" t="s">
        <v>416</v>
      </c>
      <c r="Y120" s="41"/>
    </row>
    <row r="121" spans="1:25" ht="15" x14ac:dyDescent="0.25">
      <c r="A121">
        <v>1.78</v>
      </c>
      <c r="B121">
        <v>2.13</v>
      </c>
      <c r="C121" s="29">
        <f t="shared" si="17"/>
        <v>3.128132088410629E-2</v>
      </c>
      <c r="D121" s="30">
        <f>IF(OR($A121="",$B121=""),"",A121*'MPTO_working_2-way'!$G120)</f>
        <v>1.8356807511737092</v>
      </c>
      <c r="E121" s="32">
        <f>IF(OR($A121="",$B121=""),"",B121*'MPTO_working_2-way'!$G120)</f>
        <v>2.1966292134831464</v>
      </c>
      <c r="F121" s="30">
        <f>IF(OR($A121="",$B121=""),"",'MPTO_working_2-way'!D120)</f>
        <v>1.8309750325976726</v>
      </c>
      <c r="G121" s="32">
        <f>IF(OR($A121="",$B121=""),"",'MPTO_working_2-way'!E120)</f>
        <v>2.2034055907479515</v>
      </c>
      <c r="H121" s="30">
        <f>IF(OR($A121="",$B121=""),"",'OddsRatio_working_2-way'!M120)</f>
        <v>1.8308221751528204</v>
      </c>
      <c r="I121" s="30">
        <f>IF(OR($A121="",$B121=""),"",'OddsRatio_working_2-way'!N120)</f>
        <v>2.2036269973367788</v>
      </c>
      <c r="J121" s="30">
        <f>IF('Log_working_2-way'!$D120="","",A121^('Log_working_2-way'!$D120))</f>
        <v>1.8286894264917752</v>
      </c>
      <c r="K121" s="32">
        <f>IF('Log_working_2-way'!$D120="","",B121^('Log_working_2-way'!$D120))</f>
        <v>2.2067247005110642</v>
      </c>
      <c r="L121" s="37">
        <f t="shared" si="18"/>
        <v>0.54475703324808178</v>
      </c>
      <c r="M121" s="37">
        <f t="shared" si="19"/>
        <v>0.45524296675191805</v>
      </c>
      <c r="N121" s="38">
        <v>217</v>
      </c>
      <c r="O121" s="38">
        <f t="shared" si="20"/>
        <v>95.089887640449433</v>
      </c>
      <c r="P121" s="38">
        <f t="shared" si="21"/>
        <v>115.12206572769952</v>
      </c>
      <c r="Q121" s="38">
        <f t="shared" si="22"/>
        <v>101.87793427230046</v>
      </c>
      <c r="R121" s="38">
        <f t="shared" si="23"/>
        <v>121.91011235955057</v>
      </c>
      <c r="S121" s="39">
        <f t="shared" si="24"/>
        <v>-6.7880466318510315</v>
      </c>
      <c r="T121" s="39">
        <f t="shared" si="25"/>
        <v>-6.7880466318510457</v>
      </c>
      <c r="U121" t="s">
        <v>338</v>
      </c>
      <c r="V121" t="s">
        <v>339</v>
      </c>
      <c r="W121" t="s">
        <v>418</v>
      </c>
      <c r="X121" s="48" t="s">
        <v>416</v>
      </c>
      <c r="Y121" s="41"/>
    </row>
    <row r="122" spans="1:25" ht="15" x14ac:dyDescent="0.25">
      <c r="A122">
        <v>1.73</v>
      </c>
      <c r="B122">
        <v>2.19</v>
      </c>
      <c r="C122" s="29">
        <f t="shared" si="17"/>
        <v>3.4655686647135031E-2</v>
      </c>
      <c r="D122" s="30">
        <f>IF(OR($A122="",$B122=""),"",A122*'MPTO_working_2-way'!$G121)</f>
        <v>1.7899543378995435</v>
      </c>
      <c r="E122" s="32">
        <f>IF(OR($A122="",$B122=""),"",B122*'MPTO_working_2-way'!$G121)</f>
        <v>2.2658959537572256</v>
      </c>
      <c r="F122" s="30">
        <f>IF(OR($A122="",$B122=""),"",'MPTO_working_2-way'!D121)</f>
        <v>1.7834631769717797</v>
      </c>
      <c r="G122" s="32">
        <f>IF(OR($A122="",$B122=""),"",'MPTO_working_2-way'!E121)</f>
        <v>2.2763841740018629</v>
      </c>
      <c r="H122" s="30">
        <f>IF(OR($A122="",$B122=""),"",'OddsRatio_working_2-way'!M121)</f>
        <v>1.7832275391935992</v>
      </c>
      <c r="I122" s="30">
        <f>IF(OR($A122="",$B122=""),"",'OddsRatio_working_2-way'!N121)</f>
        <v>2.2767681803292916</v>
      </c>
      <c r="J122" s="30">
        <f>IF('Log_working_2-way'!$D121="","",A122^('Log_working_2-way'!$D121))</f>
        <v>1.7802790428165938</v>
      </c>
      <c r="K122" s="32">
        <f>IF('Log_working_2-way'!$D121="","",B122^('Log_working_2-way'!$D121))</f>
        <v>2.2815927958159761</v>
      </c>
      <c r="L122" s="37">
        <f t="shared" si="18"/>
        <v>0.55867346938775508</v>
      </c>
      <c r="M122" s="37">
        <f t="shared" si="19"/>
        <v>0.44132653061224486</v>
      </c>
      <c r="N122" s="38">
        <v>218</v>
      </c>
      <c r="O122" s="38">
        <f t="shared" si="20"/>
        <v>91.988439306358387</v>
      </c>
      <c r="P122" s="38">
        <f t="shared" si="21"/>
        <v>118.45662100456623</v>
      </c>
      <c r="Q122" s="38">
        <f t="shared" si="22"/>
        <v>99.543378995433798</v>
      </c>
      <c r="R122" s="38">
        <f t="shared" si="23"/>
        <v>126.01156069364163</v>
      </c>
      <c r="S122" s="39">
        <f t="shared" si="24"/>
        <v>-7.554939689075411</v>
      </c>
      <c r="T122" s="39">
        <f t="shared" si="25"/>
        <v>-7.5549396890753968</v>
      </c>
      <c r="U122" t="s">
        <v>340</v>
      </c>
      <c r="V122" t="s">
        <v>341</v>
      </c>
      <c r="W122" t="s">
        <v>419</v>
      </c>
      <c r="X122" s="48" t="s">
        <v>416</v>
      </c>
      <c r="Y122" s="41"/>
    </row>
    <row r="123" spans="1:25" ht="15" x14ac:dyDescent="0.25">
      <c r="A123">
        <v>1.89</v>
      </c>
      <c r="B123">
        <v>1.99</v>
      </c>
      <c r="C123" s="29">
        <f t="shared" si="17"/>
        <v>3.16130919145996E-2</v>
      </c>
      <c r="D123" s="30">
        <f>IF(OR($A123="",$B123=""),"",A123*'MPTO_working_2-way'!$G122)</f>
        <v>1.9497487437185932</v>
      </c>
      <c r="E123" s="32">
        <f>IF(OR($A123="",$B123=""),"",B123*'MPTO_working_2-way'!$G122)</f>
        <v>2.052910052910053</v>
      </c>
      <c r="F123" s="30">
        <f>IF(OR($A123="",$B123=""),"",'MPTO_working_2-way'!D122)</f>
        <v>1.9482012897878844</v>
      </c>
      <c r="G123" s="32">
        <f>IF(OR($A123="",$B123=""),"",'MPTO_working_2-way'!E122)</f>
        <v>2.0546283903744778</v>
      </c>
      <c r="H123" s="30">
        <f>IF(OR($A123="",$B123=""),"",'OddsRatio_working_2-way'!M122)</f>
        <v>1.9481507786158798</v>
      </c>
      <c r="I123" s="30">
        <f>IF(OR($A123="",$B123=""),"",'OddsRatio_working_2-way'!N122)</f>
        <v>2.0546845739659791</v>
      </c>
      <c r="J123" s="30">
        <f>IF('Log_working_2-way'!$D122="","",A123^('Log_working_2-way'!$D122))</f>
        <v>1.9474482422922217</v>
      </c>
      <c r="K123" s="32">
        <f>IF('Log_working_2-way'!$D122="","",B123^('Log_working_2-way'!$D122))</f>
        <v>2.0554666264202575</v>
      </c>
      <c r="L123" s="37">
        <f t="shared" si="18"/>
        <v>0.51288659793814428</v>
      </c>
      <c r="M123" s="37">
        <f t="shared" si="19"/>
        <v>0.48711340206185566</v>
      </c>
      <c r="N123" s="38">
        <v>219</v>
      </c>
      <c r="O123" s="38">
        <f t="shared" si="20"/>
        <v>103.12698412698413</v>
      </c>
      <c r="P123" s="38">
        <f t="shared" si="21"/>
        <v>108.94974874371859</v>
      </c>
      <c r="Q123" s="38">
        <f t="shared" si="22"/>
        <v>110.0502512562814</v>
      </c>
      <c r="R123" s="38">
        <f t="shared" si="23"/>
        <v>115.87301587301589</v>
      </c>
      <c r="S123" s="39">
        <f t="shared" si="24"/>
        <v>-6.9232671292972725</v>
      </c>
      <c r="T123" s="39">
        <f t="shared" si="25"/>
        <v>-6.9232671292973009</v>
      </c>
      <c r="U123" t="s">
        <v>342</v>
      </c>
      <c r="V123" t="s">
        <v>343</v>
      </c>
      <c r="W123" t="s">
        <v>419</v>
      </c>
      <c r="X123" s="48" t="s">
        <v>416</v>
      </c>
      <c r="Y123" s="41"/>
    </row>
    <row r="124" spans="1:25" ht="15" x14ac:dyDescent="0.25">
      <c r="A124">
        <v>1.98</v>
      </c>
      <c r="B124">
        <v>1.91</v>
      </c>
      <c r="C124" s="29">
        <f t="shared" si="17"/>
        <v>2.861071447458885E-2</v>
      </c>
      <c r="D124" s="30">
        <f>IF(OR($A124="",$B124=""),"",A124*'MPTO_working_2-way'!$G123)</f>
        <v>2.0366492146596857</v>
      </c>
      <c r="E124" s="32">
        <f>IF(OR($A124="",$B124=""),"",B124*'MPTO_working_2-way'!$G123)</f>
        <v>1.9646464646464645</v>
      </c>
      <c r="F124" s="30">
        <f>IF(OR($A124="",$B124=""),"",'MPTO_working_2-way'!D123)</f>
        <v>2.0377175494369308</v>
      </c>
      <c r="G124" s="32">
        <f>IF(OR($A124="",$B124=""),"",'MPTO_working_2-way'!E123)</f>
        <v>1.9636533568721115</v>
      </c>
      <c r="H124" s="30">
        <f>IF(OR($A124="",$B124=""),"",'OddsRatio_working_2-way'!M123)</f>
        <v>2.0377490433255412</v>
      </c>
      <c r="I124" s="30">
        <f>IF(OR($A124="",$B124=""),"",'OddsRatio_working_2-way'!N123)</f>
        <v>1.9636241116594322</v>
      </c>
      <c r="J124" s="30">
        <f>IF('Log_working_2-way'!$D123="","",A124^('Log_working_2-way'!$D123))</f>
        <v>2.0382337672504618</v>
      </c>
      <c r="K124" s="32">
        <f>IF('Log_working_2-way'!$D123="","",B124^('Log_working_2-way'!$D123))</f>
        <v>1.9631742210121639</v>
      </c>
      <c r="L124" s="37">
        <f t="shared" si="18"/>
        <v>0.49100257069408743</v>
      </c>
      <c r="M124" s="37">
        <f t="shared" si="19"/>
        <v>0.50899742930591263</v>
      </c>
      <c r="N124" s="38">
        <v>220</v>
      </c>
      <c r="O124" s="38">
        <f t="shared" si="20"/>
        <v>108.88888888888891</v>
      </c>
      <c r="P124" s="38">
        <f t="shared" si="21"/>
        <v>104.81675392670157</v>
      </c>
      <c r="Q124" s="38">
        <f t="shared" si="22"/>
        <v>115.18324607329843</v>
      </c>
      <c r="R124" s="38">
        <f t="shared" si="23"/>
        <v>111.11111111111111</v>
      </c>
      <c r="S124" s="39">
        <f t="shared" si="24"/>
        <v>-6.2943571844095203</v>
      </c>
      <c r="T124" s="39">
        <f t="shared" si="25"/>
        <v>-6.2943571844095487</v>
      </c>
      <c r="U124" t="s">
        <v>344</v>
      </c>
      <c r="V124" t="s">
        <v>345</v>
      </c>
      <c r="W124" t="s">
        <v>419</v>
      </c>
      <c r="X124" s="48" t="s">
        <v>416</v>
      </c>
      <c r="Y124" s="41"/>
    </row>
    <row r="125" spans="1:25" ht="15" x14ac:dyDescent="0.25">
      <c r="A125">
        <v>1.67</v>
      </c>
      <c r="B125">
        <v>2.33</v>
      </c>
      <c r="C125" s="29">
        <f t="shared" si="17"/>
        <v>2.7986944565804084E-2</v>
      </c>
      <c r="D125" s="30">
        <f>IF(OR($A125="",$B125=""),"",A125*'MPTO_working_2-way'!$G124)</f>
        <v>1.7167381974248928</v>
      </c>
      <c r="E125" s="32">
        <f>IF(OR($A125="",$B125=""),"",B125*'MPTO_working_2-way'!$G124)</f>
        <v>2.3952095808383236</v>
      </c>
      <c r="F125" s="30">
        <f>IF(OR($A125="",$B125=""),"",'MPTO_working_2-way'!D124)</f>
        <v>1.7099602293950913</v>
      </c>
      <c r="G125" s="32">
        <f>IF(OR($A125="",$B125=""),"",'MPTO_working_2-way'!E124)</f>
        <v>2.4085296029216061</v>
      </c>
      <c r="H125" s="30">
        <f>IF(OR($A125="",$B125=""),"",'OddsRatio_working_2-way'!M124)</f>
        <v>1.7097600992562489</v>
      </c>
      <c r="I125" s="30">
        <f>IF(OR($A125="",$B125=""),"",'OddsRatio_working_2-way'!N124)</f>
        <v>2.408926764195241</v>
      </c>
      <c r="J125" s="30">
        <f>IF('Log_working_2-way'!$D124="","",A125^('Log_working_2-way'!$D124))</f>
        <v>1.7066927473832643</v>
      </c>
      <c r="K125" s="32">
        <f>IF('Log_working_2-way'!$D124="","",B125^('Log_working_2-way'!$D124))</f>
        <v>2.4150421151239718</v>
      </c>
      <c r="L125" s="37">
        <f t="shared" si="18"/>
        <v>0.58250000000000002</v>
      </c>
      <c r="M125" s="37">
        <f t="shared" si="19"/>
        <v>0.41749999999999998</v>
      </c>
      <c r="N125" s="38">
        <v>221</v>
      </c>
      <c r="O125" s="38">
        <f t="shared" si="20"/>
        <v>88.664670658682638</v>
      </c>
      <c r="P125" s="38">
        <f t="shared" si="21"/>
        <v>126.15021459227471</v>
      </c>
      <c r="Q125" s="38">
        <f t="shared" si="22"/>
        <v>94.849785407725321</v>
      </c>
      <c r="R125" s="38">
        <f t="shared" si="23"/>
        <v>132.33532934131739</v>
      </c>
      <c r="S125" s="39">
        <f t="shared" si="24"/>
        <v>-6.1851147490426825</v>
      </c>
      <c r="T125" s="39">
        <f t="shared" si="25"/>
        <v>-6.1851147490426825</v>
      </c>
      <c r="U125" t="s">
        <v>346</v>
      </c>
      <c r="V125" t="s">
        <v>347</v>
      </c>
      <c r="W125" t="s">
        <v>423</v>
      </c>
      <c r="X125" s="48" t="s">
        <v>416</v>
      </c>
      <c r="Y125" s="41"/>
    </row>
    <row r="126" spans="1:25" ht="15" x14ac:dyDescent="0.25">
      <c r="A126">
        <v>1.51</v>
      </c>
      <c r="B126">
        <v>2.67</v>
      </c>
      <c r="C126" s="29">
        <f t="shared" si="17"/>
        <v>3.678349083513166E-2</v>
      </c>
      <c r="D126" s="30">
        <f>IF(OR($A126="",$B126=""),"",A126*'MPTO_working_2-way'!$G125)</f>
        <v>1.5655430711610487</v>
      </c>
      <c r="E126" s="32">
        <f>IF(OR($A126="",$B126=""),"",B126*'MPTO_working_2-way'!$G125)</f>
        <v>2.7682119205298013</v>
      </c>
      <c r="F126" s="30">
        <f>IF(OR($A126="",$B126=""),"",'MPTO_working_2-way'!D125)</f>
        <v>1.5531328851821176</v>
      </c>
      <c r="G126" s="32">
        <f>IF(OR($A126="",$B126=""),"",'MPTO_working_2-way'!E125)</f>
        <v>2.8078838318765889</v>
      </c>
      <c r="H126" s="30">
        <f>IF(OR($A126="",$B126=""),"",'OddsRatio_working_2-way'!M125)</f>
        <v>1.5526203231486206</v>
      </c>
      <c r="I126" s="30">
        <f>IF(OR($A126="",$B126=""),"",'OddsRatio_working_2-way'!N125)</f>
        <v>2.8095606659964649</v>
      </c>
      <c r="J126" s="30">
        <f>IF('Log_working_2-way'!$D125="","",A126^('Log_working_2-way'!$D125))</f>
        <v>1.5469474178421523</v>
      </c>
      <c r="K126" s="32">
        <f>IF('Log_working_2-way'!$D125="","",B126^('Log_working_2-way'!$D125))</f>
        <v>2.8283293190137564</v>
      </c>
      <c r="L126" s="37">
        <f t="shared" si="18"/>
        <v>0.63875598086124397</v>
      </c>
      <c r="M126" s="37">
        <f t="shared" si="19"/>
        <v>0.36124401913875598</v>
      </c>
      <c r="N126" s="38">
        <v>222</v>
      </c>
      <c r="O126" s="38">
        <f t="shared" si="20"/>
        <v>74.980132450331155</v>
      </c>
      <c r="P126" s="38">
        <f t="shared" si="21"/>
        <v>138.85393258426967</v>
      </c>
      <c r="Q126" s="38">
        <f t="shared" si="22"/>
        <v>83.146067415730343</v>
      </c>
      <c r="R126" s="38">
        <f t="shared" si="23"/>
        <v>147.01986754966887</v>
      </c>
      <c r="S126" s="39">
        <f t="shared" si="24"/>
        <v>-8.1659349653991882</v>
      </c>
      <c r="T126" s="39">
        <f t="shared" si="25"/>
        <v>-8.1659349653992024</v>
      </c>
      <c r="U126" t="s">
        <v>348</v>
      </c>
      <c r="V126" t="s">
        <v>349</v>
      </c>
      <c r="W126" t="s">
        <v>423</v>
      </c>
      <c r="X126" s="48" t="s">
        <v>416</v>
      </c>
      <c r="Y126" s="41"/>
    </row>
    <row r="127" spans="1:25" ht="15" x14ac:dyDescent="0.25">
      <c r="A127">
        <v>1.78</v>
      </c>
      <c r="B127">
        <v>2.15</v>
      </c>
      <c r="C127" s="29">
        <f t="shared" si="17"/>
        <v>2.6914031878756184E-2</v>
      </c>
      <c r="D127" s="30">
        <f>IF(OR($A127="",$B127=""),"",A127*'MPTO_working_2-way'!$G126)</f>
        <v>1.827906976744186</v>
      </c>
      <c r="E127" s="32">
        <f>IF(OR($A127="",$B127=""),"",B127*'MPTO_working_2-way'!$G126)</f>
        <v>2.2078651685393256</v>
      </c>
      <c r="F127" s="30">
        <f>IF(OR($A127="",$B127=""),"",'MPTO_working_2-way'!D126)</f>
        <v>1.8236835835120324</v>
      </c>
      <c r="G127" s="32">
        <f>IF(OR($A127="",$B127=""),"",'MPTO_working_2-way'!E126)</f>
        <v>2.2140584321666186</v>
      </c>
      <c r="H127" s="30">
        <f>IF(OR($A127="",$B127=""),"",'OddsRatio_working_2-way'!M126)</f>
        <v>1.8235659473079355</v>
      </c>
      <c r="I127" s="30">
        <f>IF(OR($A127="",$B127=""),"",'OddsRatio_working_2-way'!N126)</f>
        <v>2.214231845389905</v>
      </c>
      <c r="J127" s="30">
        <f>IF('Log_working_2-way'!$D126="","",A127^('Log_working_2-way'!$D126))</f>
        <v>1.821657795971604</v>
      </c>
      <c r="K127" s="32">
        <f>IF('Log_working_2-way'!$D126="","",B127^('Log_working_2-way'!$D126))</f>
        <v>2.2170516788166044</v>
      </c>
      <c r="L127" s="37">
        <f t="shared" si="18"/>
        <v>0.54707379134860057</v>
      </c>
      <c r="M127" s="37">
        <f t="shared" si="19"/>
        <v>0.45292620865139954</v>
      </c>
      <c r="N127" s="38">
        <v>223</v>
      </c>
      <c r="O127" s="38">
        <f t="shared" si="20"/>
        <v>97.719101123595507</v>
      </c>
      <c r="P127" s="38">
        <f t="shared" si="21"/>
        <v>119.27906976744185</v>
      </c>
      <c r="Q127" s="38">
        <f t="shared" si="22"/>
        <v>103.72093023255813</v>
      </c>
      <c r="R127" s="38">
        <f t="shared" si="23"/>
        <v>125.28089887640451</v>
      </c>
      <c r="S127" s="39">
        <f t="shared" si="24"/>
        <v>-6.0018291089626246</v>
      </c>
      <c r="T127" s="39">
        <f t="shared" si="25"/>
        <v>-6.001829108962653</v>
      </c>
      <c r="U127" t="s">
        <v>134</v>
      </c>
      <c r="V127" t="s">
        <v>102</v>
      </c>
      <c r="W127" t="s">
        <v>139</v>
      </c>
      <c r="X127" s="48" t="s">
        <v>416</v>
      </c>
      <c r="Y127" s="41"/>
    </row>
    <row r="128" spans="1:25" ht="15" x14ac:dyDescent="0.25">
      <c r="A128">
        <v>2.11</v>
      </c>
      <c r="B128">
        <v>1.81</v>
      </c>
      <c r="C128" s="29">
        <f t="shared" si="17"/>
        <v>2.6419837134403323E-2</v>
      </c>
      <c r="D128" s="30">
        <f>IF(OR($A128="",$B128=""),"",A128*'MPTO_working_2-way'!$G127)</f>
        <v>2.165745856353591</v>
      </c>
      <c r="E128" s="32">
        <f>IF(OR($A128="",$B128=""),"",B128*'MPTO_working_2-way'!$G127)</f>
        <v>1.85781990521327</v>
      </c>
      <c r="F128" s="30">
        <f>IF(OR($A128="",$B128=""),"",'MPTO_working_2-way'!D127)</f>
        <v>2.1704981387286519</v>
      </c>
      <c r="G128" s="32">
        <f>IF(OR($A128="",$B128=""),"",'MPTO_working_2-way'!E127)</f>
        <v>1.8543371124760262</v>
      </c>
      <c r="H128" s="30">
        <f>IF(OR($A128="",$B128=""),"",'OddsRatio_working_2-way'!M127)</f>
        <v>2.1706281947614148</v>
      </c>
      <c r="I128" s="30">
        <f>IF(OR($A128="",$B128=""),"",'OddsRatio_working_2-way'!N127)</f>
        <v>1.8542421961772491</v>
      </c>
      <c r="J128" s="30">
        <f>IF('Log_working_2-way'!$D127="","",A128^('Log_working_2-way'!$D127))</f>
        <v>2.1727879037705513</v>
      </c>
      <c r="K128" s="32">
        <f>IF('Log_working_2-way'!$D127="","",B128^('Log_working_2-way'!$D127))</f>
        <v>1.85266909454383</v>
      </c>
      <c r="L128" s="37">
        <f t="shared" si="18"/>
        <v>0.46173469387755106</v>
      </c>
      <c r="M128" s="37">
        <f t="shared" si="19"/>
        <v>0.53826530612244905</v>
      </c>
      <c r="N128" s="38">
        <v>224</v>
      </c>
      <c r="O128" s="38">
        <f t="shared" si="20"/>
        <v>117.8388625592417</v>
      </c>
      <c r="P128" s="38">
        <f t="shared" si="21"/>
        <v>100.24309392265194</v>
      </c>
      <c r="Q128" s="38">
        <f t="shared" si="22"/>
        <v>123.75690607734808</v>
      </c>
      <c r="R128" s="38">
        <f t="shared" si="23"/>
        <v>106.1611374407583</v>
      </c>
      <c r="S128" s="39">
        <f t="shared" si="24"/>
        <v>-5.9180435181063729</v>
      </c>
      <c r="T128" s="39">
        <f t="shared" si="25"/>
        <v>-5.9180435181063586</v>
      </c>
      <c r="U128" t="s">
        <v>130</v>
      </c>
      <c r="V128" t="s">
        <v>127</v>
      </c>
      <c r="W128" t="s">
        <v>139</v>
      </c>
      <c r="X128" s="48" t="s">
        <v>416</v>
      </c>
      <c r="Y128" s="41"/>
    </row>
    <row r="129" spans="1:25" s="35" customFormat="1" ht="15" x14ac:dyDescent="0.25">
      <c r="A129">
        <v>1.8</v>
      </c>
      <c r="B129">
        <v>2.11</v>
      </c>
      <c r="C129" s="29">
        <f t="shared" si="17"/>
        <v>2.9489204844655115E-2</v>
      </c>
      <c r="D129" s="30">
        <f>IF(OR($A129="",$B129=""),"",A129*'MPTO_working_2-way'!$G128)</f>
        <v>1.8530805687203793</v>
      </c>
      <c r="E129" s="32">
        <f>IF(OR($A129="",$B129=""),"",B129*'MPTO_working_2-way'!$G128)</f>
        <v>2.1722222222222221</v>
      </c>
      <c r="F129" s="30">
        <f>IF(OR($A129="",$B129=""),"",'MPTO_working_2-way'!D128)</f>
        <v>1.8490749756572542</v>
      </c>
      <c r="G129" s="32">
        <f>IF(OR($A129="",$B129=""),"",'MPTO_working_2-way'!E128)</f>
        <v>2.1777522935779814</v>
      </c>
      <c r="H129" s="30">
        <f>IF(OR($A129="",$B129=""),"",'OddsRatio_working_2-way'!M128)</f>
        <v>1.8489527199560174</v>
      </c>
      <c r="I129" s="30">
        <f>IF(OR($A129="",$B129=""),"",'OddsRatio_working_2-way'!N128)</f>
        <v>2.1779218989389744</v>
      </c>
      <c r="J129" s="30">
        <f>IF('Log_working_2-way'!$D128="","",A129^('Log_working_2-way'!$D128))</f>
        <v>1.847139460573918</v>
      </c>
      <c r="K129" s="32">
        <f>IF('Log_working_2-way'!$D128="","",B129^('Log_working_2-way'!$D128))</f>
        <v>2.1804431814833727</v>
      </c>
      <c r="L129" s="37">
        <f t="shared" si="18"/>
        <v>0.53964194373401531</v>
      </c>
      <c r="M129" s="37">
        <f t="shared" si="19"/>
        <v>0.46035805626598469</v>
      </c>
      <c r="N129" s="38">
        <v>225</v>
      </c>
      <c r="O129" s="38">
        <f t="shared" si="20"/>
        <v>100</v>
      </c>
      <c r="P129" s="38">
        <f t="shared" si="21"/>
        <v>118.36492890995261</v>
      </c>
      <c r="Q129" s="38">
        <f t="shared" si="22"/>
        <v>106.63507109004739</v>
      </c>
      <c r="R129" s="38">
        <f t="shared" si="23"/>
        <v>125</v>
      </c>
      <c r="S129" s="39">
        <f t="shared" si="24"/>
        <v>-6.6350710900473899</v>
      </c>
      <c r="T129" s="39">
        <f t="shared" si="25"/>
        <v>-6.6350710900473899</v>
      </c>
      <c r="U129" t="s">
        <v>126</v>
      </c>
      <c r="V129" t="s">
        <v>133</v>
      </c>
      <c r="W129" t="s">
        <v>139</v>
      </c>
      <c r="X129" s="48" t="s">
        <v>416</v>
      </c>
      <c r="Y129" s="41"/>
    </row>
    <row r="130" spans="1:25" ht="15" x14ac:dyDescent="0.25">
      <c r="A130">
        <v>2.02</v>
      </c>
      <c r="B130">
        <v>1.89</v>
      </c>
      <c r="C130" s="29">
        <f t="shared" si="17"/>
        <v>2.4150034051024338E-2</v>
      </c>
      <c r="D130" s="30">
        <f>IF(OR($A130="",$B130=""),"",A130*'MPTO_working_2-way'!$G129)</f>
        <v>2.0687830687830693</v>
      </c>
      <c r="E130" s="32">
        <f>IF(OR($A130="",$B130=""),"",B130*'MPTO_working_2-way'!$G129)</f>
        <v>1.9356435643564358</v>
      </c>
      <c r="F130" s="30">
        <f>IF(OR($A130="",$B130=""),"",'MPTO_working_2-way'!D129)</f>
        <v>2.0705027387602368</v>
      </c>
      <c r="G130" s="32">
        <f>IF(OR($A130="",$B130=""),"",'MPTO_working_2-way'!E129)</f>
        <v>1.9341405339682862</v>
      </c>
      <c r="H130" s="30">
        <f>IF(OR($A130="",$B130=""),"",'OddsRatio_working_2-way'!M129)</f>
        <v>2.0705453823777571</v>
      </c>
      <c r="I130" s="30">
        <f>IF(OR($A130="",$B130=""),"",'OddsRatio_working_2-way'!N129)</f>
        <v>1.9341033238394147</v>
      </c>
      <c r="J130" s="30">
        <f>IF('Log_working_2-way'!$D129="","",A130^('Log_working_2-way'!$D129))</f>
        <v>2.0713231559049405</v>
      </c>
      <c r="K130" s="32">
        <f>IF('Log_working_2-way'!$D129="","",B130^('Log_working_2-way'!$D129))</f>
        <v>1.9334251710029571</v>
      </c>
      <c r="L130" s="37">
        <f t="shared" si="18"/>
        <v>0.48337595907928377</v>
      </c>
      <c r="M130" s="37">
        <f t="shared" si="19"/>
        <v>0.51662404092071612</v>
      </c>
      <c r="N130" s="38">
        <v>226</v>
      </c>
      <c r="O130" s="38">
        <f t="shared" si="20"/>
        <v>114.11881188118811</v>
      </c>
      <c r="P130" s="38">
        <f t="shared" si="21"/>
        <v>106.42328042328043</v>
      </c>
      <c r="Q130" s="38">
        <f t="shared" si="22"/>
        <v>119.5767195767196</v>
      </c>
      <c r="R130" s="38">
        <f t="shared" si="23"/>
        <v>111.88118811881188</v>
      </c>
      <c r="S130" s="39">
        <f t="shared" si="24"/>
        <v>-5.4579076955314889</v>
      </c>
      <c r="T130" s="39">
        <f t="shared" si="25"/>
        <v>-5.4579076955314463</v>
      </c>
      <c r="U130" t="s">
        <v>128</v>
      </c>
      <c r="V130" t="s">
        <v>129</v>
      </c>
      <c r="W130" t="s">
        <v>139</v>
      </c>
      <c r="X130" s="48" t="s">
        <v>416</v>
      </c>
      <c r="Y130" s="41"/>
    </row>
    <row r="131" spans="1:25" s="35" customFormat="1" ht="15" x14ac:dyDescent="0.25">
      <c r="A131">
        <v>1.76</v>
      </c>
      <c r="B131">
        <v>2.16</v>
      </c>
      <c r="C131" s="29">
        <f t="shared" ref="C131:C170" si="26">IF(OR($A131="",$B131=""),"",(1/A131)+(1/B131)-1)</f>
        <v>3.1144781144781142E-2</v>
      </c>
      <c r="D131" s="30">
        <f>IF(OR($A131="",$B131=""),"",A131*'MPTO_working_2-way'!$G130)</f>
        <v>1.8148148148148149</v>
      </c>
      <c r="E131" s="32">
        <f>IF(OR($A131="",$B131=""),"",B131*'MPTO_working_2-way'!$G130)</f>
        <v>2.2272727272727275</v>
      </c>
      <c r="F131" s="30">
        <f>IF(OR($A131="",$B131=""),"",'MPTO_working_2-way'!D130)</f>
        <v>1.8095963442498098</v>
      </c>
      <c r="G131" s="32">
        <f>IF(OR($A131="",$B131=""),"",'MPTO_working_2-way'!E130)</f>
        <v>2.235183443085607</v>
      </c>
      <c r="H131" s="30">
        <f>IF(OR($A131="",$B131=""),"",'OddsRatio_working_2-way'!M130)</f>
        <v>1.8094272134003797</v>
      </c>
      <c r="I131" s="30">
        <f>IF(OR($A131="",$B131=""),"",'OddsRatio_working_2-way'!N130)</f>
        <v>2.2354415362426847</v>
      </c>
      <c r="J131" s="30">
        <f>IF('Log_working_2-way'!$D130="","",A131^('Log_working_2-way'!$D130))</f>
        <v>1.8070624804765649</v>
      </c>
      <c r="K131" s="32">
        <f>IF('Log_working_2-way'!$D130="","",B131^('Log_working_2-way'!$D130))</f>
        <v>2.2390614409549543</v>
      </c>
      <c r="L131" s="37">
        <f t="shared" si="18"/>
        <v>0.55102040816326525</v>
      </c>
      <c r="M131" s="37">
        <f t="shared" si="19"/>
        <v>0.44897959183673464</v>
      </c>
      <c r="N131" s="38">
        <v>227</v>
      </c>
      <c r="O131" s="38">
        <f t="shared" si="20"/>
        <v>98.022727272727266</v>
      </c>
      <c r="P131" s="38">
        <f t="shared" si="21"/>
        <v>121.90740740740742</v>
      </c>
      <c r="Q131" s="38">
        <f t="shared" si="22"/>
        <v>105.09259259259258</v>
      </c>
      <c r="R131" s="38">
        <f t="shared" si="23"/>
        <v>128.97727272727275</v>
      </c>
      <c r="S131" s="39">
        <f t="shared" si="24"/>
        <v>-7.0698653198653147</v>
      </c>
      <c r="T131" s="39">
        <f t="shared" si="25"/>
        <v>-7.069865319865329</v>
      </c>
      <c r="U131" t="s">
        <v>138</v>
      </c>
      <c r="V131" t="s">
        <v>103</v>
      </c>
      <c r="W131" t="s">
        <v>139</v>
      </c>
      <c r="X131" s="48" t="s">
        <v>416</v>
      </c>
      <c r="Y131" s="41"/>
    </row>
    <row r="132" spans="1:25" ht="15" x14ac:dyDescent="0.25">
      <c r="A132">
        <v>2.06</v>
      </c>
      <c r="B132">
        <v>1.85</v>
      </c>
      <c r="C132" s="29">
        <f t="shared" si="26"/>
        <v>2.5977433744424072E-2</v>
      </c>
      <c r="D132" s="30">
        <f>IF(OR($A132="",$B132=""),"",A132*'MPTO_working_2-way'!$G131)</f>
        <v>2.1135135135135137</v>
      </c>
      <c r="E132" s="32">
        <f>IF(OR($A132="",$B132=""),"",B132*'MPTO_working_2-way'!$G131)</f>
        <v>1.8980582524271847</v>
      </c>
      <c r="F132" s="30">
        <f>IF(OR($A132="",$B132=""),"",'MPTO_working_2-way'!D131)</f>
        <v>2.1166342682588173</v>
      </c>
      <c r="G132" s="32">
        <f>IF(OR($A132="",$B132=""),"",'MPTO_working_2-way'!E131)</f>
        <v>1.8955483710519774</v>
      </c>
      <c r="H132" s="30">
        <f>IF(OR($A132="",$B132=""),"",'OddsRatio_working_2-way'!M131)</f>
        <v>2.1167178800079327</v>
      </c>
      <c r="I132" s="30">
        <f>IF(OR($A132="",$B132=""),"",'OddsRatio_working_2-way'!N131)</f>
        <v>1.8954813188742858</v>
      </c>
      <c r="J132" s="30">
        <f>IF('Log_working_2-way'!$D131="","",A132^('Log_working_2-way'!$D131))</f>
        <v>2.1181333306010104</v>
      </c>
      <c r="K132" s="32">
        <f>IF('Log_working_2-way'!$D131="","",B132^('Log_working_2-way'!$D131))</f>
        <v>1.8943477245799318</v>
      </c>
      <c r="L132" s="37">
        <f t="shared" si="18"/>
        <v>0.47314578005115088</v>
      </c>
      <c r="M132" s="37">
        <f t="shared" si="19"/>
        <v>0.52685421994884907</v>
      </c>
      <c r="N132" s="38">
        <v>228</v>
      </c>
      <c r="O132" s="38">
        <f t="shared" si="20"/>
        <v>117.32038834951457</v>
      </c>
      <c r="P132" s="38">
        <f t="shared" si="21"/>
        <v>104.75675675675674</v>
      </c>
      <c r="Q132" s="38">
        <f t="shared" si="22"/>
        <v>123.24324324324323</v>
      </c>
      <c r="R132" s="38">
        <f t="shared" si="23"/>
        <v>110.67961165048544</v>
      </c>
      <c r="S132" s="39">
        <f t="shared" si="24"/>
        <v>-5.9228548937286547</v>
      </c>
      <c r="T132" s="39">
        <f t="shared" si="25"/>
        <v>-5.9228548937286973</v>
      </c>
      <c r="U132" t="s">
        <v>132</v>
      </c>
      <c r="V132" t="s">
        <v>101</v>
      </c>
      <c r="W132" t="s">
        <v>139</v>
      </c>
      <c r="X132" s="48" t="s">
        <v>416</v>
      </c>
      <c r="Y132" s="41"/>
    </row>
    <row r="133" spans="1:25" ht="15" x14ac:dyDescent="0.25">
      <c r="A133">
        <v>1.96</v>
      </c>
      <c r="B133">
        <v>1.94</v>
      </c>
      <c r="C133" s="29">
        <f t="shared" si="26"/>
        <v>2.5667999158426325E-2</v>
      </c>
      <c r="D133" s="30">
        <f>IF(OR($A133="",$B133=""),"",A133*'MPTO_working_2-way'!$G132)</f>
        <v>2.0103092783505154</v>
      </c>
      <c r="E133" s="32">
        <f>IF(OR($A133="",$B133=""),"",B133*'MPTO_working_2-way'!$G132)</f>
        <v>1.989795918367347</v>
      </c>
      <c r="F133" s="30">
        <f>IF(OR($A133="",$B133=""),"",'MPTO_working_2-way'!D132)</f>
        <v>2.0105752961082914</v>
      </c>
      <c r="G133" s="32">
        <f>IF(OR($A133="",$B133=""),"",'MPTO_working_2-way'!E132)</f>
        <v>1.9895353704478862</v>
      </c>
      <c r="H133" s="30">
        <f>IF(OR($A133="",$B133=""),"",'OddsRatio_working_2-way'!M132)</f>
        <v>2.0105823052798226</v>
      </c>
      <c r="I133" s="30">
        <f>IF(OR($A133="",$B133=""),"",'OddsRatio_working_2-way'!N132)</f>
        <v>1.9895285072531594</v>
      </c>
      <c r="J133" s="30">
        <f>IF('Log_working_2-way'!$D132="","",A133^('Log_working_2-way'!$D132))</f>
        <v>2.0107026250536491</v>
      </c>
      <c r="K133" s="32">
        <f>IF('Log_working_2-way'!$D132="","",B133^('Log_working_2-way'!$D132))</f>
        <v>1.9894107081664238</v>
      </c>
      <c r="L133" s="37">
        <f t="shared" ref="L133:L170" si="27">(1/D133)</f>
        <v>0.49743589743589745</v>
      </c>
      <c r="M133" s="37">
        <f t="shared" ref="M133:M170" si="28">(1/E133)</f>
        <v>0.50256410256410255</v>
      </c>
      <c r="N133" s="38">
        <v>229</v>
      </c>
      <c r="O133" s="38">
        <f t="shared" ref="O133:O170" si="29">(1/A133)*((N133*A133)-N133)</f>
        <v>112.16326530612244</v>
      </c>
      <c r="P133" s="38">
        <f t="shared" ref="P133:P170" si="30">(1/B133)*((N133*B133)-N133)</f>
        <v>110.95876288659795</v>
      </c>
      <c r="Q133" s="38">
        <f t="shared" ref="Q133:Q170" si="31">(1/B133)*N133</f>
        <v>118.04123711340208</v>
      </c>
      <c r="R133" s="38">
        <f t="shared" ref="R133:R170" si="32">(1/A133)*N133</f>
        <v>116.83673469387756</v>
      </c>
      <c r="S133" s="39">
        <f t="shared" ref="S133:S170" si="33">O133-Q133</f>
        <v>-5.8779718072796356</v>
      </c>
      <c r="T133" s="39">
        <f t="shared" ref="T133:T170" si="34">P133-R133</f>
        <v>-5.8779718072796072</v>
      </c>
      <c r="U133" t="s">
        <v>136</v>
      </c>
      <c r="V133" t="s">
        <v>104</v>
      </c>
      <c r="W133" t="s">
        <v>139</v>
      </c>
      <c r="X133" s="48" t="s">
        <v>416</v>
      </c>
      <c r="Y133" s="41"/>
    </row>
    <row r="134" spans="1:25" s="35" customFormat="1" ht="15" x14ac:dyDescent="0.25">
      <c r="A134">
        <v>2.06</v>
      </c>
      <c r="B134">
        <v>1.75</v>
      </c>
      <c r="C134" s="29">
        <f t="shared" si="26"/>
        <v>5.6865464632454898E-2</v>
      </c>
      <c r="D134" s="30">
        <f>IF(OR($A134="",$B134=""),"",A134*'MPTO_working_2-way'!$G133)</f>
        <v>2.177142857142857</v>
      </c>
      <c r="E134" s="32">
        <f>IF(OR($A134="",$B134=""),"",B134*'MPTO_working_2-way'!$G133)</f>
        <v>1.849514563106796</v>
      </c>
      <c r="F134" s="30">
        <f>IF(OR($A134="",$B134=""),"",'MPTO_working_2-way'!D133)</f>
        <v>2.1881638846737479</v>
      </c>
      <c r="G134" s="32">
        <f>IF(OR($A134="",$B134=""),"",'MPTO_working_2-way'!E133)</f>
        <v>1.8416347381864622</v>
      </c>
      <c r="H134" s="30">
        <f>IF(OR($A134="",$B134=""),"",'OddsRatio_working_2-way'!M133)</f>
        <v>2.1888369666751335</v>
      </c>
      <c r="I134" s="30">
        <f>IF(OR($A134="",$B134=""),"",'OddsRatio_working_2-way'!N133)</f>
        <v>1.8411582311380661</v>
      </c>
      <c r="J134" s="30">
        <f>IF('Log_working_2-way'!$D133="","",A134^('Log_working_2-way'!$D133))</f>
        <v>2.1940037283297991</v>
      </c>
      <c r="K134" s="32">
        <f>IF('Log_working_2-way'!$D133="","",B134^('Log_working_2-way'!$D133))</f>
        <v>1.8375183228246377</v>
      </c>
      <c r="L134" s="37">
        <f t="shared" si="27"/>
        <v>0.45931758530183731</v>
      </c>
      <c r="M134" s="37">
        <f t="shared" si="28"/>
        <v>0.54068241469816281</v>
      </c>
      <c r="N134" s="38">
        <v>230</v>
      </c>
      <c r="O134" s="38">
        <f t="shared" si="29"/>
        <v>118.34951456310681</v>
      </c>
      <c r="P134" s="38">
        <f t="shared" si="30"/>
        <v>98.571428571428569</v>
      </c>
      <c r="Q134" s="38">
        <f t="shared" si="31"/>
        <v>131.42857142857142</v>
      </c>
      <c r="R134" s="38">
        <f t="shared" si="32"/>
        <v>111.65048543689321</v>
      </c>
      <c r="S134" s="39">
        <f t="shared" si="33"/>
        <v>-13.079056865464608</v>
      </c>
      <c r="T134" s="39">
        <f t="shared" si="34"/>
        <v>-13.079056865464636</v>
      </c>
      <c r="U134" t="s">
        <v>350</v>
      </c>
      <c r="V134" t="s">
        <v>351</v>
      </c>
      <c r="W134" t="s">
        <v>424</v>
      </c>
      <c r="X134" s="48" t="s">
        <v>416</v>
      </c>
      <c r="Y134" s="41"/>
    </row>
    <row r="135" spans="1:25" s="35" customFormat="1" ht="15" x14ac:dyDescent="0.25">
      <c r="A135">
        <v>3.02</v>
      </c>
      <c r="B135">
        <v>1.37</v>
      </c>
      <c r="C135" s="29">
        <f t="shared" si="26"/>
        <v>6.1052835113839521E-2</v>
      </c>
      <c r="D135" s="30">
        <f>IF(OR($A135="",$B135=""),"",A135*'MPTO_working_2-way'!$G134)</f>
        <v>3.2043795620437954</v>
      </c>
      <c r="E135" s="32">
        <f>IF(OR($A135="",$B135=""),"",B135*'MPTO_working_2-way'!$G134)</f>
        <v>1.4536423841059603</v>
      </c>
      <c r="F135" s="30">
        <f>IF(OR($A135="",$B135=""),"",'MPTO_working_2-way'!D134)</f>
        <v>3.3266864999597967</v>
      </c>
      <c r="G135" s="32">
        <f>IF(OR($A135="",$B135=""),"",'MPTO_working_2-way'!E134)</f>
        <v>1.4297957632097316</v>
      </c>
      <c r="H135" s="30">
        <f>IF(OR($A135="",$B135=""),"",'OddsRatio_working_2-way'!M134)</f>
        <v>3.3365486212487552</v>
      </c>
      <c r="I135" s="30">
        <f>IF(OR($A135="",$B135=""),"",'OddsRatio_working_2-way'!N134)</f>
        <v>1.4279816781495243</v>
      </c>
      <c r="J135" s="30">
        <f>IF('Log_working_2-way'!$D134="","",A135^('Log_working_2-way'!$D134))</f>
        <v>3.3987318145070526</v>
      </c>
      <c r="K135" s="32">
        <f>IF('Log_working_2-way'!$D134="","",B135^('Log_working_2-way'!$D134))</f>
        <v>1.416886954136247</v>
      </c>
      <c r="L135" s="37">
        <f t="shared" si="27"/>
        <v>0.3120728929384966</v>
      </c>
      <c r="M135" s="37">
        <f t="shared" si="28"/>
        <v>0.6879271070615034</v>
      </c>
      <c r="N135" s="38">
        <v>231</v>
      </c>
      <c r="O135" s="38">
        <f t="shared" si="29"/>
        <v>154.50993377483445</v>
      </c>
      <c r="P135" s="38">
        <f t="shared" si="30"/>
        <v>62.386861313868636</v>
      </c>
      <c r="Q135" s="38">
        <f t="shared" si="31"/>
        <v>168.61313868613138</v>
      </c>
      <c r="R135" s="38">
        <f t="shared" si="32"/>
        <v>76.490066225165563</v>
      </c>
      <c r="S135" s="39">
        <f t="shared" si="33"/>
        <v>-14.103204911296928</v>
      </c>
      <c r="T135" s="39">
        <f t="shared" si="34"/>
        <v>-14.103204911296928</v>
      </c>
      <c r="U135" t="s">
        <v>352</v>
      </c>
      <c r="V135" t="s">
        <v>353</v>
      </c>
      <c r="W135" t="s">
        <v>424</v>
      </c>
      <c r="X135" s="48" t="s">
        <v>416</v>
      </c>
      <c r="Y135" s="41"/>
    </row>
    <row r="136" spans="1:25" ht="15" x14ac:dyDescent="0.25">
      <c r="A136">
        <v>1.8</v>
      </c>
      <c r="B136">
        <v>2.11</v>
      </c>
      <c r="C136" s="29">
        <f t="shared" si="26"/>
        <v>2.9489204844655115E-2</v>
      </c>
      <c r="D136" s="30">
        <f>IF(OR($A136="",$B136=""),"",A136*'MPTO_working_2-way'!$G135)</f>
        <v>1.8530805687203793</v>
      </c>
      <c r="E136" s="32">
        <f>IF(OR($A136="",$B136=""),"",B136*'MPTO_working_2-way'!$G135)</f>
        <v>2.1722222222222221</v>
      </c>
      <c r="F136" s="30">
        <f>IF(OR($A136="",$B136=""),"",'MPTO_working_2-way'!D135)</f>
        <v>1.8490749756572542</v>
      </c>
      <c r="G136" s="32">
        <f>IF(OR($A136="",$B136=""),"",'MPTO_working_2-way'!E135)</f>
        <v>2.1777522935779814</v>
      </c>
      <c r="H136" s="30">
        <f>IF(OR($A136="",$B136=""),"",'OddsRatio_working_2-way'!M135)</f>
        <v>1.8489527199560174</v>
      </c>
      <c r="I136" s="30">
        <f>IF(OR($A136="",$B136=""),"",'OddsRatio_working_2-way'!N135)</f>
        <v>2.1779218989389744</v>
      </c>
      <c r="J136" s="30">
        <f>IF('Log_working_2-way'!$D135="","",A136^('Log_working_2-way'!$D135))</f>
        <v>1.847139460573918</v>
      </c>
      <c r="K136" s="32">
        <f>IF('Log_working_2-way'!$D135="","",B136^('Log_working_2-way'!$D135))</f>
        <v>2.1804431814833727</v>
      </c>
      <c r="L136" s="37">
        <f t="shared" si="27"/>
        <v>0.53964194373401531</v>
      </c>
      <c r="M136" s="37">
        <f t="shared" si="28"/>
        <v>0.46035805626598469</v>
      </c>
      <c r="N136" s="38">
        <v>232</v>
      </c>
      <c r="O136" s="38">
        <f t="shared" si="29"/>
        <v>103.11111111111113</v>
      </c>
      <c r="P136" s="38">
        <f t="shared" si="30"/>
        <v>122.04739336492891</v>
      </c>
      <c r="Q136" s="38">
        <f t="shared" si="31"/>
        <v>109.95260663507109</v>
      </c>
      <c r="R136" s="38">
        <f t="shared" si="32"/>
        <v>128.88888888888889</v>
      </c>
      <c r="S136" s="39">
        <f t="shared" si="33"/>
        <v>-6.8414955239599635</v>
      </c>
      <c r="T136" s="39">
        <f t="shared" si="34"/>
        <v>-6.8414955239599777</v>
      </c>
      <c r="U136" t="s">
        <v>354</v>
      </c>
      <c r="V136" t="s">
        <v>355</v>
      </c>
      <c r="W136" t="s">
        <v>420</v>
      </c>
      <c r="X136" s="48" t="s">
        <v>416</v>
      </c>
      <c r="Y136" s="41"/>
    </row>
    <row r="137" spans="1:25" s="35" customFormat="1" ht="15" x14ac:dyDescent="0.25">
      <c r="A137">
        <v>2.14</v>
      </c>
      <c r="B137">
        <v>1.78</v>
      </c>
      <c r="C137" s="29">
        <f t="shared" si="26"/>
        <v>2.908747243515708E-2</v>
      </c>
      <c r="D137" s="30">
        <f>IF(OR($A137="",$B137=""),"",A137*'MPTO_working_2-way'!$G136)</f>
        <v>2.2022471910112364</v>
      </c>
      <c r="E137" s="32">
        <f>IF(OR($A137="",$B137=""),"",B137*'MPTO_working_2-way'!$G136)</f>
        <v>1.8317757009345796</v>
      </c>
      <c r="F137" s="30">
        <f>IF(OR($A137="",$B137=""),"",'MPTO_working_2-way'!D136)</f>
        <v>2.2087440565928333</v>
      </c>
      <c r="G137" s="32">
        <f>IF(OR($A137="",$B137=""),"",'MPTO_working_2-way'!E136)</f>
        <v>1.8273049985608751</v>
      </c>
      <c r="H137" s="30">
        <f>IF(OR($A137="",$B137=""),"",'OddsRatio_working_2-way'!M136)</f>
        <v>2.2089410496539781</v>
      </c>
      <c r="I137" s="30">
        <f>IF(OR($A137="",$B137=""),"",'OddsRatio_working_2-way'!N136)</f>
        <v>1.8271701918685113</v>
      </c>
      <c r="J137" s="30">
        <f>IF('Log_working_2-way'!$D136="","",A137^('Log_working_2-way'!$D136))</f>
        <v>2.2119050245559748</v>
      </c>
      <c r="K137" s="32">
        <f>IF('Log_working_2-way'!$D136="","",B137^('Log_working_2-way'!$D136))</f>
        <v>1.8251471689098502</v>
      </c>
      <c r="L137" s="37">
        <f t="shared" si="27"/>
        <v>0.45408163265306112</v>
      </c>
      <c r="M137" s="37">
        <f t="shared" si="28"/>
        <v>0.54591836734693866</v>
      </c>
      <c r="N137" s="38">
        <v>233</v>
      </c>
      <c r="O137" s="38">
        <f t="shared" si="29"/>
        <v>124.12149532710281</v>
      </c>
      <c r="P137" s="38">
        <f t="shared" si="30"/>
        <v>102.10112359550563</v>
      </c>
      <c r="Q137" s="38">
        <f t="shared" si="31"/>
        <v>130.89887640449439</v>
      </c>
      <c r="R137" s="38">
        <f t="shared" si="32"/>
        <v>108.87850467289719</v>
      </c>
      <c r="S137" s="39">
        <f t="shared" si="33"/>
        <v>-6.7773810773915812</v>
      </c>
      <c r="T137" s="39">
        <f t="shared" si="34"/>
        <v>-6.777381077391567</v>
      </c>
      <c r="U137" t="s">
        <v>356</v>
      </c>
      <c r="V137" t="s">
        <v>357</v>
      </c>
      <c r="W137" t="s">
        <v>420</v>
      </c>
      <c r="X137" s="48" t="s">
        <v>416</v>
      </c>
      <c r="Y137" s="41"/>
    </row>
    <row r="138" spans="1:25" ht="15" x14ac:dyDescent="0.25">
      <c r="A138">
        <v>2.09</v>
      </c>
      <c r="B138">
        <v>1.83</v>
      </c>
      <c r="C138" s="29">
        <f t="shared" si="26"/>
        <v>2.4916986953225084E-2</v>
      </c>
      <c r="D138" s="30">
        <f>IF(OR($A138="",$B138=""),"",A138*'MPTO_working_2-way'!$G137)</f>
        <v>2.1420765027322402</v>
      </c>
      <c r="E138" s="32">
        <f>IF(OR($A138="",$B138=""),"",B138*'MPTO_working_2-way'!$G137)</f>
        <v>1.8755980861244019</v>
      </c>
      <c r="F138" s="30">
        <f>IF(OR($A138="",$B138=""),"",'MPTO_working_2-way'!D137)</f>
        <v>2.1458748281762841</v>
      </c>
      <c r="G138" s="32">
        <f>IF(OR($A138="",$B138=""),"",'MPTO_working_2-way'!E137)</f>
        <v>1.8726956692045928</v>
      </c>
      <c r="H138" s="30">
        <f>IF(OR($A138="",$B138=""),"",'OddsRatio_working_2-way'!M137)</f>
        <v>2.145972518016114</v>
      </c>
      <c r="I138" s="30">
        <f>IF(OR($A138="",$B138=""),"",'OddsRatio_working_2-way'!N137)</f>
        <v>1.8726212751865827</v>
      </c>
      <c r="J138" s="30">
        <f>IF('Log_working_2-way'!$D137="","",A138^('Log_working_2-way'!$D137))</f>
        <v>2.1476949656411697</v>
      </c>
      <c r="K138" s="32">
        <f>IF('Log_working_2-way'!$D137="","",B138^('Log_working_2-way'!$D137))</f>
        <v>1.8713116550453253</v>
      </c>
      <c r="L138" s="37">
        <f t="shared" si="27"/>
        <v>0.4668367346938776</v>
      </c>
      <c r="M138" s="37">
        <f t="shared" si="28"/>
        <v>0.53316326530612246</v>
      </c>
      <c r="N138" s="38">
        <v>234</v>
      </c>
      <c r="O138" s="38">
        <f t="shared" si="29"/>
        <v>122.03827751196171</v>
      </c>
      <c r="P138" s="38">
        <f t="shared" si="30"/>
        <v>106.1311475409836</v>
      </c>
      <c r="Q138" s="38">
        <f t="shared" si="31"/>
        <v>127.86885245901638</v>
      </c>
      <c r="R138" s="38">
        <f t="shared" si="32"/>
        <v>111.96172248803829</v>
      </c>
      <c r="S138" s="39">
        <f t="shared" si="33"/>
        <v>-5.8305749470546715</v>
      </c>
      <c r="T138" s="39">
        <f t="shared" si="34"/>
        <v>-5.8305749470546857</v>
      </c>
      <c r="U138" t="s">
        <v>358</v>
      </c>
      <c r="V138" t="s">
        <v>359</v>
      </c>
      <c r="W138" t="s">
        <v>420</v>
      </c>
      <c r="X138" s="48" t="s">
        <v>416</v>
      </c>
      <c r="Y138" s="41"/>
    </row>
    <row r="139" spans="1:25" ht="15" x14ac:dyDescent="0.25">
      <c r="A139">
        <v>1.47</v>
      </c>
      <c r="B139">
        <v>2.79</v>
      </c>
      <c r="C139" s="29">
        <f t="shared" si="26"/>
        <v>3.8695047911637692E-2</v>
      </c>
      <c r="D139" s="30">
        <f>IF(OR($A139="",$B139=""),"",A139*'MPTO_working_2-way'!$G138)</f>
        <v>1.5268817204301073</v>
      </c>
      <c r="E139" s="32">
        <f>IF(OR($A139="",$B139=""),"",B139*'MPTO_working_2-way'!$G138)</f>
        <v>2.8979591836734691</v>
      </c>
      <c r="F139" s="30">
        <f>IF(OR($A139="",$B139=""),"",'MPTO_working_2-way'!D138)</f>
        <v>1.5130319296109787</v>
      </c>
      <c r="G139" s="32">
        <f>IF(OR($A139="",$B139=""),"",'MPTO_working_2-way'!E138)</f>
        <v>2.9491964189407831</v>
      </c>
      <c r="H139" s="30">
        <f>IF(OR($A139="",$B139=""),"",'OddsRatio_working_2-way'!M138)</f>
        <v>1.5124156832125992</v>
      </c>
      <c r="I139" s="30">
        <f>IF(OR($A139="",$B139=""),"",'OddsRatio_working_2-way'!N138)</f>
        <v>2.9515405807458559</v>
      </c>
      <c r="J139" s="30">
        <f>IF('Log_working_2-way'!$D138="","",A139^('Log_working_2-way'!$D138))</f>
        <v>1.5060642958458816</v>
      </c>
      <c r="K139" s="32">
        <f>IF('Log_working_2-way'!$D138="","",B139^('Log_working_2-way'!$D138))</f>
        <v>2.9760334965497401</v>
      </c>
      <c r="L139" s="37">
        <f t="shared" si="27"/>
        <v>0.65492957746478886</v>
      </c>
      <c r="M139" s="37">
        <f t="shared" si="28"/>
        <v>0.34507042253521131</v>
      </c>
      <c r="N139" s="38">
        <v>235</v>
      </c>
      <c r="O139" s="38">
        <f t="shared" si="29"/>
        <v>75.136054421768691</v>
      </c>
      <c r="P139" s="38">
        <f t="shared" si="30"/>
        <v>150.77060931899641</v>
      </c>
      <c r="Q139" s="38">
        <f t="shared" si="31"/>
        <v>84.229390681003579</v>
      </c>
      <c r="R139" s="38">
        <f t="shared" si="32"/>
        <v>159.8639455782313</v>
      </c>
      <c r="S139" s="39">
        <f t="shared" si="33"/>
        <v>-9.0933362592348885</v>
      </c>
      <c r="T139" s="39">
        <f t="shared" si="34"/>
        <v>-9.0933362592348885</v>
      </c>
      <c r="U139" t="s">
        <v>360</v>
      </c>
      <c r="V139" t="s">
        <v>361</v>
      </c>
      <c r="W139" t="s">
        <v>420</v>
      </c>
      <c r="X139" s="48" t="s">
        <v>416</v>
      </c>
      <c r="Y139" s="41"/>
    </row>
    <row r="140" spans="1:25" ht="15" x14ac:dyDescent="0.25">
      <c r="A140">
        <v>2.13</v>
      </c>
      <c r="B140">
        <v>1.77</v>
      </c>
      <c r="C140" s="29">
        <f t="shared" si="26"/>
        <v>3.4455319487546765E-2</v>
      </c>
      <c r="D140" s="30">
        <f>IF(OR($A140="",$B140=""),"",A140*'MPTO_working_2-way'!$G139)</f>
        <v>2.2033898305084745</v>
      </c>
      <c r="E140" s="32">
        <f>IF(OR($A140="",$B140=""),"",B140*'MPTO_working_2-way'!$G139)</f>
        <v>1.8309859154929577</v>
      </c>
      <c r="F140" s="30">
        <f>IF(OR($A140="",$B140=""),"",'MPTO_working_2-way'!D139)</f>
        <v>2.2111375032990233</v>
      </c>
      <c r="G140" s="32">
        <f>IF(OR($A140="",$B140=""),"",'MPTO_working_2-way'!E139)</f>
        <v>1.8256700806275876</v>
      </c>
      <c r="H140" s="30">
        <f>IF(OR($A140="",$B140=""),"",'OddsRatio_working_2-way'!M139)</f>
        <v>2.2114175446692466</v>
      </c>
      <c r="I140" s="30">
        <f>IF(OR($A140="",$B140=""),"",'OddsRatio_working_2-way'!N139)</f>
        <v>1.8254792118542653</v>
      </c>
      <c r="J140" s="30">
        <f>IF('Log_working_2-way'!$D139="","",A140^('Log_working_2-way'!$D139))</f>
        <v>2.2149715784230573</v>
      </c>
      <c r="K140" s="32">
        <f>IF('Log_working_2-way'!$D139="","",B140^('Log_working_2-way'!$D139))</f>
        <v>1.8230645208160881</v>
      </c>
      <c r="L140" s="37">
        <f t="shared" si="27"/>
        <v>0.45384615384615384</v>
      </c>
      <c r="M140" s="37">
        <f t="shared" si="28"/>
        <v>0.5461538461538461</v>
      </c>
      <c r="N140" s="38">
        <v>236</v>
      </c>
      <c r="O140" s="38">
        <f t="shared" si="29"/>
        <v>125.20187793427228</v>
      </c>
      <c r="P140" s="38">
        <f t="shared" si="30"/>
        <v>102.66666666666669</v>
      </c>
      <c r="Q140" s="38">
        <f t="shared" si="31"/>
        <v>133.33333333333334</v>
      </c>
      <c r="R140" s="38">
        <f t="shared" si="32"/>
        <v>110.7981220657277</v>
      </c>
      <c r="S140" s="39">
        <f t="shared" si="33"/>
        <v>-8.1314553990610676</v>
      </c>
      <c r="T140" s="39">
        <f t="shared" si="34"/>
        <v>-8.1314553990610108</v>
      </c>
      <c r="U140" t="s">
        <v>362</v>
      </c>
      <c r="V140" t="s">
        <v>363</v>
      </c>
      <c r="W140" t="s">
        <v>421</v>
      </c>
      <c r="X140" s="48" t="s">
        <v>416</v>
      </c>
      <c r="Y140" s="41"/>
    </row>
    <row r="141" spans="1:25" ht="15" x14ac:dyDescent="0.25">
      <c r="A141">
        <v>2.2999999999999998</v>
      </c>
      <c r="B141">
        <v>1.67</v>
      </c>
      <c r="C141" s="29">
        <f t="shared" si="26"/>
        <v>3.3585003905233002E-2</v>
      </c>
      <c r="D141" s="30">
        <f>IF(OR($A141="",$B141=""),"",A141*'MPTO_working_2-way'!$G140)</f>
        <v>2.3772455089820359</v>
      </c>
      <c r="E141" s="32">
        <f>IF(OR($A141="",$B141=""),"",B141*'MPTO_working_2-way'!$G140)</f>
        <v>1.7260869565217389</v>
      </c>
      <c r="F141" s="30">
        <f>IF(OR($A141="",$B141=""),"",'MPTO_working_2-way'!D140)</f>
        <v>2.3924011211460603</v>
      </c>
      <c r="G141" s="32">
        <f>IF(OR($A141="",$B141=""),"",'MPTO_working_2-way'!E140)</f>
        <v>1.7181838514873629</v>
      </c>
      <c r="H141" s="30">
        <f>IF(OR($A141="",$B141=""),"",'OddsRatio_working_2-way'!M140)</f>
        <v>2.3929459815307572</v>
      </c>
      <c r="I141" s="30">
        <f>IF(OR($A141="",$B141=""),"",'OddsRatio_working_2-way'!N140)</f>
        <v>1.7179029289427752</v>
      </c>
      <c r="J141" s="30">
        <f>IF('Log_working_2-way'!$D140="","",A141^('Log_working_2-way'!$D140))</f>
        <v>2.399943779582375</v>
      </c>
      <c r="K141" s="32">
        <f>IF('Log_working_2-way'!$D140="","",B141^('Log_working_2-way'!$D140))</f>
        <v>1.7143143993241288</v>
      </c>
      <c r="L141" s="37">
        <f t="shared" si="27"/>
        <v>0.42065491183879095</v>
      </c>
      <c r="M141" s="37">
        <f t="shared" si="28"/>
        <v>0.57934508816120911</v>
      </c>
      <c r="N141" s="38">
        <v>237</v>
      </c>
      <c r="O141" s="38">
        <f t="shared" si="29"/>
        <v>133.95652173913041</v>
      </c>
      <c r="P141" s="38">
        <f t="shared" si="30"/>
        <v>95.083832335329333</v>
      </c>
      <c r="Q141" s="38">
        <f t="shared" si="31"/>
        <v>141.91616766467067</v>
      </c>
      <c r="R141" s="38">
        <f t="shared" si="32"/>
        <v>103.04347826086958</v>
      </c>
      <c r="S141" s="39">
        <f t="shared" si="33"/>
        <v>-7.9596459255402578</v>
      </c>
      <c r="T141" s="39">
        <f t="shared" si="34"/>
        <v>-7.9596459255402436</v>
      </c>
      <c r="U141" t="s">
        <v>364</v>
      </c>
      <c r="V141" t="s">
        <v>86</v>
      </c>
      <c r="W141" t="s">
        <v>96</v>
      </c>
      <c r="X141" s="48" t="s">
        <v>416</v>
      </c>
      <c r="Y141" s="41"/>
    </row>
    <row r="142" spans="1:25" ht="15" x14ac:dyDescent="0.25">
      <c r="A142">
        <v>1.85</v>
      </c>
      <c r="B142">
        <v>2.0499999999999998</v>
      </c>
      <c r="C142" s="29">
        <f t="shared" si="26"/>
        <v>2.8345418589321048E-2</v>
      </c>
      <c r="D142" s="30">
        <f>IF(OR($A142="",$B142=""),"",A142*'MPTO_working_2-way'!$G141)</f>
        <v>1.902439024390244</v>
      </c>
      <c r="E142" s="32">
        <f>IF(OR($A142="",$B142=""),"",B142*'MPTO_working_2-way'!$G141)</f>
        <v>2.1081081081081079</v>
      </c>
      <c r="F142" s="30">
        <f>IF(OR($A142="",$B142=""),"",'MPTO_working_2-way'!D141)</f>
        <v>1.8998121477770822</v>
      </c>
      <c r="G142" s="32">
        <f>IF(OR($A142="",$B142=""),"",'MPTO_working_2-way'!E141)</f>
        <v>2.1113430758524703</v>
      </c>
      <c r="H142" s="30">
        <f>IF(OR($A142="",$B142=""),"",'OddsRatio_working_2-way'!M141)</f>
        <v>1.8997354108424378</v>
      </c>
      <c r="I142" s="30">
        <f>IF(OR($A142="",$B142=""),"",'OddsRatio_working_2-way'!N141)</f>
        <v>2.1114378604524222</v>
      </c>
      <c r="J142" s="30">
        <f>IF('Log_working_2-way'!$D141="","",A142^('Log_working_2-way'!$D141))</f>
        <v>1.8985467665018629</v>
      </c>
      <c r="K142" s="32">
        <f>IF('Log_working_2-way'!$D141="","",B142^('Log_working_2-way'!$D141))</f>
        <v>2.1129081281913611</v>
      </c>
      <c r="L142" s="37">
        <f t="shared" si="27"/>
        <v>0.52564102564102555</v>
      </c>
      <c r="M142" s="37">
        <f t="shared" si="28"/>
        <v>0.47435897435897439</v>
      </c>
      <c r="N142" s="38">
        <v>238</v>
      </c>
      <c r="O142" s="38">
        <f t="shared" si="29"/>
        <v>109.35135135135134</v>
      </c>
      <c r="P142" s="38">
        <f t="shared" si="30"/>
        <v>121.90243902439025</v>
      </c>
      <c r="Q142" s="38">
        <f t="shared" si="31"/>
        <v>116.09756097560977</v>
      </c>
      <c r="R142" s="38">
        <f t="shared" si="32"/>
        <v>128.64864864864862</v>
      </c>
      <c r="S142" s="39">
        <f t="shared" si="33"/>
        <v>-6.7462096242584266</v>
      </c>
      <c r="T142" s="39">
        <f t="shared" si="34"/>
        <v>-6.7462096242583698</v>
      </c>
      <c r="U142" t="s">
        <v>365</v>
      </c>
      <c r="V142" t="s">
        <v>366</v>
      </c>
      <c r="W142" t="s">
        <v>96</v>
      </c>
      <c r="X142" s="48" t="s">
        <v>416</v>
      </c>
      <c r="Y142" s="41"/>
    </row>
    <row r="143" spans="1:25" ht="15" x14ac:dyDescent="0.25">
      <c r="A143">
        <v>1.85</v>
      </c>
      <c r="B143">
        <v>2.0499999999999998</v>
      </c>
      <c r="C143" s="29">
        <f t="shared" si="26"/>
        <v>2.8345418589321048E-2</v>
      </c>
      <c r="D143" s="30">
        <f>IF(OR($A143="",$B143=""),"",A143*'MPTO_working_2-way'!$G142)</f>
        <v>1.902439024390244</v>
      </c>
      <c r="E143" s="32">
        <f>IF(OR($A143="",$B143=""),"",B143*'MPTO_working_2-way'!$G142)</f>
        <v>2.1081081081081079</v>
      </c>
      <c r="F143" s="30">
        <f>IF(OR($A143="",$B143=""),"",'MPTO_working_2-way'!D142)</f>
        <v>1.8998121477770822</v>
      </c>
      <c r="G143" s="32">
        <f>IF(OR($A143="",$B143=""),"",'MPTO_working_2-way'!E142)</f>
        <v>2.1113430758524703</v>
      </c>
      <c r="H143" s="30">
        <f>IF(OR($A143="",$B143=""),"",'OddsRatio_working_2-way'!M142)</f>
        <v>1.8997354108424378</v>
      </c>
      <c r="I143" s="30">
        <f>IF(OR($A143="",$B143=""),"",'OddsRatio_working_2-way'!N142)</f>
        <v>2.1114378604524222</v>
      </c>
      <c r="J143" s="30">
        <f>IF('Log_working_2-way'!$D142="","",A143^('Log_working_2-way'!$D142))</f>
        <v>1.8985467665018629</v>
      </c>
      <c r="K143" s="32">
        <f>IF('Log_working_2-way'!$D142="","",B143^('Log_working_2-way'!$D142))</f>
        <v>2.1129081281913611</v>
      </c>
      <c r="L143" s="37">
        <f t="shared" si="27"/>
        <v>0.52564102564102555</v>
      </c>
      <c r="M143" s="37">
        <f t="shared" si="28"/>
        <v>0.47435897435897439</v>
      </c>
      <c r="N143" s="38">
        <v>239</v>
      </c>
      <c r="O143" s="38">
        <f t="shared" si="29"/>
        <v>109.81081081081081</v>
      </c>
      <c r="P143" s="38">
        <f t="shared" si="30"/>
        <v>122.41463414634144</v>
      </c>
      <c r="Q143" s="38">
        <f t="shared" si="31"/>
        <v>116.58536585365854</v>
      </c>
      <c r="R143" s="38">
        <f t="shared" si="32"/>
        <v>129.18918918918916</v>
      </c>
      <c r="S143" s="39">
        <f t="shared" si="33"/>
        <v>-6.7745550428477372</v>
      </c>
      <c r="T143" s="39">
        <f t="shared" si="34"/>
        <v>-6.774555042847723</v>
      </c>
      <c r="U143" t="s">
        <v>367</v>
      </c>
      <c r="V143" t="s">
        <v>368</v>
      </c>
      <c r="W143" t="s">
        <v>96</v>
      </c>
      <c r="X143" s="48" t="s">
        <v>416</v>
      </c>
      <c r="Y143" s="41"/>
    </row>
    <row r="144" spans="1:25" ht="15" x14ac:dyDescent="0.25">
      <c r="A144">
        <v>1.36</v>
      </c>
      <c r="B144">
        <v>3.24</v>
      </c>
      <c r="C144" s="29">
        <f t="shared" si="26"/>
        <v>4.3936092955700667E-2</v>
      </c>
      <c r="D144" s="30">
        <f>IF(OR($A144="",$B144=""),"",A144*'MPTO_working_2-way'!$G143)</f>
        <v>1.419753086419753</v>
      </c>
      <c r="E144" s="32">
        <f>IF(OR($A144="",$B144=""),"",B144*'MPTO_working_2-way'!$G143)</f>
        <v>3.3823529411764706</v>
      </c>
      <c r="F144" s="30">
        <f>IF(OR($A144="",$B144=""),"",'MPTO_working_2-way'!D143)</f>
        <v>1.4018834308984474</v>
      </c>
      <c r="G144" s="32">
        <f>IF(OR($A144="",$B144=""),"",'MPTO_working_2-way'!E143)</f>
        <v>3.4882837238758704</v>
      </c>
      <c r="H144" s="30">
        <f>IF(OR($A144="",$B144=""),"",'OddsRatio_working_2-way'!M143)</f>
        <v>1.4008918628686367</v>
      </c>
      <c r="I144" s="30">
        <f>IF(OR($A144="",$B144=""),"",'OddsRatio_working_2-way'!N143)</f>
        <v>3.4944382578492936</v>
      </c>
      <c r="J144" s="30">
        <f>IF('Log_working_2-way'!$D143="","",A144^('Log_working_2-way'!$D143))</f>
        <v>1.3926000277526307</v>
      </c>
      <c r="K144" s="32">
        <f>IF('Log_working_2-way'!$D143="","",B144^('Log_working_2-way'!$D143))</f>
        <v>3.5471215723481495</v>
      </c>
      <c r="L144" s="37">
        <f t="shared" si="27"/>
        <v>0.70434782608695656</v>
      </c>
      <c r="M144" s="37">
        <f t="shared" si="28"/>
        <v>0.29565217391304349</v>
      </c>
      <c r="N144" s="38">
        <v>240</v>
      </c>
      <c r="O144" s="38">
        <f t="shared" si="29"/>
        <v>63.529411764705905</v>
      </c>
      <c r="P144" s="38">
        <f t="shared" si="30"/>
        <v>165.92592592592592</v>
      </c>
      <c r="Q144" s="38">
        <f t="shared" si="31"/>
        <v>74.074074074074076</v>
      </c>
      <c r="R144" s="38">
        <f t="shared" si="32"/>
        <v>176.47058823529412</v>
      </c>
      <c r="S144" s="39">
        <f t="shared" si="33"/>
        <v>-10.544662309368171</v>
      </c>
      <c r="T144" s="39">
        <f t="shared" si="34"/>
        <v>-10.544662309368192</v>
      </c>
      <c r="U144" t="s">
        <v>369</v>
      </c>
      <c r="V144" t="s">
        <v>85</v>
      </c>
      <c r="W144" t="s">
        <v>96</v>
      </c>
      <c r="X144" s="48" t="s">
        <v>416</v>
      </c>
      <c r="Y144" s="41"/>
    </row>
    <row r="145" spans="1:25" ht="15" x14ac:dyDescent="0.25">
      <c r="A145">
        <v>1.49</v>
      </c>
      <c r="B145">
        <v>2.7</v>
      </c>
      <c r="C145" s="29">
        <f t="shared" si="26"/>
        <v>4.1511309967685817E-2</v>
      </c>
      <c r="D145" s="30">
        <f>IF(OR($A145="",$B145=""),"",A145*'MPTO_working_2-way'!$G144)</f>
        <v>1.5518518518518518</v>
      </c>
      <c r="E145" s="32">
        <f>IF(OR($A145="",$B145=""),"",B145*'MPTO_working_2-way'!$G144)</f>
        <v>2.8120805369127519</v>
      </c>
      <c r="F145" s="30">
        <f>IF(OR($A145="",$B145=""),"",'MPTO_working_2-way'!D144)</f>
        <v>1.537550162430728</v>
      </c>
      <c r="G145" s="32">
        <f>IF(OR($A145="",$B145=""),"",'MPTO_working_2-way'!E144)</f>
        <v>2.8602915037326699</v>
      </c>
      <c r="H145" s="30">
        <f>IF(OR($A145="",$B145=""),"",'OddsRatio_working_2-way'!M144)</f>
        <v>1.5368754921931591</v>
      </c>
      <c r="I145" s="30">
        <f>IF(OR($A145="",$B145=""),"",'OddsRatio_working_2-way'!N144)</f>
        <v>2.8626292586293278</v>
      </c>
      <c r="J145" s="30">
        <f>IF('Log_working_2-way'!$D144="","",A145^('Log_working_2-way'!$D144))</f>
        <v>1.530318211003477</v>
      </c>
      <c r="K145" s="32">
        <f>IF('Log_working_2-way'!$D144="","",B145^('Log_working_2-way'!$D144))</f>
        <v>2.8856603059261934</v>
      </c>
      <c r="L145" s="37">
        <f t="shared" si="27"/>
        <v>0.64439140811455853</v>
      </c>
      <c r="M145" s="37">
        <f t="shared" si="28"/>
        <v>0.35560859188544147</v>
      </c>
      <c r="N145" s="38">
        <v>241</v>
      </c>
      <c r="O145" s="38">
        <f t="shared" si="29"/>
        <v>79.255033557046971</v>
      </c>
      <c r="P145" s="38">
        <f t="shared" si="30"/>
        <v>151.74074074074076</v>
      </c>
      <c r="Q145" s="38">
        <f t="shared" si="31"/>
        <v>89.259259259259252</v>
      </c>
      <c r="R145" s="38">
        <f t="shared" si="32"/>
        <v>161.74496644295303</v>
      </c>
      <c r="S145" s="39">
        <f t="shared" si="33"/>
        <v>-10.004225702212281</v>
      </c>
      <c r="T145" s="39">
        <f t="shared" si="34"/>
        <v>-10.004225702212267</v>
      </c>
      <c r="U145" t="s">
        <v>370</v>
      </c>
      <c r="V145" t="s">
        <v>371</v>
      </c>
      <c r="W145" t="s">
        <v>96</v>
      </c>
      <c r="X145" s="48" t="s">
        <v>416</v>
      </c>
      <c r="Y145" s="41"/>
    </row>
    <row r="146" spans="1:25" s="35" customFormat="1" ht="15" x14ac:dyDescent="0.25">
      <c r="A146">
        <v>2.13</v>
      </c>
      <c r="B146">
        <v>1.78</v>
      </c>
      <c r="C146" s="29">
        <f t="shared" si="26"/>
        <v>3.128132088410629E-2</v>
      </c>
      <c r="D146" s="30">
        <f>IF(OR($A146="",$B146=""),"",A146*'MPTO_working_2-way'!$G145)</f>
        <v>2.1966292134831464</v>
      </c>
      <c r="E146" s="32">
        <f>IF(OR($A146="",$B146=""),"",B146*'MPTO_working_2-way'!$G145)</f>
        <v>1.8356807511737092</v>
      </c>
      <c r="F146" s="30">
        <f>IF(OR($A146="",$B146=""),"",'MPTO_working_2-way'!D145)</f>
        <v>2.2034055907479515</v>
      </c>
      <c r="G146" s="32">
        <f>IF(OR($A146="",$B146=""),"",'MPTO_working_2-way'!E145)</f>
        <v>1.8309750325976726</v>
      </c>
      <c r="H146" s="30">
        <f>IF(OR($A146="",$B146=""),"",'OddsRatio_working_2-way'!M145)</f>
        <v>2.2036269973367788</v>
      </c>
      <c r="I146" s="30">
        <f>IF(OR($A146="",$B146=""),"",'OddsRatio_working_2-way'!N145)</f>
        <v>1.8308221751528204</v>
      </c>
      <c r="J146" s="30">
        <f>IF('Log_working_2-way'!$D145="","",A146^('Log_working_2-way'!$D145))</f>
        <v>2.2067247005110642</v>
      </c>
      <c r="K146" s="32">
        <f>IF('Log_working_2-way'!$D145="","",B146^('Log_working_2-way'!$D145))</f>
        <v>1.8286894264917752</v>
      </c>
      <c r="L146" s="37">
        <f t="shared" si="27"/>
        <v>0.45524296675191805</v>
      </c>
      <c r="M146" s="37">
        <f t="shared" si="28"/>
        <v>0.54475703324808178</v>
      </c>
      <c r="N146" s="38">
        <v>242</v>
      </c>
      <c r="O146" s="38">
        <f t="shared" si="29"/>
        <v>128.38497652582157</v>
      </c>
      <c r="P146" s="38">
        <f t="shared" si="30"/>
        <v>106.04494382022472</v>
      </c>
      <c r="Q146" s="38">
        <f t="shared" si="31"/>
        <v>135.95505617977528</v>
      </c>
      <c r="R146" s="38">
        <f t="shared" si="32"/>
        <v>113.6150234741784</v>
      </c>
      <c r="S146" s="39">
        <f t="shared" si="33"/>
        <v>-7.5700796539537123</v>
      </c>
      <c r="T146" s="39">
        <f t="shared" si="34"/>
        <v>-7.5700796539536839</v>
      </c>
      <c r="U146" t="s">
        <v>372</v>
      </c>
      <c r="V146" t="s">
        <v>91</v>
      </c>
      <c r="W146" t="s">
        <v>97</v>
      </c>
      <c r="X146" s="48" t="s">
        <v>416</v>
      </c>
      <c r="Y146" s="41"/>
    </row>
    <row r="147" spans="1:25" ht="15" x14ac:dyDescent="0.25">
      <c r="A147">
        <v>2.0499999999999998</v>
      </c>
      <c r="B147">
        <v>1.85</v>
      </c>
      <c r="C147" s="29">
        <f t="shared" si="26"/>
        <v>2.8345418589321048E-2</v>
      </c>
      <c r="D147" s="30">
        <f>IF(OR($A147="",$B147=""),"",A147*'MPTO_working_2-way'!$G146)</f>
        <v>2.1081081081081079</v>
      </c>
      <c r="E147" s="32">
        <f>IF(OR($A147="",$B147=""),"",B147*'MPTO_working_2-way'!$G146)</f>
        <v>1.902439024390244</v>
      </c>
      <c r="F147" s="30">
        <f>IF(OR($A147="",$B147=""),"",'MPTO_working_2-way'!D146)</f>
        <v>2.1113430758524703</v>
      </c>
      <c r="G147" s="32">
        <f>IF(OR($A147="",$B147=""),"",'MPTO_working_2-way'!E146)</f>
        <v>1.8998121477770822</v>
      </c>
      <c r="H147" s="30">
        <f>IF(OR($A147="",$B147=""),"",'OddsRatio_working_2-way'!M146)</f>
        <v>2.1114378604524222</v>
      </c>
      <c r="I147" s="30">
        <f>IF(OR($A147="",$B147=""),"",'OddsRatio_working_2-way'!N146)</f>
        <v>1.8997354108424378</v>
      </c>
      <c r="J147" s="30">
        <f>IF('Log_working_2-way'!$D146="","",A147^('Log_working_2-way'!$D146))</f>
        <v>2.1129081281913611</v>
      </c>
      <c r="K147" s="32">
        <f>IF('Log_working_2-way'!$D146="","",B147^('Log_working_2-way'!$D146))</f>
        <v>1.8985467665018629</v>
      </c>
      <c r="L147" s="37">
        <f t="shared" si="27"/>
        <v>0.47435897435897439</v>
      </c>
      <c r="M147" s="37">
        <f t="shared" si="28"/>
        <v>0.52564102564102555</v>
      </c>
      <c r="N147" s="38">
        <v>243</v>
      </c>
      <c r="O147" s="38">
        <f t="shared" si="29"/>
        <v>124.46341463414635</v>
      </c>
      <c r="P147" s="38">
        <f t="shared" si="30"/>
        <v>111.64864864864863</v>
      </c>
      <c r="Q147" s="38">
        <f t="shared" si="31"/>
        <v>131.35135135135133</v>
      </c>
      <c r="R147" s="38">
        <f t="shared" si="32"/>
        <v>118.53658536585367</v>
      </c>
      <c r="S147" s="39">
        <f t="shared" si="33"/>
        <v>-6.8879367172049797</v>
      </c>
      <c r="T147" s="39">
        <f t="shared" si="34"/>
        <v>-6.8879367172050365</v>
      </c>
      <c r="U147" t="s">
        <v>76</v>
      </c>
      <c r="V147" t="s">
        <v>88</v>
      </c>
      <c r="W147" t="s">
        <v>97</v>
      </c>
      <c r="X147" s="48" t="s">
        <v>416</v>
      </c>
      <c r="Y147" s="41"/>
    </row>
    <row r="148" spans="1:25" ht="15" x14ac:dyDescent="0.25">
      <c r="A148">
        <v>1.8</v>
      </c>
      <c r="B148">
        <v>2.09</v>
      </c>
      <c r="C148" s="29">
        <f t="shared" si="26"/>
        <v>3.4024455077086735E-2</v>
      </c>
      <c r="D148" s="30">
        <f>IF(OR($A148="",$B148=""),"",A148*'MPTO_working_2-way'!$G147)</f>
        <v>1.8612440191387563</v>
      </c>
      <c r="E148" s="32">
        <f>IF(OR($A148="",$B148=""),"",B148*'MPTO_working_2-way'!$G147)</f>
        <v>2.161111111111111</v>
      </c>
      <c r="F148" s="30">
        <f>IF(OR($A148="",$B148=""),"",'MPTO_working_2-way'!D147)</f>
        <v>1.8568608094768018</v>
      </c>
      <c r="G148" s="32">
        <f>IF(OR($A148="",$B148=""),"",'MPTO_working_2-way'!E147)</f>
        <v>2.1670506912442398</v>
      </c>
      <c r="H148" s="30">
        <f>IF(OR($A148="",$B148=""),"",'OddsRatio_working_2-way'!M147)</f>
        <v>1.8567058737562385</v>
      </c>
      <c r="I148" s="30">
        <f>IF(OR($A148="",$B148=""),"",'OddsRatio_working_2-way'!N147)</f>
        <v>2.1672617529928755</v>
      </c>
      <c r="J148" s="30">
        <f>IF('Log_working_2-way'!$D147="","",A148^('Log_working_2-way'!$D147))</f>
        <v>1.8547149010332622</v>
      </c>
      <c r="K148" s="32">
        <f>IF('Log_working_2-way'!$D147="","",B148^('Log_working_2-way'!$D147))</f>
        <v>2.1699807722915003</v>
      </c>
      <c r="L148" s="37">
        <f t="shared" si="27"/>
        <v>0.53727506426735205</v>
      </c>
      <c r="M148" s="37">
        <f t="shared" si="28"/>
        <v>0.46272493573264784</v>
      </c>
      <c r="N148" s="38">
        <v>244</v>
      </c>
      <c r="O148" s="38">
        <f t="shared" si="29"/>
        <v>108.44444444444444</v>
      </c>
      <c r="P148" s="38">
        <f t="shared" si="30"/>
        <v>127.25358851674642</v>
      </c>
      <c r="Q148" s="38">
        <f t="shared" si="31"/>
        <v>116.7464114832536</v>
      </c>
      <c r="R148" s="38">
        <f t="shared" si="32"/>
        <v>135.55555555555557</v>
      </c>
      <c r="S148" s="39">
        <f t="shared" si="33"/>
        <v>-8.3019670388091527</v>
      </c>
      <c r="T148" s="39">
        <f t="shared" si="34"/>
        <v>-8.3019670388091527</v>
      </c>
      <c r="U148" t="s">
        <v>90</v>
      </c>
      <c r="V148" t="s">
        <v>87</v>
      </c>
      <c r="W148" t="s">
        <v>97</v>
      </c>
      <c r="X148" s="48" t="s">
        <v>416</v>
      </c>
      <c r="Y148" s="41"/>
    </row>
    <row r="149" spans="1:25" ht="15" x14ac:dyDescent="0.25">
      <c r="A149">
        <v>1.63</v>
      </c>
      <c r="B149">
        <v>2.2599999999999998</v>
      </c>
      <c r="C149" s="29">
        <f t="shared" si="26"/>
        <v>5.5974808621532146E-2</v>
      </c>
      <c r="D149" s="30">
        <f>IF(OR($A149="",$B149=""),"",A149*'MPTO_working_2-way'!$G148)</f>
        <v>1.7212389380530972</v>
      </c>
      <c r="E149" s="32">
        <f>IF(OR($A149="",$B149=""),"",B149*'MPTO_working_2-way'!$G148)</f>
        <v>2.3865030674846626</v>
      </c>
      <c r="F149" s="30">
        <f>IF(OR($A149="",$B149=""),"",'MPTO_working_2-way'!D148)</f>
        <v>1.7079141360285595</v>
      </c>
      <c r="G149" s="32">
        <f>IF(OR($A149="",$B149=""),"",'MPTO_working_2-way'!E148)</f>
        <v>2.4126006942170406</v>
      </c>
      <c r="H149" s="30">
        <f>IF(OR($A149="",$B149=""),"",'OddsRatio_working_2-way'!M148)</f>
        <v>1.7071067811865475</v>
      </c>
      <c r="I149" s="30">
        <f>IF(OR($A149="",$B149=""),"",'OddsRatio_working_2-way'!N148)</f>
        <v>2.4142135623730949</v>
      </c>
      <c r="J149" s="30">
        <f>IF('Log_working_2-way'!$D148="","",A149^('Log_working_2-way'!$D148))</f>
        <v>1.7009700374213639</v>
      </c>
      <c r="K149" s="32">
        <f>IF('Log_working_2-way'!$D148="","",B149^('Log_working_2-way'!$D148))</f>
        <v>2.4265944999233642</v>
      </c>
      <c r="L149" s="37">
        <f t="shared" si="27"/>
        <v>0.58097686375321345</v>
      </c>
      <c r="M149" s="37">
        <f t="shared" si="28"/>
        <v>0.41902313624678661</v>
      </c>
      <c r="N149" s="38">
        <v>245</v>
      </c>
      <c r="O149" s="38">
        <f t="shared" si="29"/>
        <v>94.693251533742313</v>
      </c>
      <c r="P149" s="38">
        <f t="shared" si="30"/>
        <v>136.59292035398227</v>
      </c>
      <c r="Q149" s="38">
        <f t="shared" si="31"/>
        <v>108.40707964601771</v>
      </c>
      <c r="R149" s="38">
        <f t="shared" si="32"/>
        <v>150.30674846625766</v>
      </c>
      <c r="S149" s="39">
        <f t="shared" si="33"/>
        <v>-13.713828112275394</v>
      </c>
      <c r="T149" s="39">
        <f t="shared" si="34"/>
        <v>-13.713828112275394</v>
      </c>
      <c r="U149" t="s">
        <v>373</v>
      </c>
      <c r="V149" t="s">
        <v>374</v>
      </c>
      <c r="W149" t="s">
        <v>425</v>
      </c>
      <c r="X149" s="48" t="s">
        <v>416</v>
      </c>
      <c r="Y149" s="41"/>
    </row>
    <row r="150" spans="1:25" ht="15" x14ac:dyDescent="0.25">
      <c r="A150">
        <v>3.1</v>
      </c>
      <c r="B150">
        <v>1.41</v>
      </c>
      <c r="C150" s="29">
        <f t="shared" si="26"/>
        <v>3.1800503317318762E-2</v>
      </c>
      <c r="D150" s="30">
        <f>IF(OR($A150="",$B150=""),"",A150*'MPTO_working_2-way'!$G149)</f>
        <v>3.1985815602836882</v>
      </c>
      <c r="E150" s="32">
        <f>IF(OR($A150="",$B150=""),"",B150*'MPTO_working_2-way'!$G149)</f>
        <v>1.4548387096774194</v>
      </c>
      <c r="F150" s="30">
        <f>IF(OR($A150="",$B150=""),"",'MPTO_working_2-way'!D149)</f>
        <v>3.2607236105930628</v>
      </c>
      <c r="G150" s="32">
        <f>IF(OR($A150="",$B150=""),"",'MPTO_working_2-way'!E149)</f>
        <v>1.4423362481438706</v>
      </c>
      <c r="H150" s="30">
        <f>IF(OR($A150="",$B150=""),"",'OddsRatio_working_2-way'!M149)</f>
        <v>3.2631728213974722</v>
      </c>
      <c r="I150" s="30">
        <f>IF(OR($A150="",$B150=""),"",'OddsRatio_working_2-way'!N149)</f>
        <v>1.4418575508442679</v>
      </c>
      <c r="J150" s="30">
        <f>IF('Log_working_2-way'!$D149="","",A150^('Log_working_2-way'!$D149))</f>
        <v>3.2930297024264719</v>
      </c>
      <c r="K150" s="32">
        <f>IF('Log_working_2-way'!$D149="","",B150^('Log_working_2-way'!$D149))</f>
        <v>1.4361042506084833</v>
      </c>
      <c r="L150" s="37">
        <f t="shared" si="27"/>
        <v>0.31263858093126384</v>
      </c>
      <c r="M150" s="37">
        <f t="shared" si="28"/>
        <v>0.68736141906873616</v>
      </c>
      <c r="N150" s="38">
        <v>246</v>
      </c>
      <c r="O150" s="38">
        <f t="shared" si="29"/>
        <v>166.64516129032259</v>
      </c>
      <c r="P150" s="38">
        <f t="shared" si="30"/>
        <v>71.531914893617</v>
      </c>
      <c r="Q150" s="38">
        <f t="shared" si="31"/>
        <v>174.46808510638297</v>
      </c>
      <c r="R150" s="38">
        <f t="shared" si="32"/>
        <v>79.354838709677423</v>
      </c>
      <c r="S150" s="39">
        <f t="shared" si="33"/>
        <v>-7.8229238160603813</v>
      </c>
      <c r="T150" s="39">
        <f t="shared" si="34"/>
        <v>-7.822923816060424</v>
      </c>
      <c r="U150" t="s">
        <v>375</v>
      </c>
      <c r="V150" t="s">
        <v>376</v>
      </c>
      <c r="W150" t="s">
        <v>98</v>
      </c>
      <c r="X150" s="48" t="s">
        <v>416</v>
      </c>
      <c r="Y150" s="41"/>
    </row>
    <row r="151" spans="1:25" ht="15" x14ac:dyDescent="0.25">
      <c r="A151">
        <v>2.4300000000000002</v>
      </c>
      <c r="B151">
        <v>1.62</v>
      </c>
      <c r="C151" s="29">
        <f t="shared" si="26"/>
        <v>2.8806584362139898E-2</v>
      </c>
      <c r="D151" s="30">
        <f>IF(OR($A151="",$B151=""),"",A151*'MPTO_working_2-way'!$G150)</f>
        <v>2.5</v>
      </c>
      <c r="E151" s="32">
        <f>IF(OR($A151="",$B151=""),"",B151*'MPTO_working_2-way'!$G150)</f>
        <v>1.6666666666666667</v>
      </c>
      <c r="F151" s="30">
        <f>IF(OR($A151="",$B151=""),"",'MPTO_working_2-way'!D150)</f>
        <v>2.5181347150259068</v>
      </c>
      <c r="G151" s="32">
        <f>IF(OR($A151="",$B151=""),"",'MPTO_working_2-way'!E150)</f>
        <v>1.658703071672355</v>
      </c>
      <c r="H151" s="30">
        <f>IF(OR($A151="",$B151=""),"",'OddsRatio_working_2-way'!M150)</f>
        <v>2.5187006330752704</v>
      </c>
      <c r="I151" s="30">
        <f>IF(OR($A151="",$B151=""),"",'OddsRatio_working_2-way'!N150)</f>
        <v>1.6584576171375296</v>
      </c>
      <c r="J151" s="30">
        <f>IF('Log_working_2-way'!$D150="","",A151^('Log_working_2-way'!$D150))</f>
        <v>2.5270727654504732</v>
      </c>
      <c r="K151" s="32">
        <f>IF('Log_working_2-way'!$D150="","",B151^('Log_working_2-way'!$D150))</f>
        <v>1.6548476422503566</v>
      </c>
      <c r="L151" s="37">
        <f t="shared" si="27"/>
        <v>0.4</v>
      </c>
      <c r="M151" s="37">
        <f t="shared" si="28"/>
        <v>0.6</v>
      </c>
      <c r="N151" s="38">
        <v>247</v>
      </c>
      <c r="O151" s="38">
        <f t="shared" si="29"/>
        <v>145.35390946502056</v>
      </c>
      <c r="P151" s="38">
        <f t="shared" si="30"/>
        <v>94.530864197530889</v>
      </c>
      <c r="Q151" s="38">
        <f t="shared" si="31"/>
        <v>152.46913580246914</v>
      </c>
      <c r="R151" s="38">
        <f t="shared" si="32"/>
        <v>101.64609053497941</v>
      </c>
      <c r="S151" s="39">
        <f t="shared" si="33"/>
        <v>-7.1152263374485756</v>
      </c>
      <c r="T151" s="39">
        <f t="shared" si="34"/>
        <v>-7.1152263374485187</v>
      </c>
      <c r="U151" t="s">
        <v>377</v>
      </c>
      <c r="V151" t="s">
        <v>378</v>
      </c>
      <c r="W151" t="s">
        <v>98</v>
      </c>
      <c r="X151" s="48" t="s">
        <v>416</v>
      </c>
      <c r="Y151" s="41"/>
    </row>
    <row r="152" spans="1:25" ht="15" x14ac:dyDescent="0.25">
      <c r="A152">
        <v>2.56</v>
      </c>
      <c r="B152">
        <v>1.56</v>
      </c>
      <c r="C152" s="29">
        <f t="shared" si="26"/>
        <v>3.1650641025640969E-2</v>
      </c>
      <c r="D152" s="30">
        <f>IF(OR($A152="",$B152=""),"",A152*'MPTO_working_2-way'!$G151)</f>
        <v>2.641025641025641</v>
      </c>
      <c r="E152" s="32">
        <f>IF(OR($A152="",$B152=""),"",B152*'MPTO_working_2-way'!$G151)</f>
        <v>1.609375</v>
      </c>
      <c r="F152" s="30">
        <f>IF(OR($A152="",$B152=""),"",'MPTO_working_2-way'!D151)</f>
        <v>2.668091929449492</v>
      </c>
      <c r="G152" s="32">
        <f>IF(OR($A152="",$B152=""),"",'MPTO_working_2-way'!E151)</f>
        <v>1.5994873438000641</v>
      </c>
      <c r="H152" s="30">
        <f>IF(OR($A152="",$B152=""),"",'OddsRatio_working_2-way'!M151)</f>
        <v>2.6690459207925601</v>
      </c>
      <c r="I152" s="30">
        <f>IF(OR($A152="",$B152=""),"",'OddsRatio_working_2-way'!N151)</f>
        <v>1.5991446895152783</v>
      </c>
      <c r="J152" s="30">
        <f>IF('Log_working_2-way'!$D151="","",A152^('Log_working_2-way'!$D151))</f>
        <v>2.6816723187887983</v>
      </c>
      <c r="K152" s="32">
        <f>IF('Log_working_2-way'!$D151="","",B152^('Log_working_2-way'!$D151))</f>
        <v>1.5946461678813644</v>
      </c>
      <c r="L152" s="37">
        <f t="shared" si="27"/>
        <v>0.37864077669902912</v>
      </c>
      <c r="M152" s="37">
        <f t="shared" si="28"/>
        <v>0.62135922330097082</v>
      </c>
      <c r="N152" s="38">
        <v>248</v>
      </c>
      <c r="O152" s="38">
        <f t="shared" si="29"/>
        <v>151.125</v>
      </c>
      <c r="P152" s="38">
        <f t="shared" si="30"/>
        <v>89.025641025641008</v>
      </c>
      <c r="Q152" s="38">
        <f t="shared" si="31"/>
        <v>158.97435897435895</v>
      </c>
      <c r="R152" s="38">
        <f t="shared" si="32"/>
        <v>96.875</v>
      </c>
      <c r="S152" s="39">
        <f t="shared" si="33"/>
        <v>-7.8493589743589496</v>
      </c>
      <c r="T152" s="39">
        <f t="shared" si="34"/>
        <v>-7.8493589743589922</v>
      </c>
      <c r="U152" t="s">
        <v>379</v>
      </c>
      <c r="V152" t="s">
        <v>380</v>
      </c>
      <c r="W152" t="s">
        <v>98</v>
      </c>
      <c r="X152" s="48" t="s">
        <v>416</v>
      </c>
      <c r="Y152" s="41"/>
    </row>
    <row r="153" spans="1:25" ht="15" x14ac:dyDescent="0.25">
      <c r="A153">
        <v>1.81</v>
      </c>
      <c r="B153">
        <v>2.1</v>
      </c>
      <c r="C153" s="29">
        <f t="shared" si="26"/>
        <v>2.8676664035780064E-2</v>
      </c>
      <c r="D153" s="30">
        <f>IF(OR($A153="",$B153=""),"",A153*'MPTO_working_2-way'!$G152)</f>
        <v>1.861904761904762</v>
      </c>
      <c r="E153" s="32">
        <f>IF(OR($A153="",$B153=""),"",B153*'MPTO_working_2-way'!$G152)</f>
        <v>2.160220994475138</v>
      </c>
      <c r="F153" s="30">
        <f>IF(OR($A153="",$B153=""),"",'MPTO_working_2-way'!D152)</f>
        <v>1.858225372769494</v>
      </c>
      <c r="G153" s="32">
        <f>IF(OR($A153="",$B153=""),"",'MPTO_working_2-way'!E152)</f>
        <v>2.1651951011107946</v>
      </c>
      <c r="H153" s="30">
        <f>IF(OR($A153="",$B153=""),"",'OddsRatio_working_2-way'!M152)</f>
        <v>1.8581163303210331</v>
      </c>
      <c r="I153" s="30">
        <f>IF(OR($A153="",$B153=""),"",'OddsRatio_working_2-way'!N152)</f>
        <v>2.1653431646335015</v>
      </c>
      <c r="J153" s="30">
        <f>IF('Log_working_2-way'!$D152="","",A153^('Log_working_2-way'!$D152))</f>
        <v>1.8564516354578522</v>
      </c>
      <c r="K153" s="32">
        <f>IF('Log_working_2-way'!$D152="","",B153^('Log_working_2-way'!$D152))</f>
        <v>2.1676082555034109</v>
      </c>
      <c r="L153" s="37">
        <f t="shared" si="27"/>
        <v>0.53708439897698212</v>
      </c>
      <c r="M153" s="37">
        <f t="shared" si="28"/>
        <v>0.46291560102301793</v>
      </c>
      <c r="N153" s="38">
        <v>249</v>
      </c>
      <c r="O153" s="38">
        <f t="shared" si="29"/>
        <v>111.43093922651934</v>
      </c>
      <c r="P153" s="38">
        <f t="shared" si="30"/>
        <v>130.42857142857142</v>
      </c>
      <c r="Q153" s="38">
        <f t="shared" si="31"/>
        <v>118.57142857142857</v>
      </c>
      <c r="R153" s="38">
        <f t="shared" si="32"/>
        <v>137.56906077348066</v>
      </c>
      <c r="S153" s="39">
        <f t="shared" si="33"/>
        <v>-7.140489344909227</v>
      </c>
      <c r="T153" s="39">
        <f t="shared" si="34"/>
        <v>-7.1404893449092413</v>
      </c>
      <c r="U153" t="s">
        <v>381</v>
      </c>
      <c r="V153" t="s">
        <v>92</v>
      </c>
      <c r="W153" t="s">
        <v>98</v>
      </c>
      <c r="X153" s="48" t="s">
        <v>416</v>
      </c>
      <c r="Y153" s="41"/>
    </row>
    <row r="154" spans="1:25" s="35" customFormat="1" ht="15" x14ac:dyDescent="0.25">
      <c r="A154">
        <v>2.64</v>
      </c>
      <c r="B154">
        <v>1.5</v>
      </c>
      <c r="C154" s="29">
        <f t="shared" si="26"/>
        <v>4.5454545454545414E-2</v>
      </c>
      <c r="D154" s="30">
        <f>IF(OR($A154="",$B154=""),"",A154*'MPTO_working_2-way'!$G153)</f>
        <v>2.7600000000000002</v>
      </c>
      <c r="E154" s="32">
        <f>IF(OR($A154="",$B154=""),"",B154*'MPTO_working_2-way'!$G153)</f>
        <v>1.5681818181818181</v>
      </c>
      <c r="F154" s="30">
        <f>IF(OR($A154="",$B154=""),"",'MPTO_working_2-way'!D153)</f>
        <v>2.8085106382978724</v>
      </c>
      <c r="G154" s="32">
        <f>IF(OR($A154="",$B154=""),"",'MPTO_working_2-way'!E153)</f>
        <v>1.5529411764705883</v>
      </c>
      <c r="H154" s="30">
        <f>IF(OR($A154="",$B154=""),"",'OddsRatio_working_2-way'!M153)</f>
        <v>2.811077027627483</v>
      </c>
      <c r="I154" s="30">
        <f>IF(OR($A154="",$B154=""),"",'OddsRatio_working_2-way'!N153)</f>
        <v>1.5521576303742324</v>
      </c>
      <c r="J154" s="30">
        <f>IF('Log_working_2-way'!$D153="","",A154^('Log_working_2-way'!$D153))</f>
        <v>2.8343166972166882</v>
      </c>
      <c r="K154" s="32">
        <f>IF('Log_working_2-way'!$D153="","",B154^('Log_working_2-way'!$D153))</f>
        <v>1.5451621312261112</v>
      </c>
      <c r="L154" s="37">
        <f t="shared" si="27"/>
        <v>0.36231884057971009</v>
      </c>
      <c r="M154" s="37">
        <f t="shared" si="28"/>
        <v>0.63768115942028991</v>
      </c>
      <c r="N154" s="38">
        <v>250</v>
      </c>
      <c r="O154" s="38">
        <f t="shared" si="29"/>
        <v>155.30303030303031</v>
      </c>
      <c r="P154" s="38">
        <f t="shared" si="30"/>
        <v>83.333333333333329</v>
      </c>
      <c r="Q154" s="38">
        <f t="shared" si="31"/>
        <v>166.66666666666666</v>
      </c>
      <c r="R154" s="38">
        <f t="shared" si="32"/>
        <v>94.696969696969703</v>
      </c>
      <c r="S154" s="39">
        <f t="shared" si="33"/>
        <v>-11.363636363636346</v>
      </c>
      <c r="T154" s="39">
        <f t="shared" si="34"/>
        <v>-11.363636363636374</v>
      </c>
      <c r="U154" t="s">
        <v>382</v>
      </c>
      <c r="V154" t="s">
        <v>383</v>
      </c>
      <c r="W154" t="s">
        <v>422</v>
      </c>
      <c r="X154" s="48" t="s">
        <v>416</v>
      </c>
      <c r="Y154" s="41"/>
    </row>
    <row r="155" spans="1:25" ht="15" x14ac:dyDescent="0.25">
      <c r="A155">
        <v>3.14</v>
      </c>
      <c r="B155">
        <v>1.36</v>
      </c>
      <c r="C155" s="29">
        <f t="shared" si="26"/>
        <v>5.3765455226676639E-2</v>
      </c>
      <c r="D155" s="30">
        <f>IF(OR($A155="",$B155=""),"",A155*'MPTO_working_2-way'!$G154)</f>
        <v>3.3088235294117649</v>
      </c>
      <c r="E155" s="32">
        <f>IF(OR($A155="",$B155=""),"",B155*'MPTO_working_2-way'!$G154)</f>
        <v>1.4331210191082804</v>
      </c>
      <c r="F155" s="30">
        <f>IF(OR($A155="",$B155=""),"",'MPTO_working_2-way'!D154)</f>
        <v>3.4294892386765179</v>
      </c>
      <c r="G155" s="32">
        <f>IF(OR($A155="",$B155=""),"",'MPTO_working_2-way'!E154)</f>
        <v>1.4116091498082772</v>
      </c>
      <c r="H155" s="30">
        <f>IF(OR($A155="",$B155=""),"",'OddsRatio_working_2-way'!M154)</f>
        <v>3.4381231397212995</v>
      </c>
      <c r="I155" s="30">
        <f>IF(OR($A155="",$B155=""),"",'OddsRatio_working_2-way'!N154)</f>
        <v>1.4101515562147984</v>
      </c>
      <c r="J155" s="30">
        <f>IF('Log_working_2-way'!$D154="","",A155^('Log_working_2-way'!$D154))</f>
        <v>3.4990568636831525</v>
      </c>
      <c r="K155" s="32">
        <f>IF('Log_working_2-way'!$D154="","",B155^('Log_working_2-way'!$D154))</f>
        <v>1.4001509587490752</v>
      </c>
      <c r="L155" s="37">
        <f t="shared" si="27"/>
        <v>0.30222222222222223</v>
      </c>
      <c r="M155" s="37">
        <f t="shared" si="28"/>
        <v>0.69777777777777772</v>
      </c>
      <c r="N155" s="38">
        <v>251</v>
      </c>
      <c r="O155" s="38">
        <f t="shared" si="29"/>
        <v>171.0636942675159</v>
      </c>
      <c r="P155" s="38">
        <f t="shared" si="30"/>
        <v>66.441176470588246</v>
      </c>
      <c r="Q155" s="38">
        <f t="shared" si="31"/>
        <v>184.55882352941174</v>
      </c>
      <c r="R155" s="38">
        <f t="shared" si="32"/>
        <v>79.936305732484072</v>
      </c>
      <c r="S155" s="39">
        <f t="shared" si="33"/>
        <v>-13.495129261895841</v>
      </c>
      <c r="T155" s="39">
        <f t="shared" si="34"/>
        <v>-13.495129261895826</v>
      </c>
      <c r="U155" t="s">
        <v>384</v>
      </c>
      <c r="V155" t="s">
        <v>385</v>
      </c>
      <c r="W155" t="s">
        <v>422</v>
      </c>
      <c r="X155" s="48" t="s">
        <v>416</v>
      </c>
      <c r="Y155" s="41"/>
    </row>
    <row r="156" spans="1:25" ht="15" x14ac:dyDescent="0.25">
      <c r="A156">
        <v>2.29</v>
      </c>
      <c r="B156">
        <v>1.64</v>
      </c>
      <c r="C156" s="29">
        <f t="shared" si="26"/>
        <v>4.6437320268399196E-2</v>
      </c>
      <c r="D156" s="30">
        <f>IF(OR($A156="",$B156=""),"",A156*'MPTO_working_2-way'!$G155)</f>
        <v>2.3963414634146343</v>
      </c>
      <c r="E156" s="32">
        <f>IF(OR($A156="",$B156=""),"",B156*'MPTO_working_2-way'!$G155)</f>
        <v>1.7161572052401746</v>
      </c>
      <c r="F156" s="30">
        <f>IF(OR($A156="",$B156=""),"",'MPTO_working_2-way'!D155)</f>
        <v>2.4185986604842866</v>
      </c>
      <c r="G156" s="32">
        <f>IF(OR($A156="",$B156=""),"",'MPTO_working_2-way'!E155)</f>
        <v>1.7049210096241147</v>
      </c>
      <c r="H156" s="30">
        <f>IF(OR($A156="",$B156=""),"",'OddsRatio_working_2-way'!M155)</f>
        <v>2.4197270864500684</v>
      </c>
      <c r="I156" s="30">
        <f>IF(OR($A156="",$B156=""),"",'OddsRatio_working_2-way'!N155)</f>
        <v>1.7043607250604993</v>
      </c>
      <c r="J156" s="30">
        <f>IF('Log_working_2-way'!$D155="","",A156^('Log_working_2-way'!$D155))</f>
        <v>2.4301711268758348</v>
      </c>
      <c r="K156" s="32">
        <f>IF('Log_working_2-way'!$D155="","",B156^('Log_working_2-way'!$D155))</f>
        <v>1.6992170245973379</v>
      </c>
      <c r="L156" s="37">
        <f t="shared" si="27"/>
        <v>0.41730279898218825</v>
      </c>
      <c r="M156" s="37">
        <f t="shared" si="28"/>
        <v>0.58269720101781175</v>
      </c>
      <c r="N156" s="38">
        <v>252</v>
      </c>
      <c r="O156" s="38">
        <f t="shared" si="29"/>
        <v>141.95633187772927</v>
      </c>
      <c r="P156" s="38">
        <f t="shared" si="30"/>
        <v>98.341463414634134</v>
      </c>
      <c r="Q156" s="38">
        <f t="shared" si="31"/>
        <v>153.65853658536585</v>
      </c>
      <c r="R156" s="38">
        <f t="shared" si="32"/>
        <v>110.04366812227074</v>
      </c>
      <c r="S156" s="39">
        <f t="shared" si="33"/>
        <v>-11.702204707636582</v>
      </c>
      <c r="T156" s="39">
        <f t="shared" si="34"/>
        <v>-11.702204707636611</v>
      </c>
      <c r="U156" t="s">
        <v>386</v>
      </c>
      <c r="V156" t="s">
        <v>387</v>
      </c>
      <c r="W156" t="s">
        <v>422</v>
      </c>
      <c r="X156" s="48" t="s">
        <v>416</v>
      </c>
      <c r="Y156" s="41"/>
    </row>
    <row r="157" spans="1:25" ht="15" x14ac:dyDescent="0.25">
      <c r="A157">
        <v>2.68</v>
      </c>
      <c r="B157">
        <v>1.48</v>
      </c>
      <c r="C157" s="29">
        <f t="shared" si="26"/>
        <v>4.881000403388458E-2</v>
      </c>
      <c r="D157" s="30">
        <f>IF(OR($A157="",$B157=""),"",A157*'MPTO_working_2-way'!$G156)</f>
        <v>2.810810810810811</v>
      </c>
      <c r="E157" s="32">
        <f>IF(OR($A157="",$B157=""),"",B157*'MPTO_working_2-way'!$G156)</f>
        <v>1.5522388059701491</v>
      </c>
      <c r="F157" s="30">
        <f>IF(OR($A157="",$B157=""),"",'MPTO_working_2-way'!D156)</f>
        <v>2.8675534991324465</v>
      </c>
      <c r="G157" s="32">
        <f>IF(OR($A157="",$B157=""),"",'MPTO_working_2-way'!E156)</f>
        <v>1.5354598947042426</v>
      </c>
      <c r="H157" s="30">
        <f>IF(OR($A157="",$B157=""),"",'OddsRatio_working_2-way'!M156)</f>
        <v>2.87082869338697</v>
      </c>
      <c r="I157" s="30">
        <f>IF(OR($A157="",$B157=""),"",'OddsRatio_working_2-way'!N156)</f>
        <v>1.5345224838248488</v>
      </c>
      <c r="J157" s="30">
        <f>IF('Log_working_2-way'!$D156="","",A157^('Log_working_2-way'!$D156))</f>
        <v>2.8982434874687364</v>
      </c>
      <c r="K157" s="32">
        <f>IF('Log_working_2-way'!$D156="","",B157^('Log_working_2-way'!$D156))</f>
        <v>1.5268028082793761</v>
      </c>
      <c r="L157" s="37">
        <f t="shared" si="27"/>
        <v>0.35576923076923073</v>
      </c>
      <c r="M157" s="37">
        <f t="shared" si="28"/>
        <v>0.64423076923076927</v>
      </c>
      <c r="N157" s="38">
        <v>253</v>
      </c>
      <c r="O157" s="38">
        <f t="shared" si="29"/>
        <v>158.59701492537314</v>
      </c>
      <c r="P157" s="38">
        <f t="shared" si="30"/>
        <v>82.054054054054049</v>
      </c>
      <c r="Q157" s="38">
        <f t="shared" si="31"/>
        <v>170.94594594594594</v>
      </c>
      <c r="R157" s="38">
        <f t="shared" si="32"/>
        <v>94.402985074626855</v>
      </c>
      <c r="S157" s="39">
        <f t="shared" si="33"/>
        <v>-12.348931020572792</v>
      </c>
      <c r="T157" s="39">
        <f t="shared" si="34"/>
        <v>-12.348931020572806</v>
      </c>
      <c r="U157" t="s">
        <v>388</v>
      </c>
      <c r="V157" t="s">
        <v>389</v>
      </c>
      <c r="W157" t="s">
        <v>422</v>
      </c>
      <c r="X157" s="48" t="s">
        <v>416</v>
      </c>
      <c r="Y157" s="41"/>
    </row>
    <row r="158" spans="1:25" ht="15" x14ac:dyDescent="0.25">
      <c r="A158">
        <v>2.52</v>
      </c>
      <c r="B158">
        <v>1.53</v>
      </c>
      <c r="C158" s="29">
        <f t="shared" si="26"/>
        <v>5.0420168067226934E-2</v>
      </c>
      <c r="D158" s="30">
        <f>IF(OR($A158="",$B158=""),"",A158*'MPTO_working_2-way'!$G157)</f>
        <v>2.6470588235294117</v>
      </c>
      <c r="E158" s="32">
        <f>IF(OR($A158="",$B158=""),"",B158*'MPTO_working_2-way'!$G157)</f>
        <v>1.6071428571428572</v>
      </c>
      <c r="F158" s="30">
        <f>IF(OR($A158="",$B158=""),"",'MPTO_working_2-way'!D157)</f>
        <v>2.6909547738693469</v>
      </c>
      <c r="G158" s="32">
        <f>IF(OR($A158="",$B158=""),"",'MPTO_working_2-way'!E157)</f>
        <v>1.5913818722139674</v>
      </c>
      <c r="H158" s="30">
        <f>IF(OR($A158="",$B158=""),"",'OddsRatio_working_2-way'!M157)</f>
        <v>2.6934947677220284</v>
      </c>
      <c r="I158" s="30">
        <f>IF(OR($A158="",$B158=""),"",'OddsRatio_working_2-way'!N157)</f>
        <v>1.5904948861136019</v>
      </c>
      <c r="J158" s="30">
        <f>IF('Log_working_2-way'!$D157="","",A158^('Log_working_2-way'!$D157))</f>
        <v>2.7145242613268503</v>
      </c>
      <c r="K158" s="32">
        <f>IF('Log_working_2-way'!$D157="","",B158^('Log_working_2-way'!$D157))</f>
        <v>1.5832521723683286</v>
      </c>
      <c r="L158" s="37">
        <f t="shared" si="27"/>
        <v>0.37777777777777777</v>
      </c>
      <c r="M158" s="37">
        <f t="shared" si="28"/>
        <v>0.62222222222222223</v>
      </c>
      <c r="N158" s="38">
        <v>254</v>
      </c>
      <c r="O158" s="38">
        <f t="shared" si="29"/>
        <v>153.20634920634922</v>
      </c>
      <c r="P158" s="38">
        <f t="shared" si="30"/>
        <v>87.986928104575171</v>
      </c>
      <c r="Q158" s="38">
        <f t="shared" si="31"/>
        <v>166.01307189542484</v>
      </c>
      <c r="R158" s="38">
        <f t="shared" si="32"/>
        <v>100.79365079365078</v>
      </c>
      <c r="S158" s="39">
        <f t="shared" si="33"/>
        <v>-12.806722689075627</v>
      </c>
      <c r="T158" s="39">
        <f t="shared" si="34"/>
        <v>-12.806722689075613</v>
      </c>
      <c r="U158" t="s">
        <v>390</v>
      </c>
      <c r="V158" t="s">
        <v>391</v>
      </c>
      <c r="W158" t="s">
        <v>422</v>
      </c>
      <c r="X158" s="48" t="s">
        <v>416</v>
      </c>
      <c r="Y158" s="41"/>
    </row>
    <row r="159" spans="1:25" ht="15" x14ac:dyDescent="0.25">
      <c r="A159">
        <v>1.79</v>
      </c>
      <c r="B159">
        <v>2.13</v>
      </c>
      <c r="C159" s="29">
        <f t="shared" si="26"/>
        <v>2.8142785952212312E-2</v>
      </c>
      <c r="D159" s="30">
        <f>IF(OR($A159="",$B159=""),"",A159*'MPTO_working_2-way'!$G158)</f>
        <v>1.84037558685446</v>
      </c>
      <c r="E159" s="32">
        <f>IF(OR($A159="",$B159=""),"",B159*'MPTO_working_2-way'!$G158)</f>
        <v>2.1899441340782122</v>
      </c>
      <c r="F159" s="30">
        <f>IF(OR($A159="",$B159=""),"",'MPTO_working_2-way'!D158)</f>
        <v>1.8362511137332338</v>
      </c>
      <c r="G159" s="32">
        <f>IF(OR($A159="",$B159=""),"",'MPTO_working_2-way'!E158)</f>
        <v>2.1958130561234772</v>
      </c>
      <c r="H159" s="30">
        <f>IF(OR($A159="",$B159=""),"",'OddsRatio_working_2-way'!M158)</f>
        <v>1.8361309970619364</v>
      </c>
      <c r="I159" s="30">
        <f>IF(OR($A159="",$B159=""),"",'OddsRatio_working_2-way'!N158)</f>
        <v>2.1959848438987186</v>
      </c>
      <c r="J159" s="30">
        <f>IF('Log_working_2-way'!$D158="","",A159^('Log_working_2-way'!$D158))</f>
        <v>1.8342658577685029</v>
      </c>
      <c r="K159" s="32">
        <f>IF('Log_working_2-way'!$D158="","",B159^('Log_working_2-way'!$D158))</f>
        <v>2.1986586658056355</v>
      </c>
      <c r="L159" s="37">
        <f t="shared" si="27"/>
        <v>0.54336734693877553</v>
      </c>
      <c r="M159" s="37">
        <f t="shared" si="28"/>
        <v>0.45663265306122452</v>
      </c>
      <c r="N159" s="38">
        <v>255</v>
      </c>
      <c r="O159" s="38">
        <f t="shared" si="29"/>
        <v>112.54189944134077</v>
      </c>
      <c r="P159" s="38">
        <f t="shared" si="30"/>
        <v>135.28169014084506</v>
      </c>
      <c r="Q159" s="38">
        <f t="shared" si="31"/>
        <v>119.71830985915493</v>
      </c>
      <c r="R159" s="38">
        <f t="shared" si="32"/>
        <v>142.4581005586592</v>
      </c>
      <c r="S159" s="39">
        <f t="shared" si="33"/>
        <v>-7.1764104178141537</v>
      </c>
      <c r="T159" s="39">
        <f t="shared" si="34"/>
        <v>-7.1764104178141395</v>
      </c>
      <c r="U159" t="s">
        <v>392</v>
      </c>
      <c r="V159" t="s">
        <v>393</v>
      </c>
      <c r="W159" t="s">
        <v>423</v>
      </c>
      <c r="X159" s="48" t="s">
        <v>417</v>
      </c>
      <c r="Y159" s="41"/>
    </row>
    <row r="160" spans="1:25" ht="15" x14ac:dyDescent="0.25">
      <c r="A160">
        <v>2.41</v>
      </c>
      <c r="B160">
        <v>1.62</v>
      </c>
      <c r="C160" s="29">
        <f t="shared" si="26"/>
        <v>3.2221709953383471E-2</v>
      </c>
      <c r="D160" s="30">
        <f>IF(OR($A160="",$B160=""),"",A160*'MPTO_working_2-way'!$G159)</f>
        <v>2.4876543209876543</v>
      </c>
      <c r="E160" s="32">
        <f>IF(OR($A160="",$B160=""),"",B160*'MPTO_working_2-way'!$G159)</f>
        <v>1.6721991701244814</v>
      </c>
      <c r="F160" s="30">
        <f>IF(OR($A160="",$B160=""),"",'MPTO_working_2-way'!D159)</f>
        <v>2.5073534133966988</v>
      </c>
      <c r="G160" s="32">
        <f>IF(OR($A160="",$B160=""),"",'MPTO_working_2-way'!E159)</f>
        <v>1.6634144263133228</v>
      </c>
      <c r="H160" s="30">
        <f>IF(OR($A160="",$B160=""),"",'OddsRatio_working_2-way'!M159)</f>
        <v>2.5080429530975232</v>
      </c>
      <c r="I160" s="30">
        <f>IF(OR($A160="",$B160=""),"",'OddsRatio_working_2-way'!N159)</f>
        <v>1.6631110857591944</v>
      </c>
      <c r="J160" s="30">
        <f>IF('Log_working_2-way'!$D159="","",A160^('Log_working_2-way'!$D159))</f>
        <v>2.5171707535955181</v>
      </c>
      <c r="K160" s="32">
        <f>IF('Log_working_2-way'!$D159="","",B160^('Log_working_2-way'!$D159))</f>
        <v>1.6591215903879362</v>
      </c>
      <c r="L160" s="37">
        <f t="shared" si="27"/>
        <v>0.40198511166253104</v>
      </c>
      <c r="M160" s="37">
        <f t="shared" si="28"/>
        <v>0.59801488833746896</v>
      </c>
      <c r="N160" s="38">
        <v>256</v>
      </c>
      <c r="O160" s="38">
        <f t="shared" si="29"/>
        <v>149.77593360995851</v>
      </c>
      <c r="P160" s="38">
        <f t="shared" si="30"/>
        <v>97.975308641975317</v>
      </c>
      <c r="Q160" s="38">
        <f t="shared" si="31"/>
        <v>158.02469135802468</v>
      </c>
      <c r="R160" s="38">
        <f t="shared" si="32"/>
        <v>106.22406639004149</v>
      </c>
      <c r="S160" s="39">
        <f t="shared" si="33"/>
        <v>-8.2487577480661685</v>
      </c>
      <c r="T160" s="39">
        <f t="shared" si="34"/>
        <v>-8.2487577480661685</v>
      </c>
      <c r="U160" t="s">
        <v>124</v>
      </c>
      <c r="V160" t="s">
        <v>74</v>
      </c>
      <c r="W160" t="s">
        <v>95</v>
      </c>
      <c r="X160" s="48" t="s">
        <v>417</v>
      </c>
      <c r="Y160" s="41"/>
    </row>
    <row r="161" spans="1:25" ht="15" x14ac:dyDescent="0.25">
      <c r="A161">
        <v>2.52</v>
      </c>
      <c r="B161">
        <v>1.52</v>
      </c>
      <c r="C161" s="29">
        <f t="shared" si="26"/>
        <v>5.4720133667502058E-2</v>
      </c>
      <c r="D161" s="30">
        <f>IF(OR($A161="",$B161=""),"",A161*'MPTO_working_2-way'!$G160)</f>
        <v>2.6578947368421053</v>
      </c>
      <c r="E161" s="32">
        <f>IF(OR($A161="",$B161=""),"",B161*'MPTO_working_2-way'!$G160)</f>
        <v>1.6031746031746033</v>
      </c>
      <c r="F161" s="30">
        <f>IF(OR($A161="",$B161=""),"",'MPTO_working_2-way'!D160)</f>
        <v>2.7066139061616732</v>
      </c>
      <c r="G161" s="32">
        <f>IF(OR($A161="",$B161=""),"",'MPTO_working_2-way'!E160)</f>
        <v>1.5859556144418683</v>
      </c>
      <c r="H161" s="30">
        <f>IF(OR($A161="",$B161=""),"",'OddsRatio_working_2-way'!M160)</f>
        <v>2.7097008285302207</v>
      </c>
      <c r="I161" s="30">
        <f>IF(OR($A161="",$B161=""),"",'OddsRatio_working_2-way'!N160)</f>
        <v>1.5848976518656019</v>
      </c>
      <c r="J161" s="30">
        <f>IF('Log_working_2-way'!$D160="","",A161^('Log_working_2-way'!$D160))</f>
        <v>2.7332038840590336</v>
      </c>
      <c r="K161" s="32">
        <f>IF('Log_working_2-way'!$D160="","",B161^('Log_working_2-way'!$D160))</f>
        <v>1.5769661660648813</v>
      </c>
      <c r="L161" s="37">
        <f t="shared" si="27"/>
        <v>0.37623762376237624</v>
      </c>
      <c r="M161" s="37">
        <f t="shared" si="28"/>
        <v>0.62376237623762376</v>
      </c>
      <c r="N161" s="38">
        <v>257</v>
      </c>
      <c r="O161" s="38">
        <f t="shared" si="29"/>
        <v>155.01587301587301</v>
      </c>
      <c r="P161" s="38">
        <f t="shared" si="30"/>
        <v>87.921052631578945</v>
      </c>
      <c r="Q161" s="38">
        <f t="shared" si="31"/>
        <v>169.07894736842107</v>
      </c>
      <c r="R161" s="38">
        <f t="shared" si="32"/>
        <v>101.98412698412697</v>
      </c>
      <c r="S161" s="39">
        <f t="shared" si="33"/>
        <v>-14.063074352548057</v>
      </c>
      <c r="T161" s="39">
        <f t="shared" si="34"/>
        <v>-14.063074352548028</v>
      </c>
      <c r="U161" t="s">
        <v>394</v>
      </c>
      <c r="V161" t="s">
        <v>395</v>
      </c>
      <c r="W161" t="s">
        <v>424</v>
      </c>
      <c r="X161" s="48" t="s">
        <v>417</v>
      </c>
      <c r="Y161" s="41"/>
    </row>
    <row r="162" spans="1:25" ht="15" x14ac:dyDescent="0.25">
      <c r="A162">
        <v>2.42</v>
      </c>
      <c r="B162">
        <v>1.56</v>
      </c>
      <c r="C162" s="29">
        <f t="shared" si="26"/>
        <v>5.4248781521508693E-2</v>
      </c>
      <c r="D162" s="30">
        <f>IF(OR($A162="",$B162=""),"",A162*'MPTO_working_2-way'!$G161)</f>
        <v>2.5512820512820511</v>
      </c>
      <c r="E162" s="32">
        <f>IF(OR($A162="",$B162=""),"",B162*'MPTO_working_2-way'!$G161)</f>
        <v>1.6446280991735536</v>
      </c>
      <c r="F162" s="30">
        <f>IF(OR($A162="",$B162=""),"",'MPTO_working_2-way'!D161)</f>
        <v>2.5900109769484079</v>
      </c>
      <c r="G162" s="32">
        <f>IF(OR($A162="",$B162=""),"",'MPTO_working_2-way'!E161)</f>
        <v>1.6289264756644803</v>
      </c>
      <c r="H162" s="30">
        <f>IF(OR($A162="",$B162=""),"",'OddsRatio_working_2-way'!M161)</f>
        <v>2.5923926292577102</v>
      </c>
      <c r="I162" s="30">
        <f>IF(OR($A162="",$B162=""),"",'OddsRatio_working_2-way'!N161)</f>
        <v>1.6279858256227591</v>
      </c>
      <c r="J162" s="30">
        <f>IF('Log_working_2-way'!$D161="","",A162^('Log_working_2-way'!$D161))</f>
        <v>2.6109271347718477</v>
      </c>
      <c r="K162" s="32">
        <f>IF('Log_working_2-way'!$D161="","",B162^('Log_working_2-way'!$D161))</f>
        <v>1.6207605411883137</v>
      </c>
      <c r="L162" s="37">
        <f t="shared" si="27"/>
        <v>0.39195979899497491</v>
      </c>
      <c r="M162" s="37">
        <f t="shared" si="28"/>
        <v>0.6080402010050252</v>
      </c>
      <c r="N162" s="38">
        <v>258</v>
      </c>
      <c r="O162" s="38">
        <f t="shared" si="29"/>
        <v>151.38842975206612</v>
      </c>
      <c r="P162" s="38">
        <f t="shared" si="30"/>
        <v>92.615384615384613</v>
      </c>
      <c r="Q162" s="38">
        <f t="shared" si="31"/>
        <v>165.38461538461536</v>
      </c>
      <c r="R162" s="38">
        <f t="shared" si="32"/>
        <v>106.61157024793388</v>
      </c>
      <c r="S162" s="39">
        <f t="shared" si="33"/>
        <v>-13.996185632549242</v>
      </c>
      <c r="T162" s="39">
        <f t="shared" si="34"/>
        <v>-13.99618563254927</v>
      </c>
      <c r="U162" t="s">
        <v>396</v>
      </c>
      <c r="V162" t="s">
        <v>397</v>
      </c>
      <c r="W162" t="s">
        <v>424</v>
      </c>
      <c r="X162" s="48" t="s">
        <v>417</v>
      </c>
      <c r="Y162" s="41"/>
    </row>
    <row r="163" spans="1:25" ht="15" x14ac:dyDescent="0.25">
      <c r="A163">
        <v>1.58</v>
      </c>
      <c r="B163">
        <v>2.34</v>
      </c>
      <c r="C163" s="29">
        <f t="shared" si="26"/>
        <v>6.026181975549072E-2</v>
      </c>
      <c r="D163" s="30">
        <f>IF(OR($A163="",$B163=""),"",A163*'MPTO_working_2-way'!$G162)</f>
        <v>1.6752136752136755</v>
      </c>
      <c r="E163" s="32">
        <f>IF(OR($A163="",$B163=""),"",B163*'MPTO_working_2-way'!$G162)</f>
        <v>2.481012658227848</v>
      </c>
      <c r="F163" s="30">
        <f>IF(OR($A163="",$B163=""),"",'MPTO_working_2-way'!D162)</f>
        <v>1.65897873104191</v>
      </c>
      <c r="G163" s="32">
        <f>IF(OR($A163="",$B163=""),"",'MPTO_working_2-way'!E162)</f>
        <v>2.5174996595396979</v>
      </c>
      <c r="H163" s="30">
        <f>IF(OR($A163="",$B163=""),"",'OddsRatio_working_2-way'!M162)</f>
        <v>1.6579025922547523</v>
      </c>
      <c r="I163" s="30">
        <f>IF(OR($A163="",$B163=""),"",'OddsRatio_working_2-way'!N162)</f>
        <v>2.5199818510713237</v>
      </c>
      <c r="J163" s="30">
        <f>IF('Log_working_2-way'!$D162="","",A163^('Log_working_2-way'!$D162))</f>
        <v>1.6504071098188626</v>
      </c>
      <c r="K163" s="32">
        <f>IF('Log_working_2-way'!$D162="","",B163^('Log_working_2-way'!$D162))</f>
        <v>2.5374985680439677</v>
      </c>
      <c r="L163" s="37">
        <f t="shared" si="27"/>
        <v>0.59693877551020402</v>
      </c>
      <c r="M163" s="37">
        <f t="shared" si="28"/>
        <v>0.40306122448979592</v>
      </c>
      <c r="N163" s="38">
        <v>259</v>
      </c>
      <c r="O163" s="38">
        <f t="shared" si="29"/>
        <v>95.075949367088612</v>
      </c>
      <c r="P163" s="38">
        <f t="shared" si="30"/>
        <v>148.31623931623932</v>
      </c>
      <c r="Q163" s="38">
        <f t="shared" si="31"/>
        <v>110.6837606837607</v>
      </c>
      <c r="R163" s="38">
        <f t="shared" si="32"/>
        <v>163.92405063291139</v>
      </c>
      <c r="S163" s="39">
        <f t="shared" si="33"/>
        <v>-15.607811316672084</v>
      </c>
      <c r="T163" s="39">
        <f t="shared" si="34"/>
        <v>-15.60781131667207</v>
      </c>
      <c r="U163" t="s">
        <v>398</v>
      </c>
      <c r="V163" t="s">
        <v>399</v>
      </c>
      <c r="W163" t="s">
        <v>424</v>
      </c>
      <c r="X163" s="48" t="s">
        <v>417</v>
      </c>
      <c r="Y163" s="41"/>
    </row>
    <row r="164" spans="1:25" ht="15" x14ac:dyDescent="0.25">
      <c r="A164">
        <v>1.6</v>
      </c>
      <c r="B164">
        <v>2.2999999999999998</v>
      </c>
      <c r="C164" s="29">
        <f t="shared" si="26"/>
        <v>5.9782608695652328E-2</v>
      </c>
      <c r="D164" s="30">
        <f>IF(OR($A164="",$B164=""),"",A164*'MPTO_working_2-way'!$G163)</f>
        <v>1.6956521739130439</v>
      </c>
      <c r="E164" s="32">
        <f>IF(OR($A164="",$B164=""),"",B164*'MPTO_working_2-way'!$G163)</f>
        <v>2.4375</v>
      </c>
      <c r="F164" s="30">
        <f>IF(OR($A164="",$B164=""),"",'MPTO_working_2-way'!D163)</f>
        <v>1.6803652968036533</v>
      </c>
      <c r="G164" s="32">
        <f>IF(OR($A164="",$B164=""),"",'MPTO_working_2-way'!E163)</f>
        <v>2.4697986577181212</v>
      </c>
      <c r="H164" s="30">
        <f>IF(OR($A164="",$B164=""),"",'OddsRatio_working_2-way'!M163)</f>
        <v>1.6793662204867577</v>
      </c>
      <c r="I164" s="30">
        <f>IF(OR($A164="",$B164=""),"",'OddsRatio_working_2-way'!N163)</f>
        <v>2.4719601443879746</v>
      </c>
      <c r="J164" s="30">
        <f>IF('Log_working_2-way'!$D163="","",A164^('Log_working_2-way'!$D163))</f>
        <v>1.672310097172435</v>
      </c>
      <c r="K164" s="32">
        <f>IF('Log_working_2-way'!$D163="","",B164^('Log_working_2-way'!$D163))</f>
        <v>2.4874088671269865</v>
      </c>
      <c r="L164" s="37">
        <f t="shared" si="27"/>
        <v>0.58974358974358965</v>
      </c>
      <c r="M164" s="37">
        <f t="shared" si="28"/>
        <v>0.41025641025641024</v>
      </c>
      <c r="N164" s="38">
        <v>260</v>
      </c>
      <c r="O164" s="38">
        <f t="shared" si="29"/>
        <v>97.5</v>
      </c>
      <c r="P164" s="38">
        <f t="shared" si="30"/>
        <v>146.95652173913044</v>
      </c>
      <c r="Q164" s="38">
        <f t="shared" si="31"/>
        <v>113.04347826086958</v>
      </c>
      <c r="R164" s="38">
        <f t="shared" si="32"/>
        <v>162.5</v>
      </c>
      <c r="S164" s="39">
        <f t="shared" si="33"/>
        <v>-15.543478260869577</v>
      </c>
      <c r="T164" s="39">
        <f t="shared" si="34"/>
        <v>-15.543478260869563</v>
      </c>
      <c r="U164" t="s">
        <v>400</v>
      </c>
      <c r="V164" t="s">
        <v>401</v>
      </c>
      <c r="W164" t="s">
        <v>424</v>
      </c>
      <c r="X164" s="48" t="s">
        <v>417</v>
      </c>
      <c r="Y164" s="41"/>
    </row>
    <row r="165" spans="1:25" ht="15" x14ac:dyDescent="0.25">
      <c r="A165">
        <v>2.0299999999999998</v>
      </c>
      <c r="B165">
        <v>1.88</v>
      </c>
      <c r="C165" s="29">
        <f t="shared" si="26"/>
        <v>2.4525731055444977E-2</v>
      </c>
      <c r="D165" s="30">
        <f>IF(OR($A165="",$B165=""),"",A165*'MPTO_working_2-way'!$G164)</f>
        <v>2.0797872340425529</v>
      </c>
      <c r="E165" s="32">
        <f>IF(OR($A165="",$B165=""),"",B165*'MPTO_working_2-way'!$G164)</f>
        <v>1.9261083743842364</v>
      </c>
      <c r="F165" s="30">
        <f>IF(OR($A165="",$B165=""),"",'MPTO_working_2-way'!D164)</f>
        <v>2.0818241326641935</v>
      </c>
      <c r="G165" s="32">
        <f>IF(OR($A165="",$B165=""),"",'MPTO_working_2-way'!E164)</f>
        <v>1.9243646631706333</v>
      </c>
      <c r="H165" s="30">
        <f>IF(OR($A165="",$B165=""),"",'OddsRatio_working_2-way'!M164)</f>
        <v>2.081875475946537</v>
      </c>
      <c r="I165" s="30">
        <f>IF(OR($A165="",$B165=""),"",'OddsRatio_working_2-way'!N164)</f>
        <v>1.9243207949834495</v>
      </c>
      <c r="J165" s="30">
        <f>IF('Log_working_2-way'!$D164="","",A165^('Log_working_2-way'!$D164))</f>
        <v>2.0827972819225606</v>
      </c>
      <c r="K165" s="32">
        <f>IF('Log_working_2-way'!$D164="","",B165^('Log_working_2-way'!$D164))</f>
        <v>1.9235339030630429</v>
      </c>
      <c r="L165" s="37">
        <f t="shared" si="27"/>
        <v>0.4808184143222507</v>
      </c>
      <c r="M165" s="37">
        <f t="shared" si="28"/>
        <v>0.51918158567774941</v>
      </c>
      <c r="N165" s="38">
        <v>261</v>
      </c>
      <c r="O165" s="38">
        <f t="shared" si="29"/>
        <v>132.42857142857142</v>
      </c>
      <c r="P165" s="38">
        <f t="shared" si="30"/>
        <v>122.17021276595742</v>
      </c>
      <c r="Q165" s="38">
        <f t="shared" si="31"/>
        <v>138.82978723404256</v>
      </c>
      <c r="R165" s="38">
        <f t="shared" si="32"/>
        <v>128.57142857142858</v>
      </c>
      <c r="S165" s="39">
        <f t="shared" si="33"/>
        <v>-6.4012158054711392</v>
      </c>
      <c r="T165" s="39">
        <f t="shared" si="34"/>
        <v>-6.4012158054711676</v>
      </c>
      <c r="U165" t="s">
        <v>402</v>
      </c>
      <c r="V165" t="s">
        <v>403</v>
      </c>
      <c r="W165" t="s">
        <v>420</v>
      </c>
      <c r="X165" s="48" t="s">
        <v>417</v>
      </c>
      <c r="Y165" s="41"/>
    </row>
    <row r="166" spans="1:25" ht="15" x14ac:dyDescent="0.25">
      <c r="A166">
        <v>1.88</v>
      </c>
      <c r="B166">
        <v>2.02</v>
      </c>
      <c r="C166" s="29">
        <f t="shared" si="26"/>
        <v>2.6964398567516312E-2</v>
      </c>
      <c r="D166" s="30">
        <f>IF(OR($A166="",$B166=""),"",A166*'MPTO_working_2-way'!$G165)</f>
        <v>1.9306930693069306</v>
      </c>
      <c r="E166" s="32">
        <f>IF(OR($A166="",$B166=""),"",B166*'MPTO_working_2-way'!$G165)</f>
        <v>2.0744680851063828</v>
      </c>
      <c r="F166" s="30">
        <f>IF(OR($A166="",$B166=""),"",'MPTO_working_2-way'!D165)</f>
        <v>1.9288906948394962</v>
      </c>
      <c r="G166" s="32">
        <f>IF(OR($A166="",$B166=""),"",'MPTO_working_2-way'!E165)</f>
        <v>2.0765529308836395</v>
      </c>
      <c r="H166" s="30">
        <f>IF(OR($A166="",$B166=""),"",'OddsRatio_working_2-way'!M165)</f>
        <v>1.9288407280256479</v>
      </c>
      <c r="I166" s="30">
        <f>IF(OR($A166="",$B166=""),"",'OddsRatio_working_2-way'!N165)</f>
        <v>2.0766108438479098</v>
      </c>
      <c r="J166" s="30">
        <f>IF('Log_working_2-way'!$D165="","",A166^('Log_working_2-way'!$D165))</f>
        <v>1.9280257534933587</v>
      </c>
      <c r="K166" s="32">
        <f>IF('Log_working_2-way'!$D165="","",B166^('Log_working_2-way'!$D165))</f>
        <v>2.0775563029751076</v>
      </c>
      <c r="L166" s="37">
        <f t="shared" si="27"/>
        <v>0.517948717948718</v>
      </c>
      <c r="M166" s="37">
        <f t="shared" si="28"/>
        <v>0.48205128205128212</v>
      </c>
      <c r="N166" s="38">
        <v>262</v>
      </c>
      <c r="O166" s="38">
        <f t="shared" si="29"/>
        <v>122.63829787234039</v>
      </c>
      <c r="P166" s="38">
        <f t="shared" si="30"/>
        <v>132.29702970297029</v>
      </c>
      <c r="Q166" s="38">
        <f t="shared" si="31"/>
        <v>129.70297029702971</v>
      </c>
      <c r="R166" s="38">
        <f t="shared" si="32"/>
        <v>139.36170212765958</v>
      </c>
      <c r="S166" s="39">
        <f t="shared" si="33"/>
        <v>-7.06467242468932</v>
      </c>
      <c r="T166" s="39">
        <f t="shared" si="34"/>
        <v>-7.0646724246892916</v>
      </c>
      <c r="U166" t="s">
        <v>404</v>
      </c>
      <c r="V166" t="s">
        <v>405</v>
      </c>
      <c r="W166" t="s">
        <v>420</v>
      </c>
      <c r="X166" s="48" t="s">
        <v>417</v>
      </c>
      <c r="Y166" s="41"/>
    </row>
    <row r="167" spans="1:25" s="35" customFormat="1" ht="15" x14ac:dyDescent="0.25">
      <c r="A167">
        <v>2.44</v>
      </c>
      <c r="B167">
        <v>1.59</v>
      </c>
      <c r="C167" s="29">
        <f t="shared" si="26"/>
        <v>3.8766883183833478E-2</v>
      </c>
      <c r="D167" s="30">
        <f>IF(OR($A167="",$B167=""),"",A167*'MPTO_working_2-way'!$G166)</f>
        <v>2.5345911949685536</v>
      </c>
      <c r="E167" s="32">
        <f>IF(OR($A167="",$B167=""),"",B167*'MPTO_working_2-way'!$G166)</f>
        <v>1.6516393442622954</v>
      </c>
      <c r="F167" s="30">
        <f>IF(OR($A167="",$B167=""),"",'MPTO_working_2-way'!D166)</f>
        <v>2.561130182202271</v>
      </c>
      <c r="G167" s="32">
        <f>IF(OR($A167="",$B167=""),"",'MPTO_working_2-way'!E166)</f>
        <v>1.640561569688769</v>
      </c>
      <c r="H167" s="30">
        <f>IF(OR($A167="",$B167=""),"",'OddsRatio_working_2-way'!M166)</f>
        <v>2.5622669317698867</v>
      </c>
      <c r="I167" s="30">
        <f>IF(OR($A167="",$B167=""),"",'OddsRatio_working_2-way'!N166)</f>
        <v>1.6400954789890509</v>
      </c>
      <c r="J167" s="30">
        <f>IF('Log_working_2-way'!$D166="","",A167^('Log_working_2-way'!$D166))</f>
        <v>2.5746963443895066</v>
      </c>
      <c r="K167" s="32">
        <f>IF('Log_working_2-way'!$D166="","",B167^('Log_working_2-way'!$D166))</f>
        <v>1.6350430694543896</v>
      </c>
      <c r="L167" s="37">
        <f t="shared" si="27"/>
        <v>0.39454094292803971</v>
      </c>
      <c r="M167" s="37">
        <f t="shared" si="28"/>
        <v>0.60545905707196013</v>
      </c>
      <c r="N167" s="38">
        <v>263</v>
      </c>
      <c r="O167" s="38">
        <f t="shared" si="29"/>
        <v>155.21311475409837</v>
      </c>
      <c r="P167" s="38">
        <f t="shared" si="30"/>
        <v>97.591194968553467</v>
      </c>
      <c r="Q167" s="38">
        <f t="shared" si="31"/>
        <v>165.40880503144652</v>
      </c>
      <c r="R167" s="38">
        <f t="shared" si="32"/>
        <v>107.78688524590164</v>
      </c>
      <c r="S167" s="39">
        <f t="shared" si="33"/>
        <v>-10.195690277348149</v>
      </c>
      <c r="T167" s="39">
        <f t="shared" si="34"/>
        <v>-10.195690277348177</v>
      </c>
      <c r="U167" t="s">
        <v>406</v>
      </c>
      <c r="V167" t="s">
        <v>407</v>
      </c>
      <c r="W167" t="s">
        <v>97</v>
      </c>
      <c r="X167" s="48" t="s">
        <v>417</v>
      </c>
      <c r="Y167" s="41"/>
    </row>
    <row r="168" spans="1:25" ht="15" x14ac:dyDescent="0.25">
      <c r="A168">
        <v>2.54</v>
      </c>
      <c r="B168">
        <v>1.55</v>
      </c>
      <c r="C168" s="29">
        <f t="shared" si="26"/>
        <v>3.8862077724155508E-2</v>
      </c>
      <c r="D168" s="30">
        <f>IF(OR($A168="",$B168=""),"",A168*'MPTO_working_2-way'!$G167)</f>
        <v>2.6387096774193552</v>
      </c>
      <c r="E168" s="32">
        <f>IF(OR($A168="",$B168=""),"",B168*'MPTO_working_2-way'!$G167)</f>
        <v>1.6102362204724412</v>
      </c>
      <c r="F168" s="30">
        <f>IF(OR($A168="",$B168=""),"",'MPTO_working_2-way'!D167)</f>
        <v>2.6718696979979644</v>
      </c>
      <c r="G168" s="32">
        <f>IF(OR($A168="",$B168=""),"",'MPTO_working_2-way'!E167)</f>
        <v>1.5981327379744266</v>
      </c>
      <c r="H168" s="30">
        <f>IF(OR($A168="",$B168=""),"",'OddsRatio_working_2-way'!M167)</f>
        <v>2.673320053068152</v>
      </c>
      <c r="I168" s="30">
        <f>IF(OR($A168="",$B168=""),"",'OddsRatio_working_2-way'!N167)</f>
        <v>1.5976143046671971</v>
      </c>
      <c r="J168" s="30">
        <f>IF('Log_working_2-way'!$D167="","",A168^('Log_working_2-way'!$D167))</f>
        <v>2.6889415019824594</v>
      </c>
      <c r="K168" s="32">
        <f>IF('Log_working_2-way'!$D167="","",B168^('Log_working_2-way'!$D167))</f>
        <v>1.5920868181792243</v>
      </c>
      <c r="L168" s="37">
        <f t="shared" si="27"/>
        <v>0.37897310513447424</v>
      </c>
      <c r="M168" s="37">
        <f t="shared" si="28"/>
        <v>0.62102689486552554</v>
      </c>
      <c r="N168" s="38">
        <v>264</v>
      </c>
      <c r="O168" s="38">
        <f t="shared" si="29"/>
        <v>160.06299212598427</v>
      </c>
      <c r="P168" s="38">
        <f t="shared" si="30"/>
        <v>93.677419354838705</v>
      </c>
      <c r="Q168" s="38">
        <f t="shared" si="31"/>
        <v>170.32258064516128</v>
      </c>
      <c r="R168" s="38">
        <f t="shared" si="32"/>
        <v>103.93700787401573</v>
      </c>
      <c r="S168" s="39">
        <f t="shared" si="33"/>
        <v>-10.259588519177015</v>
      </c>
      <c r="T168" s="39">
        <f t="shared" si="34"/>
        <v>-10.259588519177029</v>
      </c>
      <c r="U168" t="s">
        <v>408</v>
      </c>
      <c r="V168" t="s">
        <v>409</v>
      </c>
      <c r="W168" t="s">
        <v>97</v>
      </c>
      <c r="X168" s="48" t="s">
        <v>417</v>
      </c>
      <c r="Y168" s="41"/>
    </row>
    <row r="169" spans="1:25" ht="15" x14ac:dyDescent="0.25">
      <c r="A169">
        <v>2.5299999999999998</v>
      </c>
      <c r="B169">
        <v>1.58</v>
      </c>
      <c r="C169" s="29">
        <f t="shared" si="26"/>
        <v>2.8168309401110703E-2</v>
      </c>
      <c r="D169" s="30">
        <f>IF(OR($A169="",$B169=""),"",A169*'MPTO_working_2-way'!$G168)</f>
        <v>2.6012658227848098</v>
      </c>
      <c r="E169" s="32">
        <f>IF(OR($A169="",$B169=""),"",B169*'MPTO_working_2-way'!$G168)</f>
        <v>1.6245059288537549</v>
      </c>
      <c r="F169" s="30">
        <f>IF(OR($A169="",$B169=""),"",'MPTO_working_2-way'!D168)</f>
        <v>2.6234823127912317</v>
      </c>
      <c r="G169" s="32">
        <f>IF(OR($A169="",$B169=""),"",'MPTO_working_2-way'!E168)</f>
        <v>1.6159598981283099</v>
      </c>
      <c r="H169" s="30">
        <f>IF(OR($A169="",$B169=""),"",'OddsRatio_working_2-way'!M168)</f>
        <v>2.6241708760111284</v>
      </c>
      <c r="I169" s="30">
        <f>IF(OR($A169="",$B169=""),"",'OddsRatio_working_2-way'!N168)</f>
        <v>1.6156987634551996</v>
      </c>
      <c r="J169" s="30">
        <f>IF('Log_working_2-way'!$D168="","",A169^('Log_working_2-way'!$D168))</f>
        <v>2.6344667221475415</v>
      </c>
      <c r="K169" s="32">
        <f>IF('Log_working_2-way'!$D168="","",B169^('Log_working_2-way'!$D168))</f>
        <v>1.6118203487716556</v>
      </c>
      <c r="L169" s="37">
        <f t="shared" si="27"/>
        <v>0.38442822384428227</v>
      </c>
      <c r="M169" s="37">
        <f t="shared" si="28"/>
        <v>0.61557177615571779</v>
      </c>
      <c r="N169" s="38">
        <v>265</v>
      </c>
      <c r="O169" s="38">
        <f t="shared" si="29"/>
        <v>160.25691699604744</v>
      </c>
      <c r="P169" s="38">
        <f t="shared" si="30"/>
        <v>97.278481012658247</v>
      </c>
      <c r="Q169" s="38">
        <f t="shared" si="31"/>
        <v>167.72151898734177</v>
      </c>
      <c r="R169" s="38">
        <f t="shared" si="32"/>
        <v>104.74308300395258</v>
      </c>
      <c r="S169" s="39">
        <f t="shared" si="33"/>
        <v>-7.4646019912943302</v>
      </c>
      <c r="T169" s="39">
        <f t="shared" si="34"/>
        <v>-7.4646019912943302</v>
      </c>
      <c r="U169" t="s">
        <v>410</v>
      </c>
      <c r="V169" t="s">
        <v>411</v>
      </c>
      <c r="W169" t="s">
        <v>98</v>
      </c>
      <c r="X169" s="48" t="s">
        <v>417</v>
      </c>
      <c r="Y169" s="41"/>
    </row>
    <row r="170" spans="1:25" ht="15" x14ac:dyDescent="0.25">
      <c r="A170">
        <v>2.97</v>
      </c>
      <c r="B170">
        <v>1.4</v>
      </c>
      <c r="C170" s="29">
        <f t="shared" si="26"/>
        <v>5.0986050986050913E-2</v>
      </c>
      <c r="D170" s="30">
        <f>IF(OR($A170="",$B170=""),"",A170*'MPTO_working_2-way'!$G169)</f>
        <v>3.1214285714285714</v>
      </c>
      <c r="E170" s="32">
        <f>IF(OR($A170="",$B170=""),"",B170*'MPTO_working_2-way'!$G169)</f>
        <v>1.4713804713804712</v>
      </c>
      <c r="F170" s="30">
        <f>IF(OR($A170="",$B170=""),"",'MPTO_working_2-way'!D169)</f>
        <v>3.2132921174652238</v>
      </c>
      <c r="G170" s="32">
        <f>IF(OR($A170="",$B170=""),"",'MPTO_working_2-way'!E169)</f>
        <v>1.4518156424581004</v>
      </c>
      <c r="H170" s="30">
        <f>IF(OR($A170="",$B170=""),"",'OddsRatio_working_2-way'!M169)</f>
        <v>3.2192341021172148</v>
      </c>
      <c r="I170" s="30">
        <f>IF(OR($A170="",$B170=""),"",'OddsRatio_working_2-way'!N169)</f>
        <v>1.4506059090593328</v>
      </c>
      <c r="J170" s="30">
        <f>IF('Log_working_2-way'!$D169="","",A170^('Log_working_2-way'!$D169))</f>
        <v>3.2647471650888478</v>
      </c>
      <c r="K170" s="32">
        <f>IF('Log_working_2-way'!$D169="","",B170^('Log_working_2-way'!$D169))</f>
        <v>1.4415503926459476</v>
      </c>
      <c r="L170" s="37">
        <f t="shared" si="27"/>
        <v>0.32036613272311215</v>
      </c>
      <c r="M170" s="37">
        <f t="shared" si="28"/>
        <v>0.6796338672768879</v>
      </c>
      <c r="N170" s="38">
        <v>266</v>
      </c>
      <c r="O170" s="38">
        <f t="shared" si="29"/>
        <v>176.43771043771045</v>
      </c>
      <c r="P170" s="38">
        <f t="shared" si="30"/>
        <v>75.999999999999986</v>
      </c>
      <c r="Q170" s="38">
        <f t="shared" si="31"/>
        <v>190</v>
      </c>
      <c r="R170" s="38">
        <f t="shared" si="32"/>
        <v>89.56228956228955</v>
      </c>
      <c r="S170" s="39">
        <f t="shared" si="33"/>
        <v>-13.56228956228955</v>
      </c>
      <c r="T170" s="39">
        <f t="shared" si="34"/>
        <v>-13.562289562289564</v>
      </c>
      <c r="U170" t="s">
        <v>412</v>
      </c>
      <c r="V170" t="s">
        <v>413</v>
      </c>
      <c r="W170" t="s">
        <v>422</v>
      </c>
      <c r="X170" s="48" t="s">
        <v>417</v>
      </c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27" activePane="bottomLeft" state="frozen"/>
      <selection pane="bottomLeft" activeCell="S3" sqref="S3:S17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</v>
      </c>
      <c r="B3">
        <v>3.46</v>
      </c>
      <c r="C3">
        <v>3.05</v>
      </c>
      <c r="D3" s="20">
        <f>IF(OR($A3="",$B3="",$C3=""),"",(1/A3)+(1/B3)+(1/C3)-1)</f>
        <v>3.355286016614567E-2</v>
      </c>
      <c r="E3" s="17">
        <f>IF(OR($A3="",$B3="",$C3=""),"",A3*'MPTO_working_3-way'!$I2)</f>
        <v>2.4805268643987497</v>
      </c>
      <c r="F3" s="21">
        <f>IF(OR($A3="",$B3="",$C3=""),"",B3*'MPTO_working_3-way'!$I2)</f>
        <v>3.5760928961748641</v>
      </c>
      <c r="G3" s="22">
        <f>IF(OR($A3="",$B3="",$C3=""),"",C3*'MPTO_working_3-way'!$I2)</f>
        <v>3.1523362235067443</v>
      </c>
      <c r="H3" s="17">
        <f>IF(OR($A3="",$B3="",$C3=""),"",'MPTO_working_3-way'!E2)</f>
        <v>2.4661984082676605</v>
      </c>
      <c r="I3" s="21">
        <f>IF(OR($A3="",$B3="",$C3=""),"",'MPTO_working_3-way'!F2)</f>
        <v>3.5992837585622124</v>
      </c>
      <c r="J3" s="22">
        <f>IF(OR($A3="",$B3="",$C3=""),"",'MPTO_working_3-way'!G2)</f>
        <v>3.1577162520467792</v>
      </c>
      <c r="K3" s="17">
        <f>IF(OR($A3="",$B3="",$C3=""),"",'OddsRatio_working_3-way'!H2)</f>
        <v>2.472597416502333</v>
      </c>
      <c r="L3" s="21">
        <f>IF(OR($A3="",$B3="",$C3=""),"",'OddsRatio_working_3-way'!I2)</f>
        <v>3.5875640318540998</v>
      </c>
      <c r="M3" s="22">
        <f>IF(OR($A3="",$B3="",$C3=""),"",'OddsRatio_working_3-way'!J2)</f>
        <v>3.1563033598784158</v>
      </c>
      <c r="N3" s="23">
        <f>(1/E3)* 100</f>
        <v>40.314016121022263</v>
      </c>
      <c r="O3" s="24">
        <f>(1/F3)* 100</f>
        <v>27.963479390304457</v>
      </c>
      <c r="P3" s="24">
        <f>(1/G3)* 100</f>
        <v>31.722504488673259</v>
      </c>
      <c r="Q3" t="s">
        <v>146</v>
      </c>
      <c r="R3" t="s">
        <v>147</v>
      </c>
      <c r="S3" s="48" t="s">
        <v>414</v>
      </c>
      <c r="T3" s="35">
        <v>100</v>
      </c>
      <c r="U3" s="35">
        <f>(1/A4)*((T3*A4)-T3)</f>
        <v>61.977186311787079</v>
      </c>
      <c r="V3" s="35">
        <f>(1/B4)*((T3*B4)-T3)</f>
        <v>71.098265895953759</v>
      </c>
      <c r="W3" s="35">
        <f>(1/C4)*((T3*C4)-T3)</f>
        <v>63.63636363636364</v>
      </c>
      <c r="X3" s="35">
        <f>((1/B4)+(1/C4))*T3</f>
        <v>65.265370467682615</v>
      </c>
      <c r="Y3" s="35">
        <f>((1/A4)+(1/C4))*T3</f>
        <v>74.386450051849295</v>
      </c>
      <c r="Z3" s="35">
        <f>((1/A4)+(1/B4))*T3</f>
        <v>66.924547792259176</v>
      </c>
      <c r="AA3" s="35">
        <f t="shared" ref="AA3" si="0">U3-X3</f>
        <v>-3.2881841558955358</v>
      </c>
      <c r="AB3" s="35">
        <f t="shared" ref="AB3" si="1">V3-Y3</f>
        <v>-3.2881841558955358</v>
      </c>
      <c r="AC3" s="35">
        <f t="shared" ref="AC3" si="2">W3-Z3</f>
        <v>-3.2881841558955358</v>
      </c>
      <c r="AD3" s="27"/>
      <c r="AE3" s="27"/>
      <c r="AF3">
        <v>1.8</v>
      </c>
      <c r="AG3">
        <v>2.0699999999999998</v>
      </c>
      <c r="AH3" s="41"/>
      <c r="AI3" s="27"/>
      <c r="AJ3" t="s">
        <v>71</v>
      </c>
    </row>
    <row r="4" spans="1:36" ht="15" x14ac:dyDescent="0.25">
      <c r="A4">
        <v>2.63</v>
      </c>
      <c r="B4">
        <v>3.46</v>
      </c>
      <c r="C4">
        <v>2.75</v>
      </c>
      <c r="D4" s="20">
        <f t="shared" ref="D4:D67" si="3">IF(OR($A4="",$B4="",$C4=""),"",(1/A4)+(1/B4)+(1/C4)-1)</f>
        <v>3.2881841558955571E-2</v>
      </c>
      <c r="E4" s="17">
        <f>IF(OR($A4="",$B4="",$C4=""),"",A4*'MPTO_working_3-way'!$I3)</f>
        <v>2.7164792433000531</v>
      </c>
      <c r="F4" s="21">
        <f>IF(OR($A4="",$B4="",$C4=""),"",B4*'MPTO_working_3-way'!$I3)</f>
        <v>3.5737711717939864</v>
      </c>
      <c r="G4" s="22">
        <f>IF(OR($A4="",$B4="",$C4=""),"",C4*'MPTO_working_3-way'!$I3)</f>
        <v>2.8404250642871278</v>
      </c>
      <c r="H4" s="17">
        <f>IF(OR($A4="",$B4="",$C4=""),"",'MPTO_working_3-way'!E3)</f>
        <v>2.7080637685028042</v>
      </c>
      <c r="I4" s="21">
        <f>IF(OR($A4="",$B4="",$C4=""),"",'MPTO_working_3-way'!F3)</f>
        <v>3.596388442440952</v>
      </c>
      <c r="J4" s="22">
        <f>IF(OR($A4="",$B4="",$C4=""),"",'MPTO_working_3-way'!G3)</f>
        <v>2.8354657234420655</v>
      </c>
      <c r="K4" s="17">
        <f>IF(OR($A4="",$B4="",$C4=""),"",'OddsRatio_working_3-way'!H3)</f>
        <v>2.7123226472040112</v>
      </c>
      <c r="L4" s="21">
        <f>IF(OR($A4="",$B4="",$C4=""),"",'OddsRatio_working_3-way'!I3)</f>
        <v>3.5842415411790611</v>
      </c>
      <c r="M4" s="22">
        <f>IF(OR($A4="",$B4="",$C4=""),"",'OddsRatio_working_3-way'!J3)</f>
        <v>2.8383832101883559</v>
      </c>
      <c r="N4" s="23">
        <f t="shared" ref="N4" si="4">(1/E4)* 100</f>
        <v>36.812355642562274</v>
      </c>
      <c r="O4" s="24">
        <f t="shared" ref="O4" si="5">(1/F4)* 100</f>
        <v>27.981646052005427</v>
      </c>
      <c r="P4" s="24">
        <f t="shared" ref="P4" si="6">(1/G4)* 100</f>
        <v>35.205998305432281</v>
      </c>
      <c r="Q4" t="s">
        <v>148</v>
      </c>
      <c r="R4" t="s">
        <v>149</v>
      </c>
      <c r="S4" s="48" t="s">
        <v>414</v>
      </c>
      <c r="T4" s="35">
        <v>100</v>
      </c>
      <c r="U4" s="35">
        <f t="shared" ref="U4" si="7">(1/A5)*((T4*A5)-T4)</f>
        <v>61.977186311787079</v>
      </c>
      <c r="V4" s="35">
        <f t="shared" ref="V4" si="8">(1/B5)*((T4*B5)-T4)</f>
        <v>71.590909090909093</v>
      </c>
      <c r="W4" s="35">
        <f t="shared" ref="W4" si="9">(1/C5)*((T4*C5)-T4)</f>
        <v>63.099630996309962</v>
      </c>
      <c r="X4" s="35">
        <f t="shared" ref="X4" si="10">((1/B5)+(1/C5))*T4</f>
        <v>65.309459912780937</v>
      </c>
      <c r="Y4" s="35">
        <f t="shared" ref="Y4" si="11">((1/A5)+(1/C5))*T4</f>
        <v>74.923182691902966</v>
      </c>
      <c r="Z4" s="35">
        <f t="shared" ref="Z4" si="12">((1/A5)+(1/B5))*T4</f>
        <v>66.431904597303841</v>
      </c>
      <c r="AA4" s="35">
        <f t="shared" ref="AA4" si="13">U4-X4</f>
        <v>-3.3322736009938581</v>
      </c>
      <c r="AB4" s="35">
        <f t="shared" ref="AB4" si="14">V4-Y4</f>
        <v>-3.3322736009938723</v>
      </c>
      <c r="AC4" s="35">
        <f t="shared" ref="AC4" si="15">W4-Z4</f>
        <v>-3.3322736009938794</v>
      </c>
      <c r="AD4" s="4"/>
      <c r="AE4" s="4"/>
      <c r="AF4">
        <v>1.93</v>
      </c>
      <c r="AG4">
        <v>1.94</v>
      </c>
      <c r="AH4" s="4"/>
      <c r="AI4" s="4"/>
      <c r="AJ4" t="s">
        <v>71</v>
      </c>
    </row>
    <row r="5" spans="1:36" s="12" customFormat="1" ht="15" x14ac:dyDescent="0.25">
      <c r="A5">
        <v>2.63</v>
      </c>
      <c r="B5">
        <v>3.52</v>
      </c>
      <c r="C5">
        <v>2.71</v>
      </c>
      <c r="D5" s="20">
        <f t="shared" si="3"/>
        <v>3.3322736009938847E-2</v>
      </c>
      <c r="E5" s="17">
        <f>IF(OR($A5="",$B5="",$C5=""),"",A5*'MPTO_working_3-way'!$I4)</f>
        <v>2.7176387957061392</v>
      </c>
      <c r="F5" s="21">
        <f>IF(OR($A5="",$B5="",$C5=""),"",B5*'MPTO_working_3-way'!$I4)</f>
        <v>3.6372960307549849</v>
      </c>
      <c r="G5" s="22">
        <f>IF(OR($A5="",$B5="",$C5=""),"",C5*'MPTO_working_3-way'!$I4)</f>
        <v>2.8003046145869344</v>
      </c>
      <c r="H5" s="17">
        <f>IF(OR($A5="",$B5="",$C5=""),"",'MPTO_working_3-way'!E4)</f>
        <v>2.7091419801799725</v>
      </c>
      <c r="I5" s="21">
        <f>IF(OR($A5="",$B5="",$C5=""),"",'MPTO_working_3-way'!F4)</f>
        <v>3.6632273423363975</v>
      </c>
      <c r="J5" s="22">
        <f>IF(OR($A5="",$B5="",$C5=""),"",'MPTO_working_3-way'!G4)</f>
        <v>2.7941069160563861</v>
      </c>
      <c r="K5" s="17">
        <f>IF(OR($A5="",$B5="",$C5=""),"",'OddsRatio_working_3-way'!H4)</f>
        <v>2.713546592364604</v>
      </c>
      <c r="L5" s="21">
        <f>IF(OR($A5="",$B5="",$C5=""),"",'OddsRatio_working_3-way'!I4)</f>
        <v>3.649164056907241</v>
      </c>
      <c r="M5" s="22">
        <f>IF(OR($A5="",$B5="",$C5=""),"",'OddsRatio_working_3-way'!J4)</f>
        <v>2.7976470386156271</v>
      </c>
      <c r="N5" s="23">
        <f t="shared" ref="N5:N68" si="16">(1/E5)* 100</f>
        <v>36.796648678256908</v>
      </c>
      <c r="O5" s="24">
        <f t="shared" ref="O5:O68" si="17">(1/F5)* 100</f>
        <v>27.492950574947635</v>
      </c>
      <c r="P5" s="24">
        <f t="shared" ref="P5:P68" si="18">(1/G5)* 100</f>
        <v>35.710400746795443</v>
      </c>
      <c r="Q5" t="s">
        <v>69</v>
      </c>
      <c r="R5" t="s">
        <v>150</v>
      </c>
      <c r="S5" s="48" t="s">
        <v>414</v>
      </c>
      <c r="T5" s="35">
        <v>100</v>
      </c>
      <c r="U5" s="35">
        <f t="shared" ref="U5:U68" si="19">(1/A6)*((T5*A6)-T5)</f>
        <v>74.489795918367349</v>
      </c>
      <c r="V5" s="35">
        <f t="shared" ref="V5:V68" si="20">(1/B6)*((T5*B6)-T5)</f>
        <v>73.544973544973558</v>
      </c>
      <c r="W5" s="35">
        <f t="shared" ref="W5:W68" si="21">(1/C6)*((T5*C6)-T5)</f>
        <v>49.748743718592962</v>
      </c>
      <c r="X5" s="35">
        <f t="shared" ref="X5:X68" si="22">((1/B6)+(1/C6))*T5</f>
        <v>76.706282736433494</v>
      </c>
      <c r="Y5" s="35">
        <f t="shared" ref="Y5:Y68" si="23">((1/A6)+(1/C6))*T5</f>
        <v>75.761460363039674</v>
      </c>
      <c r="Z5" s="35">
        <f t="shared" ref="Z5:Z68" si="24">((1/A6)+(1/B6))*T5</f>
        <v>51.965230536659114</v>
      </c>
      <c r="AA5" s="35">
        <f t="shared" ref="AA5:AA68" si="25">U5-X5</f>
        <v>-2.2164868180661443</v>
      </c>
      <c r="AB5" s="35">
        <f t="shared" ref="AB5:AB68" si="26">V5-Y5</f>
        <v>-2.2164868180661159</v>
      </c>
      <c r="AC5" s="35">
        <f t="shared" ref="AC5:AC68" si="27">W5-Z5</f>
        <v>-2.2164868180661514</v>
      </c>
      <c r="AD5" s="27"/>
      <c r="AE5" s="27"/>
      <c r="AF5">
        <v>1.84</v>
      </c>
      <c r="AG5">
        <v>2.04</v>
      </c>
      <c r="AH5" s="36"/>
      <c r="AI5" s="27"/>
      <c r="AJ5" t="s">
        <v>71</v>
      </c>
    </row>
    <row r="6" spans="1:36" s="12" customFormat="1" ht="15" x14ac:dyDescent="0.25">
      <c r="A6">
        <v>3.92</v>
      </c>
      <c r="B6">
        <v>3.78</v>
      </c>
      <c r="C6">
        <v>1.99</v>
      </c>
      <c r="D6" s="20">
        <f t="shared" si="3"/>
        <v>2.2164868180661434E-2</v>
      </c>
      <c r="E6" s="17">
        <f>IF(OR($A6="",$B6="",$C6=""),"",A6*'MPTO_working_3-way'!$I5)</f>
        <v>4.0068862832681926</v>
      </c>
      <c r="F6" s="21">
        <f>IF(OR($A6="",$B6="",$C6=""),"",B6*'MPTO_working_3-way'!$I5)</f>
        <v>3.8637832017228999</v>
      </c>
      <c r="G6" s="22">
        <f>IF(OR($A6="",$B6="",$C6=""),"",C6*'MPTO_working_3-way'!$I5)</f>
        <v>2.0341080876795163</v>
      </c>
      <c r="H6" s="17">
        <f>IF(OR($A6="",$B6="",$C6=""),"",'MPTO_working_3-way'!E5)</f>
        <v>4.0369175883711899</v>
      </c>
      <c r="I6" s="21">
        <f>IF(OR($A6="",$B6="",$C6=""),"",'MPTO_working_3-way'!F5)</f>
        <v>3.8885997799270853</v>
      </c>
      <c r="J6" s="22">
        <f>IF(OR($A6="",$B6="",$C6=""),"",'MPTO_working_3-way'!G5)</f>
        <v>2.019694960805698</v>
      </c>
      <c r="K6" s="17">
        <f>IF(OR($A6="",$B6="",$C6=""),"",'OddsRatio_working_3-way'!H5)</f>
        <v>4.0243377143662826</v>
      </c>
      <c r="L6" s="21">
        <f>IF(OR($A6="",$B6="",$C6=""),"",'OddsRatio_working_3-way'!I5)</f>
        <v>3.8793352212117345</v>
      </c>
      <c r="M6" s="22">
        <f>IF(OR($A6="",$B6="",$C6=""),"",'OddsRatio_working_3-way'!J5)</f>
        <v>2.0253747730214453</v>
      </c>
      <c r="N6" s="23">
        <f t="shared" si="16"/>
        <v>24.957034697384923</v>
      </c>
      <c r="O6" s="24">
        <f t="shared" si="17"/>
        <v>25.881369315806591</v>
      </c>
      <c r="P6" s="24">
        <f t="shared" si="18"/>
        <v>49.161595986808486</v>
      </c>
      <c r="Q6" t="s">
        <v>151</v>
      </c>
      <c r="R6" t="s">
        <v>152</v>
      </c>
      <c r="S6" s="48" t="s">
        <v>414</v>
      </c>
      <c r="T6" s="35">
        <v>100</v>
      </c>
      <c r="U6" s="35">
        <f t="shared" si="19"/>
        <v>56.521739130434774</v>
      </c>
      <c r="V6" s="35">
        <f t="shared" si="20"/>
        <v>69.418960244648318</v>
      </c>
      <c r="W6" s="35">
        <f t="shared" si="21"/>
        <v>71.181556195965413</v>
      </c>
      <c r="X6" s="35">
        <f t="shared" si="22"/>
        <v>59.399483559386269</v>
      </c>
      <c r="Y6" s="35">
        <f t="shared" si="23"/>
        <v>72.296704673599805</v>
      </c>
      <c r="Z6" s="35">
        <f t="shared" si="24"/>
        <v>74.059300624916901</v>
      </c>
      <c r="AA6" s="35">
        <f t="shared" si="25"/>
        <v>-2.8777444289514946</v>
      </c>
      <c r="AB6" s="35">
        <f t="shared" si="26"/>
        <v>-2.8777444289514875</v>
      </c>
      <c r="AC6" s="35">
        <f t="shared" si="27"/>
        <v>-2.8777444289514875</v>
      </c>
      <c r="AD6" s="27"/>
      <c r="AE6" s="27"/>
      <c r="AF6">
        <v>1.88</v>
      </c>
      <c r="AG6">
        <v>2.0299999999999998</v>
      </c>
      <c r="AH6" s="36"/>
      <c r="AI6" s="27"/>
      <c r="AJ6" t="s">
        <v>418</v>
      </c>
    </row>
    <row r="7" spans="1:36" s="12" customFormat="1" ht="15" x14ac:dyDescent="0.25">
      <c r="A7">
        <v>2.2999999999999998</v>
      </c>
      <c r="B7">
        <v>3.27</v>
      </c>
      <c r="C7">
        <v>3.47</v>
      </c>
      <c r="D7" s="20">
        <f t="shared" si="3"/>
        <v>2.8777444289514786E-2</v>
      </c>
      <c r="E7" s="17">
        <f>IF(OR($A7="",$B7="",$C7=""),"",A7*'MPTO_working_3-way'!$I6)</f>
        <v>2.3661881218658838</v>
      </c>
      <c r="F7" s="21">
        <f>IF(OR($A7="",$B7="",$C7=""),"",B7*'MPTO_working_3-way'!$I6)</f>
        <v>3.3641022428267133</v>
      </c>
      <c r="G7" s="22">
        <f>IF(OR($A7="",$B7="",$C7=""),"",C7*'MPTO_working_3-way'!$I6)</f>
        <v>3.5698577316846167</v>
      </c>
      <c r="H7" s="17">
        <f>IF(OR($A7="",$B7="",$C7=""),"",'MPTO_working_3-way'!E6)</f>
        <v>2.3518890394527787</v>
      </c>
      <c r="I7" s="21">
        <f>IF(OR($A7="",$B7="",$C7=""),"",'MPTO_working_3-way'!F6)</f>
        <v>3.3758930353911287</v>
      </c>
      <c r="J7" s="22">
        <f>IF(OR($A7="",$B7="",$C7=""),"",'MPTO_working_3-way'!G6)</f>
        <v>3.5894790796062894</v>
      </c>
      <c r="K7" s="17">
        <f>IF(OR($A7="",$B7="",$C7=""),"",'OddsRatio_working_3-way'!H6)</f>
        <v>2.3580534079428288</v>
      </c>
      <c r="L7" s="21">
        <f>IF(OR($A7="",$B7="",$C7=""),"",'OddsRatio_working_3-way'!I6)</f>
        <v>3.3713701815617094</v>
      </c>
      <c r="M7" s="22">
        <f>IF(OR($A7="",$B7="",$C7=""),"",'OddsRatio_working_3-way'!J6)</f>
        <v>3.5803014750913755</v>
      </c>
      <c r="N7" s="23">
        <f t="shared" si="16"/>
        <v>42.26206660235615</v>
      </c>
      <c r="O7" s="24">
        <f t="shared" si="17"/>
        <v>29.725612594929402</v>
      </c>
      <c r="P7" s="24">
        <f t="shared" si="18"/>
        <v>28.012320802714445</v>
      </c>
      <c r="Q7" t="s">
        <v>153</v>
      </c>
      <c r="R7" t="s">
        <v>154</v>
      </c>
      <c r="S7" s="48" t="s">
        <v>414</v>
      </c>
      <c r="T7" s="35">
        <v>100</v>
      </c>
      <c r="U7" s="35">
        <f t="shared" si="19"/>
        <v>62.962962962962962</v>
      </c>
      <c r="V7" s="35">
        <f t="shared" si="20"/>
        <v>71.014492753623188</v>
      </c>
      <c r="W7" s="35">
        <f t="shared" si="21"/>
        <v>63.369963369963365</v>
      </c>
      <c r="X7" s="35">
        <f t="shared" si="22"/>
        <v>65.61554387641344</v>
      </c>
      <c r="Y7" s="35">
        <f t="shared" si="23"/>
        <v>73.667073667073652</v>
      </c>
      <c r="Z7" s="35">
        <f t="shared" si="24"/>
        <v>66.022544283413851</v>
      </c>
      <c r="AA7" s="35">
        <f t="shared" si="25"/>
        <v>-2.6525809134504783</v>
      </c>
      <c r="AB7" s="35">
        <f t="shared" si="26"/>
        <v>-2.6525809134504641</v>
      </c>
      <c r="AC7" s="35">
        <f t="shared" si="27"/>
        <v>-2.6525809134504854</v>
      </c>
      <c r="AD7" s="27"/>
      <c r="AE7" s="27"/>
      <c r="AF7">
        <v>2.14</v>
      </c>
      <c r="AG7">
        <v>1.76</v>
      </c>
      <c r="AH7" s="36"/>
      <c r="AI7" s="27"/>
      <c r="AJ7" t="s">
        <v>419</v>
      </c>
    </row>
    <row r="8" spans="1:36" ht="15" x14ac:dyDescent="0.25">
      <c r="A8">
        <v>2.7</v>
      </c>
      <c r="B8">
        <v>3.45</v>
      </c>
      <c r="C8">
        <v>2.73</v>
      </c>
      <c r="D8" s="20">
        <f t="shared" si="3"/>
        <v>2.6525809134504863E-2</v>
      </c>
      <c r="E8" s="17">
        <f>IF(OR($A8="",$B8="",$C8=""),"",A8*'MPTO_working_3-way'!$I7)</f>
        <v>2.7716196846631633</v>
      </c>
      <c r="F8" s="21">
        <f>IF(OR($A8="",$B8="",$C8=""),"",B8*'MPTO_working_3-way'!$I7)</f>
        <v>3.5415140415140418</v>
      </c>
      <c r="G8" s="22">
        <f>IF(OR($A8="",$B8="",$C8=""),"",C8*'MPTO_working_3-way'!$I7)</f>
        <v>2.8024154589371983</v>
      </c>
      <c r="H8" s="17">
        <f>IF(OR($A8="",$B8="",$C8=""),"",'MPTO_working_3-way'!E7)</f>
        <v>2.7660341648855469</v>
      </c>
      <c r="I8" s="21">
        <f>IF(OR($A8="",$B8="",$C8=""),"",'MPTO_working_3-way'!F7)</f>
        <v>3.558552507294138</v>
      </c>
      <c r="J8" s="22">
        <f>IF(OR($A8="",$B8="",$C8=""),"",'MPTO_working_3-way'!G7)</f>
        <v>2.7975280935958153</v>
      </c>
      <c r="K8" s="17">
        <f>IF(OR($A8="",$B8="",$C8=""),"",'OddsRatio_working_3-way'!H7)</f>
        <v>2.768975425851611</v>
      </c>
      <c r="L8" s="21">
        <f>IF(OR($A8="",$B8="",$C8=""),"",'OddsRatio_working_3-way'!I7)</f>
        <v>3.5494057607861449</v>
      </c>
      <c r="M8" s="22">
        <f>IF(OR($A8="",$B8="",$C8=""),"",'OddsRatio_working_3-way'!J7)</f>
        <v>2.8001926392489929</v>
      </c>
      <c r="N8" s="23">
        <f t="shared" si="16"/>
        <v>36.079986209274253</v>
      </c>
      <c r="O8" s="24">
        <f t="shared" si="17"/>
        <v>28.236510946388549</v>
      </c>
      <c r="P8" s="24">
        <f t="shared" si="18"/>
        <v>35.683502844337177</v>
      </c>
      <c r="Q8" t="s">
        <v>155</v>
      </c>
      <c r="R8" t="s">
        <v>156</v>
      </c>
      <c r="S8" s="48" t="s">
        <v>414</v>
      </c>
      <c r="T8" s="35">
        <v>100</v>
      </c>
      <c r="U8" s="35">
        <f t="shared" si="19"/>
        <v>74.811083123425689</v>
      </c>
      <c r="V8" s="35">
        <f t="shared" si="20"/>
        <v>71.014492753623188</v>
      </c>
      <c r="W8" s="35">
        <f t="shared" si="21"/>
        <v>51.219512195121943</v>
      </c>
      <c r="X8" s="35">
        <f t="shared" si="22"/>
        <v>77.765995051254862</v>
      </c>
      <c r="Y8" s="35">
        <f t="shared" si="23"/>
        <v>73.96940468145236</v>
      </c>
      <c r="Z8" s="35">
        <f t="shared" si="24"/>
        <v>54.174424122951123</v>
      </c>
      <c r="AA8" s="35">
        <f t="shared" si="25"/>
        <v>-2.9549119278291727</v>
      </c>
      <c r="AB8" s="35">
        <f t="shared" si="26"/>
        <v>-2.9549119278291727</v>
      </c>
      <c r="AC8" s="35">
        <f t="shared" si="27"/>
        <v>-2.9549119278291798</v>
      </c>
      <c r="AF8">
        <v>1.98</v>
      </c>
      <c r="AG8">
        <v>1.91</v>
      </c>
      <c r="AJ8" t="s">
        <v>419</v>
      </c>
    </row>
    <row r="9" spans="1:36" ht="15" x14ac:dyDescent="0.25">
      <c r="A9">
        <v>3.97</v>
      </c>
      <c r="B9">
        <v>3.45</v>
      </c>
      <c r="C9">
        <v>2.0499999999999998</v>
      </c>
      <c r="D9" s="20">
        <f t="shared" si="3"/>
        <v>2.9549119278291736E-2</v>
      </c>
      <c r="E9" s="17">
        <f>IF(OR($A9="",$B9="",$C9=""),"",A9*'MPTO_working_3-way'!$I8)</f>
        <v>4.0873100035348182</v>
      </c>
      <c r="F9" s="21">
        <f>IF(OR($A9="",$B9="",$C9=""),"",B9*'MPTO_working_3-way'!$I8)</f>
        <v>3.5519444615101068</v>
      </c>
      <c r="G9" s="22">
        <f>IF(OR($A9="",$B9="",$C9=""),"",C9*'MPTO_working_3-way'!$I8)</f>
        <v>2.1105756945204979</v>
      </c>
      <c r="H9" s="17">
        <f>IF(OR($A9="",$B9="",$C9=""),"",'MPTO_working_3-way'!E8)</f>
        <v>4.1315576820970357</v>
      </c>
      <c r="I9" s="21">
        <f>IF(OR($A9="",$B9="",$C9=""),"",'MPTO_working_3-way'!F8)</f>
        <v>3.5713601283821967</v>
      </c>
      <c r="J9" s="22">
        <f>IF(OR($A9="",$B9="",$C9=""),"",'MPTO_working_3-way'!G8)</f>
        <v>2.0922464268038921</v>
      </c>
      <c r="K9" s="17">
        <f>IF(OR($A9="",$B9="",$C9=""),"",'OddsRatio_working_3-way'!H8)</f>
        <v>4.1103942197566825</v>
      </c>
      <c r="L9" s="21">
        <f>IF(OR($A9="",$B9="",$C9=""),"",'OddsRatio_working_3-way'!I8)</f>
        <v>3.5658134136039976</v>
      </c>
      <c r="M9" s="22">
        <f>IF(OR($A9="",$B9="",$C9=""),"",'OddsRatio_working_3-way'!J8)</f>
        <v>2.099634320115999</v>
      </c>
      <c r="N9" s="23">
        <f t="shared" si="16"/>
        <v>24.465969039176684</v>
      </c>
      <c r="O9" s="24">
        <f t="shared" si="17"/>
        <v>28.15359335812505</v>
      </c>
      <c r="P9" s="24">
        <f t="shared" si="18"/>
        <v>47.380437602698258</v>
      </c>
      <c r="Q9" t="s">
        <v>157</v>
      </c>
      <c r="R9" t="s">
        <v>158</v>
      </c>
      <c r="S9" s="48" t="s">
        <v>414</v>
      </c>
      <c r="T9" s="35">
        <v>100</v>
      </c>
      <c r="U9" s="35">
        <f t="shared" si="19"/>
        <v>37.888198757763973</v>
      </c>
      <c r="V9" s="35">
        <f t="shared" si="20"/>
        <v>74.424552429667528</v>
      </c>
      <c r="W9" s="35">
        <f t="shared" si="21"/>
        <v>85.380116959064324</v>
      </c>
      <c r="X9" s="35">
        <f t="shared" si="22"/>
        <v>40.195330611268155</v>
      </c>
      <c r="Y9" s="35">
        <f t="shared" si="23"/>
        <v>76.731684283171703</v>
      </c>
      <c r="Z9" s="35">
        <f t="shared" si="24"/>
        <v>87.687248812568512</v>
      </c>
      <c r="AA9" s="35">
        <f t="shared" si="25"/>
        <v>-2.3071318535041812</v>
      </c>
      <c r="AB9" s="35">
        <f t="shared" si="26"/>
        <v>-2.307131853504174</v>
      </c>
      <c r="AC9" s="35">
        <f t="shared" si="27"/>
        <v>-2.3071318535041883</v>
      </c>
      <c r="AF9">
        <v>2.1800000000000002</v>
      </c>
      <c r="AG9">
        <v>1.74</v>
      </c>
      <c r="AJ9" t="s">
        <v>94</v>
      </c>
    </row>
    <row r="10" spans="1:36" ht="15" x14ac:dyDescent="0.25">
      <c r="A10">
        <v>1.61</v>
      </c>
      <c r="B10">
        <v>3.91</v>
      </c>
      <c r="C10">
        <v>6.84</v>
      </c>
      <c r="D10" s="20">
        <f t="shared" si="3"/>
        <v>2.307131853504174E-2</v>
      </c>
      <c r="E10" s="17">
        <f>IF(OR($A10="",$B10="",$C10=""),"",A10*'MPTO_working_3-way'!$I9)</f>
        <v>1.6471448228414174</v>
      </c>
      <c r="F10" s="21">
        <f>IF(OR($A10="",$B10="",$C10=""),"",B10*'MPTO_working_3-way'!$I9)</f>
        <v>4.000208855472013</v>
      </c>
      <c r="G10" s="22">
        <f>IF(OR($A10="",$B10="",$C10=""),"",C10*'MPTO_working_3-way'!$I9)</f>
        <v>6.9978078187796857</v>
      </c>
      <c r="H10" s="17">
        <f>IF(OR($A10="",$B10="",$C10=""),"",'MPTO_working_3-way'!E9)</f>
        <v>1.6301843023701328</v>
      </c>
      <c r="I10" s="21">
        <f>IF(OR($A10="",$B10="",$C10=""),"",'MPTO_working_3-way'!F9)</f>
        <v>4.0312171621179322</v>
      </c>
      <c r="J10" s="22">
        <f>IF(OR($A10="",$B10="",$C10=""),"",'MPTO_working_3-way'!G9)</f>
        <v>7.219779202682064</v>
      </c>
      <c r="K10" s="17">
        <f>IF(OR($A10="",$B10="",$C10=""),"",'OddsRatio_working_3-way'!H9)</f>
        <v>1.6362369545840993</v>
      </c>
      <c r="L10" s="21">
        <f>IF(OR($A10="",$B10="",$C10=""),"",'OddsRatio_working_3-way'!I9)</f>
        <v>4.0351631767864422</v>
      </c>
      <c r="M10" s="22">
        <f>IF(OR($A10="",$B10="",$C10=""),"",'OddsRatio_working_3-way'!J9)</f>
        <v>7.0911865815920363</v>
      </c>
      <c r="N10" s="23">
        <f t="shared" si="16"/>
        <v>60.711115752101499</v>
      </c>
      <c r="O10" s="24">
        <f t="shared" si="17"/>
        <v>24.99869472145356</v>
      </c>
      <c r="P10" s="24">
        <f t="shared" si="18"/>
        <v>14.290189526444944</v>
      </c>
      <c r="Q10" t="s">
        <v>125</v>
      </c>
      <c r="R10" t="s">
        <v>135</v>
      </c>
      <c r="S10" s="48" t="s">
        <v>414</v>
      </c>
      <c r="T10" s="35">
        <v>100</v>
      </c>
      <c r="U10" s="35">
        <f t="shared" si="19"/>
        <v>45.652173913043477</v>
      </c>
      <c r="V10" s="35">
        <f t="shared" si="20"/>
        <v>71.910112359550567</v>
      </c>
      <c r="W10" s="35">
        <f t="shared" si="21"/>
        <v>79.919678714859444</v>
      </c>
      <c r="X10" s="35">
        <f t="shared" si="22"/>
        <v>48.170208925589996</v>
      </c>
      <c r="Y10" s="35">
        <f t="shared" si="23"/>
        <v>74.428147372097072</v>
      </c>
      <c r="Z10" s="35">
        <f t="shared" si="24"/>
        <v>82.437713727405963</v>
      </c>
      <c r="AA10" s="35">
        <f t="shared" si="25"/>
        <v>-2.5180350125465196</v>
      </c>
      <c r="AB10" s="35">
        <f t="shared" si="26"/>
        <v>-2.5180350125465054</v>
      </c>
      <c r="AC10" s="35">
        <f t="shared" si="27"/>
        <v>-2.5180350125465196</v>
      </c>
      <c r="AF10">
        <v>2.34</v>
      </c>
      <c r="AG10">
        <v>1.66</v>
      </c>
      <c r="AJ10" t="s">
        <v>139</v>
      </c>
    </row>
    <row r="11" spans="1:36" ht="15" x14ac:dyDescent="0.25">
      <c r="A11">
        <v>1.84</v>
      </c>
      <c r="B11">
        <v>3.56</v>
      </c>
      <c r="C11">
        <v>4.9800000000000004</v>
      </c>
      <c r="D11" s="20">
        <f t="shared" si="3"/>
        <v>2.5180350125465267E-2</v>
      </c>
      <c r="E11" s="17">
        <f>IF(OR($A11="",$B11="",$C11=""),"",A11*'MPTO_working_3-way'!$I10)</f>
        <v>1.8863318442308561</v>
      </c>
      <c r="F11" s="21">
        <f>IF(OR($A11="",$B11="",$C11=""),"",B11*'MPTO_working_3-way'!$I10)</f>
        <v>3.6496420464466564</v>
      </c>
      <c r="G11" s="22">
        <f>IF(OR($A11="",$B11="",$C11=""),"",C11*'MPTO_working_3-way'!$I10)</f>
        <v>5.105398143624817</v>
      </c>
      <c r="H11" s="17">
        <f>IF(OR($A11="",$B11="",$C11=""),"",'MPTO_working_3-way'!E10)</f>
        <v>1.8688626172233544</v>
      </c>
      <c r="I11" s="21">
        <f>IF(OR($A11="",$B11="",$C11=""),"",'MPTO_working_3-way'!F10)</f>
        <v>3.6696516959229935</v>
      </c>
      <c r="J11" s="22">
        <f>IF(OR($A11="",$B11="",$C11=""),"",'MPTO_working_3-way'!G10)</f>
        <v>5.1972414777603504</v>
      </c>
      <c r="K11" s="17">
        <f>IF(OR($A11="",$B11="",$C11=""),"",'OddsRatio_working_3-way'!H10)</f>
        <v>1.8755691577228697</v>
      </c>
      <c r="L11" s="21">
        <f>IF(OR($A11="",$B11="",$C11=""),"",'OddsRatio_working_3-way'!I10)</f>
        <v>3.6684012425839825</v>
      </c>
      <c r="M11" s="22">
        <f>IF(OR($A11="",$B11="",$C11=""),"",'OddsRatio_working_3-way'!J10)</f>
        <v>5.148530056829788</v>
      </c>
      <c r="N11" s="23">
        <f t="shared" si="16"/>
        <v>53.012941654905141</v>
      </c>
      <c r="O11" s="24">
        <f t="shared" si="17"/>
        <v>27.39994737219817</v>
      </c>
      <c r="P11" s="24">
        <f t="shared" si="18"/>
        <v>19.587110972896681</v>
      </c>
      <c r="Q11" t="s">
        <v>159</v>
      </c>
      <c r="R11" t="s">
        <v>160</v>
      </c>
      <c r="S11" s="48" t="s">
        <v>414</v>
      </c>
      <c r="T11" s="35">
        <v>100</v>
      </c>
      <c r="U11" s="35">
        <f t="shared" si="19"/>
        <v>40.828402366863905</v>
      </c>
      <c r="V11" s="35">
        <f t="shared" si="20"/>
        <v>72.826086956521735</v>
      </c>
      <c r="W11" s="35">
        <f t="shared" si="21"/>
        <v>83.164983164983155</v>
      </c>
      <c r="X11" s="35">
        <f t="shared" si="22"/>
        <v>44.008929878495096</v>
      </c>
      <c r="Y11" s="35">
        <f t="shared" si="23"/>
        <v>76.006614468152932</v>
      </c>
      <c r="Z11" s="35">
        <f t="shared" si="24"/>
        <v>86.345510676614353</v>
      </c>
      <c r="AA11" s="35">
        <f t="shared" si="25"/>
        <v>-3.1805275116311904</v>
      </c>
      <c r="AB11" s="35">
        <f t="shared" si="26"/>
        <v>-3.1805275116311975</v>
      </c>
      <c r="AC11" s="35">
        <f t="shared" si="27"/>
        <v>-3.1805275116311975</v>
      </c>
      <c r="AF11">
        <v>2.23</v>
      </c>
      <c r="AG11">
        <v>1.72</v>
      </c>
      <c r="AJ11" t="s">
        <v>420</v>
      </c>
    </row>
    <row r="12" spans="1:36" ht="15" x14ac:dyDescent="0.25">
      <c r="A12">
        <v>1.69</v>
      </c>
      <c r="B12">
        <v>3.68</v>
      </c>
      <c r="C12">
        <v>5.94</v>
      </c>
      <c r="D12" s="20">
        <f t="shared" si="3"/>
        <v>3.1805275116311815E-2</v>
      </c>
      <c r="E12" s="17">
        <f>IF(OR($A12="",$B12="",$C12=""),"",A12*'MPTO_working_3-way'!$I11)</f>
        <v>1.7437509149465669</v>
      </c>
      <c r="F12" s="21">
        <f>IF(OR($A12="",$B12="",$C12=""),"",B12*'MPTO_working_3-way'!$I11)</f>
        <v>3.7970434124280277</v>
      </c>
      <c r="G12" s="22">
        <f>IF(OR($A12="",$B12="",$C12=""),"",C12*'MPTO_working_3-way'!$I11)</f>
        <v>6.1289233341908922</v>
      </c>
      <c r="H12" s="17">
        <f>IF(OR($A12="",$B12="",$C12=""),"",'MPTO_working_3-way'!E11)</f>
        <v>1.7208320999471947</v>
      </c>
      <c r="I12" s="21">
        <f>IF(OR($A12="",$B12="",$C12=""),"",'MPTO_working_3-way'!F11)</f>
        <v>3.829402096303467</v>
      </c>
      <c r="J12" s="22">
        <f>IF(OR($A12="",$B12="",$C12=""),"",'MPTO_working_3-way'!G11)</f>
        <v>6.3392081108079266</v>
      </c>
      <c r="K12" s="17">
        <f>IF(OR($A12="",$B12="",$C12=""),"",'OddsRatio_working_3-way'!H11)</f>
        <v>1.7291999916509446</v>
      </c>
      <c r="L12" s="21">
        <f>IF(OR($A12="",$B12="",$C12=""),"",'OddsRatio_working_3-way'!I11)</f>
        <v>3.832255040035554</v>
      </c>
      <c r="M12" s="22">
        <f>IF(OR($A12="",$B12="",$C12=""),"",'OddsRatio_working_3-way'!J11)</f>
        <v>6.2206492155879243</v>
      </c>
      <c r="N12" s="23">
        <f t="shared" si="16"/>
        <v>57.347640160558285</v>
      </c>
      <c r="O12" s="24">
        <f t="shared" si="17"/>
        <v>26.336280399821604</v>
      </c>
      <c r="P12" s="24">
        <f t="shared" si="18"/>
        <v>16.316079439620118</v>
      </c>
      <c r="Q12" t="s">
        <v>161</v>
      </c>
      <c r="R12" t="s">
        <v>162</v>
      </c>
      <c r="S12" s="48" t="s">
        <v>414</v>
      </c>
      <c r="T12" s="35">
        <v>100</v>
      </c>
      <c r="U12" s="35">
        <f t="shared" si="19"/>
        <v>21.875</v>
      </c>
      <c r="V12" s="35">
        <f t="shared" si="20"/>
        <v>83.844911147011302</v>
      </c>
      <c r="W12" s="35">
        <f t="shared" si="21"/>
        <v>90.619136960600372</v>
      </c>
      <c r="X12" s="35">
        <f t="shared" si="22"/>
        <v>25.535951892388315</v>
      </c>
      <c r="Y12" s="35">
        <f t="shared" si="23"/>
        <v>87.505863039399628</v>
      </c>
      <c r="Z12" s="35">
        <f t="shared" si="24"/>
        <v>94.280088852988683</v>
      </c>
      <c r="AA12" s="35">
        <f t="shared" si="25"/>
        <v>-3.6609518923883151</v>
      </c>
      <c r="AB12" s="35">
        <f t="shared" si="26"/>
        <v>-3.6609518923883257</v>
      </c>
      <c r="AC12" s="35">
        <f t="shared" si="27"/>
        <v>-3.6609518923883115</v>
      </c>
      <c r="AF12">
        <v>2.17</v>
      </c>
      <c r="AG12">
        <v>1.75</v>
      </c>
      <c r="AJ12" t="s">
        <v>421</v>
      </c>
    </row>
    <row r="13" spans="1:36" ht="15" x14ac:dyDescent="0.25">
      <c r="A13">
        <v>1.28</v>
      </c>
      <c r="B13">
        <v>6.19</v>
      </c>
      <c r="C13">
        <v>10.66</v>
      </c>
      <c r="D13" s="20">
        <f t="shared" si="3"/>
        <v>3.6609518923883089E-2</v>
      </c>
      <c r="E13" s="17">
        <f>IF(OR($A13="",$B13="",$C13=""),"",A13*'MPTO_working_3-way'!$I12)</f>
        <v>1.3268601842225705</v>
      </c>
      <c r="F13" s="21">
        <f>IF(OR($A13="",$B13="",$C13=""),"",B13*'MPTO_working_3-way'!$I12)</f>
        <v>6.416612922138837</v>
      </c>
      <c r="G13" s="22">
        <f>IF(OR($A13="",$B13="",$C13=""),"",C13*'MPTO_working_3-way'!$I12)</f>
        <v>11.050257471728594</v>
      </c>
      <c r="H13" s="17">
        <f>IF(OR($A13="",$B13="",$C13=""),"",'MPTO_working_3-way'!E12)</f>
        <v>1.3003109366798129</v>
      </c>
      <c r="I13" s="21">
        <f>IF(OR($A13="",$B13="",$C13=""),"",'MPTO_working_3-way'!F12)</f>
        <v>6.6957837037018235</v>
      </c>
      <c r="J13" s="22">
        <f>IF(OR($A13="",$B13="",$C13=""),"",'MPTO_working_3-way'!G12)</f>
        <v>12.254082406045752</v>
      </c>
      <c r="K13" s="17">
        <f>IF(OR($A13="",$B13="",$C13=""),"",'OddsRatio_working_3-way'!H12)</f>
        <v>1.307675488892549</v>
      </c>
      <c r="L13" s="21">
        <f>IF(OR($A13="",$B13="",$C13=""),"",'OddsRatio_working_3-way'!I12)</f>
        <v>6.702984954829744</v>
      </c>
      <c r="M13" s="22">
        <f>IF(OR($A13="",$B13="",$C13=""),"",'OddsRatio_working_3-way'!J12)</f>
        <v>11.614804366792935</v>
      </c>
      <c r="N13" s="23">
        <f t="shared" si="16"/>
        <v>75.36589098767152</v>
      </c>
      <c r="O13" s="24">
        <f t="shared" si="17"/>
        <v>15.584546116998311</v>
      </c>
      <c r="P13" s="24">
        <f t="shared" si="18"/>
        <v>9.0495628953301637</v>
      </c>
      <c r="Q13" t="s">
        <v>163</v>
      </c>
      <c r="R13" t="s">
        <v>164</v>
      </c>
      <c r="S13" s="48" t="s">
        <v>414</v>
      </c>
      <c r="T13" s="35">
        <v>100</v>
      </c>
      <c r="U13" s="35">
        <f t="shared" si="19"/>
        <v>42.196531791907518</v>
      </c>
      <c r="V13" s="35">
        <f t="shared" si="20"/>
        <v>73.614775725593674</v>
      </c>
      <c r="W13" s="35">
        <f t="shared" si="21"/>
        <v>81.16760828625236</v>
      </c>
      <c r="X13" s="35">
        <f t="shared" si="22"/>
        <v>45.21761598815398</v>
      </c>
      <c r="Y13" s="35">
        <f t="shared" si="23"/>
        <v>76.635859921840137</v>
      </c>
      <c r="Z13" s="35">
        <f t="shared" si="24"/>
        <v>84.188692482498823</v>
      </c>
      <c r="AA13" s="35">
        <f t="shared" si="25"/>
        <v>-3.0210841962464627</v>
      </c>
      <c r="AB13" s="35">
        <f t="shared" si="26"/>
        <v>-3.0210841962464627</v>
      </c>
      <c r="AC13" s="35">
        <f t="shared" si="27"/>
        <v>-3.0210841962464627</v>
      </c>
      <c r="AF13">
        <v>1.45</v>
      </c>
      <c r="AG13">
        <v>2.84</v>
      </c>
      <c r="AJ13" t="s">
        <v>96</v>
      </c>
    </row>
    <row r="14" spans="1:36" ht="15" x14ac:dyDescent="0.25">
      <c r="A14">
        <v>1.73</v>
      </c>
      <c r="B14">
        <v>3.79</v>
      </c>
      <c r="C14">
        <v>5.31</v>
      </c>
      <c r="D14" s="20">
        <f t="shared" si="3"/>
        <v>3.0210841962464707E-2</v>
      </c>
      <c r="E14" s="17">
        <f>IF(OR($A14="",$B14="",$C14=""),"",A14*'MPTO_working_3-way'!$I13)</f>
        <v>1.782264756595064</v>
      </c>
      <c r="F14" s="21">
        <f>IF(OR($A14="",$B14="",$C14=""),"",B14*'MPTO_working_3-way'!$I13)</f>
        <v>3.9044990910377413</v>
      </c>
      <c r="G14" s="22">
        <f>IF(OR($A14="",$B14="",$C14=""),"",C14*'MPTO_working_3-way'!$I13)</f>
        <v>5.4704195708206873</v>
      </c>
      <c r="H14" s="17">
        <f>IF(OR($A14="",$B14="",$C14=""),"",'MPTO_working_3-way'!E13)</f>
        <v>1.7606737279447859</v>
      </c>
      <c r="I14" s="21">
        <f>IF(OR($A14="",$B14="",$C14=""),"",'MPTO_working_3-way'!F13)</f>
        <v>3.9403903719750017</v>
      </c>
      <c r="J14" s="22">
        <f>IF(OR($A14="",$B14="",$C14=""),"",'MPTO_working_3-way'!G13)</f>
        <v>5.6099837272804578</v>
      </c>
      <c r="K14" s="17">
        <f>IF(OR($A14="",$B14="",$C14=""),"",'OddsRatio_working_3-way'!H13)</f>
        <v>1.7685465692937861</v>
      </c>
      <c r="L14" s="21">
        <f>IF(OR($A14="",$B14="",$C14=""),"",'OddsRatio_working_3-way'!I13)</f>
        <v>3.9373218196296764</v>
      </c>
      <c r="M14" s="22">
        <f>IF(OR($A14="",$B14="",$C14=""),"",'OddsRatio_working_3-way'!J13)</f>
        <v>5.5375831693920796</v>
      </c>
      <c r="N14" s="23">
        <f t="shared" si="16"/>
        <v>56.108386607523705</v>
      </c>
      <c r="O14" s="24">
        <f t="shared" si="17"/>
        <v>25.611479902642753</v>
      </c>
      <c r="P14" s="24">
        <f t="shared" si="18"/>
        <v>18.280133489833528</v>
      </c>
      <c r="Q14" t="s">
        <v>165</v>
      </c>
      <c r="R14" t="s">
        <v>166</v>
      </c>
      <c r="S14" s="48" t="s">
        <v>414</v>
      </c>
      <c r="T14" s="35">
        <v>100</v>
      </c>
      <c r="U14" s="35">
        <f t="shared" si="19"/>
        <v>68.652037617554868</v>
      </c>
      <c r="V14" s="35">
        <f t="shared" si="20"/>
        <v>68.75</v>
      </c>
      <c r="W14" s="35">
        <f t="shared" si="21"/>
        <v>60.474308300395251</v>
      </c>
      <c r="X14" s="35">
        <f t="shared" si="22"/>
        <v>70.775691699604749</v>
      </c>
      <c r="Y14" s="35">
        <f t="shared" si="23"/>
        <v>70.873654082049882</v>
      </c>
      <c r="Z14" s="35">
        <f t="shared" si="24"/>
        <v>62.597962382445147</v>
      </c>
      <c r="AA14" s="35">
        <f t="shared" si="25"/>
        <v>-2.1236540820498817</v>
      </c>
      <c r="AB14" s="35">
        <f t="shared" si="26"/>
        <v>-2.1236540820498817</v>
      </c>
      <c r="AC14" s="35">
        <f t="shared" si="27"/>
        <v>-2.1236540820498959</v>
      </c>
      <c r="AF14">
        <v>2.0499999999999998</v>
      </c>
      <c r="AG14">
        <v>1.85</v>
      </c>
      <c r="AJ14" t="s">
        <v>97</v>
      </c>
    </row>
    <row r="15" spans="1:36" ht="15" x14ac:dyDescent="0.25">
      <c r="A15">
        <v>3.19</v>
      </c>
      <c r="B15">
        <v>3.2</v>
      </c>
      <c r="C15">
        <v>2.5299999999999998</v>
      </c>
      <c r="D15" s="20">
        <f t="shared" si="3"/>
        <v>2.1236540820499084E-2</v>
      </c>
      <c r="E15" s="17">
        <f>IF(OR($A15="",$B15="",$C15=""),"",A15*'MPTO_working_3-way'!$I14)</f>
        <v>3.2577445652173922</v>
      </c>
      <c r="F15" s="21">
        <f>IF(OR($A15="",$B15="",$C15=""),"",B15*'MPTO_working_3-way'!$I14)</f>
        <v>3.2679569306255973</v>
      </c>
      <c r="G15" s="22">
        <f>IF(OR($A15="",$B15="",$C15=""),"",C15*'MPTO_working_3-way'!$I14)</f>
        <v>2.5837284482758625</v>
      </c>
      <c r="H15" s="17">
        <f>IF(OR($A15="",$B15="",$C15=""),"",'MPTO_working_3-way'!E14)</f>
        <v>3.2636992966165321</v>
      </c>
      <c r="I15" s="21">
        <f>IF(OR($A15="",$B15="",$C15=""),"",'MPTO_working_3-way'!F14)</f>
        <v>3.2741674569085752</v>
      </c>
      <c r="J15" s="22">
        <f>IF(OR($A15="",$B15="",$C15=""),"",'MPTO_working_3-way'!G14)</f>
        <v>2.576137286313064</v>
      </c>
      <c r="K15" s="17">
        <f>IF(OR($A15="",$B15="",$C15=""),"",'OddsRatio_working_3-way'!H14)</f>
        <v>3.2609918000900548</v>
      </c>
      <c r="L15" s="21">
        <f>IF(OR($A15="",$B15="",$C15=""),"",'OddsRatio_working_3-way'!I14)</f>
        <v>3.2713159635607862</v>
      </c>
      <c r="M15" s="22">
        <f>IF(OR($A15="",$B15="",$C15=""),"",'OddsRatio_working_3-way'!J14)</f>
        <v>2.5795970110218187</v>
      </c>
      <c r="N15" s="23">
        <f t="shared" si="16"/>
        <v>30.696083746924131</v>
      </c>
      <c r="O15" s="24">
        <f t="shared" si="17"/>
        <v>30.60015848521499</v>
      </c>
      <c r="P15" s="24">
        <f t="shared" si="18"/>
        <v>38.703757767860864</v>
      </c>
      <c r="Q15" t="s">
        <v>167</v>
      </c>
      <c r="R15" t="s">
        <v>168</v>
      </c>
      <c r="S15" s="48" t="s">
        <v>414</v>
      </c>
      <c r="T15" s="35">
        <v>100</v>
      </c>
      <c r="U15" s="35">
        <f t="shared" si="19"/>
        <v>54.954954954954964</v>
      </c>
      <c r="V15" s="35">
        <f t="shared" si="20"/>
        <v>67.320261437908499</v>
      </c>
      <c r="W15" s="35">
        <f t="shared" si="21"/>
        <v>74.293059125964007</v>
      </c>
      <c r="X15" s="35">
        <f t="shared" si="22"/>
        <v>58.386679436127494</v>
      </c>
      <c r="Y15" s="35">
        <f t="shared" si="23"/>
        <v>70.751985919081022</v>
      </c>
      <c r="Z15" s="35">
        <f t="shared" si="24"/>
        <v>77.724783607136544</v>
      </c>
      <c r="AA15" s="35">
        <f t="shared" si="25"/>
        <v>-3.4317244811725303</v>
      </c>
      <c r="AB15" s="35">
        <f t="shared" si="26"/>
        <v>-3.4317244811725232</v>
      </c>
      <c r="AC15" s="35">
        <f t="shared" si="27"/>
        <v>-3.4317244811725374</v>
      </c>
      <c r="AF15">
        <v>2.41</v>
      </c>
      <c r="AG15">
        <v>1.63</v>
      </c>
      <c r="AJ15" t="s">
        <v>98</v>
      </c>
    </row>
    <row r="16" spans="1:36" ht="15" x14ac:dyDescent="0.25">
      <c r="A16">
        <v>2.2200000000000002</v>
      </c>
      <c r="B16">
        <v>3.06</v>
      </c>
      <c r="C16">
        <v>3.89</v>
      </c>
      <c r="D16" s="20">
        <f t="shared" si="3"/>
        <v>3.4317244811725267E-2</v>
      </c>
      <c r="E16" s="17">
        <f>IF(OR($A16="",$B16="",$C16=""),"",A16*'MPTO_working_3-way'!$I15)</f>
        <v>2.2961842834820301</v>
      </c>
      <c r="F16" s="21">
        <f>IF(OR($A16="",$B16="",$C16=""),"",B16*'MPTO_working_3-way'!$I15)</f>
        <v>3.1650107691238794</v>
      </c>
      <c r="G16" s="22">
        <f>IF(OR($A16="",$B16="",$C16=""),"",C16*'MPTO_working_3-way'!$I15)</f>
        <v>4.0234940823176117</v>
      </c>
      <c r="H16" s="17">
        <f>IF(OR($A16="",$B16="",$C16=""),"",'MPTO_working_3-way'!E15)</f>
        <v>2.2778453383277952</v>
      </c>
      <c r="I16" s="21">
        <f>IF(OR($A16="",$B16="",$C16=""),"",'MPTO_working_3-way'!F15)</f>
        <v>3.170996251762161</v>
      </c>
      <c r="J16" s="22">
        <f>IF(OR($A16="",$B16="",$C16=""),"",'MPTO_working_3-way'!G15)</f>
        <v>4.0711585236968091</v>
      </c>
      <c r="K16" s="17">
        <f>IF(OR($A16="",$B16="",$C16=""),"",'OddsRatio_working_3-way'!H15)</f>
        <v>2.2857934326596903</v>
      </c>
      <c r="L16" s="21">
        <f>IF(OR($A16="",$B16="",$C16=""),"",'OddsRatio_working_3-way'!I15)</f>
        <v>3.1710938289171811</v>
      </c>
      <c r="M16" s="22">
        <f>IF(OR($A16="",$B16="",$C16=""),"",'OddsRatio_working_3-way'!J15)</f>
        <v>4.0458549347430353</v>
      </c>
      <c r="N16" s="23">
        <f t="shared" si="16"/>
        <v>43.550511480879841</v>
      </c>
      <c r="O16" s="24">
        <f t="shared" si="17"/>
        <v>31.59546911357949</v>
      </c>
      <c r="P16" s="24">
        <f t="shared" si="18"/>
        <v>24.854019405540679</v>
      </c>
      <c r="Q16" t="s">
        <v>169</v>
      </c>
      <c r="R16" t="s">
        <v>170</v>
      </c>
      <c r="S16" s="48" t="s">
        <v>414</v>
      </c>
      <c r="T16" s="35">
        <v>100</v>
      </c>
      <c r="U16" s="35">
        <f t="shared" si="19"/>
        <v>66.666666666666657</v>
      </c>
      <c r="V16" s="35">
        <f t="shared" si="20"/>
        <v>71.014492753623188</v>
      </c>
      <c r="W16" s="35">
        <f t="shared" si="21"/>
        <v>59.016393442622956</v>
      </c>
      <c r="X16" s="35">
        <f t="shared" si="22"/>
        <v>69.969113803753856</v>
      </c>
      <c r="Y16" s="35">
        <f t="shared" si="23"/>
        <v>74.316939890710373</v>
      </c>
      <c r="Z16" s="35">
        <f t="shared" si="24"/>
        <v>62.318840579710141</v>
      </c>
      <c r="AA16" s="35">
        <f t="shared" si="25"/>
        <v>-3.3024471370871993</v>
      </c>
      <c r="AB16" s="35">
        <f t="shared" si="26"/>
        <v>-3.3024471370871851</v>
      </c>
      <c r="AC16" s="35">
        <f t="shared" si="27"/>
        <v>-3.3024471370871851</v>
      </c>
      <c r="AF16">
        <v>2.87</v>
      </c>
      <c r="AG16">
        <v>1.44</v>
      </c>
      <c r="AJ16" t="s">
        <v>422</v>
      </c>
    </row>
    <row r="17" spans="1:36" ht="15" x14ac:dyDescent="0.25">
      <c r="A17">
        <v>3</v>
      </c>
      <c r="B17">
        <v>3.45</v>
      </c>
      <c r="C17">
        <v>2.44</v>
      </c>
      <c r="D17" s="20">
        <f t="shared" si="3"/>
        <v>3.3024471370871833E-2</v>
      </c>
      <c r="E17" s="17">
        <f>IF(OR($A17="",$B17="",$C17=""),"",A17*'MPTO_working_3-way'!$I16)</f>
        <v>3.0990734141126155</v>
      </c>
      <c r="F17" s="21">
        <f>IF(OR($A17="",$B17="",$C17=""),"",B17*'MPTO_working_3-way'!$I16)</f>
        <v>3.5639344262295078</v>
      </c>
      <c r="G17" s="22">
        <f>IF(OR($A17="",$B17="",$C17=""),"",C17*'MPTO_working_3-way'!$I16)</f>
        <v>2.5205797101449274</v>
      </c>
      <c r="H17" s="17">
        <f>IF(OR($A17="",$B17="",$C17=""),"",'MPTO_working_3-way'!E16)</f>
        <v>3.102457002457002</v>
      </c>
      <c r="I17" s="21">
        <f>IF(OR($A17="",$B17="",$C17=""),"",'MPTO_working_3-way'!F16)</f>
        <v>3.5861971030957114</v>
      </c>
      <c r="J17" s="22">
        <f>IF(OR($A17="",$B17="",$C17=""),"",'MPTO_working_3-way'!G16)</f>
        <v>2.5073471008737092</v>
      </c>
      <c r="K17" s="17">
        <f>IF(OR($A17="",$B17="",$C17=""),"",'OddsRatio_working_3-way'!H16)</f>
        <v>3.1018659912714934</v>
      </c>
      <c r="L17" s="21">
        <f>IF(OR($A17="",$B17="",$C17=""),"",'OddsRatio_working_3-way'!I16)</f>
        <v>3.5747858393075793</v>
      </c>
      <c r="M17" s="22">
        <f>IF(OR($A17="",$B17="",$C17=""),"",'OddsRatio_working_3-way'!J16)</f>
        <v>2.5133435137154754</v>
      </c>
      <c r="N17" s="23">
        <f t="shared" si="16"/>
        <v>32.267709291628336</v>
      </c>
      <c r="O17" s="24">
        <f t="shared" si="17"/>
        <v>28.05887764489421</v>
      </c>
      <c r="P17" s="24">
        <f t="shared" si="18"/>
        <v>39.673413063477462</v>
      </c>
      <c r="Q17" t="s">
        <v>171</v>
      </c>
      <c r="R17" t="s">
        <v>172</v>
      </c>
      <c r="S17" s="48" t="s">
        <v>415</v>
      </c>
      <c r="T17" s="35">
        <v>100</v>
      </c>
      <c r="U17" s="35">
        <f t="shared" si="19"/>
        <v>33.774834437086092</v>
      </c>
      <c r="V17" s="35">
        <f t="shared" si="20"/>
        <v>77.32426303854875</v>
      </c>
      <c r="W17" s="35">
        <f t="shared" si="21"/>
        <v>85.096870342771979</v>
      </c>
      <c r="X17" s="35">
        <f t="shared" si="22"/>
        <v>37.578866618679264</v>
      </c>
      <c r="Y17" s="35">
        <f t="shared" si="23"/>
        <v>81.128295220141936</v>
      </c>
      <c r="Z17" s="35">
        <f t="shared" si="24"/>
        <v>88.900902524365151</v>
      </c>
      <c r="AA17" s="35">
        <f t="shared" si="25"/>
        <v>-3.8040321815931719</v>
      </c>
      <c r="AB17" s="35">
        <f t="shared" si="26"/>
        <v>-3.8040321815931861</v>
      </c>
      <c r="AC17" s="35">
        <f t="shared" si="27"/>
        <v>-3.8040321815931719</v>
      </c>
      <c r="AF17">
        <v>2.0099999999999998</v>
      </c>
      <c r="AG17">
        <v>1.86</v>
      </c>
      <c r="AJ17" t="s">
        <v>71</v>
      </c>
    </row>
    <row r="18" spans="1:36" ht="15" x14ac:dyDescent="0.25">
      <c r="A18">
        <v>1.51</v>
      </c>
      <c r="B18">
        <v>4.41</v>
      </c>
      <c r="C18">
        <v>6.71</v>
      </c>
      <c r="D18" s="20">
        <f t="shared" si="3"/>
        <v>3.8040321815931755E-2</v>
      </c>
      <c r="E18" s="17">
        <f>IF(OR($A18="",$B18="",$C18=""),"",A18*'MPTO_working_3-way'!$I17)</f>
        <v>1.567440885942057</v>
      </c>
      <c r="F18" s="21">
        <f>IF(OR($A18="",$B18="",$C18=""),"",B18*'MPTO_working_3-way'!$I17)</f>
        <v>4.5777578192082595</v>
      </c>
      <c r="G18" s="22">
        <f>IF(OR($A18="",$B18="",$C18=""),"",C18*'MPTO_working_3-way'!$I17)</f>
        <v>6.9652505593849021</v>
      </c>
      <c r="H18" s="17">
        <f>IF(OR($A18="",$B18="",$C18=""),"",'MPTO_working_3-way'!E17)</f>
        <v>1.5394762940727784</v>
      </c>
      <c r="I18" s="21">
        <f>IF(OR($A18="",$B18="",$C18=""),"",'MPTO_working_3-way'!F17)</f>
        <v>4.6712107070948328</v>
      </c>
      <c r="J18" s="22">
        <f>IF(OR($A18="",$B18="",$C18=""),"",'MPTO_working_3-way'!G17)</f>
        <v>7.3340027698444015</v>
      </c>
      <c r="K18" s="17">
        <f>IF(OR($A18="",$B18="",$C18=""),"",'OddsRatio_working_3-way'!H17)</f>
        <v>1.5485771106191637</v>
      </c>
      <c r="L18" s="21">
        <f>IF(OR($A18="",$B18="",$C18=""),"",'OddsRatio_working_3-way'!I17)</f>
        <v>4.6679371513948009</v>
      </c>
      <c r="M18" s="22">
        <f>IF(OR($A18="",$B18="",$C18=""),"",'OddsRatio_working_3-way'!J17)</f>
        <v>7.1419123561478912</v>
      </c>
      <c r="N18" s="23">
        <f t="shared" si="16"/>
        <v>63.798259249756903</v>
      </c>
      <c r="O18" s="24">
        <f t="shared" si="17"/>
        <v>21.844755434724021</v>
      </c>
      <c r="P18" s="24">
        <f t="shared" si="18"/>
        <v>14.356985315519067</v>
      </c>
      <c r="Q18" t="s">
        <v>173</v>
      </c>
      <c r="R18" t="s">
        <v>174</v>
      </c>
      <c r="S18" s="48" t="s">
        <v>415</v>
      </c>
      <c r="T18" s="35">
        <v>100</v>
      </c>
      <c r="U18" s="35">
        <f t="shared" si="19"/>
        <v>13.043478260869554</v>
      </c>
      <c r="V18" s="35">
        <f t="shared" si="20"/>
        <v>89.979959919839672</v>
      </c>
      <c r="W18" s="35">
        <f t="shared" si="21"/>
        <v>93.968636911942099</v>
      </c>
      <c r="X18" s="35">
        <f t="shared" si="22"/>
        <v>16.051403168218219</v>
      </c>
      <c r="Y18" s="35">
        <f t="shared" si="23"/>
        <v>92.987884827188353</v>
      </c>
      <c r="Z18" s="35">
        <f t="shared" si="24"/>
        <v>96.976561819290765</v>
      </c>
      <c r="AA18" s="35">
        <f t="shared" si="25"/>
        <v>-3.0079249073486647</v>
      </c>
      <c r="AB18" s="35">
        <f t="shared" si="26"/>
        <v>-3.0079249073486807</v>
      </c>
      <c r="AC18" s="35">
        <f t="shared" si="27"/>
        <v>-3.0079249073486665</v>
      </c>
      <c r="AF18">
        <v>1.85</v>
      </c>
      <c r="AG18">
        <v>2.0299999999999998</v>
      </c>
      <c r="AJ18" t="s">
        <v>71</v>
      </c>
    </row>
    <row r="19" spans="1:36" ht="15" x14ac:dyDescent="0.25">
      <c r="A19">
        <v>1.1499999999999999</v>
      </c>
      <c r="B19">
        <v>9.98</v>
      </c>
      <c r="C19">
        <v>16.579999999999998</v>
      </c>
      <c r="D19" s="20">
        <f t="shared" si="3"/>
        <v>3.0079249073486691E-2</v>
      </c>
      <c r="E19" s="17">
        <f>IF(OR($A19="",$B19="",$C19=""),"",A19*'MPTO_working_3-way'!$I18)</f>
        <v>1.1845911364345096</v>
      </c>
      <c r="F19" s="21">
        <f>IF(OR($A19="",$B19="",$C19=""),"",B19*'MPTO_working_3-way'!$I18)</f>
        <v>10.280190905753397</v>
      </c>
      <c r="G19" s="22">
        <f>IF(OR($A19="",$B19="",$C19=""),"",C19*'MPTO_working_3-way'!$I18)</f>
        <v>17.078713949638409</v>
      </c>
      <c r="H19" s="17">
        <f>IF(OR($A19="",$B19="",$C19=""),"",'MPTO_working_3-way'!E18)</f>
        <v>1.1634146111817634</v>
      </c>
      <c r="I19" s="21">
        <f>IF(OR($A19="",$B19="",$C19=""),"",'MPTO_working_3-way'!F18)</f>
        <v>11.089672993473242</v>
      </c>
      <c r="J19" s="22">
        <f>IF(OR($A19="",$B19="",$C19=""),"",'MPTO_working_3-way'!G18)</f>
        <v>19.885770359135648</v>
      </c>
      <c r="K19" s="17">
        <f>IF(OR($A19="",$B19="",$C19=""),"",'OddsRatio_working_3-way'!H18)</f>
        <v>1.168525607527831</v>
      </c>
      <c r="L19" s="21">
        <f>IF(OR($A19="",$B19="",$C19=""),"",'OddsRatio_working_3-way'!I18)</f>
        <v>11.089066370666163</v>
      </c>
      <c r="M19" s="22">
        <f>IF(OR($A19="",$B19="",$C19=""),"",'OddsRatio_working_3-way'!J18)</f>
        <v>18.504193101890735</v>
      </c>
      <c r="N19" s="23">
        <f t="shared" si="16"/>
        <v>84.417312374115099</v>
      </c>
      <c r="O19" s="24">
        <f t="shared" si="17"/>
        <v>9.7274458146525404</v>
      </c>
      <c r="P19" s="24">
        <f t="shared" si="18"/>
        <v>5.8552418112323501</v>
      </c>
      <c r="Q19" t="s">
        <v>175</v>
      </c>
      <c r="R19" t="s">
        <v>176</v>
      </c>
      <c r="S19" s="48" t="s">
        <v>415</v>
      </c>
      <c r="T19" s="35">
        <v>100</v>
      </c>
      <c r="U19" s="35">
        <f t="shared" si="19"/>
        <v>46.808510638297875</v>
      </c>
      <c r="V19" s="35">
        <f t="shared" si="20"/>
        <v>73.262032085561486</v>
      </c>
      <c r="W19" s="35">
        <f t="shared" si="21"/>
        <v>77.528089887640448</v>
      </c>
      <c r="X19" s="35">
        <f t="shared" si="22"/>
        <v>49.209878026798052</v>
      </c>
      <c r="Y19" s="35">
        <f t="shared" si="23"/>
        <v>75.663399474061677</v>
      </c>
      <c r="Z19" s="35">
        <f t="shared" si="24"/>
        <v>79.929457276140624</v>
      </c>
      <c r="AA19" s="35">
        <f t="shared" si="25"/>
        <v>-2.4013673885001765</v>
      </c>
      <c r="AB19" s="35">
        <f t="shared" si="26"/>
        <v>-2.4013673885001907</v>
      </c>
      <c r="AC19" s="35">
        <f t="shared" si="27"/>
        <v>-2.4013673885001765</v>
      </c>
      <c r="AF19">
        <v>1.29</v>
      </c>
      <c r="AG19">
        <v>4.2</v>
      </c>
      <c r="AJ19" t="s">
        <v>418</v>
      </c>
    </row>
    <row r="20" spans="1:36" ht="15" x14ac:dyDescent="0.25">
      <c r="A20">
        <v>1.88</v>
      </c>
      <c r="B20">
        <v>3.74</v>
      </c>
      <c r="C20">
        <v>4.45</v>
      </c>
      <c r="D20" s="20">
        <f t="shared" si="3"/>
        <v>2.4013673885001641E-2</v>
      </c>
      <c r="E20" s="17">
        <f>IF(OR($A20="",$B20="",$C20=""),"",A20*'MPTO_working_3-way'!$I19)</f>
        <v>1.9251457069038029</v>
      </c>
      <c r="F20" s="21">
        <f>IF(OR($A20="",$B20="",$C20=""),"",B20*'MPTO_working_3-way'!$I19)</f>
        <v>3.8298111403299062</v>
      </c>
      <c r="G20" s="22">
        <f>IF(OR($A20="",$B20="",$C20=""),"",C20*'MPTO_working_3-way'!$I19)</f>
        <v>4.5568608487882578</v>
      </c>
      <c r="H20" s="17">
        <f>IF(OR($A20="",$B20="",$C20=""),"",'MPTO_working_3-way'!E19)</f>
        <v>1.9087235581048621</v>
      </c>
      <c r="I20" s="21">
        <f>IF(OR($A20="",$B20="",$C20=""),"",'MPTO_working_3-way'!F19)</f>
        <v>3.855419885454419</v>
      </c>
      <c r="J20" s="22">
        <f>IF(OR($A20="",$B20="",$C20=""),"",'MPTO_working_3-way'!G19)</f>
        <v>4.6143649863535181</v>
      </c>
      <c r="K20" s="17">
        <f>IF(OR($A20="",$B20="",$C20=""),"",'OddsRatio_working_3-way'!H19)</f>
        <v>1.9149994605764358</v>
      </c>
      <c r="L20" s="21">
        <f>IF(OR($A20="",$B20="",$C20=""),"",'OddsRatio_working_3-way'!I19)</f>
        <v>3.8489755931584479</v>
      </c>
      <c r="M20" s="22">
        <f>IF(OR($A20="",$B20="",$C20=""),"",'OddsRatio_working_3-way'!J19)</f>
        <v>4.5872137943053444</v>
      </c>
      <c r="N20" s="23">
        <f t="shared" si="16"/>
        <v>51.944120199000018</v>
      </c>
      <c r="O20" s="24">
        <f t="shared" si="17"/>
        <v>26.110948121422467</v>
      </c>
      <c r="P20" s="24">
        <f t="shared" si="18"/>
        <v>21.944931679577532</v>
      </c>
      <c r="Q20" t="s">
        <v>177</v>
      </c>
      <c r="R20" t="s">
        <v>178</v>
      </c>
      <c r="S20" s="48" t="s">
        <v>415</v>
      </c>
      <c r="T20" s="35">
        <v>100</v>
      </c>
      <c r="U20" s="35">
        <f t="shared" si="19"/>
        <v>66.442953020134226</v>
      </c>
      <c r="V20" s="35">
        <f t="shared" si="20"/>
        <v>73.333333333333329</v>
      </c>
      <c r="W20" s="35">
        <f t="shared" si="21"/>
        <v>57.983193277310924</v>
      </c>
      <c r="X20" s="35">
        <f t="shared" si="22"/>
        <v>68.68347338935574</v>
      </c>
      <c r="Y20" s="35">
        <f t="shared" si="23"/>
        <v>75.573853702554857</v>
      </c>
      <c r="Z20" s="35">
        <f t="shared" si="24"/>
        <v>60.223713646532438</v>
      </c>
      <c r="AA20" s="35">
        <f t="shared" si="25"/>
        <v>-2.2405203692215139</v>
      </c>
      <c r="AB20" s="35">
        <f t="shared" si="26"/>
        <v>-2.2405203692215281</v>
      </c>
      <c r="AC20" s="35">
        <f t="shared" si="27"/>
        <v>-2.2405203692215139</v>
      </c>
      <c r="AF20">
        <v>1.97</v>
      </c>
      <c r="AG20">
        <v>1.93</v>
      </c>
      <c r="AJ20" t="s">
        <v>418</v>
      </c>
    </row>
    <row r="21" spans="1:36" ht="15" x14ac:dyDescent="0.25">
      <c r="A21">
        <v>2.98</v>
      </c>
      <c r="B21">
        <v>3.75</v>
      </c>
      <c r="C21">
        <v>2.38</v>
      </c>
      <c r="D21" s="20">
        <f t="shared" si="3"/>
        <v>2.2405203692215103E-2</v>
      </c>
      <c r="E21" s="17">
        <f>IF(OR($A21="",$B21="",$C21=""),"",A21*'MPTO_working_3-way'!$I20)</f>
        <v>3.0467675070028011</v>
      </c>
      <c r="F21" s="21">
        <f>IF(OR($A21="",$B21="",$C21=""),"",B21*'MPTO_working_3-way'!$I20)</f>
        <v>3.8340195138458064</v>
      </c>
      <c r="G21" s="22">
        <f>IF(OR($A21="",$B21="",$C21=""),"",C21*'MPTO_working_3-way'!$I20)</f>
        <v>2.4333243847874719</v>
      </c>
      <c r="H21" s="17">
        <f>IF(OR($A21="",$B21="",$C21=""),"",'MPTO_working_3-way'!E20)</f>
        <v>3.0478320492301108</v>
      </c>
      <c r="I21" s="21">
        <f>IF(OR($A21="",$B21="",$C21=""),"",'MPTO_working_3-way'!F20)</f>
        <v>3.858050509397378</v>
      </c>
      <c r="J21" s="22">
        <f>IF(OR($A21="",$B21="",$C21=""),"",'MPTO_working_3-way'!G20)</f>
        <v>2.4230695646100258</v>
      </c>
      <c r="K21" s="17">
        <f>IF(OR($A21="",$B21="",$C21=""),"",'OddsRatio_working_3-way'!H20)</f>
        <v>3.0485128824099341</v>
      </c>
      <c r="L21" s="21">
        <f>IF(OR($A21="",$B21="",$C21=""),"",'OddsRatio_working_3-way'!I20)</f>
        <v>3.845156781124909</v>
      </c>
      <c r="M21" s="22">
        <f>IF(OR($A21="",$B21="",$C21=""),"",'OddsRatio_working_3-way'!J20)</f>
        <v>2.427751402891773</v>
      </c>
      <c r="N21" s="23">
        <f t="shared" si="16"/>
        <v>32.82167076094791</v>
      </c>
      <c r="O21" s="24">
        <f t="shared" si="17"/>
        <v>26.082287698033273</v>
      </c>
      <c r="P21" s="24">
        <f t="shared" si="18"/>
        <v>41.09604154101882</v>
      </c>
      <c r="Q21" t="s">
        <v>179</v>
      </c>
      <c r="R21" t="s">
        <v>180</v>
      </c>
      <c r="S21" s="48" t="s">
        <v>415</v>
      </c>
      <c r="T21" s="35">
        <v>100</v>
      </c>
      <c r="U21" s="35">
        <f t="shared" si="19"/>
        <v>46.524064171122987</v>
      </c>
      <c r="V21" s="35">
        <f t="shared" si="20"/>
        <v>74.358974358974365</v>
      </c>
      <c r="W21" s="35">
        <f t="shared" si="21"/>
        <v>76.744186046511629</v>
      </c>
      <c r="X21" s="35">
        <f t="shared" si="22"/>
        <v>48.89683959451402</v>
      </c>
      <c r="Y21" s="35">
        <f t="shared" si="23"/>
        <v>76.73174978236537</v>
      </c>
      <c r="Z21" s="35">
        <f t="shared" si="24"/>
        <v>79.116961469902634</v>
      </c>
      <c r="AA21" s="35">
        <f t="shared" si="25"/>
        <v>-2.3727754233910332</v>
      </c>
      <c r="AB21" s="35">
        <f t="shared" si="26"/>
        <v>-2.3727754233910048</v>
      </c>
      <c r="AC21" s="35">
        <f t="shared" si="27"/>
        <v>-2.3727754233910048</v>
      </c>
      <c r="AF21">
        <v>1.69</v>
      </c>
      <c r="AG21">
        <v>2.2799999999999998</v>
      </c>
      <c r="AJ21" t="s">
        <v>418</v>
      </c>
    </row>
    <row r="22" spans="1:36" ht="15" x14ac:dyDescent="0.25">
      <c r="A22">
        <v>1.87</v>
      </c>
      <c r="B22">
        <v>3.9</v>
      </c>
      <c r="C22">
        <v>4.3</v>
      </c>
      <c r="D22" s="20">
        <f t="shared" si="3"/>
        <v>2.3727754233910048E-2</v>
      </c>
      <c r="E22" s="17">
        <f>IF(OR($A22="",$B22="",$C22=""),"",A22*'MPTO_working_3-way'!$I21)</f>
        <v>1.9143709004174119</v>
      </c>
      <c r="F22" s="21">
        <f>IF(OR($A22="",$B22="",$C22=""),"",B22*'MPTO_working_3-way'!$I21)</f>
        <v>3.992538241512249</v>
      </c>
      <c r="G22" s="22">
        <f>IF(OR($A22="",$B22="",$C22=""),"",C22*'MPTO_working_3-way'!$I21)</f>
        <v>4.4020293432058129</v>
      </c>
      <c r="H22" s="17">
        <f>IF(OR($A22="",$B22="",$C22=""),"",'MPTO_working_3-way'!E21)</f>
        <v>1.8980730703971884</v>
      </c>
      <c r="I22" s="21">
        <f>IF(OR($A22="",$B22="",$C22=""),"",'MPTO_working_3-way'!F21)</f>
        <v>4.0241285945874257</v>
      </c>
      <c r="J22" s="22">
        <f>IF(OR($A22="",$B22="",$C22=""),"",'MPTO_working_3-way'!G21)</f>
        <v>4.4513908274938592</v>
      </c>
      <c r="K22" s="17">
        <f>IF(OR($A22="",$B22="",$C22=""),"",'OddsRatio_working_3-way'!H21)</f>
        <v>1.9042453647818265</v>
      </c>
      <c r="L22" s="21">
        <f>IF(OR($A22="",$B22="",$C22=""),"",'OddsRatio_working_3-way'!I21)</f>
        <v>4.0141512159394201</v>
      </c>
      <c r="M22" s="22">
        <f>IF(OR($A22="",$B22="",$C22=""),"",'OddsRatio_working_3-way'!J21)</f>
        <v>4.4298962112414095</v>
      </c>
      <c r="N22" s="23">
        <f t="shared" si="16"/>
        <v>52.236481435335172</v>
      </c>
      <c r="O22" s="24">
        <f t="shared" si="17"/>
        <v>25.046723149763274</v>
      </c>
      <c r="P22" s="24">
        <f t="shared" si="18"/>
        <v>22.716795414901576</v>
      </c>
      <c r="Q22" t="s">
        <v>181</v>
      </c>
      <c r="R22" t="s">
        <v>182</v>
      </c>
      <c r="S22" s="48" t="s">
        <v>415</v>
      </c>
      <c r="T22" s="35">
        <v>100</v>
      </c>
      <c r="U22" s="35">
        <f t="shared" si="19"/>
        <v>75.369458128078819</v>
      </c>
      <c r="V22" s="35">
        <f t="shared" si="20"/>
        <v>77.116704805491992</v>
      </c>
      <c r="W22" s="35">
        <f t="shared" si="21"/>
        <v>45.355191256830594</v>
      </c>
      <c r="X22" s="35">
        <f t="shared" si="22"/>
        <v>77.5281039376774</v>
      </c>
      <c r="Y22" s="35">
        <f t="shared" si="23"/>
        <v>79.275350615090574</v>
      </c>
      <c r="Z22" s="35">
        <f t="shared" si="24"/>
        <v>47.51383706642919</v>
      </c>
      <c r="AA22" s="35">
        <f t="shared" si="25"/>
        <v>-2.1586458095985819</v>
      </c>
      <c r="AB22" s="35">
        <f t="shared" si="26"/>
        <v>-2.1586458095985819</v>
      </c>
      <c r="AC22" s="35">
        <f t="shared" si="27"/>
        <v>-2.1586458095985961</v>
      </c>
      <c r="AF22">
        <v>1.79</v>
      </c>
      <c r="AG22">
        <v>2.12</v>
      </c>
      <c r="AJ22" t="s">
        <v>418</v>
      </c>
    </row>
    <row r="23" spans="1:36" ht="15" x14ac:dyDescent="0.25">
      <c r="A23">
        <v>4.0599999999999996</v>
      </c>
      <c r="B23">
        <v>4.37</v>
      </c>
      <c r="C23">
        <v>1.83</v>
      </c>
      <c r="D23" s="20">
        <f t="shared" si="3"/>
        <v>2.1586458095985916E-2</v>
      </c>
      <c r="E23" s="17">
        <f>IF(OR($A23="",$B23="",$C23=""),"",A23*'MPTO_working_3-way'!$I22)</f>
        <v>4.1476410198697025</v>
      </c>
      <c r="F23" s="21">
        <f>IF(OR($A23="",$B23="",$C23=""),"",B23*'MPTO_working_3-way'!$I22)</f>
        <v>4.4643328218794585</v>
      </c>
      <c r="G23" s="22">
        <f>IF(OR($A23="",$B23="",$C23=""),"",C23*'MPTO_working_3-way'!$I22)</f>
        <v>1.8695032183156544</v>
      </c>
      <c r="H23" s="17">
        <f>IF(OR($A23="",$B23="",$C23=""),"",'MPTO_working_3-way'!E22)</f>
        <v>4.1821767450711294</v>
      </c>
      <c r="I23" s="21">
        <f>IF(OR($A23="",$B23="",$C23=""),"",'MPTO_working_3-way'!F22)</f>
        <v>4.5118725567461153</v>
      </c>
      <c r="J23" s="22">
        <f>IF(OR($A23="",$B23="",$C23=""),"",'MPTO_working_3-way'!G22)</f>
        <v>1.8544184996129327</v>
      </c>
      <c r="K23" s="17">
        <f>IF(OR($A23="",$B23="",$C23=""),"",'OddsRatio_working_3-way'!H22)</f>
        <v>4.170788606988153</v>
      </c>
      <c r="L23" s="21">
        <f>IF(OR($A23="",$B23="",$C23=""),"",'OddsRatio_working_3-way'!I22)</f>
        <v>4.4920122893954497</v>
      </c>
      <c r="M23" s="22">
        <f>IF(OR($A23="",$B23="",$C23=""),"",'OddsRatio_working_3-way'!J22)</f>
        <v>1.8600505045098588</v>
      </c>
      <c r="N23" s="23">
        <f t="shared" si="16"/>
        <v>24.110090415477057</v>
      </c>
      <c r="O23" s="24">
        <f t="shared" si="17"/>
        <v>22.399763635431771</v>
      </c>
      <c r="P23" s="24">
        <f t="shared" si="18"/>
        <v>53.490145949091172</v>
      </c>
      <c r="Q23" t="s">
        <v>183</v>
      </c>
      <c r="R23" t="s">
        <v>184</v>
      </c>
      <c r="S23" s="48" t="s">
        <v>415</v>
      </c>
      <c r="T23" s="35">
        <v>100</v>
      </c>
      <c r="U23" s="35">
        <f t="shared" si="19"/>
        <v>42.857142857142854</v>
      </c>
      <c r="V23" s="35">
        <f t="shared" si="20"/>
        <v>73.40425531914893</v>
      </c>
      <c r="W23" s="35">
        <f t="shared" si="21"/>
        <v>81.16760828625236</v>
      </c>
      <c r="X23" s="35">
        <f t="shared" si="22"/>
        <v>45.42813639459871</v>
      </c>
      <c r="Y23" s="35">
        <f t="shared" si="23"/>
        <v>75.975248856604779</v>
      </c>
      <c r="Z23" s="35">
        <f t="shared" si="24"/>
        <v>83.738601823708208</v>
      </c>
      <c r="AA23" s="35">
        <f t="shared" si="25"/>
        <v>-2.5709935374558555</v>
      </c>
      <c r="AB23" s="35">
        <f t="shared" si="26"/>
        <v>-2.5709935374558484</v>
      </c>
      <c r="AC23" s="35">
        <f t="shared" si="27"/>
        <v>-2.5709935374558484</v>
      </c>
      <c r="AF23">
        <v>1.52</v>
      </c>
      <c r="AG23">
        <v>2.65</v>
      </c>
      <c r="AJ23" t="s">
        <v>418</v>
      </c>
    </row>
    <row r="24" spans="1:36" ht="15" x14ac:dyDescent="0.25">
      <c r="A24">
        <v>1.75</v>
      </c>
      <c r="B24">
        <v>3.76</v>
      </c>
      <c r="C24">
        <v>5.31</v>
      </c>
      <c r="D24" s="20">
        <f t="shared" si="3"/>
        <v>2.5709935374558457E-2</v>
      </c>
      <c r="E24" s="17">
        <f>IF(OR($A24="",$B24="",$C24=""),"",A24*'MPTO_working_3-way'!$I23)</f>
        <v>1.7949923869054774</v>
      </c>
      <c r="F24" s="21">
        <f>IF(OR($A24="",$B24="",$C24=""),"",B24*'MPTO_working_3-way'!$I23)</f>
        <v>3.8566693570083395</v>
      </c>
      <c r="G24" s="22">
        <f>IF(OR($A24="",$B24="",$C24=""),"",C24*'MPTO_working_3-way'!$I23)</f>
        <v>5.4465197568389048</v>
      </c>
      <c r="H24" s="17">
        <f>IF(OR($A24="",$B24="",$C24=""),"",'MPTO_working_3-way'!E23)</f>
        <v>1.7766451689449729</v>
      </c>
      <c r="I24" s="21">
        <f>IF(OR($A24="",$B24="",$C24=""),"",'MPTO_working_3-way'!F23)</f>
        <v>3.8851930375993349</v>
      </c>
      <c r="J24" s="22">
        <f>IF(OR($A24="",$B24="",$C24=""),"",'MPTO_working_3-way'!G23)</f>
        <v>5.5631604366909562</v>
      </c>
      <c r="K24" s="17">
        <f>IF(OR($A24="",$B24="",$C24=""),"",'OddsRatio_working_3-way'!H23)</f>
        <v>1.7834260451711152</v>
      </c>
      <c r="L24" s="21">
        <f>IF(OR($A24="",$B24="",$C24=""),"",'OddsRatio_working_3-way'!I23)</f>
        <v>3.8830078462297033</v>
      </c>
      <c r="M24" s="22">
        <f>IF(OR($A24="",$B24="",$C24=""),"",'OddsRatio_working_3-way'!J23)</f>
        <v>5.5020883395833398</v>
      </c>
      <c r="N24" s="23">
        <f t="shared" si="16"/>
        <v>55.710542690600228</v>
      </c>
      <c r="O24" s="24">
        <f t="shared" si="17"/>
        <v>25.929108965040005</v>
      </c>
      <c r="P24" s="24">
        <f t="shared" si="18"/>
        <v>18.360348344359778</v>
      </c>
      <c r="Q24" t="s">
        <v>185</v>
      </c>
      <c r="R24" t="s">
        <v>186</v>
      </c>
      <c r="S24" s="48" t="s">
        <v>415</v>
      </c>
      <c r="T24" s="35">
        <v>100</v>
      </c>
      <c r="U24" s="35">
        <f t="shared" si="19"/>
        <v>66.329966329966325</v>
      </c>
      <c r="V24" s="35">
        <f t="shared" si="20"/>
        <v>71.671388101982998</v>
      </c>
      <c r="W24" s="35">
        <f t="shared" si="21"/>
        <v>59.349593495934961</v>
      </c>
      <c r="X24" s="35">
        <f t="shared" si="22"/>
        <v>68.979018402082033</v>
      </c>
      <c r="Y24" s="35">
        <f t="shared" si="23"/>
        <v>74.320440174098707</v>
      </c>
      <c r="Z24" s="35">
        <f t="shared" si="24"/>
        <v>61.998645568050662</v>
      </c>
      <c r="AA24" s="35">
        <f t="shared" si="25"/>
        <v>-2.6490520721157083</v>
      </c>
      <c r="AB24" s="35">
        <f t="shared" si="26"/>
        <v>-2.6490520721157083</v>
      </c>
      <c r="AC24" s="35">
        <f t="shared" si="27"/>
        <v>-2.6490520721157012</v>
      </c>
      <c r="AF24">
        <v>2.17</v>
      </c>
      <c r="AG24">
        <v>1.76</v>
      </c>
      <c r="AJ24" t="s">
        <v>418</v>
      </c>
    </row>
    <row r="25" spans="1:36" ht="15" x14ac:dyDescent="0.25">
      <c r="A25">
        <v>2.97</v>
      </c>
      <c r="B25">
        <v>3.53</v>
      </c>
      <c r="C25">
        <v>2.46</v>
      </c>
      <c r="D25" s="20">
        <f t="shared" si="3"/>
        <v>2.6490520721156985E-2</v>
      </c>
      <c r="E25" s="17">
        <f>IF(OR($A25="",$B25="",$C25=""),"",A25*'MPTO_working_3-way'!$I24)</f>
        <v>3.0486768465418366</v>
      </c>
      <c r="F25" s="21">
        <f>IF(OR($A25="",$B25="",$C25=""),"",B25*'MPTO_working_3-way'!$I24)</f>
        <v>3.6235115381456842</v>
      </c>
      <c r="G25" s="22">
        <f>IF(OR($A25="",$B25="",$C25=""),"",C25*'MPTO_working_3-way'!$I24)</f>
        <v>2.5251666809740461</v>
      </c>
      <c r="H25" s="17">
        <f>IF(OR($A25="",$B25="",$C25=""),"",'MPTO_working_3-way'!E24)</f>
        <v>3.0499878075633786</v>
      </c>
      <c r="I25" s="21">
        <f>IF(OR($A25="",$B25="",$C25=""),"",'MPTO_working_3-way'!F24)</f>
        <v>3.6435720075914793</v>
      </c>
      <c r="J25" s="22">
        <f>IF(OR($A25="",$B25="",$C25=""),"",'MPTO_working_3-way'!G24)</f>
        <v>2.5146232163022324</v>
      </c>
      <c r="K25" s="17">
        <f>IF(OR($A25="",$B25="",$C25=""),"",'OddsRatio_working_3-way'!H24)</f>
        <v>3.0502500791987122</v>
      </c>
      <c r="L25" s="21">
        <f>IF(OR($A25="",$B25="",$C25=""),"",'OddsRatio_working_3-way'!I24)</f>
        <v>3.6330622844531688</v>
      </c>
      <c r="M25" s="22">
        <f>IF(OR($A25="",$B25="",$C25=""),"",'OddsRatio_working_3-way'!J24)</f>
        <v>2.519474677984832</v>
      </c>
      <c r="N25" s="23">
        <f t="shared" si="16"/>
        <v>32.801115052069754</v>
      </c>
      <c r="O25" s="24">
        <f t="shared" si="17"/>
        <v>27.597538726528946</v>
      </c>
      <c r="P25" s="24">
        <f t="shared" si="18"/>
        <v>39.6013462214013</v>
      </c>
      <c r="Q25" t="s">
        <v>187</v>
      </c>
      <c r="R25" t="s">
        <v>188</v>
      </c>
      <c r="S25" s="48" t="s">
        <v>415</v>
      </c>
      <c r="T25" s="35">
        <v>100</v>
      </c>
      <c r="U25" s="35">
        <f t="shared" si="19"/>
        <v>45.945945945945937</v>
      </c>
      <c r="V25" s="35">
        <f t="shared" si="20"/>
        <v>74.619289340101517</v>
      </c>
      <c r="W25" s="35">
        <f t="shared" si="21"/>
        <v>76.415094339622627</v>
      </c>
      <c r="X25" s="35">
        <f t="shared" si="22"/>
        <v>48.965616320275828</v>
      </c>
      <c r="Y25" s="35">
        <f t="shared" si="23"/>
        <v>77.638959714431394</v>
      </c>
      <c r="Z25" s="35">
        <f t="shared" si="24"/>
        <v>79.434764713952518</v>
      </c>
      <c r="AA25" s="35">
        <f t="shared" si="25"/>
        <v>-3.0196703743298912</v>
      </c>
      <c r="AB25" s="35">
        <f t="shared" si="26"/>
        <v>-3.0196703743298769</v>
      </c>
      <c r="AC25" s="35">
        <f t="shared" si="27"/>
        <v>-3.0196703743298912</v>
      </c>
      <c r="AF25">
        <v>1.78</v>
      </c>
      <c r="AG25">
        <v>2.12</v>
      </c>
      <c r="AJ25" t="s">
        <v>419</v>
      </c>
    </row>
    <row r="26" spans="1:36" ht="15" x14ac:dyDescent="0.25">
      <c r="A26">
        <v>1.85</v>
      </c>
      <c r="B26">
        <v>3.94</v>
      </c>
      <c r="C26">
        <v>4.24</v>
      </c>
      <c r="D26" s="20">
        <f t="shared" si="3"/>
        <v>3.0196703743298858E-2</v>
      </c>
      <c r="E26" s="17">
        <f>IF(OR($A26="",$B26="",$C26=""),"",A26*'MPTO_working_3-way'!$I25)</f>
        <v>1.9058639019251029</v>
      </c>
      <c r="F26" s="21">
        <f>IF(OR($A26="",$B26="",$C26=""),"",B26*'MPTO_working_3-way'!$I25)</f>
        <v>4.0589750127485971</v>
      </c>
      <c r="G26" s="22">
        <f>IF(OR($A26="",$B26="",$C26=""),"",C26*'MPTO_working_3-way'!$I25)</f>
        <v>4.3680340238715871</v>
      </c>
      <c r="H26" s="17">
        <f>IF(OR($A26="",$B26="",$C26=""),"",'MPTO_working_3-way'!E25)</f>
        <v>1.8851030710261725</v>
      </c>
      <c r="I26" s="21">
        <f>IF(OR($A26="",$B26="",$C26=""),"",'MPTO_working_3-way'!F25)</f>
        <v>4.1027065201807531</v>
      </c>
      <c r="J26" s="22">
        <f>IF(OR($A26="",$B26="",$C26=""),"",'MPTO_working_3-way'!G25)</f>
        <v>4.4290218288544443</v>
      </c>
      <c r="K26" s="17">
        <f>IF(OR($A26="",$B26="",$C26=""),"",'OddsRatio_working_3-way'!H25)</f>
        <v>1.8928651119719431</v>
      </c>
      <c r="L26" s="21">
        <f>IF(OR($A26="",$B26="",$C26=""),"",'OddsRatio_working_3-way'!I25)</f>
        <v>4.0882628578794247</v>
      </c>
      <c r="M26" s="22">
        <f>IF(OR($A26="",$B26="",$C26=""),"",'OddsRatio_working_3-way'!J25)</f>
        <v>4.4033917209283464</v>
      </c>
      <c r="N26" s="23">
        <f t="shared" si="16"/>
        <v>52.46964376574347</v>
      </c>
      <c r="O26" s="24">
        <f t="shared" si="17"/>
        <v>24.636761666656202</v>
      </c>
      <c r="P26" s="24">
        <f t="shared" si="18"/>
        <v>22.893594567600335</v>
      </c>
      <c r="Q26" t="s">
        <v>189</v>
      </c>
      <c r="R26" t="s">
        <v>190</v>
      </c>
      <c r="S26" s="48" t="s">
        <v>415</v>
      </c>
      <c r="T26" s="35">
        <v>100</v>
      </c>
      <c r="U26" s="35">
        <f t="shared" si="19"/>
        <v>52.606635071090047</v>
      </c>
      <c r="V26" s="35">
        <f t="shared" si="20"/>
        <v>70.930232558139537</v>
      </c>
      <c r="W26" s="35">
        <f t="shared" si="21"/>
        <v>73.68421052631578</v>
      </c>
      <c r="X26" s="35">
        <f t="shared" si="22"/>
        <v>55.385556915544676</v>
      </c>
      <c r="Y26" s="35">
        <f t="shared" si="23"/>
        <v>73.709154402594152</v>
      </c>
      <c r="Z26" s="35">
        <f t="shared" si="24"/>
        <v>76.463132370770424</v>
      </c>
      <c r="AA26" s="35">
        <f t="shared" si="25"/>
        <v>-2.7789218444546293</v>
      </c>
      <c r="AB26" s="35">
        <f t="shared" si="26"/>
        <v>-2.7789218444546151</v>
      </c>
      <c r="AC26" s="35">
        <f t="shared" si="27"/>
        <v>-2.7789218444546435</v>
      </c>
      <c r="AF26">
        <v>1.61</v>
      </c>
      <c r="AG26">
        <v>2.4300000000000002</v>
      </c>
      <c r="AJ26" t="s">
        <v>419</v>
      </c>
    </row>
    <row r="27" spans="1:36" ht="15" x14ac:dyDescent="0.25">
      <c r="A27">
        <v>2.11</v>
      </c>
      <c r="B27">
        <v>3.44</v>
      </c>
      <c r="C27">
        <v>3.8</v>
      </c>
      <c r="D27" s="20">
        <f t="shared" si="3"/>
        <v>2.7789218444546293E-2</v>
      </c>
      <c r="E27" s="17">
        <f>IF(OR($A27="",$B27="",$C27=""),"",A27*'MPTO_working_3-way'!$I26)</f>
        <v>2.1686352509179927</v>
      </c>
      <c r="F27" s="21">
        <f>IF(OR($A27="",$B27="",$C27=""),"",B27*'MPTO_working_3-way'!$I26)</f>
        <v>3.5355949114492393</v>
      </c>
      <c r="G27" s="22">
        <f>IF(OR($A27="",$B27="",$C27=""),"",C27*'MPTO_working_3-way'!$I26)</f>
        <v>3.9055990300892756</v>
      </c>
      <c r="H27" s="17">
        <f>IF(OR($A27="",$B27="",$C27=""),"",'MPTO_working_3-way'!E26)</f>
        <v>2.1520622364076329</v>
      </c>
      <c r="I27" s="21">
        <f>IF(OR($A27="",$B27="",$C27=""),"",'MPTO_working_3-way'!F26)</f>
        <v>3.5532233574034509</v>
      </c>
      <c r="J27" s="22">
        <f>IF(OR($A27="",$B27="",$C27=""),"",'MPTO_working_3-way'!G26)</f>
        <v>3.9386388128358121</v>
      </c>
      <c r="K27" s="17">
        <f>IF(OR($A27="",$B27="",$C27=""),"",'OddsRatio_working_3-way'!H26)</f>
        <v>2.1588498852679576</v>
      </c>
      <c r="L27" s="21">
        <f>IF(OR($A27="",$B27="",$C27=""),"",'OddsRatio_working_3-way'!I26)</f>
        <v>3.5473817297782131</v>
      </c>
      <c r="M27" s="22">
        <f>IF(OR($A27="",$B27="",$C27=""),"",'OddsRatio_working_3-way'!J26)</f>
        <v>3.9232249358110636</v>
      </c>
      <c r="N27" s="23">
        <f t="shared" si="16"/>
        <v>46.111949880769281</v>
      </c>
      <c r="O27" s="24">
        <f t="shared" si="17"/>
        <v>28.283783211750929</v>
      </c>
      <c r="P27" s="24">
        <f t="shared" si="18"/>
        <v>25.60426690747979</v>
      </c>
      <c r="Q27" t="s">
        <v>191</v>
      </c>
      <c r="R27" t="s">
        <v>192</v>
      </c>
      <c r="S27" s="48" t="s">
        <v>415</v>
      </c>
      <c r="T27" s="35">
        <v>100</v>
      </c>
      <c r="U27" s="35">
        <f t="shared" si="19"/>
        <v>66.442953020134226</v>
      </c>
      <c r="V27" s="35">
        <f t="shared" si="20"/>
        <v>72.222222222222229</v>
      </c>
      <c r="W27" s="35">
        <f t="shared" si="21"/>
        <v>58.677685950413228</v>
      </c>
      <c r="X27" s="35">
        <f t="shared" si="22"/>
        <v>69.100091827364565</v>
      </c>
      <c r="Y27" s="35">
        <f t="shared" si="23"/>
        <v>74.879361029452554</v>
      </c>
      <c r="Z27" s="35">
        <f t="shared" si="24"/>
        <v>61.33482475764356</v>
      </c>
      <c r="AA27" s="35">
        <f t="shared" si="25"/>
        <v>-2.6571388072303392</v>
      </c>
      <c r="AB27" s="35">
        <f t="shared" si="26"/>
        <v>-2.657138807230325</v>
      </c>
      <c r="AC27" s="35">
        <f t="shared" si="27"/>
        <v>-2.6571388072303321</v>
      </c>
      <c r="AF27">
        <v>2.08</v>
      </c>
      <c r="AG27">
        <v>1.81</v>
      </c>
      <c r="AJ27" t="s">
        <v>419</v>
      </c>
    </row>
    <row r="28" spans="1:36" ht="15" x14ac:dyDescent="0.25">
      <c r="A28">
        <v>2.98</v>
      </c>
      <c r="B28">
        <v>3.6</v>
      </c>
      <c r="C28">
        <v>2.42</v>
      </c>
      <c r="D28" s="20">
        <f t="shared" si="3"/>
        <v>2.6571388072303304E-2</v>
      </c>
      <c r="E28" s="17">
        <f>IF(OR($A28="",$B28="",$C28=""),"",A28*'MPTO_working_3-way'!$I27)</f>
        <v>3.059182736455464</v>
      </c>
      <c r="F28" s="21">
        <f>IF(OR($A28="",$B28="",$C28=""),"",B28*'MPTO_working_3-way'!$I27)</f>
        <v>3.6956569970602922</v>
      </c>
      <c r="G28" s="22">
        <f>IF(OR($A28="",$B28="",$C28=""),"",C28*'MPTO_working_3-way'!$I27)</f>
        <v>2.484302759134974</v>
      </c>
      <c r="H28" s="17">
        <f>IF(OR($A28="",$B28="",$C28=""),"",'MPTO_working_3-way'!E27)</f>
        <v>3.0607871678870211</v>
      </c>
      <c r="I28" s="21">
        <f>IF(OR($A28="",$B28="",$C28=""),"",'MPTO_working_3-way'!F27)</f>
        <v>3.7185690495470038</v>
      </c>
      <c r="J28" s="22">
        <f>IF(OR($A28="",$B28="",$C28=""),"",'MPTO_working_3-way'!G27)</f>
        <v>2.4730070590865099</v>
      </c>
      <c r="K28" s="17">
        <f>IF(OR($A28="",$B28="",$C28=""),"",'OddsRatio_working_3-way'!H27)</f>
        <v>3.061104361089606</v>
      </c>
      <c r="L28" s="21">
        <f>IF(OR($A28="",$B28="",$C28=""),"",'OddsRatio_working_3-way'!I27)</f>
        <v>3.7065006761782713</v>
      </c>
      <c r="M28" s="22">
        <f>IF(OR($A28="",$B28="",$C28=""),"",'OddsRatio_working_3-way'!J27)</f>
        <v>2.4781657539127484</v>
      </c>
      <c r="N28" s="23">
        <f t="shared" si="16"/>
        <v>32.68846898497651</v>
      </c>
      <c r="O28" s="24">
        <f t="shared" si="17"/>
        <v>27.058788215341668</v>
      </c>
      <c r="P28" s="24">
        <f t="shared" si="18"/>
        <v>40.252742799681819</v>
      </c>
      <c r="Q28" t="s">
        <v>193</v>
      </c>
      <c r="R28" t="s">
        <v>194</v>
      </c>
      <c r="S28" s="48" t="s">
        <v>415</v>
      </c>
      <c r="T28" s="35">
        <v>100</v>
      </c>
      <c r="U28" s="35">
        <f t="shared" si="19"/>
        <v>70.845481049562679</v>
      </c>
      <c r="V28" s="35">
        <f t="shared" si="20"/>
        <v>70.326409495548958</v>
      </c>
      <c r="W28" s="35">
        <f t="shared" si="21"/>
        <v>56.521739130434774</v>
      </c>
      <c r="X28" s="35">
        <f t="shared" si="22"/>
        <v>73.151851374016246</v>
      </c>
      <c r="Y28" s="35">
        <f t="shared" si="23"/>
        <v>72.63277982000254</v>
      </c>
      <c r="Z28" s="35">
        <f t="shared" si="24"/>
        <v>58.828109454888342</v>
      </c>
      <c r="AA28" s="35">
        <f t="shared" si="25"/>
        <v>-2.3063703244535674</v>
      </c>
      <c r="AB28" s="35">
        <f t="shared" si="26"/>
        <v>-2.3063703244535816</v>
      </c>
      <c r="AC28" s="35">
        <f t="shared" si="27"/>
        <v>-2.3063703244535674</v>
      </c>
      <c r="AF28">
        <v>1.76</v>
      </c>
      <c r="AG28">
        <v>2.14</v>
      </c>
      <c r="AJ28" t="s">
        <v>419</v>
      </c>
    </row>
    <row r="29" spans="1:36" ht="15" x14ac:dyDescent="0.25">
      <c r="A29">
        <v>3.43</v>
      </c>
      <c r="B29">
        <v>3.37</v>
      </c>
      <c r="C29">
        <v>2.2999999999999998</v>
      </c>
      <c r="D29" s="20">
        <f t="shared" si="3"/>
        <v>2.3063703244535549E-2</v>
      </c>
      <c r="E29" s="17">
        <f>IF(OR($A29="",$B29="",$C29=""),"",A29*'MPTO_working_3-way'!$I28)</f>
        <v>3.5091085021287571</v>
      </c>
      <c r="F29" s="21">
        <f>IF(OR($A29="",$B29="",$C29=""),"",B29*'MPTO_working_3-way'!$I28)</f>
        <v>3.447724679934085</v>
      </c>
      <c r="G29" s="22">
        <f>IF(OR($A29="",$B29="",$C29=""),"",C29*'MPTO_working_3-way'!$I28)</f>
        <v>2.3530465174624315</v>
      </c>
      <c r="H29" s="17">
        <f>IF(OR($A29="",$B29="",$C29=""),"",'MPTO_working_3-way'!E28)</f>
        <v>3.5228970358876364</v>
      </c>
      <c r="I29" s="21">
        <f>IF(OR($A29="",$B29="",$C29=""),"",'MPTO_working_3-way'!F28)</f>
        <v>3.4596329546977653</v>
      </c>
      <c r="J29" s="22">
        <f>IF(OR($A29="",$B29="",$C29=""),"",'MPTO_working_3-way'!G28)</f>
        <v>2.341401057358576</v>
      </c>
      <c r="K29" s="17">
        <f>IF(OR($A29="",$B29="",$C29=""),"",'OddsRatio_working_3-way'!H28)</f>
        <v>3.5167691229496767</v>
      </c>
      <c r="L29" s="21">
        <f>IF(OR($A29="",$B29="",$C29=""),"",'OddsRatio_working_3-way'!I28)</f>
        <v>3.4546266754694375</v>
      </c>
      <c r="M29" s="22">
        <f>IF(OR($A29="",$B29="",$C29=""),"",'OddsRatio_working_3-way'!J28)</f>
        <v>2.3464196954051761</v>
      </c>
      <c r="N29" s="23">
        <f t="shared" si="16"/>
        <v>28.497266453669429</v>
      </c>
      <c r="O29" s="24">
        <f t="shared" si="17"/>
        <v>29.004636182814874</v>
      </c>
      <c r="P29" s="24">
        <f t="shared" si="18"/>
        <v>42.498097363515718</v>
      </c>
      <c r="Q29" t="s">
        <v>195</v>
      </c>
      <c r="R29" t="s">
        <v>196</v>
      </c>
      <c r="S29" s="48" t="s">
        <v>415</v>
      </c>
      <c r="T29" s="35">
        <v>100</v>
      </c>
      <c r="U29" s="35">
        <f t="shared" si="19"/>
        <v>31.972789115646258</v>
      </c>
      <c r="V29" s="35">
        <f t="shared" si="20"/>
        <v>79.035639412997895</v>
      </c>
      <c r="W29" s="35">
        <f t="shared" si="21"/>
        <v>86.338797814207638</v>
      </c>
      <c r="X29" s="35">
        <f t="shared" si="22"/>
        <v>34.625562772794453</v>
      </c>
      <c r="Y29" s="35">
        <f t="shared" si="23"/>
        <v>81.688413070146098</v>
      </c>
      <c r="Z29" s="35">
        <f t="shared" si="24"/>
        <v>88.99157147135584</v>
      </c>
      <c r="AA29" s="35">
        <f t="shared" si="25"/>
        <v>-2.6527736571481952</v>
      </c>
      <c r="AB29" s="35">
        <f t="shared" si="26"/>
        <v>-2.6527736571482023</v>
      </c>
      <c r="AC29" s="35">
        <f t="shared" si="27"/>
        <v>-2.6527736571482023</v>
      </c>
      <c r="AF29">
        <v>2.2799999999999998</v>
      </c>
      <c r="AG29">
        <v>1.69</v>
      </c>
      <c r="AJ29" t="s">
        <v>423</v>
      </c>
    </row>
    <row r="30" spans="1:36" s="35" customFormat="1" ht="15" x14ac:dyDescent="0.25">
      <c r="A30">
        <v>1.47</v>
      </c>
      <c r="B30">
        <v>4.7699999999999996</v>
      </c>
      <c r="C30">
        <v>7.32</v>
      </c>
      <c r="D30" s="20">
        <f t="shared" si="3"/>
        <v>2.6527736571481775E-2</v>
      </c>
      <c r="E30" s="17">
        <f>IF(OR($A30="",$B30="",$C30=""),"",A30*'MPTO_working_3-way'!$I29)</f>
        <v>1.5089957727600782</v>
      </c>
      <c r="F30" s="21">
        <f>IF(OR($A30="",$B30="",$C30=""),"",B30*'MPTO_working_3-way'!$I29)</f>
        <v>4.8965373034459674</v>
      </c>
      <c r="G30" s="22">
        <f>IF(OR($A30="",$B30="",$C30=""),"",C30*'MPTO_working_3-way'!$I29)</f>
        <v>7.5141830317032472</v>
      </c>
      <c r="H30" s="17">
        <f>IF(OR($A30="",$B30="",$C30=""),"",'MPTO_working_3-way'!E29)</f>
        <v>1.48935957585942</v>
      </c>
      <c r="I30" s="21">
        <f>IF(OR($A30="",$B30="",$C30=""),"",'MPTO_working_3-way'!F29)</f>
        <v>4.980054210260362</v>
      </c>
      <c r="J30" s="22">
        <f>IF(OR($A30="",$B30="",$C30=""),"",'MPTO_working_3-way'!G29)</f>
        <v>7.8265974752197129</v>
      </c>
      <c r="K30" s="17">
        <f>IF(OR($A30="",$B30="",$C30=""),"",'OddsRatio_working_3-way'!H29)</f>
        <v>1.4956951945269574</v>
      </c>
      <c r="L30" s="21">
        <f>IF(OR($A30="",$B30="",$C30=""),"",'OddsRatio_working_3-way'!I29)</f>
        <v>4.9761082624821933</v>
      </c>
      <c r="M30" s="22">
        <f>IF(OR($A30="",$B30="",$C30=""),"",'OddsRatio_working_3-way'!J29)</f>
        <v>7.665518360447602</v>
      </c>
      <c r="N30" s="23">
        <f t="shared" si="16"/>
        <v>66.269237996002943</v>
      </c>
      <c r="O30" s="24">
        <f t="shared" si="17"/>
        <v>20.422595357258771</v>
      </c>
      <c r="P30" s="24">
        <f t="shared" si="18"/>
        <v>13.308166646738295</v>
      </c>
      <c r="Q30" t="s">
        <v>197</v>
      </c>
      <c r="R30" t="s">
        <v>198</v>
      </c>
      <c r="S30" s="48" t="s">
        <v>415</v>
      </c>
      <c r="T30" s="35">
        <v>100</v>
      </c>
      <c r="U30" s="35">
        <f t="shared" si="19"/>
        <v>74.358974358974365</v>
      </c>
      <c r="V30" s="35">
        <f t="shared" si="20"/>
        <v>71.910112359550567</v>
      </c>
      <c r="W30" s="35">
        <f t="shared" si="21"/>
        <v>51.456310679611654</v>
      </c>
      <c r="X30" s="35">
        <f t="shared" si="22"/>
        <v>76.633576960837786</v>
      </c>
      <c r="Y30" s="35">
        <f t="shared" si="23"/>
        <v>74.184714961413988</v>
      </c>
      <c r="Z30" s="35">
        <f t="shared" si="24"/>
        <v>53.730913281475082</v>
      </c>
      <c r="AA30" s="35">
        <f t="shared" si="25"/>
        <v>-2.2746026018634211</v>
      </c>
      <c r="AB30" s="35">
        <f t="shared" si="26"/>
        <v>-2.2746026018634211</v>
      </c>
      <c r="AC30" s="35">
        <f t="shared" si="27"/>
        <v>-2.2746026018634282</v>
      </c>
      <c r="AD30" s="36"/>
      <c r="AE30" s="36"/>
      <c r="AF30">
        <v>1.76</v>
      </c>
      <c r="AG30">
        <v>2.1800000000000002</v>
      </c>
      <c r="AH30" s="36"/>
      <c r="AI30" s="36"/>
      <c r="AJ30" t="s">
        <v>423</v>
      </c>
    </row>
    <row r="31" spans="1:36" ht="15" x14ac:dyDescent="0.25">
      <c r="A31">
        <v>3.9</v>
      </c>
      <c r="B31">
        <v>3.56</v>
      </c>
      <c r="C31">
        <v>2.06</v>
      </c>
      <c r="D31" s="20">
        <f t="shared" si="3"/>
        <v>2.2746026018634291E-2</v>
      </c>
      <c r="E31" s="17">
        <f>IF(OR($A31="",$B31="",$C31=""),"",A31*'MPTO_working_3-way'!$I30)</f>
        <v>3.9887095014726737</v>
      </c>
      <c r="F31" s="21">
        <f>IF(OR($A31="",$B31="",$C31=""),"",B31*'MPTO_working_3-way'!$I30)</f>
        <v>3.640975852626338</v>
      </c>
      <c r="G31" s="22">
        <f>IF(OR($A31="",$B31="",$C31=""),"",C31*'MPTO_working_3-way'!$I30)</f>
        <v>2.1068568135983865</v>
      </c>
      <c r="H31" s="17">
        <f>IF(OR($A31="",$B31="",$C31=""),"",'MPTO_working_3-way'!E30)</f>
        <v>4.0188363222146446</v>
      </c>
      <c r="I31" s="21">
        <f>IF(OR($A31="",$B31="",$C31=""),"",'MPTO_working_3-way'!F30)</f>
        <v>3.6587569889098495</v>
      </c>
      <c r="J31" s="22">
        <f>IF(OR($A31="",$B31="",$C31=""),"",'MPTO_working_3-way'!G30)</f>
        <v>2.0926855251913103</v>
      </c>
      <c r="K31" s="17">
        <f>IF(OR($A31="",$B31="",$C31=""),"",'OddsRatio_working_3-way'!H30)</f>
        <v>4.0050804514766156</v>
      </c>
      <c r="L31" s="21">
        <f>IF(OR($A31="",$B31="",$C31=""),"",'OddsRatio_working_3-way'!I30)</f>
        <v>3.6527606744069443</v>
      </c>
      <c r="M31" s="22">
        <f>IF(OR($A31="",$B31="",$C31=""),"",'OddsRatio_working_3-way'!J30)</f>
        <v>2.0984087167466257</v>
      </c>
      <c r="N31" s="23">
        <f t="shared" si="16"/>
        <v>25.070765359843566</v>
      </c>
      <c r="O31" s="24">
        <f t="shared" si="17"/>
        <v>27.46516429870503</v>
      </c>
      <c r="P31" s="24">
        <f t="shared" si="18"/>
        <v>47.464070341451411</v>
      </c>
      <c r="Q31" t="s">
        <v>199</v>
      </c>
      <c r="R31" t="s">
        <v>200</v>
      </c>
      <c r="S31" s="48" t="s">
        <v>415</v>
      </c>
      <c r="T31" s="35">
        <v>100</v>
      </c>
      <c r="U31" s="35">
        <f t="shared" si="19"/>
        <v>48.453608247422686</v>
      </c>
      <c r="V31" s="35">
        <f t="shared" si="20"/>
        <v>71.988795518207283</v>
      </c>
      <c r="W31" s="35">
        <f t="shared" si="21"/>
        <v>77.116704805491992</v>
      </c>
      <c r="X31" s="35">
        <f t="shared" si="22"/>
        <v>50.894499676300732</v>
      </c>
      <c r="Y31" s="35">
        <f t="shared" si="23"/>
        <v>74.429686947085344</v>
      </c>
      <c r="Z31" s="35">
        <f t="shared" si="24"/>
        <v>79.557596234370038</v>
      </c>
      <c r="AA31" s="35">
        <f t="shared" si="25"/>
        <v>-2.4408914288780466</v>
      </c>
      <c r="AB31" s="35">
        <f t="shared" si="26"/>
        <v>-2.4408914288780608</v>
      </c>
      <c r="AC31" s="35">
        <f t="shared" si="27"/>
        <v>-2.4408914288780466</v>
      </c>
      <c r="AF31">
        <v>2.09</v>
      </c>
      <c r="AG31">
        <v>1.83</v>
      </c>
      <c r="AJ31" t="s">
        <v>423</v>
      </c>
    </row>
    <row r="32" spans="1:36" ht="15" x14ac:dyDescent="0.25">
      <c r="A32">
        <v>1.94</v>
      </c>
      <c r="B32">
        <v>3.57</v>
      </c>
      <c r="C32">
        <v>4.37</v>
      </c>
      <c r="D32" s="20">
        <f t="shared" si="3"/>
        <v>2.4408914288780448E-2</v>
      </c>
      <c r="E32" s="17">
        <f>IF(OR($A32="",$B32="",$C32=""),"",A32*'MPTO_working_3-way'!$I31)</f>
        <v>1.9873532937202341</v>
      </c>
      <c r="F32" s="21">
        <f>IF(OR($A32="",$B32="",$C32=""),"",B32*'MPTO_working_3-way'!$I31)</f>
        <v>3.6571398240109461</v>
      </c>
      <c r="G32" s="22">
        <f>IF(OR($A32="",$B32="",$C32=""),"",C32*'MPTO_working_3-way'!$I31)</f>
        <v>4.4766669554419707</v>
      </c>
      <c r="H32" s="17">
        <f>IF(OR($A32="",$B32="",$C32=""),"",'MPTO_working_3-way'!E31)</f>
        <v>1.9711128959729156</v>
      </c>
      <c r="I32" s="21">
        <f>IF(OR($A32="",$B32="",$C32=""),"",'MPTO_working_3-way'!F31)</f>
        <v>3.6767985254779516</v>
      </c>
      <c r="J32" s="22">
        <f>IF(OR($A32="",$B32="",$C32=""),"",'MPTO_working_3-way'!G31)</f>
        <v>4.5311064430201515</v>
      </c>
      <c r="K32" s="17">
        <f>IF(OR($A32="",$B32="",$C32=""),"",'OddsRatio_working_3-way'!H31)</f>
        <v>1.9774751433215838</v>
      </c>
      <c r="L32" s="21">
        <f>IF(OR($A32="",$B32="",$C32=""),"",'OddsRatio_working_3-way'!I31)</f>
        <v>3.6724586365281611</v>
      </c>
      <c r="M32" s="22">
        <f>IF(OR($A32="",$B32="",$C32=""),"",'OddsRatio_working_3-way'!J31)</f>
        <v>4.5043523755252544</v>
      </c>
      <c r="N32" s="23">
        <f t="shared" si="16"/>
        <v>50.318179619087559</v>
      </c>
      <c r="O32" s="24">
        <f t="shared" si="17"/>
        <v>27.343772678159624</v>
      </c>
      <c r="P32" s="24">
        <f t="shared" si="18"/>
        <v>22.338047702752824</v>
      </c>
      <c r="Q32" t="s">
        <v>201</v>
      </c>
      <c r="R32" t="s">
        <v>202</v>
      </c>
      <c r="S32" s="48" t="s">
        <v>415</v>
      </c>
      <c r="T32" s="35">
        <v>100</v>
      </c>
      <c r="U32" s="35">
        <f t="shared" si="19"/>
        <v>71.098265895953759</v>
      </c>
      <c r="V32" s="35">
        <f t="shared" si="20"/>
        <v>72.972972972972968</v>
      </c>
      <c r="W32" s="35">
        <f t="shared" si="21"/>
        <v>53.703703703703695</v>
      </c>
      <c r="X32" s="35">
        <f t="shared" si="22"/>
        <v>73.323323323323322</v>
      </c>
      <c r="Y32" s="35">
        <f t="shared" si="23"/>
        <v>75.198030400342546</v>
      </c>
      <c r="Z32" s="35">
        <f t="shared" si="24"/>
        <v>55.928761131073266</v>
      </c>
      <c r="AA32" s="35">
        <f t="shared" si="25"/>
        <v>-2.2250574273695634</v>
      </c>
      <c r="AB32" s="35">
        <f t="shared" si="26"/>
        <v>-2.2250574273695776</v>
      </c>
      <c r="AC32" s="35">
        <f t="shared" si="27"/>
        <v>-2.2250574273695705</v>
      </c>
      <c r="AF32">
        <v>2.12</v>
      </c>
      <c r="AG32">
        <v>1.79</v>
      </c>
      <c r="AJ32" t="s">
        <v>423</v>
      </c>
    </row>
    <row r="33" spans="1:36" ht="15" x14ac:dyDescent="0.25">
      <c r="A33">
        <v>3.46</v>
      </c>
      <c r="B33">
        <v>3.7</v>
      </c>
      <c r="C33">
        <v>2.16</v>
      </c>
      <c r="D33" s="20">
        <f t="shared" si="3"/>
        <v>2.2250574273695589E-2</v>
      </c>
      <c r="E33" s="17">
        <f>IF(OR($A33="",$B33="",$C33=""),"",A33*'MPTO_working_3-way'!$I32)</f>
        <v>3.5369869869869865</v>
      </c>
      <c r="F33" s="21">
        <f>IF(OR($A33="",$B33="",$C33=""),"",B33*'MPTO_working_3-way'!$I32)</f>
        <v>3.782327124812674</v>
      </c>
      <c r="G33" s="22">
        <f>IF(OR($A33="",$B33="",$C33=""),"",C33*'MPTO_working_3-way'!$I32)</f>
        <v>2.2080612404311828</v>
      </c>
      <c r="H33" s="17">
        <f>IF(OR($A33="",$B33="",$C33=""),"",'MPTO_working_3-way'!E32)</f>
        <v>3.5511302733819838</v>
      </c>
      <c r="I33" s="21">
        <f>IF(OR($A33="",$B33="",$C33=""),"",'MPTO_working_3-way'!F32)</f>
        <v>3.8044018211902308</v>
      </c>
      <c r="J33" s="22">
        <f>IF(OR($A33="",$B33="",$C33=""),"",'MPTO_working_3-way'!G32)</f>
        <v>2.1951674908548977</v>
      </c>
      <c r="K33" s="17">
        <f>IF(OR($A33="",$B33="",$C33=""),"",'OddsRatio_working_3-way'!H32)</f>
        <v>3.545945135884383</v>
      </c>
      <c r="L33" s="21">
        <f>IF(OR($A33="",$B33="",$C33=""),"",'OddsRatio_working_3-way'!I32)</f>
        <v>3.7943300271901768</v>
      </c>
      <c r="M33" s="22">
        <f>IF(OR($A33="",$B33="",$C33=""),"",'OddsRatio_working_3-way'!J32)</f>
        <v>2.2005269746446681</v>
      </c>
      <c r="N33" s="23">
        <f t="shared" si="16"/>
        <v>28.272651374718759</v>
      </c>
      <c r="O33" s="24">
        <f t="shared" si="17"/>
        <v>26.438749663926192</v>
      </c>
      <c r="P33" s="24">
        <f t="shared" si="18"/>
        <v>45.288598961355049</v>
      </c>
      <c r="Q33" t="s">
        <v>203</v>
      </c>
      <c r="R33" t="s">
        <v>204</v>
      </c>
      <c r="S33" s="48" t="s">
        <v>415</v>
      </c>
      <c r="T33" s="35">
        <v>100</v>
      </c>
      <c r="U33" s="35">
        <f t="shared" si="19"/>
        <v>68.35443037974683</v>
      </c>
      <c r="V33" s="35">
        <f t="shared" si="20"/>
        <v>68.55345911949685</v>
      </c>
      <c r="W33" s="35">
        <f t="shared" si="21"/>
        <v>60.784313725490193</v>
      </c>
      <c r="X33" s="35">
        <f t="shared" si="22"/>
        <v>70.662227155012957</v>
      </c>
      <c r="Y33" s="35">
        <f t="shared" si="23"/>
        <v>70.861255894762976</v>
      </c>
      <c r="Z33" s="35">
        <f t="shared" si="24"/>
        <v>63.092110500756306</v>
      </c>
      <c r="AA33" s="35">
        <f t="shared" si="25"/>
        <v>-2.3077967752661266</v>
      </c>
      <c r="AB33" s="35">
        <f t="shared" si="26"/>
        <v>-2.3077967752661266</v>
      </c>
      <c r="AC33" s="35">
        <f t="shared" si="27"/>
        <v>-2.3077967752661124</v>
      </c>
      <c r="AF33">
        <v>1.76</v>
      </c>
      <c r="AG33">
        <v>2.17</v>
      </c>
      <c r="AJ33" t="s">
        <v>423</v>
      </c>
    </row>
    <row r="34" spans="1:36" ht="15" x14ac:dyDescent="0.25">
      <c r="A34">
        <v>3.16</v>
      </c>
      <c r="B34">
        <v>3.18</v>
      </c>
      <c r="C34">
        <v>2.5499999999999998</v>
      </c>
      <c r="D34" s="20">
        <f t="shared" si="3"/>
        <v>2.3077967752661133E-2</v>
      </c>
      <c r="E34" s="17">
        <f>IF(OR($A34="",$B34="",$C34=""),"",A34*'MPTO_working_3-way'!$I33)</f>
        <v>3.2329263780984094</v>
      </c>
      <c r="F34" s="21">
        <f>IF(OR($A34="",$B34="",$C34=""),"",B34*'MPTO_working_3-way'!$I33)</f>
        <v>3.2533879374534624</v>
      </c>
      <c r="G34" s="22">
        <f>IF(OR($A34="",$B34="",$C34=""),"",C34*'MPTO_working_3-way'!$I33)</f>
        <v>2.6088488177692857</v>
      </c>
      <c r="H34" s="17">
        <f>IF(OR($A34="",$B34="",$C34=""),"",'MPTO_working_3-way'!E33)</f>
        <v>3.2387296066168854</v>
      </c>
      <c r="I34" s="21">
        <f>IF(OR($A34="",$B34="",$C34=""),"",'MPTO_working_3-way'!F33)</f>
        <v>3.2597419118470197</v>
      </c>
      <c r="J34" s="22">
        <f>IF(OR($A34="",$B34="",$C34=""),"",'MPTO_working_3-way'!G33)</f>
        <v>2.601022363698374</v>
      </c>
      <c r="K34" s="17">
        <f>IF(OR($A34="",$B34="",$C34=""),"",'OddsRatio_working_3-way'!H33)</f>
        <v>3.2360938646069473</v>
      </c>
      <c r="L34" s="21">
        <f>IF(OR($A34="",$B34="",$C34=""),"",'OddsRatio_working_3-way'!I33)</f>
        <v>3.2567984374273817</v>
      </c>
      <c r="M34" s="22">
        <f>IF(OR($A34="",$B34="",$C34=""),"",'OddsRatio_working_3-way'!J33)</f>
        <v>2.6046043935836884</v>
      </c>
      <c r="N34" s="23">
        <f t="shared" si="16"/>
        <v>30.931728194447622</v>
      </c>
      <c r="O34" s="24">
        <f t="shared" si="17"/>
        <v>30.737189023413357</v>
      </c>
      <c r="P34" s="24">
        <f t="shared" si="18"/>
        <v>38.331082782139021</v>
      </c>
      <c r="Q34" t="s">
        <v>205</v>
      </c>
      <c r="R34" t="s">
        <v>206</v>
      </c>
      <c r="S34" s="48" t="s">
        <v>415</v>
      </c>
      <c r="T34" s="35">
        <v>100</v>
      </c>
      <c r="U34" s="35">
        <f t="shared" si="19"/>
        <v>84.686064318529858</v>
      </c>
      <c r="V34" s="35">
        <f t="shared" si="20"/>
        <v>75.490196078431367</v>
      </c>
      <c r="W34" s="35">
        <f t="shared" si="21"/>
        <v>37.5</v>
      </c>
      <c r="X34" s="35">
        <f t="shared" si="22"/>
        <v>87.009803921568633</v>
      </c>
      <c r="Y34" s="35">
        <f t="shared" si="23"/>
        <v>77.813935681470142</v>
      </c>
      <c r="Z34" s="35">
        <f t="shared" si="24"/>
        <v>39.823739603038767</v>
      </c>
      <c r="AA34" s="35">
        <f t="shared" si="25"/>
        <v>-2.3237396030387742</v>
      </c>
      <c r="AB34" s="35">
        <f t="shared" si="26"/>
        <v>-2.3237396030387742</v>
      </c>
      <c r="AC34" s="35">
        <f t="shared" si="27"/>
        <v>-2.3237396030387671</v>
      </c>
      <c r="AF34">
        <v>2.35</v>
      </c>
      <c r="AG34">
        <v>1.66</v>
      </c>
      <c r="AJ34" t="s">
        <v>423</v>
      </c>
    </row>
    <row r="35" spans="1:36" s="35" customFormat="1" ht="15" x14ac:dyDescent="0.25">
      <c r="A35">
        <v>6.53</v>
      </c>
      <c r="B35">
        <v>4.08</v>
      </c>
      <c r="C35">
        <v>1.6</v>
      </c>
      <c r="D35" s="20">
        <f t="shared" si="3"/>
        <v>2.3237396030387547E-2</v>
      </c>
      <c r="E35" s="17">
        <f>IF(OR($A35="",$B35="",$C35=""),"",A35*'MPTO_working_3-way'!$I34)</f>
        <v>6.6817401960784313</v>
      </c>
      <c r="F35" s="21">
        <f>IF(OR($A35="",$B35="",$C35=""),"",B35*'MPTO_working_3-way'!$I34)</f>
        <v>4.174808575803981</v>
      </c>
      <c r="G35" s="22">
        <f>IF(OR($A35="",$B35="",$C35=""),"",C35*'MPTO_working_3-way'!$I34)</f>
        <v>1.6371798336486201</v>
      </c>
      <c r="H35" s="17">
        <f>IF(OR($A35="",$B35="",$C35=""),"",'MPTO_working_3-way'!E34)</f>
        <v>6.8778838127855826</v>
      </c>
      <c r="I35" s="21">
        <f>IF(OR($A35="",$B35="",$C35=""),"",'MPTO_working_3-way'!F34)</f>
        <v>4.2131475048627109</v>
      </c>
      <c r="J35" s="22">
        <f>IF(OR($A35="",$B35="",$C35=""),"",'MPTO_working_3-way'!G34)</f>
        <v>1.6200780778102539</v>
      </c>
      <c r="K35" s="17">
        <f>IF(OR($A35="",$B35="",$C35=""),"",'OddsRatio_working_3-way'!H34)</f>
        <v>6.7702584309105474</v>
      </c>
      <c r="L35" s="21">
        <f>IF(OR($A35="",$B35="",$C35=""),"",'OddsRatio_working_3-way'!I34)</f>
        <v>4.2138148222792919</v>
      </c>
      <c r="M35" s="22">
        <f>IF(OR($A35="",$B35="",$C35=""),"",'OddsRatio_working_3-way'!J34)</f>
        <v>1.62606782252194</v>
      </c>
      <c r="N35" s="23">
        <f t="shared" si="16"/>
        <v>14.966161069640336</v>
      </c>
      <c r="O35" s="24">
        <f t="shared" si="17"/>
        <v>23.953194064890049</v>
      </c>
      <c r="P35" s="24">
        <f t="shared" si="18"/>
        <v>61.080644865469623</v>
      </c>
      <c r="Q35" t="s">
        <v>207</v>
      </c>
      <c r="R35" t="s">
        <v>208</v>
      </c>
      <c r="S35" s="48" t="s">
        <v>415</v>
      </c>
      <c r="T35" s="35">
        <v>100</v>
      </c>
      <c r="U35" s="35">
        <f t="shared" si="19"/>
        <v>55.752212389380524</v>
      </c>
      <c r="V35" s="35">
        <f t="shared" si="20"/>
        <v>70.501474926253692</v>
      </c>
      <c r="W35" s="35">
        <f t="shared" si="21"/>
        <v>71.014492753623188</v>
      </c>
      <c r="X35" s="35">
        <f t="shared" si="22"/>
        <v>58.484032320123127</v>
      </c>
      <c r="Y35" s="35">
        <f t="shared" si="23"/>
        <v>73.233294856996281</v>
      </c>
      <c r="Z35" s="35">
        <f t="shared" si="24"/>
        <v>73.746312684365776</v>
      </c>
      <c r="AA35" s="35">
        <f t="shared" si="25"/>
        <v>-2.7318199307426028</v>
      </c>
      <c r="AB35" s="35">
        <f t="shared" si="26"/>
        <v>-2.7318199307425886</v>
      </c>
      <c r="AC35" s="35">
        <f t="shared" si="27"/>
        <v>-2.7318199307425886</v>
      </c>
      <c r="AD35" s="36"/>
      <c r="AE35" s="36"/>
      <c r="AF35">
        <v>2.0699999999999998</v>
      </c>
      <c r="AG35">
        <v>1.85</v>
      </c>
      <c r="AH35" s="36"/>
      <c r="AI35" s="36"/>
      <c r="AJ35" t="s">
        <v>423</v>
      </c>
    </row>
    <row r="36" spans="1:36" ht="15" x14ac:dyDescent="0.25">
      <c r="A36">
        <v>2.2599999999999998</v>
      </c>
      <c r="B36">
        <v>3.39</v>
      </c>
      <c r="C36">
        <v>3.45</v>
      </c>
      <c r="D36" s="20">
        <f t="shared" si="3"/>
        <v>2.731819930742585E-2</v>
      </c>
      <c r="E36" s="17">
        <f>IF(OR($A36="",$B36="",$C36=""),"",A36*'MPTO_working_3-way'!$I35)</f>
        <v>2.3217391304347821</v>
      </c>
      <c r="F36" s="21">
        <f>IF(OR($A36="",$B36="",$C36=""),"",B36*'MPTO_working_3-way'!$I35)</f>
        <v>3.4826086956521736</v>
      </c>
      <c r="G36" s="22">
        <f>IF(OR($A36="",$B36="",$C36=""),"",C36*'MPTO_working_3-way'!$I35)</f>
        <v>3.5442477876106193</v>
      </c>
      <c r="H36" s="17">
        <f>IF(OR($A36="",$B36="",$C36=""),"",'MPTO_working_3-way'!E35)</f>
        <v>2.3074874223142938</v>
      </c>
      <c r="I36" s="21">
        <f>IF(OR($A36="",$B36="",$C36=""),"",'MPTO_working_3-way'!F35)</f>
        <v>3.4979811574697166</v>
      </c>
      <c r="J36" s="22">
        <f>IF(OR($A36="",$B36="",$C36=""),"",'MPTO_working_3-way'!G35)</f>
        <v>3.5619004111466426</v>
      </c>
      <c r="K36" s="17">
        <f>IF(OR($A36="",$B36="",$C36=""),"",'OddsRatio_working_3-way'!H35)</f>
        <v>2.3135562030982397</v>
      </c>
      <c r="L36" s="21">
        <f>IF(OR($A36="",$B36="",$C36=""),"",'OddsRatio_working_3-way'!I35)</f>
        <v>3.4915867661942799</v>
      </c>
      <c r="M36" s="22">
        <f>IF(OR($A36="",$B36="",$C36=""),"",'OddsRatio_working_3-way'!J35)</f>
        <v>3.5541370615799104</v>
      </c>
      <c r="N36" s="23">
        <f t="shared" si="16"/>
        <v>43.071161048689149</v>
      </c>
      <c r="O36" s="24">
        <f t="shared" si="17"/>
        <v>28.714107365792763</v>
      </c>
      <c r="P36" s="24">
        <f t="shared" si="18"/>
        <v>28.214731585518106</v>
      </c>
      <c r="Q36" t="s">
        <v>209</v>
      </c>
      <c r="R36" t="s">
        <v>210</v>
      </c>
      <c r="S36" s="48" t="s">
        <v>415</v>
      </c>
      <c r="T36" s="35">
        <v>100</v>
      </c>
      <c r="U36" s="35">
        <f t="shared" si="19"/>
        <v>66.101694915254228</v>
      </c>
      <c r="V36" s="35">
        <f t="shared" si="20"/>
        <v>71.428571428571431</v>
      </c>
      <c r="W36" s="35">
        <f t="shared" si="21"/>
        <v>59.677419354838712</v>
      </c>
      <c r="X36" s="35">
        <f t="shared" si="22"/>
        <v>68.894009216589865</v>
      </c>
      <c r="Y36" s="35">
        <f t="shared" si="23"/>
        <v>74.220885729907053</v>
      </c>
      <c r="Z36" s="35">
        <f t="shared" si="24"/>
        <v>62.469733656174334</v>
      </c>
      <c r="AA36" s="35">
        <f t="shared" si="25"/>
        <v>-2.7923143013356366</v>
      </c>
      <c r="AB36" s="35">
        <f t="shared" si="26"/>
        <v>-2.7923143013356224</v>
      </c>
      <c r="AC36" s="35">
        <f t="shared" si="27"/>
        <v>-2.7923143013356224</v>
      </c>
      <c r="AF36">
        <v>2.06</v>
      </c>
      <c r="AG36">
        <v>1.84</v>
      </c>
      <c r="AJ36" t="s">
        <v>94</v>
      </c>
    </row>
    <row r="37" spans="1:36" ht="15" x14ac:dyDescent="0.25">
      <c r="A37">
        <v>2.95</v>
      </c>
      <c r="B37">
        <v>3.5</v>
      </c>
      <c r="C37">
        <v>2.48</v>
      </c>
      <c r="D37" s="20">
        <f t="shared" si="3"/>
        <v>2.7923143013356189E-2</v>
      </c>
      <c r="E37" s="17">
        <f>IF(OR($A37="",$B37="",$C37=""),"",A37*'MPTO_working_3-way'!$I36)</f>
        <v>3.032373271889401</v>
      </c>
      <c r="F37" s="21">
        <f>IF(OR($A37="",$B37="",$C37=""),"",B37*'MPTO_working_3-way'!$I36)</f>
        <v>3.5977310005467467</v>
      </c>
      <c r="G37" s="22">
        <f>IF(OR($A37="",$B37="",$C37=""),"",C37*'MPTO_working_3-way'!$I36)</f>
        <v>2.5492493946731232</v>
      </c>
      <c r="H37" s="17">
        <f>IF(OR($A37="",$B37="",$C37=""),"",'MPTO_working_3-way'!E36)</f>
        <v>3.033287265547878</v>
      </c>
      <c r="I37" s="21">
        <f>IF(OR($A37="",$B37="",$C37=""),"",'MPTO_working_3-way'!F36)</f>
        <v>3.6178589930768141</v>
      </c>
      <c r="J37" s="22">
        <f>IF(OR($A37="",$B37="",$C37=""),"",'MPTO_working_3-way'!G36)</f>
        <v>2.5385988103106407</v>
      </c>
      <c r="K37" s="17">
        <f>IF(OR($A37="",$B37="",$C37=""),"",'OddsRatio_working_3-way'!H36)</f>
        <v>3.0337016311580709</v>
      </c>
      <c r="L37" s="21">
        <f>IF(OR($A37="",$B37="",$C37=""),"",'OddsRatio_working_3-way'!I36)</f>
        <v>3.607309783535988</v>
      </c>
      <c r="M37" s="22">
        <f>IF(OR($A37="",$B37="",$C37=""),"",'OddsRatio_working_3-way'!J36)</f>
        <v>2.543527391853305</v>
      </c>
      <c r="N37" s="23">
        <f t="shared" si="16"/>
        <v>32.97747046084875</v>
      </c>
      <c r="O37" s="24">
        <f t="shared" si="17"/>
        <v>27.795296531286805</v>
      </c>
      <c r="P37" s="24">
        <f t="shared" si="18"/>
        <v>39.227233007864449</v>
      </c>
      <c r="Q37" t="s">
        <v>211</v>
      </c>
      <c r="R37" t="s">
        <v>212</v>
      </c>
      <c r="S37" s="48" t="s">
        <v>415</v>
      </c>
      <c r="T37" s="35">
        <v>100</v>
      </c>
      <c r="U37" s="35">
        <f t="shared" si="19"/>
        <v>35.064935064935064</v>
      </c>
      <c r="V37" s="35">
        <f t="shared" si="20"/>
        <v>75.609756097560975</v>
      </c>
      <c r="W37" s="35">
        <f t="shared" si="21"/>
        <v>86.013986013985999</v>
      </c>
      <c r="X37" s="35">
        <f t="shared" si="22"/>
        <v>38.376257888453011</v>
      </c>
      <c r="Y37" s="35">
        <f t="shared" si="23"/>
        <v>78.921078921078916</v>
      </c>
      <c r="Z37" s="35">
        <f t="shared" si="24"/>
        <v>89.325308837503954</v>
      </c>
      <c r="AA37" s="35">
        <f t="shared" si="25"/>
        <v>-3.3113228235179477</v>
      </c>
      <c r="AB37" s="35">
        <f t="shared" si="26"/>
        <v>-3.3113228235179406</v>
      </c>
      <c r="AC37" s="35">
        <f t="shared" si="27"/>
        <v>-3.3113228235179548</v>
      </c>
      <c r="AF37">
        <v>1.94</v>
      </c>
      <c r="AG37">
        <v>1.94</v>
      </c>
      <c r="AJ37" t="s">
        <v>94</v>
      </c>
    </row>
    <row r="38" spans="1:36" ht="15" x14ac:dyDescent="0.25">
      <c r="A38">
        <v>1.54</v>
      </c>
      <c r="B38">
        <v>4.0999999999999996</v>
      </c>
      <c r="C38">
        <v>7.15</v>
      </c>
      <c r="D38" s="20">
        <f t="shared" si="3"/>
        <v>3.3113228235179371E-2</v>
      </c>
      <c r="E38" s="17">
        <f>IF(OR($A38="",$B38="",$C38=""),"",A38*'MPTO_working_3-way'!$I37)</f>
        <v>1.5909943714821764</v>
      </c>
      <c r="F38" s="21">
        <f>IF(OR($A38="",$B38="",$C38=""),"",B38*'MPTO_working_3-way'!$I37)</f>
        <v>4.2357642357642353</v>
      </c>
      <c r="G38" s="22">
        <f>IF(OR($A38="",$B38="",$C38=""),"",C38*'MPTO_working_3-way'!$I37)</f>
        <v>7.3867595818815328</v>
      </c>
      <c r="H38" s="17">
        <f>IF(OR($A38="",$B38="",$C38=""),"",'MPTO_working_3-way'!E37)</f>
        <v>1.5666297667671871</v>
      </c>
      <c r="I38" s="21">
        <f>IF(OR($A38="",$B38="",$C38=""),"",'MPTO_working_3-way'!F37)</f>
        <v>4.2943392277911467</v>
      </c>
      <c r="J38" s="22">
        <f>IF(OR($A38="",$B38="",$C38=""),"",'MPTO_working_3-way'!G37)</f>
        <v>7.762625307357669</v>
      </c>
      <c r="K38" s="17">
        <f>IF(OR($A38="",$B38="",$C38=""),"",'OddsRatio_working_3-way'!H37)</f>
        <v>1.5748942560708001</v>
      </c>
      <c r="L38" s="21">
        <f>IF(OR($A38="",$B38="",$C38=""),"",'OddsRatio_working_3-way'!I37)</f>
        <v>4.3003188774434804</v>
      </c>
      <c r="M38" s="22">
        <f>IF(OR($A38="",$B38="",$C38=""),"",'OddsRatio_working_3-way'!J37)</f>
        <v>7.5474068052507777</v>
      </c>
      <c r="N38" s="23">
        <f t="shared" si="16"/>
        <v>62.85377358490566</v>
      </c>
      <c r="O38" s="24">
        <f t="shared" si="17"/>
        <v>23.608490566037737</v>
      </c>
      <c r="P38" s="24">
        <f t="shared" si="18"/>
        <v>13.537735849056604</v>
      </c>
      <c r="Q38" t="s">
        <v>213</v>
      </c>
      <c r="R38" t="s">
        <v>214</v>
      </c>
      <c r="S38" s="48" t="s">
        <v>415</v>
      </c>
      <c r="T38" s="35">
        <v>100</v>
      </c>
      <c r="U38" s="35">
        <f t="shared" si="19"/>
        <v>72.222222222222229</v>
      </c>
      <c r="V38" s="35">
        <f t="shared" si="20"/>
        <v>70.760233918128648</v>
      </c>
      <c r="W38" s="35">
        <f t="shared" si="21"/>
        <v>54.128440366972484</v>
      </c>
      <c r="X38" s="35">
        <f t="shared" si="22"/>
        <v>75.111325714898868</v>
      </c>
      <c r="Y38" s="35">
        <f t="shared" si="23"/>
        <v>73.649337410805302</v>
      </c>
      <c r="Z38" s="35">
        <f t="shared" si="24"/>
        <v>57.017543859649123</v>
      </c>
      <c r="AA38" s="35">
        <f t="shared" si="25"/>
        <v>-2.8891034926766395</v>
      </c>
      <c r="AB38" s="35">
        <f t="shared" si="26"/>
        <v>-2.8891034926766537</v>
      </c>
      <c r="AC38" s="35">
        <f t="shared" si="27"/>
        <v>-2.8891034926766395</v>
      </c>
      <c r="AF38">
        <v>2.16</v>
      </c>
      <c r="AG38">
        <v>1.75</v>
      </c>
      <c r="AJ38" t="s">
        <v>94</v>
      </c>
    </row>
    <row r="39" spans="1:36" ht="15" x14ac:dyDescent="0.25">
      <c r="A39">
        <v>3.6</v>
      </c>
      <c r="B39">
        <v>3.42</v>
      </c>
      <c r="C39">
        <v>2.1800000000000002</v>
      </c>
      <c r="D39" s="20">
        <f t="shared" si="3"/>
        <v>2.8891034926766368E-2</v>
      </c>
      <c r="E39" s="17">
        <f>IF(OR($A39="",$B39="",$C39=""),"",A39*'MPTO_working_3-way'!$I38)</f>
        <v>3.7040077257363588</v>
      </c>
      <c r="F39" s="21">
        <f>IF(OR($A39="",$B39="",$C39=""),"",B39*'MPTO_working_3-way'!$I38)</f>
        <v>3.5188073394495407</v>
      </c>
      <c r="G39" s="22">
        <f>IF(OR($A39="",$B39="",$C39=""),"",C39*'MPTO_working_3-way'!$I38)</f>
        <v>2.2429824561403509</v>
      </c>
      <c r="H39" s="17">
        <f>IF(OR($A39="",$B39="",$C39=""),"",'MPTO_working_3-way'!E38)</f>
        <v>3.7292917166866744</v>
      </c>
      <c r="I39" s="21">
        <f>IF(OR($A39="",$B39="",$C39=""),"",'MPTO_working_3-way'!F38)</f>
        <v>3.5364766151219045</v>
      </c>
      <c r="J39" s="22">
        <f>IF(OR($A39="",$B39="",$C39=""),"",'MPTO_working_3-way'!G38)</f>
        <v>2.2267487007944569</v>
      </c>
      <c r="K39" s="17">
        <f>IF(OR($A39="",$B39="",$C39=""),"",'OddsRatio_working_3-way'!H38)</f>
        <v>3.7179096542763528</v>
      </c>
      <c r="L39" s="21">
        <f>IF(OR($A39="",$B39="",$C39=""),"",'OddsRatio_working_3-way'!I38)</f>
        <v>3.529746678211068</v>
      </c>
      <c r="M39" s="22">
        <f>IF(OR($A39="",$B39="",$C39=""),"",'OddsRatio_working_3-way'!J38)</f>
        <v>2.2335128430946529</v>
      </c>
      <c r="N39" s="23">
        <f t="shared" si="16"/>
        <v>26.997783861295794</v>
      </c>
      <c r="O39" s="24">
        <f t="shared" si="17"/>
        <v>28.418719853995572</v>
      </c>
      <c r="P39" s="24">
        <f t="shared" si="18"/>
        <v>44.583496284708644</v>
      </c>
      <c r="Q39" t="s">
        <v>142</v>
      </c>
      <c r="R39" t="s">
        <v>215</v>
      </c>
      <c r="S39" s="48" t="s">
        <v>415</v>
      </c>
      <c r="T39" s="35">
        <v>100</v>
      </c>
      <c r="U39" s="35">
        <f t="shared" si="19"/>
        <v>55.947136563876647</v>
      </c>
      <c r="V39" s="35">
        <f t="shared" si="20"/>
        <v>70.845481049562679</v>
      </c>
      <c r="W39" s="35">
        <f t="shared" si="21"/>
        <v>70.501474926253692</v>
      </c>
      <c r="X39" s="35">
        <f t="shared" si="22"/>
        <v>58.653044024183629</v>
      </c>
      <c r="Y39" s="35">
        <f t="shared" si="23"/>
        <v>73.551388509869668</v>
      </c>
      <c r="Z39" s="35">
        <f t="shared" si="24"/>
        <v>73.207382386560653</v>
      </c>
      <c r="AA39" s="35">
        <f t="shared" si="25"/>
        <v>-2.7059074603069817</v>
      </c>
      <c r="AB39" s="35">
        <f t="shared" si="26"/>
        <v>-2.7059074603069888</v>
      </c>
      <c r="AC39" s="35">
        <f t="shared" si="27"/>
        <v>-2.7059074603069604</v>
      </c>
      <c r="AF39">
        <v>2.16</v>
      </c>
      <c r="AG39">
        <v>1.75</v>
      </c>
      <c r="AJ39" t="s">
        <v>94</v>
      </c>
    </row>
    <row r="40" spans="1:36" ht="15" x14ac:dyDescent="0.25">
      <c r="A40">
        <v>2.27</v>
      </c>
      <c r="B40">
        <v>3.43</v>
      </c>
      <c r="C40">
        <v>3.39</v>
      </c>
      <c r="D40" s="20">
        <f t="shared" si="3"/>
        <v>2.7059074603069666E-2</v>
      </c>
      <c r="E40" s="17">
        <f>IF(OR($A40="",$B40="",$C40=""),"",A40*'MPTO_working_3-way'!$I39)</f>
        <v>2.3314240993489683</v>
      </c>
      <c r="F40" s="21">
        <f>IF(OR($A40="",$B40="",$C40=""),"",B40*'MPTO_working_3-way'!$I39)</f>
        <v>3.5228126258885291</v>
      </c>
      <c r="G40" s="22">
        <f>IF(OR($A40="",$B40="",$C40=""),"",C40*'MPTO_working_3-way'!$I39)</f>
        <v>3.4817302629044065</v>
      </c>
      <c r="H40" s="17">
        <f>IF(OR($A40="",$B40="",$C40=""),"",'MPTO_working_3-way'!E39)</f>
        <v>2.3174490740536147</v>
      </c>
      <c r="I40" s="21">
        <f>IF(OR($A40="",$B40="",$C40=""),"",'MPTO_working_3-way'!F39)</f>
        <v>3.5395035392739183</v>
      </c>
      <c r="J40" s="22">
        <f>IF(OR($A40="",$B40="",$C40=""),"",'MPTO_working_3-way'!G39)</f>
        <v>3.4969246044407454</v>
      </c>
      <c r="K40" s="17">
        <f>IF(OR($A40="",$B40="",$C40=""),"",'OddsRatio_working_3-way'!H39)</f>
        <v>2.3234160286535785</v>
      </c>
      <c r="L40" s="21">
        <f>IF(OR($A40="",$B40="",$C40=""),"",'OddsRatio_working_3-way'!I39)</f>
        <v>3.5322054721481844</v>
      </c>
      <c r="M40" s="22">
        <f>IF(OR($A40="",$B40="",$C40=""),"",'OddsRatio_working_3-way'!J39)</f>
        <v>3.4905230775449221</v>
      </c>
      <c r="N40" s="23">
        <f t="shared" si="16"/>
        <v>42.892239137411423</v>
      </c>
      <c r="O40" s="24">
        <f t="shared" si="17"/>
        <v>28.386408991814559</v>
      </c>
      <c r="P40" s="24">
        <f t="shared" si="18"/>
        <v>28.721351870774019</v>
      </c>
      <c r="Q40" t="s">
        <v>216</v>
      </c>
      <c r="R40" t="s">
        <v>141</v>
      </c>
      <c r="S40" s="48" t="s">
        <v>415</v>
      </c>
      <c r="T40" s="35">
        <v>100</v>
      </c>
      <c r="U40" s="35">
        <f t="shared" si="19"/>
        <v>63.235294117647051</v>
      </c>
      <c r="V40" s="35">
        <f t="shared" si="20"/>
        <v>68.847352024922117</v>
      </c>
      <c r="W40" s="35">
        <f t="shared" si="21"/>
        <v>65.277777777777771</v>
      </c>
      <c r="X40" s="35">
        <f t="shared" si="22"/>
        <v>65.874870197300098</v>
      </c>
      <c r="Y40" s="35">
        <f t="shared" si="23"/>
        <v>71.486928104575156</v>
      </c>
      <c r="Z40" s="35">
        <f t="shared" si="24"/>
        <v>67.917353857430811</v>
      </c>
      <c r="AA40" s="35">
        <f t="shared" si="25"/>
        <v>-2.6395760796530467</v>
      </c>
      <c r="AB40" s="35">
        <f t="shared" si="26"/>
        <v>-2.6395760796530396</v>
      </c>
      <c r="AC40" s="35">
        <f t="shared" si="27"/>
        <v>-2.6395760796530396</v>
      </c>
      <c r="AF40">
        <v>2.16</v>
      </c>
      <c r="AG40">
        <v>1.75</v>
      </c>
      <c r="AJ40" t="s">
        <v>94</v>
      </c>
    </row>
    <row r="41" spans="1:36" s="35" customFormat="1" ht="15" x14ac:dyDescent="0.25">
      <c r="A41">
        <v>2.72</v>
      </c>
      <c r="B41">
        <v>3.21</v>
      </c>
      <c r="C41">
        <v>2.88</v>
      </c>
      <c r="D41" s="20">
        <f t="shared" si="3"/>
        <v>2.6395760796530388E-2</v>
      </c>
      <c r="E41" s="17">
        <f>IF(OR($A41="",$B41="",$C41=""),"",A41*'MPTO_working_3-way'!$I40)</f>
        <v>2.7917964693665627</v>
      </c>
      <c r="F41" s="21">
        <f>IF(OR($A41="",$B41="",$C41=""),"",B41*'MPTO_working_3-way'!$I40)</f>
        <v>3.2947303921568625</v>
      </c>
      <c r="G41" s="22">
        <f>IF(OR($A41="",$B41="",$C41=""),"",C41*'MPTO_working_3-way'!$I40)</f>
        <v>2.9560197910940076</v>
      </c>
      <c r="H41" s="17">
        <f>IF(OR($A41="",$B41="",$C41=""),"",'MPTO_working_3-way'!E40)</f>
        <v>2.7866915378777666</v>
      </c>
      <c r="I41" s="21">
        <f>IF(OR($A41="",$B41="",$C41=""),"",'MPTO_working_3-way'!F40)</f>
        <v>3.303296536996712</v>
      </c>
      <c r="J41" s="22">
        <f>IF(OR($A41="",$B41="",$C41=""),"",'MPTO_working_3-way'!G40)</f>
        <v>2.9548763612297697</v>
      </c>
      <c r="K41" s="17">
        <f>IF(OR($A41="",$B41="",$C41=""),"",'OddsRatio_working_3-way'!H40)</f>
        <v>2.7891793509931824</v>
      </c>
      <c r="L41" s="21">
        <f>IF(OR($A41="",$B41="",$C41=""),"",'OddsRatio_working_3-way'!I40)</f>
        <v>3.2988874219156581</v>
      </c>
      <c r="M41" s="22">
        <f>IF(OR($A41="",$B41="",$C41=""),"",'OddsRatio_working_3-way'!J40)</f>
        <v>2.955614639457663</v>
      </c>
      <c r="N41" s="23">
        <f t="shared" si="16"/>
        <v>35.819230053933424</v>
      </c>
      <c r="O41" s="24">
        <f t="shared" si="17"/>
        <v>30.351497117351684</v>
      </c>
      <c r="P41" s="24">
        <f t="shared" si="18"/>
        <v>33.829272828714899</v>
      </c>
      <c r="Q41" t="s">
        <v>217</v>
      </c>
      <c r="R41" t="s">
        <v>218</v>
      </c>
      <c r="S41" s="48" t="s">
        <v>415</v>
      </c>
      <c r="T41" s="35">
        <v>100</v>
      </c>
      <c r="U41" s="35">
        <f t="shared" si="19"/>
        <v>46.524064171122987</v>
      </c>
      <c r="V41" s="35">
        <f t="shared" si="20"/>
        <v>71.988795518207283</v>
      </c>
      <c r="W41" s="35">
        <f t="shared" si="21"/>
        <v>78.448275862068954</v>
      </c>
      <c r="X41" s="35">
        <f t="shared" si="22"/>
        <v>49.562928619723756</v>
      </c>
      <c r="Y41" s="35">
        <f t="shared" si="23"/>
        <v>75.027659966808031</v>
      </c>
      <c r="Z41" s="35">
        <f t="shared" si="24"/>
        <v>81.487140310669716</v>
      </c>
      <c r="AA41" s="35">
        <f t="shared" si="25"/>
        <v>-3.0388644486007692</v>
      </c>
      <c r="AB41" s="35">
        <f t="shared" si="26"/>
        <v>-3.0388644486007479</v>
      </c>
      <c r="AC41" s="35">
        <f t="shared" si="27"/>
        <v>-3.0388644486007621</v>
      </c>
      <c r="AD41" s="36"/>
      <c r="AE41" s="36"/>
      <c r="AF41">
        <v>2.29</v>
      </c>
      <c r="AG41">
        <v>1.68</v>
      </c>
      <c r="AH41" s="36"/>
      <c r="AI41" s="36"/>
      <c r="AJ41" t="s">
        <v>94</v>
      </c>
    </row>
    <row r="42" spans="1:36" ht="15" x14ac:dyDescent="0.25">
      <c r="A42">
        <v>1.87</v>
      </c>
      <c r="B42">
        <v>3.57</v>
      </c>
      <c r="C42">
        <v>4.6399999999999997</v>
      </c>
      <c r="D42" s="20">
        <f t="shared" si="3"/>
        <v>3.0388644486007532E-2</v>
      </c>
      <c r="E42" s="17">
        <f>IF(OR($A42="",$B42="",$C42=""),"",A42*'MPTO_working_3-way'!$I41)</f>
        <v>1.9268267651888342</v>
      </c>
      <c r="F42" s="21">
        <f>IF(OR($A42="",$B42="",$C42=""),"",B42*'MPTO_working_3-way'!$I41)</f>
        <v>3.6784874608150466</v>
      </c>
      <c r="G42" s="22">
        <f>IF(OR($A42="",$B42="",$C42=""),"",C42*'MPTO_working_3-way'!$I41)</f>
        <v>4.7810033104150742</v>
      </c>
      <c r="H42" s="17">
        <f>IF(OR($A42="",$B42="",$C42=""),"",'MPTO_working_3-way'!E41)</f>
        <v>1.906105944986938</v>
      </c>
      <c r="I42" s="21">
        <f>IF(OR($A42="",$B42="",$C42=""),"",'MPTO_working_3-way'!F41)</f>
        <v>3.7039438200115455</v>
      </c>
      <c r="J42" s="22">
        <f>IF(OR($A42="",$B42="",$C42=""),"",'MPTO_working_3-way'!G41)</f>
        <v>4.8688408946779624</v>
      </c>
      <c r="K42" s="17">
        <f>IF(OR($A42="",$B42="",$C42=""),"",'OddsRatio_working_3-way'!H41)</f>
        <v>1.914046202269541</v>
      </c>
      <c r="L42" s="21">
        <f>IF(OR($A42="",$B42="",$C42=""),"",'OddsRatio_working_3-way'!I41)</f>
        <v>3.7001134940605969</v>
      </c>
      <c r="M42" s="22">
        <f>IF(OR($A42="",$B42="",$C42=""),"",'OddsRatio_working_3-way'!J41)</f>
        <v>4.824285260070261</v>
      </c>
      <c r="N42" s="23">
        <f t="shared" si="16"/>
        <v>51.898801597869507</v>
      </c>
      <c r="O42" s="24">
        <f t="shared" si="17"/>
        <v>27.18508655126498</v>
      </c>
      <c r="P42" s="24">
        <f t="shared" si="18"/>
        <v>20.916111850865516</v>
      </c>
      <c r="Q42" t="s">
        <v>219</v>
      </c>
      <c r="R42" t="s">
        <v>220</v>
      </c>
      <c r="S42" s="48" t="s">
        <v>415</v>
      </c>
      <c r="T42" s="35">
        <v>100</v>
      </c>
      <c r="U42" s="35">
        <f t="shared" si="19"/>
        <v>52.153110047846894</v>
      </c>
      <c r="V42" s="35">
        <f t="shared" si="20"/>
        <v>70.414201183431956</v>
      </c>
      <c r="W42" s="35">
        <f t="shared" si="21"/>
        <v>74.619289340101517</v>
      </c>
      <c r="X42" s="35">
        <f t="shared" si="22"/>
        <v>54.966509476466527</v>
      </c>
      <c r="Y42" s="35">
        <f t="shared" si="23"/>
        <v>73.227600612051589</v>
      </c>
      <c r="Z42" s="35">
        <f t="shared" si="24"/>
        <v>77.432688768721164</v>
      </c>
      <c r="AA42" s="35">
        <f t="shared" si="25"/>
        <v>-2.8133994286196327</v>
      </c>
      <c r="AB42" s="35">
        <f t="shared" si="26"/>
        <v>-2.8133994286196327</v>
      </c>
      <c r="AC42" s="35">
        <f t="shared" si="27"/>
        <v>-2.8133994286196469</v>
      </c>
      <c r="AF42">
        <v>1.98</v>
      </c>
      <c r="AG42">
        <v>1.91</v>
      </c>
      <c r="AJ42" t="s">
        <v>94</v>
      </c>
    </row>
    <row r="43" spans="1:36" ht="15" x14ac:dyDescent="0.25">
      <c r="A43">
        <v>2.09</v>
      </c>
      <c r="B43">
        <v>3.38</v>
      </c>
      <c r="C43">
        <v>3.94</v>
      </c>
      <c r="D43" s="20">
        <f t="shared" si="3"/>
        <v>2.8133994286196451E-2</v>
      </c>
      <c r="E43" s="17">
        <f>IF(OR($A43="",$B43="",$C43=""),"",A43*'MPTO_working_3-way'!$I42)</f>
        <v>2.1488000480581504</v>
      </c>
      <c r="F43" s="21">
        <f>IF(OR($A43="",$B43="",$C43=""),"",B43*'MPTO_working_3-way'!$I42)</f>
        <v>3.4750929006873439</v>
      </c>
      <c r="G43" s="22">
        <f>IF(OR($A43="",$B43="",$C43=""),"",C43*'MPTO_working_3-way'!$I42)</f>
        <v>4.0508479374876138</v>
      </c>
      <c r="H43" s="17">
        <f>IF(OR($A43="",$B43="",$C43=""),"",'MPTO_working_3-way'!E42)</f>
        <v>2.1317829805690014</v>
      </c>
      <c r="I43" s="21">
        <f>IF(OR($A43="",$B43="",$C43=""),"",'MPTO_working_3-way'!F42)</f>
        <v>3.4906451921988397</v>
      </c>
      <c r="J43" s="22">
        <f>IF(OR($A43="",$B43="",$C43=""),"",'MPTO_working_3-way'!G42)</f>
        <v>4.0911657622207027</v>
      </c>
      <c r="K43" s="17">
        <f>IF(OR($A43="",$B43="",$C43=""),"",'OddsRatio_working_3-way'!H42)</f>
        <v>2.1387468456316019</v>
      </c>
      <c r="L43" s="21">
        <f>IF(OR($A43="",$B43="",$C43=""),"",'OddsRatio_working_3-way'!I42)</f>
        <v>3.4864380666084518</v>
      </c>
      <c r="M43" s="22">
        <f>IF(OR($A43="",$B43="",$C43=""),"",'OddsRatio_working_3-way'!J42)</f>
        <v>4.0714823175751471</v>
      </c>
      <c r="N43" s="23">
        <f t="shared" si="16"/>
        <v>46.537601341906623</v>
      </c>
      <c r="O43" s="24">
        <f t="shared" si="17"/>
        <v>28.776209113782496</v>
      </c>
      <c r="P43" s="24">
        <f t="shared" si="18"/>
        <v>24.686189544310874</v>
      </c>
      <c r="Q43" t="s">
        <v>221</v>
      </c>
      <c r="R43" t="s">
        <v>222</v>
      </c>
      <c r="S43" s="48" t="s">
        <v>415</v>
      </c>
      <c r="T43" s="35">
        <v>100</v>
      </c>
      <c r="U43" s="35">
        <f t="shared" si="19"/>
        <v>46.808510638297875</v>
      </c>
      <c r="V43" s="35">
        <f t="shared" si="20"/>
        <v>72.067039106145245</v>
      </c>
      <c r="W43" s="35">
        <f t="shared" si="21"/>
        <v>78.070175438596479</v>
      </c>
      <c r="X43" s="35">
        <f t="shared" si="22"/>
        <v>49.862785455258255</v>
      </c>
      <c r="Y43" s="35">
        <f t="shared" si="23"/>
        <v>75.121313923105632</v>
      </c>
      <c r="Z43" s="35">
        <f t="shared" si="24"/>
        <v>81.12445025555688</v>
      </c>
      <c r="AA43" s="35">
        <f t="shared" si="25"/>
        <v>-3.0542748169603797</v>
      </c>
      <c r="AB43" s="35">
        <f t="shared" si="26"/>
        <v>-3.0542748169603868</v>
      </c>
      <c r="AC43" s="35">
        <f t="shared" si="27"/>
        <v>-3.054274816960401</v>
      </c>
      <c r="AF43">
        <v>2.27</v>
      </c>
      <c r="AG43">
        <v>1.68</v>
      </c>
      <c r="AJ43" t="s">
        <v>94</v>
      </c>
    </row>
    <row r="44" spans="1:36" ht="15" x14ac:dyDescent="0.25">
      <c r="A44">
        <v>1.88</v>
      </c>
      <c r="B44">
        <v>3.58</v>
      </c>
      <c r="C44">
        <v>4.5599999999999996</v>
      </c>
      <c r="D44" s="20">
        <f t="shared" si="3"/>
        <v>3.0542748169603895E-2</v>
      </c>
      <c r="E44" s="17">
        <f>IF(OR($A44="",$B44="",$C44=""),"",A44*'MPTO_working_3-way'!$I43)</f>
        <v>1.9374203665588552</v>
      </c>
      <c r="F44" s="21">
        <f>IF(OR($A44="",$B44="",$C44=""),"",B44*'MPTO_working_3-way'!$I43)</f>
        <v>3.6893430384471819</v>
      </c>
      <c r="G44" s="22">
        <f>IF(OR($A44="",$B44="",$C44=""),"",C44*'MPTO_working_3-way'!$I43)</f>
        <v>4.6992749316533935</v>
      </c>
      <c r="H44" s="17">
        <f>IF(OR($A44="",$B44="",$C44=""),"",'MPTO_working_3-way'!E43)</f>
        <v>1.9166855965098919</v>
      </c>
      <c r="I44" s="21">
        <f>IF(OR($A44="",$B44="",$C44=""),"",'MPTO_working_3-way'!F43)</f>
        <v>3.715418378191313</v>
      </c>
      <c r="J44" s="22">
        <f>IF(OR($A44="",$B44="",$C44=""),"",'MPTO_working_3-way'!G43)</f>
        <v>4.7820044475320858</v>
      </c>
      <c r="K44" s="17">
        <f>IF(OR($A44="",$B44="",$C44=""),"",'OddsRatio_working_3-way'!H43)</f>
        <v>1.9246400887653328</v>
      </c>
      <c r="L44" s="21">
        <f>IF(OR($A44="",$B44="",$C44=""),"",'OddsRatio_working_3-way'!I43)</f>
        <v>3.7108766238801794</v>
      </c>
      <c r="M44" s="22">
        <f>IF(OR($A44="",$B44="",$C44=""),"",'OddsRatio_working_3-way'!J43)</f>
        <v>4.7405894500052073</v>
      </c>
      <c r="N44" s="23">
        <f t="shared" si="16"/>
        <v>51.615024661692175</v>
      </c>
      <c r="O44" s="24">
        <f t="shared" si="17"/>
        <v>27.10509674971544</v>
      </c>
      <c r="P44" s="24">
        <f t="shared" si="18"/>
        <v>21.279878588592389</v>
      </c>
      <c r="Q44" t="s">
        <v>223</v>
      </c>
      <c r="R44" t="s">
        <v>224</v>
      </c>
      <c r="S44" s="48" t="s">
        <v>415</v>
      </c>
      <c r="T44" s="35">
        <v>100</v>
      </c>
      <c r="U44" s="35">
        <f t="shared" si="19"/>
        <v>47.643979057591622</v>
      </c>
      <c r="V44" s="35">
        <f t="shared" si="20"/>
        <v>72.222222222222229</v>
      </c>
      <c r="W44" s="35">
        <f t="shared" si="21"/>
        <v>77.116704805491992</v>
      </c>
      <c r="X44" s="35">
        <f t="shared" si="22"/>
        <v>50.661072972285794</v>
      </c>
      <c r="Y44" s="35">
        <f t="shared" si="23"/>
        <v>75.239316136916386</v>
      </c>
      <c r="Z44" s="35">
        <f t="shared" si="24"/>
        <v>80.133798720186149</v>
      </c>
      <c r="AA44" s="35">
        <f t="shared" si="25"/>
        <v>-3.017093914694172</v>
      </c>
      <c r="AB44" s="35">
        <f t="shared" si="26"/>
        <v>-3.0170939146941578</v>
      </c>
      <c r="AC44" s="35">
        <f t="shared" si="27"/>
        <v>-3.0170939146941578</v>
      </c>
      <c r="AF44">
        <v>2.1</v>
      </c>
      <c r="AG44">
        <v>1.79</v>
      </c>
      <c r="AJ44" t="s">
        <v>94</v>
      </c>
    </row>
    <row r="45" spans="1:36" ht="15" x14ac:dyDescent="0.25">
      <c r="A45">
        <v>1.91</v>
      </c>
      <c r="B45">
        <v>3.6</v>
      </c>
      <c r="C45">
        <v>4.37</v>
      </c>
      <c r="D45" s="20">
        <f t="shared" si="3"/>
        <v>3.0170939146941578E-2</v>
      </c>
      <c r="E45" s="17">
        <f>IF(OR($A45="",$B45="",$C45=""),"",A45*'MPTO_working_3-way'!$I44)</f>
        <v>1.9676264937706582</v>
      </c>
      <c r="F45" s="21">
        <f>IF(OR($A45="",$B45="",$C45=""),"",B45*'MPTO_working_3-way'!$I44)</f>
        <v>3.7086153809289897</v>
      </c>
      <c r="G45" s="22">
        <f>IF(OR($A45="",$B45="",$C45=""),"",C45*'MPTO_working_3-way'!$I44)</f>
        <v>4.5018470040721352</v>
      </c>
      <c r="H45" s="17">
        <f>IF(OR($A45="",$B45="",$C45=""),"",'MPTO_working_3-way'!E44)</f>
        <v>1.9474074205293563</v>
      </c>
      <c r="I45" s="21">
        <f>IF(OR($A45="",$B45="",$C45=""),"",'MPTO_working_3-way'!F44)</f>
        <v>3.7352346445939091</v>
      </c>
      <c r="J45" s="22">
        <f>IF(OR($A45="",$B45="",$C45=""),"",'MPTO_working_3-way'!G44)</f>
        <v>4.5708858692731047</v>
      </c>
      <c r="K45" s="17">
        <f>IF(OR($A45="",$B45="",$C45=""),"",'OddsRatio_working_3-way'!H44)</f>
        <v>1.955209013463034</v>
      </c>
      <c r="L45" s="21">
        <f>IF(OR($A45="",$B45="",$C45=""),"",'OddsRatio_working_3-way'!I44)</f>
        <v>3.729168609894383</v>
      </c>
      <c r="M45" s="22">
        <f>IF(OR($A45="",$B45="",$C45=""),"",'OddsRatio_working_3-way'!J44)</f>
        <v>4.5374223905169515</v>
      </c>
      <c r="N45" s="23">
        <f t="shared" si="16"/>
        <v>50.822653748865285</v>
      </c>
      <c r="O45" s="24">
        <f t="shared" si="17"/>
        <v>26.964241294536855</v>
      </c>
      <c r="P45" s="24">
        <f t="shared" si="18"/>
        <v>22.213104956597864</v>
      </c>
      <c r="Q45" t="s">
        <v>225</v>
      </c>
      <c r="R45" t="s">
        <v>226</v>
      </c>
      <c r="S45" s="48" t="s">
        <v>415</v>
      </c>
      <c r="T45" s="35">
        <v>100</v>
      </c>
      <c r="U45" s="35">
        <f t="shared" si="19"/>
        <v>56.521739130434774</v>
      </c>
      <c r="V45" s="35">
        <f t="shared" si="20"/>
        <v>69.040247678018574</v>
      </c>
      <c r="W45" s="35">
        <f t="shared" si="21"/>
        <v>71.509971509971507</v>
      </c>
      <c r="X45" s="35">
        <f t="shared" si="22"/>
        <v>59.449780812009912</v>
      </c>
      <c r="Y45" s="35">
        <f t="shared" si="23"/>
        <v>71.968289359593712</v>
      </c>
      <c r="Z45" s="35">
        <f t="shared" si="24"/>
        <v>74.438013191546645</v>
      </c>
      <c r="AA45" s="35">
        <f t="shared" si="25"/>
        <v>-2.928041681575138</v>
      </c>
      <c r="AB45" s="35">
        <f t="shared" si="26"/>
        <v>-2.928041681575138</v>
      </c>
      <c r="AC45" s="35">
        <f t="shared" si="27"/>
        <v>-2.928041681575138</v>
      </c>
      <c r="AF45">
        <v>2.16</v>
      </c>
      <c r="AG45">
        <v>1.75</v>
      </c>
      <c r="AJ45" t="s">
        <v>94</v>
      </c>
    </row>
    <row r="46" spans="1:36" s="35" customFormat="1" ht="15" x14ac:dyDescent="0.25">
      <c r="A46">
        <v>2.2999999999999998</v>
      </c>
      <c r="B46">
        <v>3.23</v>
      </c>
      <c r="C46">
        <v>3.51</v>
      </c>
      <c r="D46" s="20">
        <f t="shared" si="3"/>
        <v>2.9280416815751442E-2</v>
      </c>
      <c r="E46" s="17">
        <f>IF(OR($A46="",$B46="",$C46=""),"",A46*'MPTO_working_3-way'!$I45)</f>
        <v>2.3673449586762283</v>
      </c>
      <c r="F46" s="21">
        <f>IF(OR($A46="",$B46="",$C46=""),"",B46*'MPTO_working_3-way'!$I45)</f>
        <v>3.3245757463148773</v>
      </c>
      <c r="G46" s="22">
        <f>IF(OR($A46="",$B46="",$C46=""),"",C46*'MPTO_working_3-way'!$I45)</f>
        <v>3.6127742630232875</v>
      </c>
      <c r="H46" s="17">
        <f>IF(OR($A46="",$B46="",$C46=""),"",'MPTO_working_3-way'!E45)</f>
        <v>2.3528167830081399</v>
      </c>
      <c r="I46" s="21">
        <f>IF(OR($A46="",$B46="",$C46=""),"",'MPTO_working_3-way'!F45)</f>
        <v>3.3351411545868372</v>
      </c>
      <c r="J46" s="22">
        <f>IF(OR($A46="",$B46="",$C46=""),"",'MPTO_working_3-way'!G45)</f>
        <v>3.6345114105565601</v>
      </c>
      <c r="K46" s="17">
        <f>IF(OR($A46="",$B46="",$C46=""),"",'OddsRatio_working_3-way'!H45)</f>
        <v>2.3590924587088056</v>
      </c>
      <c r="L46" s="21">
        <f>IF(OR($A46="",$B46="",$C46=""),"",'OddsRatio_working_3-way'!I45)</f>
        <v>3.3313662945543365</v>
      </c>
      <c r="M46" s="22">
        <f>IF(OR($A46="",$B46="",$C46=""),"",'OddsRatio_working_3-way'!J45)</f>
        <v>3.6240939010454647</v>
      </c>
      <c r="N46" s="23">
        <f t="shared" si="16"/>
        <v>42.241414641961597</v>
      </c>
      <c r="O46" s="24">
        <f t="shared" si="17"/>
        <v>30.079025906040762</v>
      </c>
      <c r="P46" s="24">
        <f t="shared" si="18"/>
        <v>27.679559451997626</v>
      </c>
      <c r="Q46" t="s">
        <v>227</v>
      </c>
      <c r="R46" t="s">
        <v>228</v>
      </c>
      <c r="S46" s="48" t="s">
        <v>415</v>
      </c>
      <c r="T46" s="35">
        <v>100</v>
      </c>
      <c r="U46" s="35">
        <f t="shared" si="19"/>
        <v>33.774834437086092</v>
      </c>
      <c r="V46" s="35">
        <f t="shared" si="20"/>
        <v>77.220956719817764</v>
      </c>
      <c r="W46" s="35">
        <f t="shared" si="21"/>
        <v>85.228951255539144</v>
      </c>
      <c r="X46" s="35">
        <f t="shared" si="22"/>
        <v>37.550092024643092</v>
      </c>
      <c r="Y46" s="35">
        <f t="shared" si="23"/>
        <v>80.996214307374771</v>
      </c>
      <c r="Z46" s="35">
        <f t="shared" si="24"/>
        <v>89.004208843096137</v>
      </c>
      <c r="AA46" s="35">
        <f t="shared" si="25"/>
        <v>-3.7752575875570002</v>
      </c>
      <c r="AB46" s="35">
        <f t="shared" si="26"/>
        <v>-3.7752575875570074</v>
      </c>
      <c r="AC46" s="35">
        <f t="shared" si="27"/>
        <v>-3.7752575875569931</v>
      </c>
      <c r="AD46" s="36"/>
      <c r="AE46" s="36"/>
      <c r="AF46">
        <v>2.46</v>
      </c>
      <c r="AG46">
        <v>1.6</v>
      </c>
      <c r="AH46" s="36"/>
      <c r="AI46" s="36"/>
      <c r="AJ46" t="s">
        <v>94</v>
      </c>
    </row>
    <row r="47" spans="1:36" ht="15" x14ac:dyDescent="0.25">
      <c r="A47">
        <v>1.51</v>
      </c>
      <c r="B47">
        <v>4.3899999999999997</v>
      </c>
      <c r="C47">
        <v>6.77</v>
      </c>
      <c r="D47" s="20">
        <f t="shared" si="3"/>
        <v>3.7752575875570127E-2</v>
      </c>
      <c r="E47" s="17">
        <f>IF(OR($A47="",$B47="",$C47=""),"",A47*'MPTO_working_3-way'!$I46)</f>
        <v>1.5670063895721109</v>
      </c>
      <c r="F47" s="21">
        <f>IF(OR($A47="",$B47="",$C47=""),"",B47*'MPTO_working_3-way'!$I46)</f>
        <v>4.5557338080937528</v>
      </c>
      <c r="G47" s="22">
        <f>IF(OR($A47="",$B47="",$C47=""),"",C47*'MPTO_working_3-way'!$I46)</f>
        <v>7.0255849386776097</v>
      </c>
      <c r="H47" s="17">
        <f>IF(OR($A47="",$B47="",$C47=""),"",'MPTO_working_3-way'!E46)</f>
        <v>1.539249009562536</v>
      </c>
      <c r="I47" s="21">
        <f>IF(OR($A47="",$B47="",$C47=""),"",'MPTO_working_3-way'!F46)</f>
        <v>4.6467053933075455</v>
      </c>
      <c r="J47" s="22">
        <f>IF(OR($A47="",$B47="",$C47=""),"",'MPTO_working_3-way'!G46)</f>
        <v>7.4004840908480043</v>
      </c>
      <c r="K47" s="17">
        <f>IF(OR($A47="",$B47="",$C47=""),"",'OddsRatio_working_3-way'!H46)</f>
        <v>1.5482991874804213</v>
      </c>
      <c r="L47" s="21">
        <f>IF(OR($A47="",$B47="",$C47=""),"",'OddsRatio_working_3-way'!I46)</f>
        <v>4.6445769520757434</v>
      </c>
      <c r="M47" s="22">
        <f>IF(OR($A47="",$B47="",$C47=""),"",'OddsRatio_working_3-way'!J46)</f>
        <v>7.2033064936510458</v>
      </c>
      <c r="N47" s="23">
        <f t="shared" si="16"/>
        <v>63.815949102355709</v>
      </c>
      <c r="O47" s="24">
        <f t="shared" si="17"/>
        <v>21.950360625183851</v>
      </c>
      <c r="P47" s="24">
        <f t="shared" si="18"/>
        <v>14.23369027246043</v>
      </c>
      <c r="Q47" t="s">
        <v>140</v>
      </c>
      <c r="R47" t="s">
        <v>229</v>
      </c>
      <c r="S47" s="48" t="s">
        <v>415</v>
      </c>
      <c r="T47" s="35">
        <v>100</v>
      </c>
      <c r="U47" s="35">
        <f t="shared" si="19"/>
        <v>61.240310077519375</v>
      </c>
      <c r="V47" s="35">
        <f t="shared" si="20"/>
        <v>71.671388101982998</v>
      </c>
      <c r="W47" s="35">
        <f t="shared" si="21"/>
        <v>62.825278810408925</v>
      </c>
      <c r="X47" s="35">
        <f t="shared" si="22"/>
        <v>65.50333308760807</v>
      </c>
      <c r="Y47" s="35">
        <f t="shared" si="23"/>
        <v>75.9344111120717</v>
      </c>
      <c r="Z47" s="35">
        <f t="shared" si="24"/>
        <v>67.088301820497605</v>
      </c>
      <c r="AA47" s="35">
        <f t="shared" si="25"/>
        <v>-4.2630230100886948</v>
      </c>
      <c r="AB47" s="35">
        <f t="shared" si="26"/>
        <v>-4.2630230100887019</v>
      </c>
      <c r="AC47" s="35">
        <f t="shared" si="27"/>
        <v>-4.2630230100886806</v>
      </c>
      <c r="AF47">
        <v>1.88</v>
      </c>
      <c r="AG47">
        <v>1.99</v>
      </c>
      <c r="AJ47" t="s">
        <v>99</v>
      </c>
    </row>
    <row r="48" spans="1:36" ht="15" x14ac:dyDescent="0.25">
      <c r="A48">
        <v>2.58</v>
      </c>
      <c r="B48">
        <v>3.53</v>
      </c>
      <c r="C48">
        <v>2.69</v>
      </c>
      <c r="D48" s="20">
        <f t="shared" si="3"/>
        <v>4.2630230100886957E-2</v>
      </c>
      <c r="E48" s="17">
        <f>IF(OR($A48="",$B48="",$C48=""),"",A48*'MPTO_working_3-way'!$I47)</f>
        <v>2.6899859936602883</v>
      </c>
      <c r="F48" s="21">
        <f>IF(OR($A48="",$B48="",$C48=""),"",B48*'MPTO_working_3-way'!$I47)</f>
        <v>3.6804847122561308</v>
      </c>
      <c r="G48" s="22">
        <f>IF(OR($A48="",$B48="",$C48=""),"",C48*'MPTO_working_3-way'!$I47)</f>
        <v>2.8046753189713858</v>
      </c>
      <c r="H48" s="17">
        <f>IF(OR($A48="",$B48="",$C48=""),"",'MPTO_working_3-way'!E47)</f>
        <v>2.6781877122467441</v>
      </c>
      <c r="I48" s="21">
        <f>IF(OR($A48="",$B48="",$C48=""),"",'MPTO_working_3-way'!F47)</f>
        <v>3.716421542129972</v>
      </c>
      <c r="J48" s="22">
        <f>IF(OR($A48="",$B48="",$C48=""),"",'MPTO_working_3-way'!G47)</f>
        <v>2.7969122688553223</v>
      </c>
      <c r="K48" s="17">
        <f>IF(OR($A48="",$B48="",$C48=""),"",'OddsRatio_working_3-way'!H47)</f>
        <v>2.6842212681209161</v>
      </c>
      <c r="L48" s="21">
        <f>IF(OR($A48="",$B48="",$C48=""),"",'OddsRatio_working_3-way'!I47)</f>
        <v>3.6968859546493151</v>
      </c>
      <c r="M48" s="22">
        <f>IF(OR($A48="",$B48="",$C48=""),"",'OddsRatio_working_3-way'!J47)</f>
        <v>2.8014771791926254</v>
      </c>
      <c r="N48" s="23">
        <f t="shared" si="16"/>
        <v>37.174914752596571</v>
      </c>
      <c r="O48" s="24">
        <f t="shared" si="17"/>
        <v>27.170334295098915</v>
      </c>
      <c r="P48" s="24">
        <f t="shared" si="18"/>
        <v>35.654750952304518</v>
      </c>
      <c r="Q48" t="s">
        <v>230</v>
      </c>
      <c r="R48" t="s">
        <v>231</v>
      </c>
      <c r="S48" s="48" t="s">
        <v>415</v>
      </c>
      <c r="T48" s="35">
        <v>100</v>
      </c>
      <c r="U48" s="35">
        <f t="shared" si="19"/>
        <v>47.089947089947096</v>
      </c>
      <c r="V48" s="35">
        <f t="shared" si="20"/>
        <v>73.544973544973558</v>
      </c>
      <c r="W48" s="35">
        <f t="shared" si="21"/>
        <v>75.786924939467312</v>
      </c>
      <c r="X48" s="35">
        <f t="shared" si="22"/>
        <v>50.668101515559151</v>
      </c>
      <c r="Y48" s="35">
        <f t="shared" si="23"/>
        <v>77.1231279705856</v>
      </c>
      <c r="Z48" s="35">
        <f t="shared" si="24"/>
        <v>79.365079365079367</v>
      </c>
      <c r="AA48" s="35">
        <f t="shared" si="25"/>
        <v>-3.5781544256120554</v>
      </c>
      <c r="AB48" s="35">
        <f t="shared" si="26"/>
        <v>-3.5781544256120412</v>
      </c>
      <c r="AC48" s="35">
        <f t="shared" si="27"/>
        <v>-3.5781544256120554</v>
      </c>
      <c r="AF48">
        <v>1.91</v>
      </c>
      <c r="AG48">
        <v>1.96</v>
      </c>
      <c r="AJ48" t="s">
        <v>99</v>
      </c>
    </row>
    <row r="49" spans="1:36" ht="15" x14ac:dyDescent="0.25">
      <c r="A49">
        <v>1.89</v>
      </c>
      <c r="B49">
        <v>3.78</v>
      </c>
      <c r="C49">
        <v>4.13</v>
      </c>
      <c r="D49" s="20">
        <f t="shared" si="3"/>
        <v>3.5781544256120679E-2</v>
      </c>
      <c r="E49" s="17">
        <f>IF(OR($A49="",$B49="",$C49=""),"",A49*'MPTO_working_3-way'!$I48)</f>
        <v>1.9576271186440679</v>
      </c>
      <c r="F49" s="21">
        <f>IF(OR($A49="",$B49="",$C49=""),"",B49*'MPTO_working_3-way'!$I48)</f>
        <v>3.9152542372881358</v>
      </c>
      <c r="G49" s="22">
        <f>IF(OR($A49="",$B49="",$C49=""),"",C49*'MPTO_working_3-way'!$I48)</f>
        <v>4.2777777777777786</v>
      </c>
      <c r="H49" s="17">
        <f>IF(OR($A49="",$B49="",$C49=""),"",'MPTO_working_3-way'!E48)</f>
        <v>1.9335876538928389</v>
      </c>
      <c r="I49" s="21">
        <f>IF(OR($A49="",$B49="",$C49=""),"",'MPTO_working_3-way'!F48)</f>
        <v>3.9584664536741219</v>
      </c>
      <c r="J49" s="22">
        <f>IF(OR($A49="",$B49="",$C49=""),"",'MPTO_working_3-way'!G48)</f>
        <v>4.3439813011297241</v>
      </c>
      <c r="K49" s="17">
        <f>IF(OR($A49="",$B49="",$C49=""),"",'OddsRatio_working_3-way'!H48)</f>
        <v>1.9426836939750349</v>
      </c>
      <c r="L49" s="21">
        <f>IF(OR($A49="",$B49="",$C49=""),"",'OddsRatio_working_3-way'!I48)</f>
        <v>3.9445625497197714</v>
      </c>
      <c r="M49" s="22">
        <f>IF(OR($A49="",$B49="",$C49=""),"",'OddsRatio_working_3-way'!J48)</f>
        <v>4.3152808563391671</v>
      </c>
      <c r="N49" s="23">
        <f t="shared" si="16"/>
        <v>51.082251082251084</v>
      </c>
      <c r="O49" s="24">
        <f t="shared" si="17"/>
        <v>25.541125541125542</v>
      </c>
      <c r="P49" s="24">
        <f t="shared" si="18"/>
        <v>23.376623376623375</v>
      </c>
      <c r="Q49" t="s">
        <v>232</v>
      </c>
      <c r="R49" t="s">
        <v>233</v>
      </c>
      <c r="S49" s="48" t="s">
        <v>415</v>
      </c>
      <c r="T49" s="35">
        <v>100</v>
      </c>
      <c r="U49" s="35">
        <f t="shared" si="19"/>
        <v>51.456310679611654</v>
      </c>
      <c r="V49" s="35">
        <f t="shared" si="20"/>
        <v>71.014492753623188</v>
      </c>
      <c r="W49" s="35">
        <f t="shared" si="21"/>
        <v>74.160206718346245</v>
      </c>
      <c r="X49" s="35">
        <f t="shared" si="22"/>
        <v>54.82530052803056</v>
      </c>
      <c r="Y49" s="35">
        <f t="shared" si="23"/>
        <v>74.383482602042093</v>
      </c>
      <c r="Z49" s="35">
        <f t="shared" si="24"/>
        <v>77.529196566765151</v>
      </c>
      <c r="AA49" s="35">
        <f t="shared" si="25"/>
        <v>-3.3689898484189058</v>
      </c>
      <c r="AB49" s="35">
        <f t="shared" si="26"/>
        <v>-3.3689898484189058</v>
      </c>
      <c r="AC49" s="35">
        <f t="shared" si="27"/>
        <v>-3.3689898484189058</v>
      </c>
      <c r="AF49">
        <v>1.83</v>
      </c>
      <c r="AG49">
        <v>2.0499999999999998</v>
      </c>
      <c r="AJ49" t="s">
        <v>99</v>
      </c>
    </row>
    <row r="50" spans="1:36" ht="15" x14ac:dyDescent="0.25">
      <c r="A50">
        <v>2.06</v>
      </c>
      <c r="B50">
        <v>3.45</v>
      </c>
      <c r="C50">
        <v>3.87</v>
      </c>
      <c r="D50" s="20">
        <f t="shared" si="3"/>
        <v>3.3689898484189129E-2</v>
      </c>
      <c r="E50" s="17">
        <f>IF(OR($A50="",$B50="",$C50=""),"",A50*'MPTO_working_3-way'!$I49)</f>
        <v>2.1294011908774295</v>
      </c>
      <c r="F50" s="21">
        <f>IF(OR($A50="",$B50="",$C50=""),"",B50*'MPTO_working_3-way'!$I49)</f>
        <v>3.5662301497704525</v>
      </c>
      <c r="G50" s="22">
        <f>IF(OR($A50="",$B50="",$C50=""),"",C50*'MPTO_working_3-way'!$I49)</f>
        <v>4.0003799071338122</v>
      </c>
      <c r="H50" s="17">
        <f>IF(OR($A50="",$B50="",$C50=""),"",'MPTO_working_3-way'!E49)</f>
        <v>2.108784041255483</v>
      </c>
      <c r="I50" s="21">
        <f>IF(OR($A50="",$B50="",$C50=""),"",'MPTO_working_3-way'!F49)</f>
        <v>3.5890520178564675</v>
      </c>
      <c r="J50" s="22">
        <f>IF(OR($A50="",$B50="",$C50=""),"",'MPTO_working_3-way'!G49)</f>
        <v>4.045831721370436</v>
      </c>
      <c r="K50" s="17">
        <f>IF(OR($A50="",$B50="",$C50=""),"",'OddsRatio_working_3-way'!H49)</f>
        <v>2.1170852182204407</v>
      </c>
      <c r="L50" s="21">
        <f>IF(OR($A50="",$B50="",$C50=""),"",'OddsRatio_working_3-way'!I49)</f>
        <v>3.5819422496604525</v>
      </c>
      <c r="M50" s="22">
        <f>IF(OR($A50="",$B50="",$C50=""),"",'OddsRatio_working_3-way'!J49)</f>
        <v>4.0245609210308162</v>
      </c>
      <c r="N50" s="23">
        <f t="shared" si="16"/>
        <v>46.961559159640807</v>
      </c>
      <c r="O50" s="24">
        <f t="shared" si="17"/>
        <v>28.040815034452194</v>
      </c>
      <c r="P50" s="24">
        <f t="shared" si="18"/>
        <v>24.997625805906992</v>
      </c>
      <c r="Q50" t="s">
        <v>234</v>
      </c>
      <c r="R50" t="s">
        <v>235</v>
      </c>
      <c r="S50" s="48" t="s">
        <v>415</v>
      </c>
      <c r="T50" s="35">
        <v>100</v>
      </c>
      <c r="U50" s="35">
        <f t="shared" si="19"/>
        <v>55.156950672645742</v>
      </c>
      <c r="V50" s="35">
        <f t="shared" si="20"/>
        <v>70.760233918128648</v>
      </c>
      <c r="W50" s="35">
        <f t="shared" si="21"/>
        <v>70.760233918128648</v>
      </c>
      <c r="X50" s="35">
        <f t="shared" si="22"/>
        <v>58.479532163742689</v>
      </c>
      <c r="Y50" s="35">
        <f t="shared" si="23"/>
        <v>74.082815409225617</v>
      </c>
      <c r="Z50" s="35">
        <f t="shared" si="24"/>
        <v>74.082815409225617</v>
      </c>
      <c r="AA50" s="35">
        <f t="shared" si="25"/>
        <v>-3.3225814910969476</v>
      </c>
      <c r="AB50" s="35">
        <f t="shared" si="26"/>
        <v>-3.3225814910969689</v>
      </c>
      <c r="AC50" s="35">
        <f t="shared" si="27"/>
        <v>-3.3225814910969689</v>
      </c>
      <c r="AF50">
        <v>2.12</v>
      </c>
      <c r="AG50">
        <v>1.76</v>
      </c>
      <c r="AJ50" t="s">
        <v>99</v>
      </c>
    </row>
    <row r="51" spans="1:36" ht="15" x14ac:dyDescent="0.25">
      <c r="A51">
        <v>2.23</v>
      </c>
      <c r="B51">
        <v>3.42</v>
      </c>
      <c r="C51">
        <v>3.42</v>
      </c>
      <c r="D51" s="20">
        <f t="shared" si="3"/>
        <v>3.3225814910969653E-2</v>
      </c>
      <c r="E51" s="17">
        <f>IF(OR($A51="",$B51="",$C51=""),"",A51*'MPTO_working_3-way'!$I50)</f>
        <v>2.3040935672514622</v>
      </c>
      <c r="F51" s="21">
        <f>IF(OR($A51="",$B51="",$C51=""),"",B51*'MPTO_working_3-way'!$I50)</f>
        <v>3.5336322869955161</v>
      </c>
      <c r="G51" s="22">
        <f>IF(OR($A51="",$B51="",$C51=""),"",C51*'MPTO_working_3-way'!$I50)</f>
        <v>3.5336322869955161</v>
      </c>
      <c r="H51" s="17">
        <f>IF(OR($A51="",$B51="",$C51=""),"",'MPTO_working_3-way'!E50)</f>
        <v>2.2864709291867369</v>
      </c>
      <c r="I51" s="21">
        <f>IF(OR($A51="",$B51="",$C51=""),"",'MPTO_working_3-way'!F50)</f>
        <v>3.5546406487897344</v>
      </c>
      <c r="J51" s="22">
        <f>IF(OR($A51="",$B51="",$C51=""),"",'MPTO_working_3-way'!G50)</f>
        <v>3.5546406487897344</v>
      </c>
      <c r="K51" s="17">
        <f>IF(OR($A51="",$B51="",$C51=""),"",'OddsRatio_working_3-way'!H50)</f>
        <v>2.2938976456492961</v>
      </c>
      <c r="L51" s="21">
        <f>IF(OR($A51="",$B51="",$C51=""),"",'OddsRatio_working_3-way'!I50)</f>
        <v>3.5457173190823559</v>
      </c>
      <c r="M51" s="22">
        <f>IF(OR($A51="",$B51="",$C51=""),"",'OddsRatio_working_3-way'!J50)</f>
        <v>3.5457173190823559</v>
      </c>
      <c r="N51" s="23">
        <f t="shared" si="16"/>
        <v>43.401015228426395</v>
      </c>
      <c r="O51" s="24">
        <f t="shared" si="17"/>
        <v>28.299492385786802</v>
      </c>
      <c r="P51" s="24">
        <f t="shared" si="18"/>
        <v>28.299492385786802</v>
      </c>
      <c r="Q51" t="s">
        <v>236</v>
      </c>
      <c r="R51" t="s">
        <v>237</v>
      </c>
      <c r="S51" s="48" t="s">
        <v>415</v>
      </c>
      <c r="T51" s="35">
        <v>100</v>
      </c>
      <c r="U51" s="35">
        <f t="shared" si="19"/>
        <v>57.446808510638299</v>
      </c>
      <c r="V51" s="35">
        <f t="shared" si="20"/>
        <v>70.501474926253692</v>
      </c>
      <c r="W51" s="35">
        <f t="shared" si="21"/>
        <v>68.75</v>
      </c>
      <c r="X51" s="35">
        <f t="shared" si="22"/>
        <v>60.748525073746308</v>
      </c>
      <c r="Y51" s="35">
        <f t="shared" si="23"/>
        <v>73.803191489361694</v>
      </c>
      <c r="Z51" s="35">
        <f t="shared" si="24"/>
        <v>72.051716563108016</v>
      </c>
      <c r="AA51" s="35">
        <f t="shared" si="25"/>
        <v>-3.301716563108009</v>
      </c>
      <c r="AB51" s="35">
        <f t="shared" si="26"/>
        <v>-3.3017165631080019</v>
      </c>
      <c r="AC51" s="35">
        <f t="shared" si="27"/>
        <v>-3.3017165631080161</v>
      </c>
      <c r="AF51">
        <v>2.13</v>
      </c>
      <c r="AG51">
        <v>1.76</v>
      </c>
      <c r="AJ51" t="s">
        <v>99</v>
      </c>
    </row>
    <row r="52" spans="1:36" ht="15" x14ac:dyDescent="0.25">
      <c r="A52">
        <v>2.35</v>
      </c>
      <c r="B52">
        <v>3.39</v>
      </c>
      <c r="C52">
        <v>3.2</v>
      </c>
      <c r="D52" s="20">
        <f t="shared" si="3"/>
        <v>3.3017165631080037E-2</v>
      </c>
      <c r="E52" s="17">
        <f>IF(OR($A52="",$B52="",$C52=""),"",A52*'MPTO_working_3-way'!$I51)</f>
        <v>2.427590339233038</v>
      </c>
      <c r="F52" s="21">
        <f>IF(OR($A52="",$B52="",$C52=""),"",B52*'MPTO_working_3-way'!$I51)</f>
        <v>3.5019281914893616</v>
      </c>
      <c r="G52" s="22">
        <f>IF(OR($A52="",$B52="",$C52=""),"",C52*'MPTO_working_3-way'!$I51)</f>
        <v>3.3056549300194562</v>
      </c>
      <c r="H52" s="17">
        <f>IF(OR($A52="",$B52="",$C52=""),"",'MPTO_working_3-way'!E51)</f>
        <v>2.4123927916901926</v>
      </c>
      <c r="I52" s="21">
        <f>IF(OR($A52="",$B52="",$C52=""),"",'MPTO_working_3-way'!F51)</f>
        <v>3.5213805868783465</v>
      </c>
      <c r="J52" s="22">
        <f>IF(OR($A52="",$B52="",$C52=""),"",'MPTO_working_3-way'!G51)</f>
        <v>3.3168125319848381</v>
      </c>
      <c r="K52" s="17">
        <f>IF(OR($A52="",$B52="",$C52=""),"",'OddsRatio_working_3-way'!H51)</f>
        <v>2.419024301255825</v>
      </c>
      <c r="L52" s="21">
        <f>IF(OR($A52="",$B52="",$C52=""),"",'OddsRatio_working_3-way'!I51)</f>
        <v>3.5121985777788307</v>
      </c>
      <c r="M52" s="22">
        <f>IF(OR($A52="",$B52="",$C52=""),"",'OddsRatio_working_3-way'!J51)</f>
        <v>3.3124840464909737</v>
      </c>
      <c r="N52" s="23">
        <f t="shared" si="16"/>
        <v>41.193111697583021</v>
      </c>
      <c r="O52" s="24">
        <f t="shared" si="17"/>
        <v>28.555696899504451</v>
      </c>
      <c r="P52" s="24">
        <f t="shared" si="18"/>
        <v>30.251191402912532</v>
      </c>
      <c r="Q52" t="s">
        <v>238</v>
      </c>
      <c r="R52" t="s">
        <v>239</v>
      </c>
      <c r="S52" s="48" t="s">
        <v>415</v>
      </c>
      <c r="T52" s="35">
        <v>100</v>
      </c>
      <c r="U52" s="35">
        <f t="shared" si="19"/>
        <v>62.406015037593981</v>
      </c>
      <c r="V52" s="35">
        <f t="shared" si="20"/>
        <v>70.414201183431956</v>
      </c>
      <c r="W52" s="35">
        <f t="shared" si="21"/>
        <v>63.898916967509031</v>
      </c>
      <c r="X52" s="35">
        <f t="shared" si="22"/>
        <v>65.68688184905902</v>
      </c>
      <c r="Y52" s="35">
        <f t="shared" si="23"/>
        <v>73.695067994896988</v>
      </c>
      <c r="Z52" s="35">
        <f t="shared" si="24"/>
        <v>67.17978377897407</v>
      </c>
      <c r="AA52" s="35">
        <f t="shared" si="25"/>
        <v>-3.2808668114650388</v>
      </c>
      <c r="AB52" s="35">
        <f t="shared" si="26"/>
        <v>-3.2808668114650317</v>
      </c>
      <c r="AC52" s="35">
        <f t="shared" si="27"/>
        <v>-3.2808668114650388</v>
      </c>
      <c r="AF52">
        <v>2.0299999999999998</v>
      </c>
      <c r="AG52">
        <v>1.85</v>
      </c>
      <c r="AJ52" t="s">
        <v>99</v>
      </c>
    </row>
    <row r="53" spans="1:36" s="35" customFormat="1" ht="15" x14ac:dyDescent="0.25">
      <c r="A53">
        <v>2.66</v>
      </c>
      <c r="B53">
        <v>3.38</v>
      </c>
      <c r="C53">
        <v>2.77</v>
      </c>
      <c r="D53" s="20">
        <f t="shared" si="3"/>
        <v>3.2808668114650441E-2</v>
      </c>
      <c r="E53" s="17">
        <f>IF(OR($A53="",$B53="",$C53=""),"",A53*'MPTO_working_3-way'!$I52)</f>
        <v>2.7472710571849701</v>
      </c>
      <c r="F53" s="21">
        <f>IF(OR($A53="",$B53="",$C53=""),"",B53*'MPTO_working_3-way'!$I52)</f>
        <v>3.4908932982275185</v>
      </c>
      <c r="G53" s="22">
        <f>IF(OR($A53="",$B53="",$C53=""),"",C53*'MPTO_working_3-way'!$I52)</f>
        <v>2.8608800106775818</v>
      </c>
      <c r="H53" s="17">
        <f>IF(OR($A53="",$B53="",$C53=""),"",'MPTO_working_3-way'!E52)</f>
        <v>2.7396988036544405</v>
      </c>
      <c r="I53" s="21">
        <f>IF(OR($A53="",$B53="",$C53=""),"",'MPTO_working_3-way'!F52)</f>
        <v>3.5097353772981315</v>
      </c>
      <c r="J53" s="22">
        <f>IF(OR($A53="",$B53="",$C53=""),"",'MPTO_working_3-way'!G52)</f>
        <v>2.8565339451452245</v>
      </c>
      <c r="K53" s="17">
        <f>IF(OR($A53="",$B53="",$C53=""),"",'OddsRatio_working_3-way'!H52)</f>
        <v>2.7435102506498033</v>
      </c>
      <c r="L53" s="21">
        <f>IF(OR($A53="",$B53="",$C53=""),"",'OddsRatio_working_3-way'!I52)</f>
        <v>3.4997315641846569</v>
      </c>
      <c r="M53" s="22">
        <f>IF(OR($A53="",$B53="",$C53=""),"",'OddsRatio_working_3-way'!J52)</f>
        <v>2.8590440624398505</v>
      </c>
      <c r="N53" s="23">
        <f t="shared" si="16"/>
        <v>36.399757402338892</v>
      </c>
      <c r="O53" s="24">
        <f t="shared" si="17"/>
        <v>28.645962926101021</v>
      </c>
      <c r="P53" s="24">
        <f t="shared" si="18"/>
        <v>34.954279671560087</v>
      </c>
      <c r="Q53" t="s">
        <v>240</v>
      </c>
      <c r="R53" t="s">
        <v>77</v>
      </c>
      <c r="S53" s="48" t="s">
        <v>415</v>
      </c>
      <c r="T53" s="35">
        <v>100</v>
      </c>
      <c r="U53" s="35">
        <f t="shared" si="19"/>
        <v>60.629921259842511</v>
      </c>
      <c r="V53" s="35">
        <f t="shared" si="20"/>
        <v>71.098265895953759</v>
      </c>
      <c r="W53" s="35">
        <f t="shared" si="21"/>
        <v>64.912280701754383</v>
      </c>
      <c r="X53" s="35">
        <f t="shared" si="22"/>
        <v>63.989453402291851</v>
      </c>
      <c r="Y53" s="35">
        <f t="shared" si="23"/>
        <v>74.457798038403084</v>
      </c>
      <c r="Z53" s="35">
        <f t="shared" si="24"/>
        <v>68.271812844203723</v>
      </c>
      <c r="AA53" s="35">
        <f t="shared" si="25"/>
        <v>-3.3595321424493392</v>
      </c>
      <c r="AB53" s="35">
        <f t="shared" si="26"/>
        <v>-3.359532142449325</v>
      </c>
      <c r="AC53" s="35">
        <f t="shared" si="27"/>
        <v>-3.3595321424493392</v>
      </c>
      <c r="AD53" s="36"/>
      <c r="AE53" s="36"/>
      <c r="AF53">
        <v>2.09</v>
      </c>
      <c r="AG53">
        <v>1.78</v>
      </c>
      <c r="AH53" s="36"/>
      <c r="AI53" s="36"/>
      <c r="AJ53" t="s">
        <v>99</v>
      </c>
    </row>
    <row r="54" spans="1:36" ht="15" x14ac:dyDescent="0.25">
      <c r="A54">
        <v>2.54</v>
      </c>
      <c r="B54">
        <v>3.46</v>
      </c>
      <c r="C54">
        <v>2.85</v>
      </c>
      <c r="D54" s="20">
        <f t="shared" si="3"/>
        <v>3.3595321424493285E-2</v>
      </c>
      <c r="E54" s="17">
        <f>IF(OR($A54="",$B54="",$C54=""),"",A54*'MPTO_working_3-way'!$I53)</f>
        <v>2.6253321164182131</v>
      </c>
      <c r="F54" s="21">
        <f>IF(OR($A54="",$B54="",$C54=""),"",B54*'MPTO_working_3-way'!$I53)</f>
        <v>3.5762398121287466</v>
      </c>
      <c r="G54" s="22">
        <f>IF(OR($A54="",$B54="",$C54=""),"",C54*'MPTO_working_3-way'!$I53)</f>
        <v>2.9457466660598062</v>
      </c>
      <c r="H54" s="17">
        <f>IF(OR($A54="",$B54="",$C54=""),"",'MPTO_working_3-way'!E53)</f>
        <v>2.6143630438730838</v>
      </c>
      <c r="I54" s="21">
        <f>IF(OR($A54="",$B54="",$C54=""),"",'MPTO_working_3-way'!F53)</f>
        <v>3.599467127556939</v>
      </c>
      <c r="J54" s="22">
        <f>IF(OR($A54="",$B54="",$C54=""),"",'MPTO_working_3-way'!G53)</f>
        <v>2.9439580563036607</v>
      </c>
      <c r="K54" s="17">
        <f>IF(OR($A54="",$B54="",$C54=""),"",'OddsRatio_working_3-way'!H53)</f>
        <v>2.6195925871991417</v>
      </c>
      <c r="L54" s="21">
        <f>IF(OR($A54="",$B54="",$C54=""),"",'OddsRatio_working_3-way'!I53)</f>
        <v>3.5871414055259017</v>
      </c>
      <c r="M54" s="22">
        <f>IF(OR($A54="",$B54="",$C54=""),"",'OddsRatio_working_3-way'!J53)</f>
        <v>2.9456144716353325</v>
      </c>
      <c r="N54" s="23">
        <f t="shared" si="16"/>
        <v>38.090418874862877</v>
      </c>
      <c r="O54" s="24">
        <f t="shared" si="17"/>
        <v>27.96233061911899</v>
      </c>
      <c r="P54" s="24">
        <f t="shared" si="18"/>
        <v>33.947250506018136</v>
      </c>
      <c r="Q54" t="s">
        <v>241</v>
      </c>
      <c r="R54" t="s">
        <v>242</v>
      </c>
      <c r="S54" s="48" t="s">
        <v>415</v>
      </c>
      <c r="T54" s="35">
        <v>100</v>
      </c>
      <c r="U54" s="35">
        <f t="shared" si="19"/>
        <v>54.954954954954964</v>
      </c>
      <c r="V54" s="35">
        <f t="shared" si="20"/>
        <v>70.588235294117652</v>
      </c>
      <c r="W54" s="35">
        <f t="shared" si="21"/>
        <v>70.149253731343279</v>
      </c>
      <c r="X54" s="35">
        <f t="shared" si="22"/>
        <v>59.262510974539076</v>
      </c>
      <c r="Y54" s="35">
        <f t="shared" si="23"/>
        <v>74.89579131370175</v>
      </c>
      <c r="Z54" s="35">
        <f t="shared" si="24"/>
        <v>74.456809750927391</v>
      </c>
      <c r="AA54" s="35">
        <f t="shared" si="25"/>
        <v>-4.3075560195841121</v>
      </c>
      <c r="AB54" s="35">
        <f t="shared" si="26"/>
        <v>-4.3075560195840978</v>
      </c>
      <c r="AC54" s="35">
        <f t="shared" si="27"/>
        <v>-4.3075560195841121</v>
      </c>
      <c r="AF54">
        <v>2.02</v>
      </c>
      <c r="AG54">
        <v>1.85</v>
      </c>
      <c r="AJ54" t="s">
        <v>99</v>
      </c>
    </row>
    <row r="55" spans="1:36" ht="15" x14ac:dyDescent="0.25">
      <c r="A55">
        <v>2.2200000000000002</v>
      </c>
      <c r="B55">
        <v>3.4</v>
      </c>
      <c r="C55">
        <v>3.35</v>
      </c>
      <c r="D55" s="20">
        <f t="shared" si="3"/>
        <v>4.3075560195841023E-2</v>
      </c>
      <c r="E55" s="17">
        <f>IF(OR($A55="",$B55="",$C55=""),"",A55*'MPTO_working_3-way'!$I54)</f>
        <v>2.3156277436347672</v>
      </c>
      <c r="F55" s="21">
        <f>IF(OR($A55="",$B55="",$C55=""),"",B55*'MPTO_working_3-way'!$I54)</f>
        <v>3.5464569046658592</v>
      </c>
      <c r="G55" s="22">
        <f>IF(OR($A55="",$B55="",$C55=""),"",C55*'MPTO_working_3-way'!$I54)</f>
        <v>3.4943031266560673</v>
      </c>
      <c r="H55" s="17">
        <f>IF(OR($A55="",$B55="",$C55=""),"",'MPTO_working_3-way'!E54)</f>
        <v>2.2930944838093392</v>
      </c>
      <c r="I55" s="21">
        <f>IF(OR($A55="",$B55="",$C55=""),"",'MPTO_working_3-way'!F54)</f>
        <v>3.5745035765109452</v>
      </c>
      <c r="J55" s="22">
        <f>IF(OR($A55="",$B55="",$C55=""),"",'MPTO_working_3-way'!G54)</f>
        <v>3.5192810882030914</v>
      </c>
      <c r="K55" s="17">
        <f>IF(OR($A55="",$B55="",$C55=""),"",'OddsRatio_working_3-way'!H54)</f>
        <v>2.3025337937207135</v>
      </c>
      <c r="L55" s="21">
        <f>IF(OR($A55="",$B55="",$C55=""),"",'OddsRatio_working_3-way'!I54)</f>
        <v>3.5623615614177973</v>
      </c>
      <c r="M55" s="22">
        <f>IF(OR($A55="",$B55="",$C55=""),"",'OddsRatio_working_3-way'!J54)</f>
        <v>3.5089790288882599</v>
      </c>
      <c r="N55" s="23">
        <f t="shared" si="16"/>
        <v>43.184834123222757</v>
      </c>
      <c r="O55" s="24">
        <f t="shared" si="17"/>
        <v>28.197156398104273</v>
      </c>
      <c r="P55" s="24">
        <f t="shared" si="18"/>
        <v>28.618009478672988</v>
      </c>
      <c r="Q55" t="s">
        <v>243</v>
      </c>
      <c r="R55" t="s">
        <v>244</v>
      </c>
      <c r="S55" s="48" t="s">
        <v>415</v>
      </c>
      <c r="T55" s="35">
        <v>100</v>
      </c>
      <c r="U55" s="35">
        <f t="shared" si="19"/>
        <v>52.38095238095238</v>
      </c>
      <c r="V55" s="35">
        <f t="shared" si="20"/>
        <v>72.602739726027394</v>
      </c>
      <c r="W55" s="35">
        <f t="shared" si="21"/>
        <v>71.509971509971507</v>
      </c>
      <c r="X55" s="35">
        <f t="shared" si="22"/>
        <v>55.887288764001084</v>
      </c>
      <c r="Y55" s="35">
        <f t="shared" si="23"/>
        <v>76.109076109076113</v>
      </c>
      <c r="Z55" s="35">
        <f t="shared" si="24"/>
        <v>75.016307893020212</v>
      </c>
      <c r="AA55" s="35">
        <f t="shared" si="25"/>
        <v>-3.5063363830487049</v>
      </c>
      <c r="AB55" s="35">
        <f t="shared" si="26"/>
        <v>-3.5063363830487191</v>
      </c>
      <c r="AC55" s="35">
        <f t="shared" si="27"/>
        <v>-3.5063363830487049</v>
      </c>
      <c r="AF55">
        <v>2.0299999999999998</v>
      </c>
      <c r="AG55">
        <v>1.85</v>
      </c>
      <c r="AJ55" t="s">
        <v>99</v>
      </c>
    </row>
    <row r="56" spans="1:36" ht="15" x14ac:dyDescent="0.25">
      <c r="A56">
        <v>2.1</v>
      </c>
      <c r="B56">
        <v>3.65</v>
      </c>
      <c r="C56">
        <v>3.51</v>
      </c>
      <c r="D56" s="20">
        <f t="shared" si="3"/>
        <v>3.5063363830487138E-2</v>
      </c>
      <c r="E56" s="17">
        <f>IF(OR($A56="",$B56="",$C56=""),"",A56*'MPTO_working_3-way'!$I55)</f>
        <v>2.1736330640440231</v>
      </c>
      <c r="F56" s="21">
        <f>IF(OR($A56="",$B56="",$C56=""),"",B56*'MPTO_working_3-way'!$I55)</f>
        <v>3.777981277981278</v>
      </c>
      <c r="G56" s="22">
        <f>IF(OR($A56="",$B56="",$C56=""),"",C56*'MPTO_working_3-way'!$I55)</f>
        <v>3.6330724070450096</v>
      </c>
      <c r="H56" s="17">
        <f>IF(OR($A56="",$B56="",$C56=""),"",'MPTO_working_3-way'!E55)</f>
        <v>2.1528400702565809</v>
      </c>
      <c r="I56" s="21">
        <f>IF(OR($A56="",$B56="",$C56=""),"",'MPTO_working_3-way'!F55)</f>
        <v>3.8126492407763002</v>
      </c>
      <c r="J56" s="22">
        <f>IF(OR($A56="",$B56="",$C56=""),"",'MPTO_working_3-way'!G55)</f>
        <v>3.6601546823026845</v>
      </c>
      <c r="K56" s="17">
        <f>IF(OR($A56="",$B56="",$C56=""),"",'OddsRatio_working_3-way'!H55)</f>
        <v>2.1612733781862965</v>
      </c>
      <c r="L56" s="21">
        <f>IF(OR($A56="",$B56="",$C56=""),"",'OddsRatio_working_3-way'!I55)</f>
        <v>3.797613138357895</v>
      </c>
      <c r="M56" s="22">
        <f>IF(OR($A56="",$B56="",$C56=""),"",'OddsRatio_working_3-way'!J55)</f>
        <v>3.6498147084069115</v>
      </c>
      <c r="N56" s="23">
        <f t="shared" si="16"/>
        <v>46.00592512792889</v>
      </c>
      <c r="O56" s="24">
        <f t="shared" si="17"/>
        <v>26.469162402370049</v>
      </c>
      <c r="P56" s="24">
        <f t="shared" si="18"/>
        <v>27.52491246970105</v>
      </c>
      <c r="Q56" t="s">
        <v>245</v>
      </c>
      <c r="R56" t="s">
        <v>246</v>
      </c>
      <c r="S56" s="48" t="s">
        <v>415</v>
      </c>
      <c r="T56" s="35">
        <v>100</v>
      </c>
      <c r="U56" s="35">
        <f t="shared" si="19"/>
        <v>60.474308300395251</v>
      </c>
      <c r="V56" s="35">
        <f t="shared" si="20"/>
        <v>67.532467532467535</v>
      </c>
      <c r="W56" s="35">
        <f t="shared" si="21"/>
        <v>68.652037617554868</v>
      </c>
      <c r="X56" s="35">
        <f t="shared" si="22"/>
        <v>63.815494849977618</v>
      </c>
      <c r="Y56" s="35">
        <f t="shared" si="23"/>
        <v>70.873654082049882</v>
      </c>
      <c r="Z56" s="35">
        <f t="shared" si="24"/>
        <v>71.993224167137214</v>
      </c>
      <c r="AA56" s="35">
        <f t="shared" si="25"/>
        <v>-3.3411865495823676</v>
      </c>
      <c r="AB56" s="35">
        <f t="shared" si="26"/>
        <v>-3.3411865495823463</v>
      </c>
      <c r="AC56" s="35">
        <f t="shared" si="27"/>
        <v>-3.3411865495823463</v>
      </c>
      <c r="AF56">
        <v>1.91</v>
      </c>
      <c r="AG56">
        <v>1.96</v>
      </c>
      <c r="AJ56" t="s">
        <v>99</v>
      </c>
    </row>
    <row r="57" spans="1:36" ht="15" x14ac:dyDescent="0.25">
      <c r="A57">
        <v>2.5299999999999998</v>
      </c>
      <c r="B57">
        <v>3.08</v>
      </c>
      <c r="C57">
        <v>3.19</v>
      </c>
      <c r="D57" s="20">
        <f t="shared" si="3"/>
        <v>3.3411865495823534E-2</v>
      </c>
      <c r="E57" s="17">
        <f>IF(OR($A57="",$B57="",$C57=""),"",A57*'MPTO_working_3-way'!$I56)</f>
        <v>2.6145320197044333</v>
      </c>
      <c r="F57" s="21">
        <f>IF(OR($A57="",$B57="",$C57=""),"",B57*'MPTO_working_3-way'!$I56)</f>
        <v>3.1829085457271367</v>
      </c>
      <c r="G57" s="22">
        <f>IF(OR($A57="",$B57="",$C57=""),"",C57*'MPTO_working_3-way'!$I56)</f>
        <v>3.2965838509316772</v>
      </c>
      <c r="H57" s="17">
        <f>IF(OR($A57="",$B57="",$C57=""),"",'MPTO_working_3-way'!E56)</f>
        <v>2.6033556366585562</v>
      </c>
      <c r="I57" s="21">
        <f>IF(OR($A57="",$B57="",$C57=""),"",'MPTO_working_3-way'!F56)</f>
        <v>3.1894057008010934</v>
      </c>
      <c r="J57" s="22">
        <f>IF(OR($A57="",$B57="",$C57=""),"",'MPTO_working_3-way'!G56)</f>
        <v>3.3075090159711493</v>
      </c>
      <c r="K57" s="17">
        <f>IF(OR($A57="",$B57="",$C57=""),"",'OddsRatio_working_3-way'!H56)</f>
        <v>2.6084465211796433</v>
      </c>
      <c r="L57" s="21">
        <f>IF(OR($A57="",$B57="",$C57=""),"",'OddsRatio_working_3-way'!I56)</f>
        <v>3.1866462510154641</v>
      </c>
      <c r="M57" s="22">
        <f>IF(OR($A57="",$B57="",$C57=""),"",'OddsRatio_working_3-way'!J56)</f>
        <v>3.302286196982628</v>
      </c>
      <c r="N57" s="23">
        <f t="shared" si="16"/>
        <v>38.247762600094212</v>
      </c>
      <c r="O57" s="24">
        <f t="shared" si="17"/>
        <v>31.417804992934524</v>
      </c>
      <c r="P57" s="24">
        <f t="shared" si="18"/>
        <v>30.334432406971267</v>
      </c>
      <c r="Q57" t="s">
        <v>247</v>
      </c>
      <c r="R57" t="s">
        <v>248</v>
      </c>
      <c r="S57" s="48" t="s">
        <v>415</v>
      </c>
      <c r="T57" s="35">
        <v>100</v>
      </c>
      <c r="U57" s="35">
        <f t="shared" si="19"/>
        <v>71.509971509971507</v>
      </c>
      <c r="V57" s="35">
        <f t="shared" si="20"/>
        <v>71.509971509971507</v>
      </c>
      <c r="W57" s="35">
        <f t="shared" si="21"/>
        <v>53.488372093023258</v>
      </c>
      <c r="X57" s="35">
        <f t="shared" si="22"/>
        <v>75.001656397005235</v>
      </c>
      <c r="Y57" s="35">
        <f t="shared" si="23"/>
        <v>75.001656397005235</v>
      </c>
      <c r="Z57" s="35">
        <f t="shared" si="24"/>
        <v>56.980056980056979</v>
      </c>
      <c r="AA57" s="35">
        <f t="shared" si="25"/>
        <v>-3.4916848870337276</v>
      </c>
      <c r="AB57" s="35">
        <f t="shared" si="26"/>
        <v>-3.4916848870337276</v>
      </c>
      <c r="AC57" s="35">
        <f t="shared" si="27"/>
        <v>-3.4916848870337205</v>
      </c>
      <c r="AF57">
        <v>2.4500000000000002</v>
      </c>
      <c r="AG57">
        <v>1.59</v>
      </c>
      <c r="AJ57" t="s">
        <v>99</v>
      </c>
    </row>
    <row r="58" spans="1:36" ht="15" x14ac:dyDescent="0.25">
      <c r="A58">
        <v>3.51</v>
      </c>
      <c r="B58">
        <v>3.51</v>
      </c>
      <c r="C58">
        <v>2.15</v>
      </c>
      <c r="D58" s="20">
        <f t="shared" si="3"/>
        <v>3.4916848870337303E-2</v>
      </c>
      <c r="E58" s="17">
        <f>IF(OR($A58="",$B58="",$C58=""),"",A58*'MPTO_working_3-way'!$I57)</f>
        <v>3.6325581395348836</v>
      </c>
      <c r="F58" s="21">
        <f>IF(OR($A58="",$B58="",$C58=""),"",B58*'MPTO_working_3-way'!$I57)</f>
        <v>3.6325581395348836</v>
      </c>
      <c r="G58" s="22">
        <f>IF(OR($A58="",$B58="",$C58=""),"",C58*'MPTO_working_3-way'!$I57)</f>
        <v>2.225071225071225</v>
      </c>
      <c r="H58" s="17">
        <f>IF(OR($A58="",$B58="",$C58=""),"",'MPTO_working_3-way'!E57)</f>
        <v>3.6595005253374282</v>
      </c>
      <c r="I58" s="21">
        <f>IF(OR($A58="",$B58="",$C58=""),"",'MPTO_working_3-way'!F57)</f>
        <v>3.6595005253374282</v>
      </c>
      <c r="J58" s="22">
        <f>IF(OR($A58="",$B58="",$C58=""),"",'MPTO_working_3-way'!G57)</f>
        <v>2.2051819023036088</v>
      </c>
      <c r="K58" s="17">
        <f>IF(OR($A58="",$B58="",$C58=""),"",'OddsRatio_working_3-way'!H57)</f>
        <v>3.6483057024791314</v>
      </c>
      <c r="L58" s="21">
        <f>IF(OR($A58="",$B58="",$C58=""),"",'OddsRatio_working_3-way'!I57)</f>
        <v>3.6483057024791314</v>
      </c>
      <c r="M58" s="22">
        <f>IF(OR($A58="",$B58="",$C58=""),"",'OddsRatio_working_3-way'!J57)</f>
        <v>2.2133671545223108</v>
      </c>
      <c r="N58" s="23">
        <f t="shared" si="16"/>
        <v>27.528809218950062</v>
      </c>
      <c r="O58" s="24">
        <f t="shared" si="17"/>
        <v>27.528809218950062</v>
      </c>
      <c r="P58" s="24">
        <f t="shared" si="18"/>
        <v>44.942381562099875</v>
      </c>
      <c r="Q58" t="s">
        <v>249</v>
      </c>
      <c r="R58" t="s">
        <v>250</v>
      </c>
      <c r="S58" s="48" t="s">
        <v>415</v>
      </c>
      <c r="T58" s="35">
        <v>100</v>
      </c>
      <c r="U58" s="35">
        <f t="shared" si="19"/>
        <v>66.996699669967001</v>
      </c>
      <c r="V58" s="35">
        <f t="shared" si="20"/>
        <v>69.696969696969703</v>
      </c>
      <c r="W58" s="35">
        <f t="shared" si="21"/>
        <v>60</v>
      </c>
      <c r="X58" s="35">
        <f t="shared" si="22"/>
        <v>70.303030303030312</v>
      </c>
      <c r="Y58" s="35">
        <f t="shared" si="23"/>
        <v>73.003300330032999</v>
      </c>
      <c r="Z58" s="35">
        <f t="shared" si="24"/>
        <v>63.306330633063304</v>
      </c>
      <c r="AA58" s="35">
        <f t="shared" si="25"/>
        <v>-3.3063306330633111</v>
      </c>
      <c r="AB58" s="35">
        <f t="shared" si="26"/>
        <v>-3.3063306330632969</v>
      </c>
      <c r="AC58" s="35">
        <f t="shared" si="27"/>
        <v>-3.306330633063304</v>
      </c>
      <c r="AF58">
        <v>2.0299999999999998</v>
      </c>
      <c r="AG58">
        <v>1.85</v>
      </c>
      <c r="AJ58" t="s">
        <v>99</v>
      </c>
    </row>
    <row r="59" spans="1:36" ht="15" x14ac:dyDescent="0.25">
      <c r="A59">
        <v>3.03</v>
      </c>
      <c r="B59">
        <v>3.3</v>
      </c>
      <c r="C59">
        <v>2.5</v>
      </c>
      <c r="D59" s="20">
        <f t="shared" si="3"/>
        <v>3.3063306330633147E-2</v>
      </c>
      <c r="E59" s="17">
        <f>IF(OR($A59="",$B59="",$C59=""),"",A59*'MPTO_working_3-way'!$I58)</f>
        <v>3.1301818181818182</v>
      </c>
      <c r="F59" s="21">
        <f>IF(OR($A59="",$B59="",$C59=""),"",B59*'MPTO_working_3-way'!$I58)</f>
        <v>3.409108910891089</v>
      </c>
      <c r="G59" s="22">
        <f>IF(OR($A59="",$B59="",$C59=""),"",C59*'MPTO_working_3-way'!$I58)</f>
        <v>2.5826582658265829</v>
      </c>
      <c r="H59" s="17">
        <f>IF(OR($A59="",$B59="",$C59=""),"",'MPTO_working_3-way'!E58)</f>
        <v>3.1346792902376328</v>
      </c>
      <c r="I59" s="21">
        <f>IF(OR($A59="",$B59="",$C59=""),"",'MPTO_working_3-way'!F58)</f>
        <v>3.4245496266867588</v>
      </c>
      <c r="J59" s="22">
        <f>IF(OR($A59="",$B59="",$C59=""),"",'MPTO_working_3-way'!G58)</f>
        <v>2.5708335475908881</v>
      </c>
      <c r="K59" s="17">
        <f>IF(OR($A59="",$B59="",$C59=""),"",'OddsRatio_working_3-way'!H58)</f>
        <v>3.1331464308493171</v>
      </c>
      <c r="L59" s="21">
        <f>IF(OR($A59="",$B59="",$C59=""),"",'OddsRatio_working_3-way'!I58)</f>
        <v>3.4168654142627721</v>
      </c>
      <c r="M59" s="22">
        <f>IF(OR($A59="",$B59="",$C59=""),"",'OddsRatio_working_3-way'!J58)</f>
        <v>2.5762165745191989</v>
      </c>
      <c r="N59" s="23">
        <f t="shared" si="16"/>
        <v>31.947026022304829</v>
      </c>
      <c r="O59" s="24">
        <f t="shared" si="17"/>
        <v>29.333178438661712</v>
      </c>
      <c r="P59" s="24">
        <f t="shared" si="18"/>
        <v>38.719795539033456</v>
      </c>
      <c r="Q59" t="s">
        <v>251</v>
      </c>
      <c r="R59" t="s">
        <v>80</v>
      </c>
      <c r="S59" s="48" t="s">
        <v>415</v>
      </c>
      <c r="T59" s="35">
        <v>100</v>
      </c>
      <c r="U59" s="35">
        <f t="shared" si="19"/>
        <v>59.514170040485837</v>
      </c>
      <c r="V59" s="35">
        <f t="shared" si="20"/>
        <v>68.152866242038215</v>
      </c>
      <c r="W59" s="35">
        <f t="shared" si="21"/>
        <v>69.135802469135797</v>
      </c>
      <c r="X59" s="35">
        <f t="shared" si="22"/>
        <v>62.711331288825974</v>
      </c>
      <c r="Y59" s="35">
        <f t="shared" si="23"/>
        <v>71.350027490378366</v>
      </c>
      <c r="Z59" s="35">
        <f t="shared" si="24"/>
        <v>72.332963717475948</v>
      </c>
      <c r="AA59" s="35">
        <f t="shared" si="25"/>
        <v>-3.1971612483401373</v>
      </c>
      <c r="AB59" s="35">
        <f t="shared" si="26"/>
        <v>-3.1971612483401515</v>
      </c>
      <c r="AC59" s="35">
        <f t="shared" si="27"/>
        <v>-3.1971612483401515</v>
      </c>
      <c r="AF59">
        <v>2.33</v>
      </c>
      <c r="AG59">
        <v>1.65</v>
      </c>
      <c r="AJ59" t="s">
        <v>100</v>
      </c>
    </row>
    <row r="60" spans="1:36" s="35" customFormat="1" ht="15" x14ac:dyDescent="0.25">
      <c r="A60">
        <v>2.4700000000000002</v>
      </c>
      <c r="B60">
        <v>3.14</v>
      </c>
      <c r="C60">
        <v>3.24</v>
      </c>
      <c r="D60" s="20">
        <f t="shared" si="3"/>
        <v>3.1971612483401524E-2</v>
      </c>
      <c r="E60" s="17">
        <f>IF(OR($A60="",$B60="",$C60=""),"",A60*'MPTO_working_3-way'!$I59)</f>
        <v>2.5489698828340019</v>
      </c>
      <c r="F60" s="21">
        <f>IF(OR($A60="",$B60="",$C60=""),"",B60*'MPTO_working_3-way'!$I59)</f>
        <v>3.2403908631978808</v>
      </c>
      <c r="G60" s="22">
        <f>IF(OR($A60="",$B60="",$C60=""),"",C60*'MPTO_working_3-way'!$I59)</f>
        <v>3.3435880244462211</v>
      </c>
      <c r="H60" s="17">
        <f>IF(OR($A60="",$B60="",$C60=""),"",'MPTO_working_3-way'!E59)</f>
        <v>2.5367763093073576</v>
      </c>
      <c r="I60" s="21">
        <f>IF(OR($A60="",$B60="",$C60=""),"",'MPTO_working_3-way'!F59)</f>
        <v>3.2487137250467484</v>
      </c>
      <c r="J60" s="22">
        <f>IF(OR($A60="",$B60="",$C60=""),"",'MPTO_working_3-way'!G59)</f>
        <v>3.355876195112605</v>
      </c>
      <c r="K60" s="17">
        <f>IF(OR($A60="",$B60="",$C60=""),"",'OddsRatio_working_3-way'!H59)</f>
        <v>2.5422514296312011</v>
      </c>
      <c r="L60" s="21">
        <f>IF(OR($A60="",$B60="",$C60=""),"",'OddsRatio_working_3-way'!I59)</f>
        <v>3.2451823533406592</v>
      </c>
      <c r="M60" s="22">
        <f>IF(OR($A60="",$B60="",$C60=""),"",'OddsRatio_working_3-way'!J59)</f>
        <v>3.3500974165808772</v>
      </c>
      <c r="N60" s="23">
        <f t="shared" si="16"/>
        <v>39.231534540069873</v>
      </c>
      <c r="O60" s="24">
        <f t="shared" si="17"/>
        <v>30.860474622284261</v>
      </c>
      <c r="P60" s="24">
        <f t="shared" si="18"/>
        <v>29.907990837645858</v>
      </c>
      <c r="Q60" t="s">
        <v>78</v>
      </c>
      <c r="R60" t="s">
        <v>252</v>
      </c>
      <c r="S60" s="48" t="s">
        <v>415</v>
      </c>
      <c r="T60" s="35">
        <v>100</v>
      </c>
      <c r="U60" s="35">
        <f t="shared" si="19"/>
        <v>55.752212389380524</v>
      </c>
      <c r="V60" s="35">
        <f t="shared" si="20"/>
        <v>70.238095238095241</v>
      </c>
      <c r="W60" s="35">
        <f t="shared" si="21"/>
        <v>70.674486803519059</v>
      </c>
      <c r="X60" s="35">
        <f t="shared" si="22"/>
        <v>59.0874179583857</v>
      </c>
      <c r="Y60" s="35">
        <f t="shared" si="23"/>
        <v>73.573300807100409</v>
      </c>
      <c r="Z60" s="35">
        <f t="shared" si="24"/>
        <v>74.009692372524242</v>
      </c>
      <c r="AA60" s="35">
        <f t="shared" si="25"/>
        <v>-3.3352055690051756</v>
      </c>
      <c r="AB60" s="35">
        <f t="shared" si="26"/>
        <v>-3.3352055690051685</v>
      </c>
      <c r="AC60" s="35">
        <f t="shared" si="27"/>
        <v>-3.3352055690051827</v>
      </c>
      <c r="AD60" s="36"/>
      <c r="AE60" s="36"/>
      <c r="AF60">
        <v>2.41</v>
      </c>
      <c r="AG60">
        <v>1.61</v>
      </c>
      <c r="AH60" s="36"/>
      <c r="AI60" s="36"/>
      <c r="AJ60" t="s">
        <v>100</v>
      </c>
    </row>
    <row r="61" spans="1:36" ht="15" x14ac:dyDescent="0.25">
      <c r="A61">
        <v>2.2599999999999998</v>
      </c>
      <c r="B61">
        <v>3.36</v>
      </c>
      <c r="C61">
        <v>3.41</v>
      </c>
      <c r="D61" s="20">
        <f t="shared" si="3"/>
        <v>3.335205569005173E-2</v>
      </c>
      <c r="E61" s="17">
        <f>IF(OR($A61="",$B61="",$C61=""),"",A61*'MPTO_working_3-way'!$I60)</f>
        <v>2.3353756458595165</v>
      </c>
      <c r="F61" s="21">
        <f>IF(OR($A61="",$B61="",$C61=""),"",B61*'MPTO_working_3-way'!$I60)</f>
        <v>3.4720629071185738</v>
      </c>
      <c r="G61" s="22">
        <f>IF(OR($A61="",$B61="",$C61=""),"",C61*'MPTO_working_3-way'!$I60)</f>
        <v>3.5237305099030767</v>
      </c>
      <c r="H61" s="17">
        <f>IF(OR($A61="",$B61="",$C61=""),"",'MPTO_working_3-way'!E60)</f>
        <v>2.3182464409151686</v>
      </c>
      <c r="I61" s="21">
        <f>IF(OR($A61="",$B61="",$C61=""),"",'MPTO_working_3-way'!F60)</f>
        <v>3.4903807374636151</v>
      </c>
      <c r="J61" s="22">
        <f>IF(OR($A61="",$B61="",$C61=""),"",'MPTO_working_3-way'!G60)</f>
        <v>3.5443675772827672</v>
      </c>
      <c r="K61" s="17">
        <f>IF(OR($A61="",$B61="",$C61=""),"",'OddsRatio_working_3-way'!H60)</f>
        <v>2.3255262457843373</v>
      </c>
      <c r="L61" s="21">
        <f>IF(OR($A61="",$B61="",$C61=""),"",'OddsRatio_working_3-way'!I60)</f>
        <v>3.4827316984532035</v>
      </c>
      <c r="M61" s="22">
        <f>IF(OR($A61="",$B61="",$C61=""),"",'OddsRatio_working_3-way'!J60)</f>
        <v>3.5353319463017883</v>
      </c>
      <c r="N61" s="23">
        <f t="shared" si="16"/>
        <v>42.819663798967035</v>
      </c>
      <c r="O61" s="24">
        <f t="shared" si="17"/>
        <v>28.801321483829014</v>
      </c>
      <c r="P61" s="24">
        <f t="shared" si="18"/>
        <v>28.379014717203955</v>
      </c>
      <c r="Q61" t="s">
        <v>253</v>
      </c>
      <c r="R61" t="s">
        <v>143</v>
      </c>
      <c r="S61" s="48" t="s">
        <v>415</v>
      </c>
      <c r="T61" s="35">
        <v>100</v>
      </c>
      <c r="U61" s="35">
        <f t="shared" si="19"/>
        <v>52.830188679245275</v>
      </c>
      <c r="V61" s="35">
        <f t="shared" si="20"/>
        <v>70.674486803519059</v>
      </c>
      <c r="W61" s="35">
        <f t="shared" si="21"/>
        <v>73.045822102425873</v>
      </c>
      <c r="X61" s="35">
        <f t="shared" si="22"/>
        <v>56.27969109405506</v>
      </c>
      <c r="Y61" s="35">
        <f t="shared" si="23"/>
        <v>74.12398921832883</v>
      </c>
      <c r="Z61" s="35">
        <f t="shared" si="24"/>
        <v>76.495324517235645</v>
      </c>
      <c r="AA61" s="35">
        <f t="shared" si="25"/>
        <v>-3.4495024148097855</v>
      </c>
      <c r="AB61" s="35">
        <f t="shared" si="26"/>
        <v>-3.4495024148097713</v>
      </c>
      <c r="AC61" s="35">
        <f t="shared" si="27"/>
        <v>-3.4495024148097713</v>
      </c>
      <c r="AF61">
        <v>2.0099999999999998</v>
      </c>
      <c r="AG61">
        <v>1.87</v>
      </c>
      <c r="AJ61" t="s">
        <v>100</v>
      </c>
    </row>
    <row r="62" spans="1:36" ht="15" x14ac:dyDescent="0.25">
      <c r="A62">
        <v>2.12</v>
      </c>
      <c r="B62">
        <v>3.41</v>
      </c>
      <c r="C62">
        <v>3.71</v>
      </c>
      <c r="D62" s="20">
        <f t="shared" si="3"/>
        <v>3.4495024148097686E-2</v>
      </c>
      <c r="E62" s="17">
        <f>IF(OR($A62="",$B62="",$C62=""),"",A62*'MPTO_working_3-way'!$I61)</f>
        <v>2.1931294511939674</v>
      </c>
      <c r="F62" s="21">
        <f>IF(OR($A62="",$B62="",$C62=""),"",B62*'MPTO_working_3-way'!$I61)</f>
        <v>3.5276280323450133</v>
      </c>
      <c r="G62" s="22">
        <f>IF(OR($A62="",$B62="",$C62=""),"",C62*'MPTO_working_3-way'!$I61)</f>
        <v>3.8379765395894423</v>
      </c>
      <c r="H62" s="17">
        <f>IF(OR($A62="",$B62="",$C62=""),"",'MPTO_working_3-way'!E61)</f>
        <v>2.1729693520591318</v>
      </c>
      <c r="I62" s="21">
        <f>IF(OR($A62="",$B62="",$C62=""),"",'MPTO_working_3-way'!F61)</f>
        <v>3.5491602453804143</v>
      </c>
      <c r="J62" s="22">
        <f>IF(OR($A62="",$B62="",$C62=""),"",'MPTO_working_3-way'!G61)</f>
        <v>3.8753165332462007</v>
      </c>
      <c r="K62" s="17">
        <f>IF(OR($A62="",$B62="",$C62=""),"",'OddsRatio_working_3-way'!H61)</f>
        <v>2.1812193085607792</v>
      </c>
      <c r="L62" s="21">
        <f>IF(OR($A62="",$B62="",$C62=""),"",'OddsRatio_working_3-way'!I61)</f>
        <v>3.5417308335995337</v>
      </c>
      <c r="M62" s="22">
        <f>IF(OR($A62="",$B62="",$C62=""),"",'OddsRatio_working_3-way'!J61)</f>
        <v>3.8581288626783139</v>
      </c>
      <c r="N62" s="23">
        <f t="shared" si="16"/>
        <v>45.596943648519577</v>
      </c>
      <c r="O62" s="24">
        <f t="shared" si="17"/>
        <v>28.347659980897806</v>
      </c>
      <c r="P62" s="24">
        <f t="shared" si="18"/>
        <v>26.055396370582624</v>
      </c>
      <c r="Q62" t="s">
        <v>254</v>
      </c>
      <c r="R62" t="s">
        <v>255</v>
      </c>
      <c r="S62" s="48" t="s">
        <v>415</v>
      </c>
      <c r="T62" s="35">
        <v>100</v>
      </c>
      <c r="U62" s="35">
        <f t="shared" si="19"/>
        <v>78.858350951374206</v>
      </c>
      <c r="V62" s="35">
        <f t="shared" si="20"/>
        <v>74.226804123711347</v>
      </c>
      <c r="W62" s="35">
        <f t="shared" si="21"/>
        <v>43.181818181818187</v>
      </c>
      <c r="X62" s="35">
        <f t="shared" si="22"/>
        <v>82.591377694470495</v>
      </c>
      <c r="Y62" s="35">
        <f t="shared" si="23"/>
        <v>77.959830866807607</v>
      </c>
      <c r="Z62" s="35">
        <f t="shared" si="24"/>
        <v>46.914844924914455</v>
      </c>
      <c r="AA62" s="35">
        <f t="shared" si="25"/>
        <v>-3.7330267430962891</v>
      </c>
      <c r="AB62" s="35">
        <f t="shared" si="26"/>
        <v>-3.7330267430962607</v>
      </c>
      <c r="AC62" s="35">
        <f t="shared" si="27"/>
        <v>-3.7330267430962678</v>
      </c>
      <c r="AF62">
        <v>2.15</v>
      </c>
      <c r="AG62">
        <v>1.74</v>
      </c>
      <c r="AJ62" t="s">
        <v>100</v>
      </c>
    </row>
    <row r="63" spans="1:36" s="35" customFormat="1" ht="15" x14ac:dyDescent="0.25">
      <c r="A63">
        <v>4.7300000000000004</v>
      </c>
      <c r="B63">
        <v>3.88</v>
      </c>
      <c r="C63">
        <v>1.76</v>
      </c>
      <c r="D63" s="20">
        <f t="shared" si="3"/>
        <v>3.7330267430962794E-2</v>
      </c>
      <c r="E63" s="17">
        <f>IF(OR($A63="",$B63="",$C63=""),"",A63*'MPTO_working_3-way'!$I62)</f>
        <v>4.9065721649484546</v>
      </c>
      <c r="F63" s="21">
        <f>IF(OR($A63="",$B63="",$C63=""),"",B63*'MPTO_working_3-way'!$I62)</f>
        <v>4.0248414376321353</v>
      </c>
      <c r="G63" s="22">
        <f>IF(OR($A63="",$B63="",$C63=""),"",C63*'MPTO_working_3-way'!$I62)</f>
        <v>1.8257012706784945</v>
      </c>
      <c r="H63" s="17">
        <f>IF(OR($A63="",$B63="",$C63=""),"",'MPTO_working_3-way'!E62)</f>
        <v>5.0258058037955635</v>
      </c>
      <c r="I63" s="21">
        <f>IF(OR($A63="",$B63="",$C63=""),"",'MPTO_working_3-way'!F62)</f>
        <v>4.0768313723167147</v>
      </c>
      <c r="J63" s="22">
        <f>IF(OR($A63="",$B63="",$C63=""),"",'MPTO_working_3-way'!G62)</f>
        <v>1.7994077928189978</v>
      </c>
      <c r="K63" s="17">
        <f>IF(OR($A63="",$B63="",$C63=""),"",'OddsRatio_working_3-way'!H62)</f>
        <v>4.9700866929546921</v>
      </c>
      <c r="L63" s="21">
        <f>IF(OR($A63="",$B63="",$C63=""),"",'OddsRatio_working_3-way'!I62)</f>
        <v>4.0653752481794925</v>
      </c>
      <c r="M63" s="22">
        <f>IF(OR($A63="",$B63="",$C63=""),"",'OddsRatio_working_3-way'!J62)</f>
        <v>1.8089184682695891</v>
      </c>
      <c r="N63" s="23">
        <f t="shared" si="16"/>
        <v>20.380827314510832</v>
      </c>
      <c r="O63" s="24">
        <f t="shared" si="17"/>
        <v>24.8456992777413</v>
      </c>
      <c r="P63" s="24">
        <f t="shared" si="18"/>
        <v>54.773473407747865</v>
      </c>
      <c r="Q63" t="s">
        <v>256</v>
      </c>
      <c r="R63" t="s">
        <v>81</v>
      </c>
      <c r="S63" s="48" t="s">
        <v>415</v>
      </c>
      <c r="T63" s="35">
        <v>100</v>
      </c>
      <c r="U63" s="35">
        <f t="shared" si="19"/>
        <v>72.375690607734811</v>
      </c>
      <c r="V63" s="35">
        <f t="shared" si="20"/>
        <v>70.414201183431956</v>
      </c>
      <c r="W63" s="35">
        <f t="shared" si="21"/>
        <v>53.917050691244242</v>
      </c>
      <c r="X63" s="35">
        <f t="shared" si="22"/>
        <v>75.668748125323802</v>
      </c>
      <c r="Y63" s="35">
        <f t="shared" si="23"/>
        <v>73.707258701020947</v>
      </c>
      <c r="Z63" s="35">
        <f t="shared" si="24"/>
        <v>57.21010820883324</v>
      </c>
      <c r="AA63" s="35">
        <f t="shared" si="25"/>
        <v>-3.2930575175889913</v>
      </c>
      <c r="AB63" s="35">
        <f t="shared" si="26"/>
        <v>-3.2930575175889913</v>
      </c>
      <c r="AC63" s="35">
        <f t="shared" si="27"/>
        <v>-3.2930575175889985</v>
      </c>
      <c r="AD63" s="36"/>
      <c r="AE63" s="36"/>
      <c r="AF63">
        <v>1.95</v>
      </c>
      <c r="AG63">
        <v>1.92</v>
      </c>
      <c r="AH63" s="36"/>
      <c r="AI63" s="36"/>
      <c r="AJ63" t="s">
        <v>100</v>
      </c>
    </row>
    <row r="64" spans="1:36" ht="15" x14ac:dyDescent="0.25">
      <c r="A64">
        <v>3.62</v>
      </c>
      <c r="B64">
        <v>3.38</v>
      </c>
      <c r="C64">
        <v>2.17</v>
      </c>
      <c r="D64" s="20">
        <f t="shared" si="3"/>
        <v>3.2930575175889931E-2</v>
      </c>
      <c r="E64" s="17">
        <f>IF(OR($A64="",$B64="",$C64=""),"",A64*'MPTO_working_3-way'!$I63)</f>
        <v>3.7392086821367219</v>
      </c>
      <c r="F64" s="21">
        <f>IF(OR($A64="",$B64="",$C64=""),"",B64*'MPTO_working_3-way'!$I63)</f>
        <v>3.4913053440945077</v>
      </c>
      <c r="G64" s="22">
        <f>IF(OR($A64="",$B64="",$C64=""),"",C64*'MPTO_working_3-way'!$I63)</f>
        <v>2.2414593481316811</v>
      </c>
      <c r="H64" s="17">
        <f>IF(OR($A64="",$B64="",$C64=""),"",'MPTO_working_3-way'!E63)</f>
        <v>3.7697975319000223</v>
      </c>
      <c r="I64" s="21">
        <f>IF(OR($A64="",$B64="",$C64=""),"",'MPTO_working_3-way'!F63)</f>
        <v>3.5102360089427691</v>
      </c>
      <c r="J64" s="22">
        <f>IF(OR($A64="",$B64="",$C64=""),"",'MPTO_working_3-way'!G63)</f>
        <v>2.2229501905144531</v>
      </c>
      <c r="K64" s="17">
        <f>IF(OR($A64="",$B64="",$C64=""),"",'OddsRatio_working_3-way'!H63)</f>
        <v>3.7557839093611416</v>
      </c>
      <c r="L64" s="21">
        <f>IF(OR($A64="",$B64="",$C64=""),"",'OddsRatio_working_3-way'!I63)</f>
        <v>3.5033456886563048</v>
      </c>
      <c r="M64" s="22">
        <f>IF(OR($A64="",$B64="",$C64=""),"",'OddsRatio_working_3-way'!J63)</f>
        <v>2.2306363259360822</v>
      </c>
      <c r="N64" s="23">
        <f t="shared" si="16"/>
        <v>26.743626392859227</v>
      </c>
      <c r="O64" s="24">
        <f t="shared" si="17"/>
        <v>28.642582113062254</v>
      </c>
      <c r="P64" s="24">
        <f t="shared" si="18"/>
        <v>44.613791494078534</v>
      </c>
      <c r="Q64" t="s">
        <v>257</v>
      </c>
      <c r="R64" t="s">
        <v>258</v>
      </c>
      <c r="S64" s="48" t="s">
        <v>415</v>
      </c>
      <c r="T64" s="35">
        <v>100</v>
      </c>
      <c r="U64" s="35">
        <f t="shared" si="19"/>
        <v>45.945945945945937</v>
      </c>
      <c r="V64" s="35">
        <f t="shared" si="20"/>
        <v>71.671388101982998</v>
      </c>
      <c r="W64" s="35">
        <f t="shared" si="21"/>
        <v>78.632478632478637</v>
      </c>
      <c r="X64" s="35">
        <f t="shared" si="22"/>
        <v>49.696133265538364</v>
      </c>
      <c r="Y64" s="35">
        <f t="shared" si="23"/>
        <v>75.421575421575412</v>
      </c>
      <c r="Z64" s="35">
        <f t="shared" si="24"/>
        <v>82.382665952071051</v>
      </c>
      <c r="AA64" s="35">
        <f t="shared" si="25"/>
        <v>-3.7501873195924276</v>
      </c>
      <c r="AB64" s="35">
        <f t="shared" si="26"/>
        <v>-3.7501873195924134</v>
      </c>
      <c r="AC64" s="35">
        <f t="shared" si="27"/>
        <v>-3.7501873195924134</v>
      </c>
      <c r="AF64">
        <v>2.16</v>
      </c>
      <c r="AG64">
        <v>1.74</v>
      </c>
      <c r="AJ64" t="s">
        <v>100</v>
      </c>
    </row>
    <row r="65" spans="1:36" ht="15" x14ac:dyDescent="0.25">
      <c r="A65">
        <v>1.85</v>
      </c>
      <c r="B65">
        <v>3.53</v>
      </c>
      <c r="C65">
        <v>4.68</v>
      </c>
      <c r="D65" s="20">
        <f t="shared" si="3"/>
        <v>3.750187319592424E-2</v>
      </c>
      <c r="E65" s="17">
        <f>IF(OR($A65="",$B65="",$C65=""),"",A65*'MPTO_working_3-way'!$I64)</f>
        <v>1.9193784654124599</v>
      </c>
      <c r="F65" s="21">
        <f>IF(OR($A65="",$B65="",$C65=""),"",B65*'MPTO_working_3-way'!$I64)</f>
        <v>3.6623816123816124</v>
      </c>
      <c r="G65" s="22">
        <f>IF(OR($A65="",$B65="",$C65=""),"",C65*'MPTO_working_3-way'!$I64)</f>
        <v>4.855508766556925</v>
      </c>
      <c r="H65" s="17">
        <f>IF(OR($A65="",$B65="",$C65=""),"",'MPTO_working_3-way'!E64)</f>
        <v>1.8937962253051948</v>
      </c>
      <c r="I65" s="21">
        <f>IF(OR($A65="",$B65="",$C65=""),"",'MPTO_working_3-way'!F64)</f>
        <v>3.6929599997422251</v>
      </c>
      <c r="J65" s="22">
        <f>IF(OR($A65="",$B65="",$C65=""),"",'MPTO_working_3-way'!G64)</f>
        <v>4.9708067186617324</v>
      </c>
      <c r="K65" s="17">
        <f>IF(OR($A65="",$B65="",$C65=""),"",'OddsRatio_working_3-way'!H64)</f>
        <v>1.9035076553016324</v>
      </c>
      <c r="L65" s="21">
        <f>IF(OR($A65="",$B65="",$C65=""),"",'OddsRatio_working_3-way'!I64)</f>
        <v>3.6892639622507404</v>
      </c>
      <c r="M65" s="22">
        <f>IF(OR($A65="",$B65="",$C65=""),"",'OddsRatio_working_3-way'!J64)</f>
        <v>4.911656672364713</v>
      </c>
      <c r="N65" s="23">
        <f t="shared" si="16"/>
        <v>52.100198997757715</v>
      </c>
      <c r="O65" s="24">
        <f t="shared" si="17"/>
        <v>27.304636868513256</v>
      </c>
      <c r="P65" s="24">
        <f t="shared" si="18"/>
        <v>20.595164133729014</v>
      </c>
      <c r="Q65" t="s">
        <v>259</v>
      </c>
      <c r="R65" t="s">
        <v>260</v>
      </c>
      <c r="S65" s="48" t="s">
        <v>415</v>
      </c>
      <c r="T65" s="35">
        <v>100</v>
      </c>
      <c r="U65" s="35">
        <f t="shared" si="19"/>
        <v>73.958333333333343</v>
      </c>
      <c r="V65" s="35">
        <f t="shared" si="20"/>
        <v>70.760233918128648</v>
      </c>
      <c r="W65" s="35">
        <f t="shared" si="21"/>
        <v>51.92307692307692</v>
      </c>
      <c r="X65" s="35">
        <f t="shared" si="22"/>
        <v>77.316689158794418</v>
      </c>
      <c r="Y65" s="35">
        <f t="shared" si="23"/>
        <v>74.118589743589737</v>
      </c>
      <c r="Z65" s="35">
        <f t="shared" si="24"/>
        <v>55.281432748538009</v>
      </c>
      <c r="AA65" s="35">
        <f t="shared" si="25"/>
        <v>-3.358355825461075</v>
      </c>
      <c r="AB65" s="35">
        <f t="shared" si="26"/>
        <v>-3.3583558254610892</v>
      </c>
      <c r="AC65" s="35">
        <f t="shared" si="27"/>
        <v>-3.3583558254610892</v>
      </c>
      <c r="AF65">
        <v>2.35</v>
      </c>
      <c r="AG65">
        <v>1.63</v>
      </c>
      <c r="AJ65" t="s">
        <v>100</v>
      </c>
    </row>
    <row r="66" spans="1:36" ht="15" x14ac:dyDescent="0.25">
      <c r="A66">
        <v>3.84</v>
      </c>
      <c r="B66">
        <v>3.42</v>
      </c>
      <c r="C66">
        <v>2.08</v>
      </c>
      <c r="D66" s="20">
        <f t="shared" si="3"/>
        <v>3.3583558254610679E-2</v>
      </c>
      <c r="E66" s="17">
        <f>IF(OR($A66="",$B66="",$C66=""),"",A66*'MPTO_working_3-way'!$I65)</f>
        <v>3.968960863697705</v>
      </c>
      <c r="F66" s="21">
        <f>IF(OR($A66="",$B66="",$C66=""),"",B66*'MPTO_working_3-way'!$I65)</f>
        <v>3.5348557692307683</v>
      </c>
      <c r="G66" s="22">
        <f>IF(OR($A66="",$B66="",$C66=""),"",C66*'MPTO_working_3-way'!$I65)</f>
        <v>2.1498538011695905</v>
      </c>
      <c r="H66" s="17">
        <f>IF(OR($A66="",$B66="",$C66=""),"",'MPTO_working_3-way'!E65)</f>
        <v>4.0124844883992017</v>
      </c>
      <c r="I66" s="21">
        <f>IF(OR($A66="",$B66="",$C66=""),"",'MPTO_working_3-way'!F65)</f>
        <v>3.5561480395260858</v>
      </c>
      <c r="J66" s="22">
        <f>IF(OR($A66="",$B66="",$C66=""),"",'MPTO_working_3-way'!G65)</f>
        <v>2.1295865723323786</v>
      </c>
      <c r="K66" s="17">
        <f>IF(OR($A66="",$B66="",$C66=""),"",'OddsRatio_working_3-way'!H65)</f>
        <v>3.9919959510815097</v>
      </c>
      <c r="L66" s="21">
        <f>IF(OR($A66="",$B66="",$C66=""),"",'OddsRatio_working_3-way'!I65)</f>
        <v>3.549517676625793</v>
      </c>
      <c r="M66" s="22">
        <f>IF(OR($A66="",$B66="",$C66=""),"",'OddsRatio_working_3-way'!J65)</f>
        <v>2.1378012771718424</v>
      </c>
      <c r="N66" s="23">
        <f t="shared" si="16"/>
        <v>25.195511730703846</v>
      </c>
      <c r="O66" s="24">
        <f t="shared" si="17"/>
        <v>28.28969738184292</v>
      </c>
      <c r="P66" s="24">
        <f t="shared" si="18"/>
        <v>46.514790887453252</v>
      </c>
      <c r="Q66" t="s">
        <v>261</v>
      </c>
      <c r="R66" t="s">
        <v>262</v>
      </c>
      <c r="S66" s="48" t="s">
        <v>415</v>
      </c>
      <c r="T66" s="35">
        <v>100</v>
      </c>
      <c r="U66" s="35">
        <f t="shared" si="19"/>
        <v>43.502824858757066</v>
      </c>
      <c r="V66" s="35">
        <f t="shared" si="20"/>
        <v>72.972972972972968</v>
      </c>
      <c r="W66" s="35">
        <f t="shared" si="21"/>
        <v>79.919678714859444</v>
      </c>
      <c r="X66" s="35">
        <f t="shared" si="22"/>
        <v>47.107348312167588</v>
      </c>
      <c r="Y66" s="35">
        <f t="shared" si="23"/>
        <v>76.57749642638349</v>
      </c>
      <c r="Z66" s="35">
        <f t="shared" si="24"/>
        <v>83.524202168269966</v>
      </c>
      <c r="AA66" s="35">
        <f t="shared" si="25"/>
        <v>-3.6045234534105219</v>
      </c>
      <c r="AB66" s="35">
        <f t="shared" si="26"/>
        <v>-3.6045234534105219</v>
      </c>
      <c r="AC66" s="35">
        <f t="shared" si="27"/>
        <v>-3.6045234534105219</v>
      </c>
      <c r="AF66">
        <v>2.2400000000000002</v>
      </c>
      <c r="AG66">
        <v>1.69</v>
      </c>
      <c r="AJ66" t="s">
        <v>100</v>
      </c>
    </row>
    <row r="67" spans="1:36" ht="15" x14ac:dyDescent="0.25">
      <c r="A67">
        <v>1.77</v>
      </c>
      <c r="B67">
        <v>3.7</v>
      </c>
      <c r="C67">
        <v>4.9800000000000004</v>
      </c>
      <c r="D67" s="20">
        <f t="shared" si="3"/>
        <v>3.6045234534105353E-2</v>
      </c>
      <c r="E67" s="17">
        <f>IF(OR($A67="",$B67="",$C67=""),"",A67*'MPTO_working_3-way'!$I66)</f>
        <v>1.8338000651253665</v>
      </c>
      <c r="F67" s="21">
        <f>IF(OR($A67="",$B67="",$C67=""),"",B67*'MPTO_working_3-way'!$I66)</f>
        <v>3.8333673677761899</v>
      </c>
      <c r="G67" s="22">
        <f>IF(OR($A67="",$B67="",$C67=""),"",C67*'MPTO_working_3-way'!$I66)</f>
        <v>5.1595052679798448</v>
      </c>
      <c r="H67" s="17">
        <f>IF(OR($A67="",$B67="",$C67=""),"",'MPTO_working_3-way'!E66)</f>
        <v>1.8084599542867033</v>
      </c>
      <c r="I67" s="21">
        <f>IF(OR($A67="",$B67="",$C67=""),"",'MPTO_working_3-way'!F66)</f>
        <v>3.8721389951488479</v>
      </c>
      <c r="J67" s="22">
        <f>IF(OR($A67="",$B67="",$C67=""),"",'MPTO_working_3-way'!G66)</f>
        <v>5.2969430612264796</v>
      </c>
      <c r="K67" s="17">
        <f>IF(OR($A67="",$B67="",$C67=""),"",'OddsRatio_working_3-way'!H66)</f>
        <v>1.8177791684177358</v>
      </c>
      <c r="L67" s="21">
        <f>IF(OR($A67="",$B67="",$C67=""),"",'OddsRatio_working_3-way'!I66)</f>
        <v>3.8675373438024505</v>
      </c>
      <c r="M67" s="22">
        <f>IF(OR($A67="",$B67="",$C67=""),"",'OddsRatio_working_3-way'!J66)</f>
        <v>5.2269624549384277</v>
      </c>
      <c r="N67" s="23">
        <f t="shared" si="16"/>
        <v>54.531571844591234</v>
      </c>
      <c r="O67" s="24">
        <f t="shared" si="17"/>
        <v>26.086724909439589</v>
      </c>
      <c r="P67" s="24">
        <f t="shared" si="18"/>
        <v>19.381703245969174</v>
      </c>
      <c r="Q67" t="s">
        <v>263</v>
      </c>
      <c r="R67" t="s">
        <v>264</v>
      </c>
      <c r="S67" s="48" t="s">
        <v>415</v>
      </c>
      <c r="T67" s="35">
        <v>100</v>
      </c>
      <c r="U67" s="35">
        <f t="shared" si="19"/>
        <v>50</v>
      </c>
      <c r="V67" s="35">
        <f t="shared" si="20"/>
        <v>72.451790633608823</v>
      </c>
      <c r="W67" s="35">
        <f t="shared" si="21"/>
        <v>74.093264248704671</v>
      </c>
      <c r="X67" s="35">
        <f t="shared" si="22"/>
        <v>53.454945117686528</v>
      </c>
      <c r="Y67" s="35">
        <f t="shared" si="23"/>
        <v>75.906735751295344</v>
      </c>
      <c r="Z67" s="35">
        <f t="shared" si="24"/>
        <v>77.548209366391191</v>
      </c>
      <c r="AA67" s="35">
        <f t="shared" si="25"/>
        <v>-3.4549451176865276</v>
      </c>
      <c r="AB67" s="35">
        <f t="shared" si="26"/>
        <v>-3.4549451176865205</v>
      </c>
      <c r="AC67" s="35">
        <f t="shared" si="27"/>
        <v>-3.4549451176865205</v>
      </c>
      <c r="AF67">
        <v>2.09</v>
      </c>
      <c r="AG67">
        <v>1.79</v>
      </c>
      <c r="AJ67" t="s">
        <v>100</v>
      </c>
    </row>
    <row r="68" spans="1:36" ht="15" x14ac:dyDescent="0.25">
      <c r="A68">
        <v>2</v>
      </c>
      <c r="B68">
        <v>3.63</v>
      </c>
      <c r="C68">
        <v>3.86</v>
      </c>
      <c r="D68" s="20">
        <f t="shared" ref="D68:D131" si="28">IF(OR($A68="",$B68="",$C68=""),"",(1/A68)+(1/B68)+(1/C68)-1)</f>
        <v>3.4549451176865364E-2</v>
      </c>
      <c r="E68" s="17">
        <f>IF(OR($A68="",$B68="",$C68=""),"",A68*'MPTO_working_3-way'!$I67)</f>
        <v>2.0690989023537307</v>
      </c>
      <c r="F68" s="21">
        <f>IF(OR($A68="",$B68="",$C68=""),"",B68*'MPTO_working_3-way'!$I67)</f>
        <v>3.7554145077720213</v>
      </c>
      <c r="G68" s="22">
        <f>IF(OR($A68="",$B68="",$C68=""),"",C68*'MPTO_working_3-way'!$I67)</f>
        <v>3.9933608815427002</v>
      </c>
      <c r="H68" s="17">
        <f>IF(OR($A68="",$B68="",$C68=""),"",'MPTO_working_3-way'!E67)</f>
        <v>2.0471519850391555</v>
      </c>
      <c r="I68" s="21">
        <f>IF(OR($A68="",$B68="",$C68=""),"",'MPTO_working_3-way'!F67)</f>
        <v>3.7883722816535847</v>
      </c>
      <c r="J68" s="22">
        <f>IF(OR($A68="",$B68="",$C68=""),"",'MPTO_working_3-way'!G67)</f>
        <v>4.0395737033798138</v>
      </c>
      <c r="K68" s="17">
        <f>IF(OR($A68="",$B68="",$C68=""),"",'OddsRatio_working_3-way'!H67)</f>
        <v>2.0557799234689909</v>
      </c>
      <c r="L68" s="21">
        <f>IF(OR($A68="",$B68="",$C68=""),"",'OddsRatio_working_3-way'!I67)</f>
        <v>3.7767011987234467</v>
      </c>
      <c r="M68" s="22">
        <f>IF(OR($A68="",$B68="",$C68=""),"",'OddsRatio_working_3-way'!J67)</f>
        <v>4.0195305811213133</v>
      </c>
      <c r="N68" s="23">
        <f t="shared" si="16"/>
        <v>48.33021750977862</v>
      </c>
      <c r="O68" s="24">
        <f t="shared" si="17"/>
        <v>26.628219013652132</v>
      </c>
      <c r="P68" s="24">
        <f t="shared" si="18"/>
        <v>25.041563476569234</v>
      </c>
      <c r="Q68" t="s">
        <v>265</v>
      </c>
      <c r="R68" t="s">
        <v>266</v>
      </c>
      <c r="S68" s="48" t="s">
        <v>415</v>
      </c>
      <c r="T68" s="35">
        <v>100</v>
      </c>
      <c r="U68" s="35">
        <f t="shared" si="19"/>
        <v>51.92307692307692</v>
      </c>
      <c r="V68" s="35">
        <f t="shared" si="20"/>
        <v>69.6048632218845</v>
      </c>
      <c r="W68" s="35">
        <f t="shared" si="21"/>
        <v>75.062344139650875</v>
      </c>
      <c r="X68" s="35">
        <f t="shared" si="22"/>
        <v>55.332792638464625</v>
      </c>
      <c r="Y68" s="35">
        <f t="shared" si="23"/>
        <v>73.014578937272205</v>
      </c>
      <c r="Z68" s="35">
        <f t="shared" si="24"/>
        <v>78.47205985503858</v>
      </c>
      <c r="AA68" s="35">
        <f t="shared" si="25"/>
        <v>-3.4097157153877049</v>
      </c>
      <c r="AB68" s="35">
        <f t="shared" si="26"/>
        <v>-3.4097157153877049</v>
      </c>
      <c r="AC68" s="35">
        <f t="shared" si="27"/>
        <v>-3.4097157153877049</v>
      </c>
      <c r="AF68">
        <v>1.92</v>
      </c>
      <c r="AG68">
        <v>1.95</v>
      </c>
      <c r="AJ68" t="s">
        <v>100</v>
      </c>
    </row>
    <row r="69" spans="1:36" ht="15" x14ac:dyDescent="0.25">
      <c r="A69">
        <v>2.08</v>
      </c>
      <c r="B69">
        <v>3.29</v>
      </c>
      <c r="C69">
        <v>4.01</v>
      </c>
      <c r="D69" s="20">
        <f t="shared" si="28"/>
        <v>3.4097157153877067E-2</v>
      </c>
      <c r="E69" s="17">
        <f>IF(OR($A69="",$B69="",$C69=""),"",A69*'MPTO_working_3-way'!$I68)</f>
        <v>2.1509220868800645</v>
      </c>
      <c r="F69" s="21">
        <f>IF(OR($A69="",$B69="",$C69=""),"",B69*'MPTO_working_3-way'!$I68)</f>
        <v>3.4021796470362555</v>
      </c>
      <c r="G69" s="22">
        <f>IF(OR($A69="",$B69="",$C69=""),"",C69*'MPTO_working_3-way'!$I68)</f>
        <v>4.1467296001870464</v>
      </c>
      <c r="H69" s="17">
        <f>IF(OR($A69="",$B69="",$C69=""),"",'MPTO_working_3-way'!E68)</f>
        <v>2.1303632696316379</v>
      </c>
      <c r="I69" s="21">
        <f>IF(OR($A69="",$B69="",$C69=""),"",'MPTO_working_3-way'!F68)</f>
        <v>3.4178026309256069</v>
      </c>
      <c r="J69" s="22">
        <f>IF(OR($A69="",$B69="",$C69=""),"",'MPTO_working_3-way'!G68)</f>
        <v>4.2014893182236213</v>
      </c>
      <c r="K69" s="17">
        <f>IF(OR($A69="",$B69="",$C69=""),"",'OddsRatio_working_3-way'!H68)</f>
        <v>2.1387833286174196</v>
      </c>
      <c r="L69" s="21">
        <f>IF(OR($A69="",$B69="",$C69=""),"",'OddsRatio_working_3-way'!I68)</f>
        <v>3.4146424282721206</v>
      </c>
      <c r="M69" s="22">
        <f>IF(OR($A69="",$B69="",$C69=""),"",'OddsRatio_working_3-way'!J68)</f>
        <v>4.1738313140170655</v>
      </c>
      <c r="N69" s="23">
        <f t="shared" ref="N69:N132" si="29">(1/E69)* 100</f>
        <v>46.491688662256976</v>
      </c>
      <c r="O69" s="24">
        <f t="shared" ref="O69:O132" si="30">(1/F69)* 100</f>
        <v>29.39292170744514</v>
      </c>
      <c r="P69" s="24">
        <f t="shared" ref="P69:P132" si="31">(1/G69)* 100</f>
        <v>24.115389630297887</v>
      </c>
      <c r="Q69" t="s">
        <v>267</v>
      </c>
      <c r="R69" t="s">
        <v>79</v>
      </c>
      <c r="S69" s="48" t="s">
        <v>415</v>
      </c>
      <c r="T69" s="35">
        <v>100</v>
      </c>
      <c r="U69" s="35">
        <f t="shared" ref="U69:U132" si="32">(1/A70)*((T69*A70)-T69)</f>
        <v>62.121212121212118</v>
      </c>
      <c r="V69" s="35">
        <f t="shared" ref="V69:V132" si="33">(1/B70)*((T69*B70)-T69)</f>
        <v>66.777408637873762</v>
      </c>
      <c r="W69" s="35">
        <f t="shared" ref="W69:W132" si="34">(1/C70)*((T69*C70)-T69)</f>
        <v>67.845659163987136</v>
      </c>
      <c r="X69" s="35">
        <f t="shared" ref="X69:X132" si="35">((1/B70)+(1/C70))*T69</f>
        <v>65.376932198139116</v>
      </c>
      <c r="Y69" s="35">
        <f t="shared" ref="Y69:Y132" si="36">((1/A70)+(1/C70))*T69</f>
        <v>70.033128714800739</v>
      </c>
      <c r="Z69" s="35">
        <f t="shared" ref="Z69:Z132" si="37">((1/A70)+(1/B70))*T69</f>
        <v>71.101379240914127</v>
      </c>
      <c r="AA69" s="35">
        <f t="shared" ref="AA69:AA132" si="38">U69-X69</f>
        <v>-3.2557200769269983</v>
      </c>
      <c r="AB69" s="35">
        <f t="shared" ref="AB69:AB132" si="39">V69-Y69</f>
        <v>-3.255720076926977</v>
      </c>
      <c r="AC69" s="35">
        <f t="shared" ref="AC69:AC132" si="40">W69-Z69</f>
        <v>-3.2557200769269912</v>
      </c>
      <c r="AF69">
        <v>2.25</v>
      </c>
      <c r="AG69">
        <v>1.68</v>
      </c>
      <c r="AJ69" t="s">
        <v>100</v>
      </c>
    </row>
    <row r="70" spans="1:36" ht="15" x14ac:dyDescent="0.25">
      <c r="A70">
        <v>2.64</v>
      </c>
      <c r="B70">
        <v>3.01</v>
      </c>
      <c r="C70">
        <v>3.11</v>
      </c>
      <c r="D70" s="20">
        <f t="shared" si="28"/>
        <v>3.2557200769269823E-2</v>
      </c>
      <c r="E70" s="17">
        <f>IF(OR($A70="",$B70="",$C70=""),"",A70*'MPTO_working_3-way'!$I69)</f>
        <v>2.7259510100308724</v>
      </c>
      <c r="F70" s="21">
        <f>IF(OR($A70="",$B70="",$C70=""),"",B70*'MPTO_working_3-way'!$I69)</f>
        <v>3.1079971743155022</v>
      </c>
      <c r="G70" s="22">
        <f>IF(OR($A70="",$B70="",$C70=""),"",C70*'MPTO_working_3-way'!$I69)</f>
        <v>3.211252894392429</v>
      </c>
      <c r="H70" s="17">
        <f>IF(OR($A70="",$B70="",$C70=""),"",'MPTO_working_3-way'!E69)</f>
        <v>2.717867828324982</v>
      </c>
      <c r="I70" s="21">
        <f>IF(OR($A70="",$B70="",$C70=""),"",'MPTO_working_3-way'!F69)</f>
        <v>3.1116441100880343</v>
      </c>
      <c r="J70" s="22">
        <f>IF(OR($A70="",$B70="",$C70=""),"",'MPTO_working_3-way'!G69)</f>
        <v>3.2186319330690467</v>
      </c>
      <c r="K70" s="17">
        <f>IF(OR($A70="",$B70="",$C70=""),"",'OddsRatio_working_3-way'!H69)</f>
        <v>2.7216433185869211</v>
      </c>
      <c r="L70" s="21">
        <f>IF(OR($A70="",$B70="",$C70=""),"",'OddsRatio_working_3-way'!I69)</f>
        <v>3.1100628477803109</v>
      </c>
      <c r="M70" s="22">
        <f>IF(OR($A70="",$B70="",$C70=""),"",'OddsRatio_working_3-way'!J69)</f>
        <v>3.2150410989136593</v>
      </c>
      <c r="N70" s="23">
        <f t="shared" si="29"/>
        <v>36.684445036621355</v>
      </c>
      <c r="O70" s="24">
        <f t="shared" si="30"/>
        <v>32.175061427468563</v>
      </c>
      <c r="P70" s="24">
        <f t="shared" si="31"/>
        <v>31.140493535910093</v>
      </c>
      <c r="Q70" t="s">
        <v>144</v>
      </c>
      <c r="R70" t="s">
        <v>268</v>
      </c>
      <c r="S70" s="48" t="s">
        <v>415</v>
      </c>
      <c r="T70" s="35">
        <v>100</v>
      </c>
      <c r="U70" s="35">
        <f t="shared" si="32"/>
        <v>63.503649635036496</v>
      </c>
      <c r="V70" s="35">
        <f t="shared" si="33"/>
        <v>71.181556195965413</v>
      </c>
      <c r="W70" s="35">
        <f t="shared" si="34"/>
        <v>60.9375</v>
      </c>
      <c r="X70" s="35">
        <f t="shared" si="35"/>
        <v>67.880943804034573</v>
      </c>
      <c r="Y70" s="35">
        <f t="shared" si="36"/>
        <v>75.558850364963504</v>
      </c>
      <c r="Z70" s="35">
        <f t="shared" si="37"/>
        <v>65.314794168998077</v>
      </c>
      <c r="AA70" s="35">
        <f t="shared" si="38"/>
        <v>-4.3772941689980769</v>
      </c>
      <c r="AB70" s="35">
        <f t="shared" si="39"/>
        <v>-4.3772941689980911</v>
      </c>
      <c r="AC70" s="35">
        <f t="shared" si="40"/>
        <v>-4.3772941689980769</v>
      </c>
      <c r="AF70">
        <v>2.58</v>
      </c>
      <c r="AG70">
        <v>1.53</v>
      </c>
      <c r="AJ70" t="s">
        <v>100</v>
      </c>
    </row>
    <row r="71" spans="1:36" ht="15" x14ac:dyDescent="0.25">
      <c r="A71">
        <v>2.74</v>
      </c>
      <c r="B71">
        <v>3.47</v>
      </c>
      <c r="C71">
        <v>2.56</v>
      </c>
      <c r="D71" s="20">
        <f t="shared" si="28"/>
        <v>4.3772941689980804E-2</v>
      </c>
      <c r="E71" s="17">
        <f>IF(OR($A71="",$B71="",$C71=""),"",A71*'MPTO_working_3-way'!$I70)</f>
        <v>2.8599378602305476</v>
      </c>
      <c r="F71" s="21">
        <f>IF(OR($A71="",$B71="",$C71=""),"",B71*'MPTO_working_3-way'!$I70)</f>
        <v>3.6218921076642334</v>
      </c>
      <c r="G71" s="22">
        <f>IF(OR($A71="",$B71="",$C71=""),"",C71*'MPTO_working_3-way'!$I70)</f>
        <v>2.6720587307263508</v>
      </c>
      <c r="H71" s="17">
        <f>IF(OR($A71="",$B71="",$C71=""),"",'MPTO_working_3-way'!E70)</f>
        <v>2.8541050856138845</v>
      </c>
      <c r="I71" s="21">
        <f>IF(OR($A71="",$B71="",$C71=""),"",'MPTO_working_3-way'!F70)</f>
        <v>3.6550581626536052</v>
      </c>
      <c r="J71" s="22">
        <f>IF(OR($A71="",$B71="",$C71=""),"",'MPTO_working_3-way'!G70)</f>
        <v>2.6593338589366842</v>
      </c>
      <c r="K71" s="17">
        <f>IF(OR($A71="",$B71="",$C71=""),"",'OddsRatio_working_3-way'!H70)</f>
        <v>2.8578077294191044</v>
      </c>
      <c r="L71" s="21">
        <f>IF(OR($A71="",$B71="",$C71=""),"",'OddsRatio_working_3-way'!I70)</f>
        <v>3.6372328113018315</v>
      </c>
      <c r="M71" s="22">
        <f>IF(OR($A71="",$B71="",$C71=""),"",'OddsRatio_working_3-way'!J70)</f>
        <v>2.6656207229274722</v>
      </c>
      <c r="N71" s="23">
        <f t="shared" si="29"/>
        <v>34.965794673573335</v>
      </c>
      <c r="O71" s="24">
        <f t="shared" si="30"/>
        <v>27.609878214867706</v>
      </c>
      <c r="P71" s="24">
        <f t="shared" si="31"/>
        <v>37.424327111558966</v>
      </c>
      <c r="Q71" t="s">
        <v>269</v>
      </c>
      <c r="R71" t="s">
        <v>72</v>
      </c>
      <c r="S71" s="48" t="s">
        <v>415</v>
      </c>
      <c r="T71" s="35">
        <v>100</v>
      </c>
      <c r="U71" s="35">
        <f t="shared" si="32"/>
        <v>51.690821256038639</v>
      </c>
      <c r="V71" s="35">
        <f t="shared" si="33"/>
        <v>69.325153374233125</v>
      </c>
      <c r="W71" s="35">
        <f t="shared" si="34"/>
        <v>74.489795918367349</v>
      </c>
      <c r="X71" s="35">
        <f t="shared" si="35"/>
        <v>56.185050707399519</v>
      </c>
      <c r="Y71" s="35">
        <f t="shared" si="36"/>
        <v>73.819382825594019</v>
      </c>
      <c r="Z71" s="35">
        <f t="shared" si="37"/>
        <v>78.984025369728229</v>
      </c>
      <c r="AA71" s="35">
        <f t="shared" si="38"/>
        <v>-4.49422945136088</v>
      </c>
      <c r="AB71" s="35">
        <f t="shared" si="39"/>
        <v>-4.4942294513608942</v>
      </c>
      <c r="AC71" s="35">
        <f t="shared" si="40"/>
        <v>-4.49422945136088</v>
      </c>
      <c r="AF71">
        <v>1.72</v>
      </c>
      <c r="AG71">
        <v>2.15</v>
      </c>
      <c r="AJ71" t="s">
        <v>68</v>
      </c>
    </row>
    <row r="72" spans="1:36" ht="15" x14ac:dyDescent="0.25">
      <c r="A72">
        <v>2.0699999999999998</v>
      </c>
      <c r="B72">
        <v>3.26</v>
      </c>
      <c r="C72">
        <v>3.92</v>
      </c>
      <c r="D72" s="20">
        <f t="shared" si="28"/>
        <v>4.4942294513608871E-2</v>
      </c>
      <c r="E72" s="17">
        <f>IF(OR($A72="",$B72="",$C72=""),"",A72*'MPTO_working_3-way'!$I71)</f>
        <v>2.1630305496431701</v>
      </c>
      <c r="F72" s="21">
        <f>IF(OR($A72="",$B72="",$C72=""),"",B72*'MPTO_working_3-way'!$I71)</f>
        <v>3.4065118801143646</v>
      </c>
      <c r="G72" s="22">
        <f>IF(OR($A72="",$B72="",$C72=""),"",C72*'MPTO_working_3-way'!$I71)</f>
        <v>4.096173794493347</v>
      </c>
      <c r="H72" s="17">
        <f>IF(OR($A72="",$B72="",$C72=""),"",'MPTO_working_3-way'!E71)</f>
        <v>2.1362453600046343</v>
      </c>
      <c r="I72" s="21">
        <f>IF(OR($A72="",$B72="",$C72=""),"",'MPTO_working_3-way'!F71)</f>
        <v>3.4273841660122177</v>
      </c>
      <c r="J72" s="22">
        <f>IF(OR($A72="",$B72="",$C72=""),"",'MPTO_working_3-way'!G71)</f>
        <v>4.1645622443290593</v>
      </c>
      <c r="K72" s="17">
        <f>IF(OR($A72="",$B72="",$C72=""),"",'OddsRatio_working_3-way'!H71)</f>
        <v>2.1471108651450312</v>
      </c>
      <c r="L72" s="21">
        <f>IF(OR($A72="",$B72="",$C72=""),"",'OddsRatio_working_3-way'!I71)</f>
        <v>3.4228696777829626</v>
      </c>
      <c r="M72" s="22">
        <f>IF(OR($A72="",$B72="",$C72=""),"",'OddsRatio_working_3-way'!J71)</f>
        <v>4.1304333889939171</v>
      </c>
      <c r="N72" s="23">
        <f t="shared" si="29"/>
        <v>46.231432106447485</v>
      </c>
      <c r="O72" s="24">
        <f t="shared" si="30"/>
        <v>29.355541245504995</v>
      </c>
      <c r="P72" s="24">
        <f t="shared" si="31"/>
        <v>24.41302664804752</v>
      </c>
      <c r="Q72" t="s">
        <v>145</v>
      </c>
      <c r="R72" t="s">
        <v>82</v>
      </c>
      <c r="S72" s="48" t="s">
        <v>415</v>
      </c>
      <c r="T72" s="35">
        <v>100</v>
      </c>
      <c r="U72" s="35">
        <f t="shared" si="32"/>
        <v>18.699186991869919</v>
      </c>
      <c r="V72" s="35">
        <f t="shared" si="33"/>
        <v>84.350547730829433</v>
      </c>
      <c r="W72" s="35">
        <f t="shared" si="34"/>
        <v>91.326973113616646</v>
      </c>
      <c r="X72" s="35">
        <f t="shared" si="35"/>
        <v>24.322479155553928</v>
      </c>
      <c r="Y72" s="35">
        <f t="shared" si="36"/>
        <v>89.973839894513432</v>
      </c>
      <c r="Z72" s="35">
        <f t="shared" si="37"/>
        <v>96.950265277300659</v>
      </c>
      <c r="AA72" s="35">
        <f t="shared" si="38"/>
        <v>-5.6232921636840096</v>
      </c>
      <c r="AB72" s="35">
        <f t="shared" si="39"/>
        <v>-5.623292163683999</v>
      </c>
      <c r="AC72" s="35">
        <f t="shared" si="40"/>
        <v>-5.6232921636840132</v>
      </c>
      <c r="AF72">
        <v>2.25</v>
      </c>
      <c r="AG72">
        <v>1.66</v>
      </c>
      <c r="AJ72" t="s">
        <v>68</v>
      </c>
    </row>
    <row r="73" spans="1:36" ht="15" x14ac:dyDescent="0.25">
      <c r="A73">
        <v>1.23</v>
      </c>
      <c r="B73">
        <v>6.39</v>
      </c>
      <c r="C73">
        <v>11.53</v>
      </c>
      <c r="D73" s="20">
        <f t="shared" si="28"/>
        <v>5.6232921636840016E-2</v>
      </c>
      <c r="E73" s="17">
        <f>IF(OR($A73="",$B73="",$C73=""),"",A73*'MPTO_working_3-way'!$I72)</f>
        <v>1.2991664936133132</v>
      </c>
      <c r="F73" s="21">
        <f>IF(OR($A73="",$B73="",$C73=""),"",B73*'MPTO_working_3-way'!$I72)</f>
        <v>6.7493283692594073</v>
      </c>
      <c r="G73" s="22">
        <f>IF(OR($A73="",$B73="",$C73=""),"",C73*'MPTO_working_3-way'!$I72)</f>
        <v>12.178365586472765</v>
      </c>
      <c r="H73" s="17">
        <f>IF(OR($A73="",$B73="",$C73=""),"",'MPTO_working_3-way'!E72)</f>
        <v>1.2590275059838731</v>
      </c>
      <c r="I73" s="21">
        <f>IF(OR($A73="",$B73="",$C73=""),"",'MPTO_working_3-way'!F72)</f>
        <v>7.2595167747622051</v>
      </c>
      <c r="J73" s="22">
        <f>IF(OR($A73="",$B73="",$C73=""),"",'MPTO_working_3-way'!G72)</f>
        <v>14.708918954846467</v>
      </c>
      <c r="K73" s="17">
        <f>IF(OR($A73="",$B73="",$C73=""),"",'OddsRatio_working_3-way'!H72)</f>
        <v>1.2690261568480117</v>
      </c>
      <c r="L73" s="21">
        <f>IF(OR($A73="",$B73="",$C73=""),"",'OddsRatio_working_3-way'!I72)</f>
        <v>7.3045695017860046</v>
      </c>
      <c r="M73" s="22">
        <f>IF(OR($A73="",$B73="",$C73=""),"",'OddsRatio_working_3-way'!J72)</f>
        <v>13.316719267867647</v>
      </c>
      <c r="N73" s="23">
        <f t="shared" si="29"/>
        <v>76.972428469791055</v>
      </c>
      <c r="O73" s="24">
        <f t="shared" si="30"/>
        <v>14.816289048175744</v>
      </c>
      <c r="P73" s="24">
        <f t="shared" si="31"/>
        <v>8.2112824820332158</v>
      </c>
      <c r="Q73" t="s">
        <v>270</v>
      </c>
      <c r="R73" t="s">
        <v>83</v>
      </c>
      <c r="S73" s="48" t="s">
        <v>415</v>
      </c>
      <c r="T73" s="35">
        <v>100</v>
      </c>
      <c r="U73" s="35">
        <f t="shared" si="32"/>
        <v>71.590909090909093</v>
      </c>
      <c r="V73" s="35">
        <f t="shared" si="33"/>
        <v>72.826086956521735</v>
      </c>
      <c r="W73" s="35">
        <f t="shared" si="34"/>
        <v>50.980392156862742</v>
      </c>
      <c r="X73" s="35">
        <f t="shared" si="35"/>
        <v>76.193520886615502</v>
      </c>
      <c r="Y73" s="35">
        <f t="shared" si="36"/>
        <v>77.428698752228158</v>
      </c>
      <c r="Z73" s="35">
        <f t="shared" si="37"/>
        <v>55.583003952569165</v>
      </c>
      <c r="AA73" s="35">
        <f t="shared" si="38"/>
        <v>-4.6026117957064088</v>
      </c>
      <c r="AB73" s="35">
        <f t="shared" si="39"/>
        <v>-4.602611795706423</v>
      </c>
      <c r="AC73" s="35">
        <f t="shared" si="40"/>
        <v>-4.602611795706423</v>
      </c>
      <c r="AF73">
        <v>1.55</v>
      </c>
      <c r="AG73">
        <v>2.46</v>
      </c>
      <c r="AJ73" t="s">
        <v>68</v>
      </c>
    </row>
    <row r="74" spans="1:36" ht="15" x14ac:dyDescent="0.25">
      <c r="A74">
        <v>3.52</v>
      </c>
      <c r="B74">
        <v>3.68</v>
      </c>
      <c r="C74">
        <v>2.04</v>
      </c>
      <c r="D74" s="20">
        <f t="shared" si="28"/>
        <v>4.6026117957064239E-2</v>
      </c>
      <c r="E74" s="17">
        <f>IF(OR($A74="",$B74="",$C74=""),"",A74*'MPTO_working_3-way'!$I73)</f>
        <v>3.682011935208866</v>
      </c>
      <c r="F74" s="21">
        <f>IF(OR($A74="",$B74="",$C74=""),"",B74*'MPTO_working_3-way'!$I73)</f>
        <v>3.8493761140819966</v>
      </c>
      <c r="G74" s="22">
        <f>IF(OR($A74="",$B74="",$C74=""),"",C74*'MPTO_working_3-way'!$I73)</f>
        <v>2.1338932806324111</v>
      </c>
      <c r="H74" s="17">
        <f>IF(OR($A74="",$B74="",$C74=""),"",'MPTO_working_3-way'!E73)</f>
        <v>3.7209458809958664</v>
      </c>
      <c r="I74" s="21">
        <f>IF(OR($A74="",$B74="",$C74=""),"",'MPTO_working_3-way'!F73)</f>
        <v>3.9002002544112648</v>
      </c>
      <c r="J74" s="22">
        <f>IF(OR($A74="",$B74="",$C74=""),"",'MPTO_working_3-way'!G73)</f>
        <v>2.105910274806357</v>
      </c>
      <c r="K74" s="17">
        <f>IF(OR($A74="",$B74="",$C74=""),"",'OddsRatio_working_3-way'!H73)</f>
        <v>3.7065514992507063</v>
      </c>
      <c r="L74" s="21">
        <f>IF(OR($A74="",$B74="",$C74=""),"",'OddsRatio_working_3-way'!I73)</f>
        <v>3.8783960388856729</v>
      </c>
      <c r="M74" s="22">
        <f>IF(OR($A74="",$B74="",$C74=""),"",'OddsRatio_working_3-way'!J73)</f>
        <v>2.116989507627276</v>
      </c>
      <c r="N74" s="23">
        <f t="shared" si="29"/>
        <v>27.159064598286641</v>
      </c>
      <c r="O74" s="24">
        <f t="shared" si="30"/>
        <v>25.978235702708957</v>
      </c>
      <c r="P74" s="24">
        <f t="shared" si="31"/>
        <v>46.862699699004395</v>
      </c>
      <c r="Q74" t="s">
        <v>271</v>
      </c>
      <c r="R74" t="s">
        <v>84</v>
      </c>
      <c r="S74" s="48" t="s">
        <v>415</v>
      </c>
      <c r="T74" s="35">
        <v>100</v>
      </c>
      <c r="U74" s="35">
        <f t="shared" si="32"/>
        <v>62.686567164179095</v>
      </c>
      <c r="V74" s="35">
        <f t="shared" si="33"/>
        <v>72.527472527472526</v>
      </c>
      <c r="W74" s="35">
        <f t="shared" si="34"/>
        <v>62.546816479400754</v>
      </c>
      <c r="X74" s="35">
        <f t="shared" si="35"/>
        <v>64.925710993126714</v>
      </c>
      <c r="Y74" s="35">
        <f t="shared" si="36"/>
        <v>74.766616356420144</v>
      </c>
      <c r="Z74" s="35">
        <f t="shared" si="37"/>
        <v>64.785960308348351</v>
      </c>
      <c r="AA74" s="35">
        <f t="shared" si="38"/>
        <v>-2.2391438289476184</v>
      </c>
      <c r="AB74" s="35">
        <f t="shared" si="39"/>
        <v>-2.2391438289476184</v>
      </c>
      <c r="AC74" s="35">
        <f t="shared" si="40"/>
        <v>-2.2391438289475971</v>
      </c>
      <c r="AF74">
        <v>1.71</v>
      </c>
      <c r="AG74">
        <v>2.17</v>
      </c>
      <c r="AJ74" t="s">
        <v>68</v>
      </c>
    </row>
    <row r="75" spans="1:36" ht="15" x14ac:dyDescent="0.25">
      <c r="A75">
        <v>2.68</v>
      </c>
      <c r="B75">
        <v>3.64</v>
      </c>
      <c r="C75">
        <v>2.67</v>
      </c>
      <c r="D75" s="20">
        <f t="shared" si="28"/>
        <v>2.2391438289476095E-2</v>
      </c>
      <c r="E75" s="17">
        <f>IF(OR($A75="",$B75="",$C75=""),"",A75*'MPTO_working_3-way'!$I74)</f>
        <v>2.740009054615796</v>
      </c>
      <c r="F75" s="21">
        <f>IF(OR($A75="",$B75="",$C75=""),"",B75*'MPTO_working_3-way'!$I74)</f>
        <v>3.7215048353736933</v>
      </c>
      <c r="G75" s="22">
        <f>IF(OR($A75="",$B75="",$C75=""),"",C75*'MPTO_working_3-way'!$I74)</f>
        <v>2.729785140232901</v>
      </c>
      <c r="H75" s="17">
        <f>IF(OR($A75="",$B75="",$C75=""),"",'MPTO_working_3-way'!E74)</f>
        <v>2.7347022998906949</v>
      </c>
      <c r="I75" s="21">
        <f>IF(OR($A75="",$B75="",$C75=""),"",'MPTO_working_3-way'!F74)</f>
        <v>3.741654306080795</v>
      </c>
      <c r="J75" s="22">
        <f>IF(OR($A75="",$B75="",$C75=""),"",'MPTO_working_3-way'!G74)</f>
        <v>2.7242907005219648</v>
      </c>
      <c r="K75" s="17">
        <f>IF(OR($A75="",$B75="",$C75=""),"",'OddsRatio_working_3-way'!H74)</f>
        <v>2.737630993094891</v>
      </c>
      <c r="L75" s="21">
        <f>IF(OR($A75="",$B75="",$C75=""),"",'OddsRatio_working_3-way'!I74)</f>
        <v>3.7305629891491146</v>
      </c>
      <c r="M75" s="22">
        <f>IF(OR($A75="",$B75="",$C75=""),"",'OddsRatio_working_3-way'!J74)</f>
        <v>2.727287951469326</v>
      </c>
      <c r="N75" s="23">
        <f t="shared" si="29"/>
        <v>36.496229759365519</v>
      </c>
      <c r="O75" s="24">
        <f t="shared" si="30"/>
        <v>26.870850482170216</v>
      </c>
      <c r="P75" s="24">
        <f t="shared" si="31"/>
        <v>36.632919758464269</v>
      </c>
      <c r="Q75" t="s">
        <v>106</v>
      </c>
      <c r="R75" t="s">
        <v>137</v>
      </c>
      <c r="S75" s="48" t="s">
        <v>415</v>
      </c>
      <c r="T75" s="35">
        <v>100</v>
      </c>
      <c r="U75" s="35">
        <f t="shared" si="32"/>
        <v>82.078853046594986</v>
      </c>
      <c r="V75" s="35">
        <f t="shared" si="33"/>
        <v>74.160206718346245</v>
      </c>
      <c r="W75" s="35">
        <f t="shared" si="34"/>
        <v>41.176470588235297</v>
      </c>
      <c r="X75" s="35">
        <f t="shared" si="35"/>
        <v>84.663322693418451</v>
      </c>
      <c r="Y75" s="35">
        <f t="shared" si="36"/>
        <v>76.744676365169724</v>
      </c>
      <c r="Z75" s="35">
        <f t="shared" si="37"/>
        <v>43.760940235058769</v>
      </c>
      <c r="AA75" s="35">
        <f t="shared" si="38"/>
        <v>-2.5844696468234645</v>
      </c>
      <c r="AB75" s="35">
        <f t="shared" si="39"/>
        <v>-2.5844696468234787</v>
      </c>
      <c r="AC75" s="35">
        <f t="shared" si="40"/>
        <v>-2.5844696468234716</v>
      </c>
      <c r="AF75">
        <v>1.71</v>
      </c>
      <c r="AG75">
        <v>2.25</v>
      </c>
      <c r="AJ75" t="s">
        <v>139</v>
      </c>
    </row>
    <row r="76" spans="1:36" ht="15" x14ac:dyDescent="0.25">
      <c r="A76">
        <v>5.58</v>
      </c>
      <c r="B76">
        <v>3.87</v>
      </c>
      <c r="C76">
        <v>1.7</v>
      </c>
      <c r="D76" s="20">
        <f t="shared" si="28"/>
        <v>2.584469646823484E-2</v>
      </c>
      <c r="E76" s="17">
        <f>IF(OR($A76="",$B76="",$C76=""),"",A76*'MPTO_working_3-way'!$I75)</f>
        <v>5.7242134062927503</v>
      </c>
      <c r="F76" s="21">
        <f>IF(OR($A76="",$B76="",$C76=""),"",B76*'MPTO_working_3-way'!$I75)</f>
        <v>3.9700189753320689</v>
      </c>
      <c r="G76" s="22">
        <f>IF(OR($A76="",$B76="",$C76=""),"",C76*'MPTO_working_3-way'!$I75)</f>
        <v>1.7439359839959991</v>
      </c>
      <c r="H76" s="17">
        <f>IF(OR($A76="",$B76="",$C76=""),"",'MPTO_working_3-way'!E75)</f>
        <v>5.8617825424654404</v>
      </c>
      <c r="I76" s="21">
        <f>IF(OR($A76="",$B76="",$C76=""),"",'MPTO_working_3-way'!F75)</f>
        <v>4.0034744714681123</v>
      </c>
      <c r="J76" s="22">
        <f>IF(OR($A76="",$B76="",$C76=""),"",'MPTO_working_3-way'!G75)</f>
        <v>1.7252671026029287</v>
      </c>
      <c r="K76" s="17">
        <f>IF(OR($A76="",$B76="",$C76=""),"",'OddsRatio_working_3-way'!H75)</f>
        <v>5.7895594786569751</v>
      </c>
      <c r="L76" s="21">
        <f>IF(OR($A76="",$B76="",$C76=""),"",'OddsRatio_working_3-way'!I75)</f>
        <v>4.0013178392457478</v>
      </c>
      <c r="M76" s="22">
        <f>IF(OR($A76="",$B76="",$C76=""),"",'OddsRatio_working_3-way'!J75)</f>
        <v>1.7320287412794502</v>
      </c>
      <c r="N76" s="23">
        <f t="shared" si="29"/>
        <v>17.469649173119205</v>
      </c>
      <c r="O76" s="24">
        <f t="shared" si="30"/>
        <v>25.18879648217187</v>
      </c>
      <c r="P76" s="24">
        <f t="shared" si="31"/>
        <v>57.341554344708911</v>
      </c>
      <c r="Q76" t="s">
        <v>131</v>
      </c>
      <c r="R76" t="s">
        <v>105</v>
      </c>
      <c r="S76" s="48" t="s">
        <v>415</v>
      </c>
      <c r="T76" s="35">
        <v>100</v>
      </c>
      <c r="U76" s="35">
        <f t="shared" si="32"/>
        <v>46.524064171122987</v>
      </c>
      <c r="V76" s="35">
        <f t="shared" si="33"/>
        <v>72.752043596730246</v>
      </c>
      <c r="W76" s="35">
        <f t="shared" si="34"/>
        <v>77.27272727272728</v>
      </c>
      <c r="X76" s="35">
        <f t="shared" si="35"/>
        <v>49.975229130542488</v>
      </c>
      <c r="Y76" s="35">
        <f t="shared" si="36"/>
        <v>76.203208556149733</v>
      </c>
      <c r="Z76" s="35">
        <f t="shared" si="37"/>
        <v>80.723892232146753</v>
      </c>
      <c r="AA76" s="35">
        <f t="shared" si="38"/>
        <v>-3.4511649594195006</v>
      </c>
      <c r="AB76" s="35">
        <f t="shared" si="39"/>
        <v>-3.4511649594194864</v>
      </c>
      <c r="AC76" s="35">
        <f t="shared" si="40"/>
        <v>-3.4511649594194722</v>
      </c>
      <c r="AF76">
        <v>2</v>
      </c>
      <c r="AG76">
        <v>1.9</v>
      </c>
      <c r="AJ76" t="s">
        <v>139</v>
      </c>
    </row>
    <row r="77" spans="1:36" ht="15" x14ac:dyDescent="0.25">
      <c r="A77">
        <v>1.87</v>
      </c>
      <c r="B77">
        <v>3.67</v>
      </c>
      <c r="C77">
        <v>4.4000000000000004</v>
      </c>
      <c r="D77" s="20">
        <f t="shared" si="28"/>
        <v>3.4511649594194838E-2</v>
      </c>
      <c r="E77" s="17">
        <f>IF(OR($A77="",$B77="",$C77=""),"",A77*'MPTO_working_3-way'!$I76)</f>
        <v>1.9345367847411445</v>
      </c>
      <c r="F77" s="21">
        <f>IF(OR($A77="",$B77="",$C77=""),"",B77*'MPTO_working_3-way'!$I76)</f>
        <v>3.7966577540106949</v>
      </c>
      <c r="G77" s="22">
        <f>IF(OR($A77="",$B77="",$C77=""),"",C77*'MPTO_working_3-way'!$I76)</f>
        <v>4.5518512582144579</v>
      </c>
      <c r="H77" s="17">
        <f>IF(OR($A77="",$B77="",$C77=""),"",'MPTO_working_3-way'!E76)</f>
        <v>1.9111123487559349</v>
      </c>
      <c r="I77" s="21">
        <f>IF(OR($A77="",$B77="",$C77=""),"",'MPTO_working_3-way'!F76)</f>
        <v>3.831774657323916</v>
      </c>
      <c r="J77" s="22">
        <f>IF(OR($A77="",$B77="",$C77=""),"",'MPTO_working_3-way'!G76)</f>
        <v>4.6345894111291193</v>
      </c>
      <c r="K77" s="17">
        <f>IF(OR($A77="",$B77="",$C77=""),"",'OddsRatio_working_3-way'!H76)</f>
        <v>1.9199792115658403</v>
      </c>
      <c r="L77" s="21">
        <f>IF(OR($A77="",$B77="",$C77=""),"",'OddsRatio_working_3-way'!I76)</f>
        <v>3.823384476874474</v>
      </c>
      <c r="M77" s="22">
        <f>IF(OR($A77="",$B77="",$C77=""),"",'OddsRatio_working_3-way'!J76)</f>
        <v>4.5953210566940879</v>
      </c>
      <c r="N77" s="23">
        <f t="shared" si="29"/>
        <v>51.691960984541709</v>
      </c>
      <c r="O77" s="24">
        <f t="shared" si="30"/>
        <v>26.338955597028068</v>
      </c>
      <c r="P77" s="24">
        <f t="shared" si="31"/>
        <v>21.969083418430223</v>
      </c>
      <c r="Q77" t="s">
        <v>107</v>
      </c>
      <c r="R77" t="s">
        <v>111</v>
      </c>
      <c r="S77" s="48" t="s">
        <v>415</v>
      </c>
      <c r="T77" s="35">
        <v>100</v>
      </c>
      <c r="U77" s="35">
        <f t="shared" si="32"/>
        <v>56.331877729257641</v>
      </c>
      <c r="V77" s="35">
        <f t="shared" si="33"/>
        <v>66.777408637873762</v>
      </c>
      <c r="W77" s="35">
        <f t="shared" si="34"/>
        <v>73.474801061007966</v>
      </c>
      <c r="X77" s="35">
        <f t="shared" si="35"/>
        <v>59.7477903011183</v>
      </c>
      <c r="Y77" s="35">
        <f t="shared" si="36"/>
        <v>70.193321209734407</v>
      </c>
      <c r="Z77" s="35">
        <f t="shared" si="37"/>
        <v>76.890713632868611</v>
      </c>
      <c r="AA77" s="35">
        <f t="shared" si="38"/>
        <v>-3.4159125718606589</v>
      </c>
      <c r="AB77" s="35">
        <f t="shared" si="39"/>
        <v>-3.4159125718606447</v>
      </c>
      <c r="AC77" s="35">
        <f t="shared" si="40"/>
        <v>-3.4159125718606447</v>
      </c>
      <c r="AF77">
        <v>2.08</v>
      </c>
      <c r="AG77">
        <v>1.79</v>
      </c>
      <c r="AJ77" t="s">
        <v>95</v>
      </c>
    </row>
    <row r="78" spans="1:36" ht="15" x14ac:dyDescent="0.25">
      <c r="A78">
        <v>2.29</v>
      </c>
      <c r="B78">
        <v>3.01</v>
      </c>
      <c r="C78">
        <v>3.77</v>
      </c>
      <c r="D78" s="20">
        <f t="shared" si="28"/>
        <v>3.4159125718606465E-2</v>
      </c>
      <c r="E78" s="17">
        <f>IF(OR($A78="",$B78="",$C78=""),"",A78*'MPTO_working_3-way'!$I77)</f>
        <v>2.368224397895609</v>
      </c>
      <c r="F78" s="21">
        <f>IF(OR($A78="",$B78="",$C78=""),"",B78*'MPTO_working_3-way'!$I77)</f>
        <v>3.1128189684130052</v>
      </c>
      <c r="G78" s="22">
        <f>IF(OR($A78="",$B78="",$C78=""),"",C78*'MPTO_working_3-way'!$I77)</f>
        <v>3.8987799039591464</v>
      </c>
      <c r="H78" s="17">
        <f>IF(OR($A78="",$B78="",$C78=""),"",'MPTO_working_3-way'!E77)</f>
        <v>2.3513099346342425</v>
      </c>
      <c r="I78" s="21">
        <f>IF(OR($A78="",$B78="",$C78=""),"",'MPTO_working_3-way'!F77)</f>
        <v>3.1168228362497659</v>
      </c>
      <c r="J78" s="22">
        <f>IF(OR($A78="",$B78="",$C78=""),"",'MPTO_working_3-way'!G77)</f>
        <v>3.9390919614958957</v>
      </c>
      <c r="K78" s="17">
        <f>IF(OR($A78="",$B78="",$C78=""),"",'OddsRatio_working_3-way'!H77)</f>
        <v>2.3587890230644128</v>
      </c>
      <c r="L78" s="21">
        <f>IF(OR($A78="",$B78="",$C78=""),"",'OddsRatio_working_3-way'!I77)</f>
        <v>3.11718289640269</v>
      </c>
      <c r="M78" s="22">
        <f>IF(OR($A78="",$B78="",$C78=""),"",'OddsRatio_working_3-way'!J77)</f>
        <v>3.917709762704205</v>
      </c>
      <c r="N78" s="23">
        <f t="shared" si="29"/>
        <v>42.225728308879617</v>
      </c>
      <c r="O78" s="24">
        <f t="shared" si="30"/>
        <v>32.125221869546287</v>
      </c>
      <c r="P78" s="24">
        <f t="shared" si="31"/>
        <v>25.649049821574092</v>
      </c>
      <c r="Q78" t="s">
        <v>114</v>
      </c>
      <c r="R78" t="s">
        <v>119</v>
      </c>
      <c r="S78" s="48" t="s">
        <v>415</v>
      </c>
      <c r="T78" s="35">
        <v>100</v>
      </c>
      <c r="U78" s="35">
        <f t="shared" si="32"/>
        <v>55.156950672645742</v>
      </c>
      <c r="V78" s="35">
        <f t="shared" si="33"/>
        <v>66.996699669967001</v>
      </c>
      <c r="W78" s="35">
        <f t="shared" si="34"/>
        <v>74.424552429667528</v>
      </c>
      <c r="X78" s="35">
        <f t="shared" si="35"/>
        <v>58.578747900365478</v>
      </c>
      <c r="Y78" s="35">
        <f t="shared" si="36"/>
        <v>70.418496897686751</v>
      </c>
      <c r="Z78" s="35">
        <f t="shared" si="37"/>
        <v>77.846349657387265</v>
      </c>
      <c r="AA78" s="35">
        <f t="shared" si="38"/>
        <v>-3.4217972277197362</v>
      </c>
      <c r="AB78" s="35">
        <f t="shared" si="39"/>
        <v>-3.4217972277197504</v>
      </c>
      <c r="AC78" s="35">
        <f t="shared" si="40"/>
        <v>-3.4217972277197362</v>
      </c>
      <c r="AF78">
        <v>2.83</v>
      </c>
      <c r="AG78">
        <v>1.46</v>
      </c>
      <c r="AJ78" t="s">
        <v>95</v>
      </c>
    </row>
    <row r="79" spans="1:36" ht="15" x14ac:dyDescent="0.25">
      <c r="A79">
        <v>2.23</v>
      </c>
      <c r="B79">
        <v>3.03</v>
      </c>
      <c r="C79">
        <v>3.91</v>
      </c>
      <c r="D79" s="20">
        <f t="shared" si="28"/>
        <v>3.4217972277197362E-2</v>
      </c>
      <c r="E79" s="17">
        <f>IF(OR($A79="",$B79="",$C79=""),"",A79*'MPTO_working_3-way'!$I78)</f>
        <v>2.3063060781781499</v>
      </c>
      <c r="F79" s="21">
        <f>IF(OR($A79="",$B79="",$C79=""),"",B79*'MPTO_working_3-way'!$I78)</f>
        <v>3.1336804559999076</v>
      </c>
      <c r="G79" s="22">
        <f>IF(OR($A79="",$B79="",$C79=""),"",C79*'MPTO_working_3-way'!$I78)</f>
        <v>4.0437922716038415</v>
      </c>
      <c r="H79" s="17">
        <f>IF(OR($A79="",$B79="",$C79=""),"",'MPTO_working_3-way'!E78)</f>
        <v>2.288201220403824</v>
      </c>
      <c r="I79" s="21">
        <f>IF(OR($A79="",$B79="",$C79=""),"",'MPTO_working_3-way'!F78)</f>
        <v>3.1384658570669477</v>
      </c>
      <c r="J79" s="22">
        <f>IF(OR($A79="",$B79="",$C79=""),"",'MPTO_working_3-way'!G78)</f>
        <v>4.0925156553686879</v>
      </c>
      <c r="K79" s="17">
        <f>IF(OR($A79="",$B79="",$C79=""),"",'OddsRatio_working_3-way'!H78)</f>
        <v>2.2961067347688857</v>
      </c>
      <c r="L79" s="21">
        <f>IF(OR($A79="",$B79="",$C79=""),"",'OddsRatio_working_3-way'!I78)</f>
        <v>3.1391029850250711</v>
      </c>
      <c r="M79" s="22">
        <f>IF(OR($A79="",$B79="",$C79=""),"",'OddsRatio_working_3-way'!J78)</f>
        <v>4.066398860306875</v>
      </c>
      <c r="N79" s="23">
        <f t="shared" si="29"/>
        <v>43.359379288890523</v>
      </c>
      <c r="O79" s="24">
        <f t="shared" si="30"/>
        <v>31.911358354529991</v>
      </c>
      <c r="P79" s="24">
        <f t="shared" si="31"/>
        <v>24.729262356579504</v>
      </c>
      <c r="Q79" t="s">
        <v>113</v>
      </c>
      <c r="R79" t="s">
        <v>117</v>
      </c>
      <c r="S79" s="48" t="s">
        <v>415</v>
      </c>
      <c r="T79" s="35">
        <v>100</v>
      </c>
      <c r="U79" s="35">
        <f t="shared" si="32"/>
        <v>48.186528497409334</v>
      </c>
      <c r="V79" s="35">
        <f t="shared" si="33"/>
        <v>70.588235294117652</v>
      </c>
      <c r="W79" s="35">
        <f t="shared" si="34"/>
        <v>77.628635346756155</v>
      </c>
      <c r="X79" s="35">
        <f t="shared" si="35"/>
        <v>51.7831293591262</v>
      </c>
      <c r="Y79" s="35">
        <f t="shared" si="36"/>
        <v>74.184836155834532</v>
      </c>
      <c r="Z79" s="35">
        <f t="shared" si="37"/>
        <v>81.225236208473035</v>
      </c>
      <c r="AA79" s="35">
        <f t="shared" si="38"/>
        <v>-3.5966008617168654</v>
      </c>
      <c r="AB79" s="35">
        <f t="shared" si="39"/>
        <v>-3.5966008617168796</v>
      </c>
      <c r="AC79" s="35">
        <f t="shared" si="40"/>
        <v>-3.5966008617168796</v>
      </c>
      <c r="AF79">
        <v>2.77</v>
      </c>
      <c r="AG79">
        <v>1.48</v>
      </c>
      <c r="AJ79" t="s">
        <v>95</v>
      </c>
    </row>
    <row r="80" spans="1:36" ht="15" x14ac:dyDescent="0.25">
      <c r="A80">
        <v>1.93</v>
      </c>
      <c r="B80">
        <v>3.4</v>
      </c>
      <c r="C80">
        <v>4.47</v>
      </c>
      <c r="D80" s="20">
        <f t="shared" si="28"/>
        <v>3.5966008617168921E-2</v>
      </c>
      <c r="E80" s="17">
        <f>IF(OR($A80="",$B80="",$C80=""),"",A80*'MPTO_working_3-way'!$I79)</f>
        <v>1.999414396631136</v>
      </c>
      <c r="F80" s="21">
        <f>IF(OR($A80="",$B80="",$C80=""),"",B80*'MPTO_working_3-way'!$I79)</f>
        <v>3.5222844292983742</v>
      </c>
      <c r="G80" s="22">
        <f>IF(OR($A80="",$B80="",$C80=""),"",C80*'MPTO_working_3-way'!$I79)</f>
        <v>4.6307680585187452</v>
      </c>
      <c r="H80" s="17">
        <f>IF(OR($A80="",$B80="",$C80=""),"",'MPTO_working_3-way'!E79)</f>
        <v>1.9757143395995964</v>
      </c>
      <c r="I80" s="21">
        <f>IF(OR($A80="",$B80="",$C80=""),"",'MPTO_working_3-way'!F79)</f>
        <v>3.5444781631122431</v>
      </c>
      <c r="J80" s="22">
        <f>IF(OR($A80="",$B80="",$C80=""),"",'MPTO_working_3-way'!G79)</f>
        <v>4.723108318161521</v>
      </c>
      <c r="K80" s="17">
        <f>IF(OR($A80="",$B80="",$C80=""),"",'OddsRatio_working_3-way'!H79)</f>
        <v>1.9850059558787192</v>
      </c>
      <c r="L80" s="21">
        <f>IF(OR($A80="",$B80="",$C80=""),"",'OddsRatio_working_3-way'!I79)</f>
        <v>3.5419508538805657</v>
      </c>
      <c r="M80" s="22">
        <f>IF(OR($A80="",$B80="",$C80=""),"",'OddsRatio_working_3-way'!J79)</f>
        <v>4.6752372762356504</v>
      </c>
      <c r="N80" s="23">
        <f t="shared" si="29"/>
        <v>50.014644372118426</v>
      </c>
      <c r="O80" s="24">
        <f t="shared" si="30"/>
        <v>28.390665775937812</v>
      </c>
      <c r="P80" s="24">
        <f t="shared" si="31"/>
        <v>21.594689851943748</v>
      </c>
      <c r="Q80" t="s">
        <v>122</v>
      </c>
      <c r="R80" t="s">
        <v>123</v>
      </c>
      <c r="S80" s="48" t="s">
        <v>415</v>
      </c>
      <c r="T80" s="35">
        <v>100</v>
      </c>
      <c r="U80" s="35">
        <f t="shared" si="32"/>
        <v>54.954954954954964</v>
      </c>
      <c r="V80" s="35">
        <f t="shared" si="33"/>
        <v>67.948717948717942</v>
      </c>
      <c r="W80" s="35">
        <f t="shared" si="34"/>
        <v>73.753280839895012</v>
      </c>
      <c r="X80" s="35">
        <f t="shared" si="35"/>
        <v>58.298001211387039</v>
      </c>
      <c r="Y80" s="35">
        <f t="shared" si="36"/>
        <v>71.291764205150017</v>
      </c>
      <c r="Z80" s="35">
        <f t="shared" si="37"/>
        <v>77.096327096327087</v>
      </c>
      <c r="AA80" s="35">
        <f t="shared" si="38"/>
        <v>-3.3430462564320749</v>
      </c>
      <c r="AB80" s="35">
        <f t="shared" si="39"/>
        <v>-3.3430462564320749</v>
      </c>
      <c r="AC80" s="35">
        <f t="shared" si="40"/>
        <v>-3.3430462564320749</v>
      </c>
      <c r="AF80">
        <v>2.38</v>
      </c>
      <c r="AG80">
        <v>1.62</v>
      </c>
      <c r="AJ80" t="s">
        <v>95</v>
      </c>
    </row>
    <row r="81" spans="1:36" ht="15" x14ac:dyDescent="0.25">
      <c r="A81">
        <v>2.2200000000000002</v>
      </c>
      <c r="B81">
        <v>3.12</v>
      </c>
      <c r="C81">
        <v>3.81</v>
      </c>
      <c r="D81" s="20">
        <f t="shared" si="28"/>
        <v>3.3430462564320695E-2</v>
      </c>
      <c r="E81" s="17">
        <f>IF(OR($A81="",$B81="",$C81=""),"",A81*'MPTO_working_3-way'!$I80)</f>
        <v>2.2942156268927922</v>
      </c>
      <c r="F81" s="21">
        <f>IF(OR($A81="",$B81="",$C81=""),"",B81*'MPTO_working_3-way'!$I80)</f>
        <v>3.2243030432006807</v>
      </c>
      <c r="G81" s="22">
        <f>IF(OR($A81="",$B81="",$C81=""),"",C81*'MPTO_working_3-way'!$I80)</f>
        <v>3.937370062370062</v>
      </c>
      <c r="H81" s="17">
        <f>IF(OR($A81="",$B81="",$C81=""),"",'MPTO_working_3-way'!E80)</f>
        <v>2.2763126569464256</v>
      </c>
      <c r="I81" s="21">
        <f>IF(OR($A81="",$B81="",$C81=""),"",'MPTO_working_3-way'!F80)</f>
        <v>3.2323824418235474</v>
      </c>
      <c r="J81" s="22">
        <f>IF(OR($A81="",$B81="",$C81=""),"",'MPTO_working_3-way'!G80)</f>
        <v>3.9789322844105413</v>
      </c>
      <c r="K81" s="17">
        <f>IF(OR($A81="",$B81="",$C81=""),"",'OddsRatio_working_3-way'!H80)</f>
        <v>2.2840003823214672</v>
      </c>
      <c r="L81" s="21">
        <f>IF(OR($A81="",$B81="",$C81=""),"",'OddsRatio_working_3-way'!I80)</f>
        <v>3.2312137791159929</v>
      </c>
      <c r="M81" s="22">
        <f>IF(OR($A81="",$B81="",$C81=""),"",'OddsRatio_working_3-way'!J80)</f>
        <v>3.9574107166584627</v>
      </c>
      <c r="N81" s="23">
        <f t="shared" si="29"/>
        <v>43.587881987987593</v>
      </c>
      <c r="O81" s="24">
        <f t="shared" si="30"/>
        <v>31.014454491452714</v>
      </c>
      <c r="P81" s="24">
        <f t="shared" si="31"/>
        <v>25.3976635205597</v>
      </c>
      <c r="Q81" t="s">
        <v>110</v>
      </c>
      <c r="R81" t="s">
        <v>118</v>
      </c>
      <c r="S81" s="48" t="s">
        <v>415</v>
      </c>
      <c r="T81" s="35">
        <v>100</v>
      </c>
      <c r="U81" s="35">
        <f t="shared" si="32"/>
        <v>78.308026030368765</v>
      </c>
      <c r="V81" s="35">
        <f t="shared" si="33"/>
        <v>71.590909090909093</v>
      </c>
      <c r="W81" s="35">
        <f t="shared" si="34"/>
        <v>46.524064171122987</v>
      </c>
      <c r="X81" s="35">
        <f t="shared" si="35"/>
        <v>81.88502673796792</v>
      </c>
      <c r="Y81" s="35">
        <f t="shared" si="36"/>
        <v>75.167909798508219</v>
      </c>
      <c r="Z81" s="35">
        <f t="shared" si="37"/>
        <v>50.101064878722148</v>
      </c>
      <c r="AA81" s="35">
        <f t="shared" si="38"/>
        <v>-3.5770007075991543</v>
      </c>
      <c r="AB81" s="35">
        <f t="shared" si="39"/>
        <v>-3.5770007075991259</v>
      </c>
      <c r="AC81" s="35">
        <f t="shared" si="40"/>
        <v>-3.5770007075991614</v>
      </c>
      <c r="AF81">
        <v>2.33</v>
      </c>
      <c r="AG81">
        <v>1.64</v>
      </c>
      <c r="AJ81" t="s">
        <v>95</v>
      </c>
    </row>
    <row r="82" spans="1:36" ht="15" x14ac:dyDescent="0.25">
      <c r="A82">
        <v>4.6100000000000003</v>
      </c>
      <c r="B82">
        <v>3.52</v>
      </c>
      <c r="C82">
        <v>1.87</v>
      </c>
      <c r="D82" s="20">
        <f t="shared" si="28"/>
        <v>3.5770007075991428E-2</v>
      </c>
      <c r="E82" s="17">
        <f>IF(OR($A82="",$B82="",$C82=""),"",A82*'MPTO_working_3-way'!$I81)</f>
        <v>4.7748997326203204</v>
      </c>
      <c r="F82" s="21">
        <f>IF(OR($A82="",$B82="",$C82=""),"",B82*'MPTO_working_3-way'!$I81)</f>
        <v>3.6459104249074898</v>
      </c>
      <c r="G82" s="22">
        <f>IF(OR($A82="",$B82="",$C82=""),"",C82*'MPTO_working_3-way'!$I81)</f>
        <v>1.936889913232104</v>
      </c>
      <c r="H82" s="17">
        <f>IF(OR($A82="",$B82="",$C82=""),"",'MPTO_working_3-way'!E81)</f>
        <v>4.8781343500003533</v>
      </c>
      <c r="I82" s="21">
        <f>IF(OR($A82="",$B82="",$C82=""),"",'MPTO_working_3-way'!F81)</f>
        <v>3.6742069876719481</v>
      </c>
      <c r="J82" s="22">
        <f>IF(OR($A82="",$B82="",$C82=""),"",'MPTO_working_3-way'!G81)</f>
        <v>1.9126455653022794</v>
      </c>
      <c r="K82" s="17">
        <f>IF(OR($A82="",$B82="",$C82=""),"",'OddsRatio_working_3-way'!H81)</f>
        <v>4.8254305081247963</v>
      </c>
      <c r="L82" s="21">
        <f>IF(OR($A82="",$B82="",$C82=""),"",'OddsRatio_working_3-way'!I81)</f>
        <v>3.6703836234001339</v>
      </c>
      <c r="M82" s="22">
        <f>IF(OR($A82="",$B82="",$C82=""),"",'OddsRatio_working_3-way'!J81)</f>
        <v>1.9219181556976657</v>
      </c>
      <c r="N82" s="23">
        <f t="shared" si="29"/>
        <v>20.942848143352116</v>
      </c>
      <c r="O82" s="24">
        <f t="shared" si="30"/>
        <v>27.427991460469674</v>
      </c>
      <c r="P82" s="24">
        <f t="shared" si="31"/>
        <v>51.629160396178207</v>
      </c>
      <c r="Q82" t="s">
        <v>116</v>
      </c>
      <c r="R82" t="s">
        <v>112</v>
      </c>
      <c r="S82" s="48" t="s">
        <v>415</v>
      </c>
      <c r="T82" s="35">
        <v>100</v>
      </c>
      <c r="U82" s="35">
        <f t="shared" si="32"/>
        <v>56.896551724137922</v>
      </c>
      <c r="V82" s="35">
        <f t="shared" si="33"/>
        <v>69.696969696969703</v>
      </c>
      <c r="W82" s="35">
        <f t="shared" si="34"/>
        <v>70.059880239520965</v>
      </c>
      <c r="X82" s="35">
        <f t="shared" si="35"/>
        <v>60.243150063509354</v>
      </c>
      <c r="Y82" s="35">
        <f t="shared" si="36"/>
        <v>73.043568036341114</v>
      </c>
      <c r="Z82" s="35">
        <f t="shared" si="37"/>
        <v>73.406478578892376</v>
      </c>
      <c r="AA82" s="35">
        <f t="shared" si="38"/>
        <v>-3.3465983393714325</v>
      </c>
      <c r="AB82" s="35">
        <f t="shared" si="39"/>
        <v>-3.3465983393714112</v>
      </c>
      <c r="AC82" s="35">
        <f t="shared" si="40"/>
        <v>-3.3465983393714112</v>
      </c>
      <c r="AF82">
        <v>2.16</v>
      </c>
      <c r="AG82">
        <v>1.74</v>
      </c>
      <c r="AJ82" t="s">
        <v>95</v>
      </c>
    </row>
    <row r="83" spans="1:36" ht="15" x14ac:dyDescent="0.25">
      <c r="A83">
        <v>2.3199999999999998</v>
      </c>
      <c r="B83">
        <v>3.3</v>
      </c>
      <c r="C83">
        <v>3.34</v>
      </c>
      <c r="D83" s="20">
        <f t="shared" si="28"/>
        <v>3.3465983393714094E-2</v>
      </c>
      <c r="E83" s="17">
        <f>IF(OR($A83="",$B83="",$C83=""),"",A83*'MPTO_working_3-way'!$I82)</f>
        <v>2.3976410814734166</v>
      </c>
      <c r="F83" s="21">
        <f>IF(OR($A83="",$B83="",$C83=""),"",B83*'MPTO_working_3-way'!$I82)</f>
        <v>3.4104377451992565</v>
      </c>
      <c r="G83" s="22">
        <f>IF(OR($A83="",$B83="",$C83=""),"",C83*'MPTO_working_3-way'!$I82)</f>
        <v>3.4517763845350049</v>
      </c>
      <c r="H83" s="17">
        <f>IF(OR($A83="",$B83="",$C83=""),"",'MPTO_working_3-way'!E82)</f>
        <v>2.3816376407005966</v>
      </c>
      <c r="I83" s="21">
        <f>IF(OR($A83="",$B83="",$C83=""),"",'MPTO_working_3-way'!F82)</f>
        <v>3.4261244877323733</v>
      </c>
      <c r="J83" s="22">
        <f>IF(OR($A83="",$B83="",$C83=""),"",'MPTO_working_3-way'!G82)</f>
        <v>3.4692604638878737</v>
      </c>
      <c r="K83" s="17">
        <f>IF(OR($A83="",$B83="",$C83=""),"",'OddsRatio_working_3-way'!H82)</f>
        <v>2.3885493843423582</v>
      </c>
      <c r="L83" s="21">
        <f>IF(OR($A83="",$B83="",$C83=""),"",'OddsRatio_working_3-way'!I82)</f>
        <v>3.4194421090813818</v>
      </c>
      <c r="M83" s="22">
        <f>IF(OR($A83="",$B83="",$C83=""),"",'OddsRatio_working_3-way'!J82)</f>
        <v>3.4615193631523624</v>
      </c>
      <c r="N83" s="23">
        <f t="shared" si="29"/>
        <v>41.70766040534609</v>
      </c>
      <c r="O83" s="24">
        <f t="shared" si="30"/>
        <v>29.321749133455434</v>
      </c>
      <c r="P83" s="24">
        <f t="shared" si="31"/>
        <v>28.97059046119848</v>
      </c>
      <c r="Q83" t="s">
        <v>120</v>
      </c>
      <c r="R83" t="s">
        <v>108</v>
      </c>
      <c r="S83" s="48" t="s">
        <v>415</v>
      </c>
      <c r="T83" s="35">
        <v>100</v>
      </c>
      <c r="U83" s="35">
        <f t="shared" si="32"/>
        <v>62.546816479400754</v>
      </c>
      <c r="V83" s="35">
        <f t="shared" si="33"/>
        <v>65.753424657534239</v>
      </c>
      <c r="W83" s="35">
        <f t="shared" si="34"/>
        <v>68.35443037974683</v>
      </c>
      <c r="X83" s="35">
        <f t="shared" si="35"/>
        <v>65.892144962718916</v>
      </c>
      <c r="Y83" s="35">
        <f t="shared" si="36"/>
        <v>69.098753140852409</v>
      </c>
      <c r="Z83" s="35">
        <f t="shared" si="37"/>
        <v>71.699758863065014</v>
      </c>
      <c r="AA83" s="35">
        <f t="shared" si="38"/>
        <v>-3.3453284833181627</v>
      </c>
      <c r="AB83" s="35">
        <f t="shared" si="39"/>
        <v>-3.3453284833181698</v>
      </c>
      <c r="AC83" s="35">
        <f t="shared" si="40"/>
        <v>-3.345328483318184</v>
      </c>
      <c r="AF83">
        <v>2.1800000000000002</v>
      </c>
      <c r="AG83">
        <v>1.72</v>
      </c>
      <c r="AJ83" t="s">
        <v>95</v>
      </c>
    </row>
    <row r="84" spans="1:36" ht="15" x14ac:dyDescent="0.25">
      <c r="A84">
        <v>2.67</v>
      </c>
      <c r="B84">
        <v>2.92</v>
      </c>
      <c r="C84">
        <v>3.16</v>
      </c>
      <c r="D84" s="20">
        <f t="shared" si="28"/>
        <v>3.3453284833181662E-2</v>
      </c>
      <c r="E84" s="17">
        <f>IF(OR($A84="",$B84="",$C84=""),"",A84*'MPTO_working_3-way'!$I83)</f>
        <v>2.7593202705045949</v>
      </c>
      <c r="F84" s="21">
        <f>IF(OR($A84="",$B84="",$C84=""),"",B84*'MPTO_working_3-way'!$I83)</f>
        <v>3.0176835917128906</v>
      </c>
      <c r="G84" s="22">
        <f>IF(OR($A84="",$B84="",$C84=""),"",C84*'MPTO_working_3-way'!$I83)</f>
        <v>3.2657123800728542</v>
      </c>
      <c r="H84" s="17">
        <f>IF(OR($A84="",$B84="",$C84=""),"",'MPTO_working_3-way'!E83)</f>
        <v>2.7519345116642606</v>
      </c>
      <c r="I84" s="21">
        <f>IF(OR($A84="",$B84="",$C84=""),"",'MPTO_working_3-way'!F83)</f>
        <v>3.0182787703598386</v>
      </c>
      <c r="J84" s="22">
        <f>IF(OR($A84="",$B84="",$C84=""),"",'MPTO_working_3-way'!G83)</f>
        <v>3.2754173893189744</v>
      </c>
      <c r="K84" s="17">
        <f>IF(OR($A84="",$B84="",$C84=""),"",'OddsRatio_working_3-way'!H83)</f>
        <v>2.7554431506455948</v>
      </c>
      <c r="L84" s="21">
        <f>IF(OR($A84="",$B84="",$C84=""),"",'OddsRatio_working_3-way'!I83)</f>
        <v>3.0182340414608038</v>
      </c>
      <c r="M84" s="22">
        <f>IF(OR($A84="",$B84="",$C84=""),"",'OddsRatio_working_3-way'!J83)</f>
        <v>3.2705132966434047</v>
      </c>
      <c r="N84" s="23">
        <f t="shared" si="29"/>
        <v>36.240809401118582</v>
      </c>
      <c r="O84" s="24">
        <f t="shared" si="30"/>
        <v>33.138000377050211</v>
      </c>
      <c r="P84" s="24">
        <f t="shared" si="31"/>
        <v>30.621190221831206</v>
      </c>
      <c r="Q84" t="s">
        <v>121</v>
      </c>
      <c r="R84" t="s">
        <v>115</v>
      </c>
      <c r="S84" s="48" t="s">
        <v>415</v>
      </c>
      <c r="T84" s="35">
        <v>100</v>
      </c>
      <c r="U84" s="35">
        <f t="shared" si="32"/>
        <v>62.264150943396231</v>
      </c>
      <c r="V84" s="35">
        <f t="shared" si="33"/>
        <v>65.517241379310349</v>
      </c>
      <c r="W84" s="35">
        <f t="shared" si="34"/>
        <v>68.944099378881987</v>
      </c>
      <c r="X84" s="35">
        <f t="shared" si="35"/>
        <v>65.538659241807665</v>
      </c>
      <c r="Y84" s="35">
        <f t="shared" si="36"/>
        <v>68.791749677721796</v>
      </c>
      <c r="Z84" s="35">
        <f t="shared" si="37"/>
        <v>72.218607677293434</v>
      </c>
      <c r="AA84" s="35">
        <f t="shared" si="38"/>
        <v>-3.2745082984114333</v>
      </c>
      <c r="AB84" s="35">
        <f t="shared" si="39"/>
        <v>-3.2745082984114475</v>
      </c>
      <c r="AC84" s="35">
        <f t="shared" si="40"/>
        <v>-3.2745082984114475</v>
      </c>
      <c r="AF84">
        <v>2.46</v>
      </c>
      <c r="AG84">
        <v>1.58</v>
      </c>
      <c r="AJ84" t="s">
        <v>95</v>
      </c>
    </row>
    <row r="85" spans="1:36" ht="15" x14ac:dyDescent="0.25">
      <c r="A85">
        <v>2.65</v>
      </c>
      <c r="B85">
        <v>2.9</v>
      </c>
      <c r="C85">
        <v>3.22</v>
      </c>
      <c r="D85" s="20">
        <f t="shared" si="28"/>
        <v>3.2745082984114493E-2</v>
      </c>
      <c r="E85" s="17">
        <f>IF(OR($A85="",$B85="",$C85=""),"",A85*'MPTO_working_3-way'!$I84)</f>
        <v>2.7367744699079033</v>
      </c>
      <c r="F85" s="21">
        <f>IF(OR($A85="",$B85="",$C85=""),"",B85*'MPTO_working_3-way'!$I84)</f>
        <v>2.9949607406539318</v>
      </c>
      <c r="G85" s="22">
        <f>IF(OR($A85="",$B85="",$C85=""),"",C85*'MPTO_working_3-way'!$I84)</f>
        <v>3.3254391672088488</v>
      </c>
      <c r="H85" s="17">
        <f>IF(OR($A85="",$B85="",$C85=""),"",'MPTO_working_3-way'!E84)</f>
        <v>2.7289339317813384</v>
      </c>
      <c r="I85" s="21">
        <f>IF(OR($A85="",$B85="",$C85=""),"",'MPTO_working_3-way'!F84)</f>
        <v>2.9947960159266116</v>
      </c>
      <c r="J85" s="22">
        <f>IF(OR($A85="",$B85="",$C85=""),"",'MPTO_working_3-way'!G84)</f>
        <v>3.3372938272936925</v>
      </c>
      <c r="K85" s="17">
        <f>IF(OR($A85="",$B85="",$C85=""),"",'OddsRatio_working_3-way'!H84)</f>
        <v>2.7326699869627751</v>
      </c>
      <c r="L85" s="21">
        <f>IF(OR($A85="",$B85="",$C85=""),"",'OddsRatio_working_3-way'!I84)</f>
        <v>2.9951957425631957</v>
      </c>
      <c r="M85" s="22">
        <f>IF(OR($A85="",$B85="",$C85=""),"",'OddsRatio_working_3-way'!J84)</f>
        <v>3.3312287097317346</v>
      </c>
      <c r="N85" s="23">
        <f t="shared" si="29"/>
        <v>36.539364532790728</v>
      </c>
      <c r="O85" s="24">
        <f t="shared" si="30"/>
        <v>33.389419314446705</v>
      </c>
      <c r="P85" s="24">
        <f t="shared" si="31"/>
        <v>30.07121615276256</v>
      </c>
      <c r="Q85" t="s">
        <v>73</v>
      </c>
      <c r="R85" t="s">
        <v>109</v>
      </c>
      <c r="S85" s="48" t="s">
        <v>415</v>
      </c>
      <c r="T85" s="35">
        <v>100</v>
      </c>
      <c r="U85" s="35">
        <f t="shared" si="32"/>
        <v>49.238578680203041</v>
      </c>
      <c r="V85" s="35">
        <f t="shared" si="33"/>
        <v>68.652037617554868</v>
      </c>
      <c r="W85" s="35">
        <f t="shared" si="34"/>
        <v>77.477477477477478</v>
      </c>
      <c r="X85" s="35">
        <f t="shared" si="35"/>
        <v>53.870484904967661</v>
      </c>
      <c r="Y85" s="35">
        <f t="shared" si="36"/>
        <v>73.283943842319459</v>
      </c>
      <c r="Z85" s="35">
        <f t="shared" si="37"/>
        <v>82.109383702242098</v>
      </c>
      <c r="AA85" s="35">
        <f t="shared" si="38"/>
        <v>-4.6319062247646201</v>
      </c>
      <c r="AB85" s="35">
        <f t="shared" si="39"/>
        <v>-4.6319062247645917</v>
      </c>
      <c r="AC85" s="35">
        <f t="shared" si="40"/>
        <v>-4.6319062247646201</v>
      </c>
      <c r="AF85">
        <v>2.57</v>
      </c>
      <c r="AG85">
        <v>1.54</v>
      </c>
      <c r="AJ85" t="s">
        <v>95</v>
      </c>
    </row>
    <row r="86" spans="1:36" ht="15" x14ac:dyDescent="0.25">
      <c r="A86">
        <v>1.97</v>
      </c>
      <c r="B86">
        <v>3.19</v>
      </c>
      <c r="C86">
        <v>4.4400000000000004</v>
      </c>
      <c r="D86" s="20">
        <f t="shared" si="28"/>
        <v>4.6319062247646148E-2</v>
      </c>
      <c r="E86" s="17">
        <f>IF(OR($A86="",$B86="",$C86=""),"",A86*'MPTO_working_3-way'!$I85)</f>
        <v>2.061248552627863</v>
      </c>
      <c r="F86" s="21">
        <f>IF(OR($A86="",$B86="",$C86=""),"",B86*'MPTO_working_3-way'!$I85)</f>
        <v>3.3377578085699913</v>
      </c>
      <c r="G86" s="22">
        <f>IF(OR($A86="",$B86="",$C86=""),"",C86*'MPTO_working_3-way'!$I85)</f>
        <v>4.6456566363795497</v>
      </c>
      <c r="H86" s="17">
        <f>IF(OR($A86="",$B86="",$C86=""),"",'MPTO_working_3-way'!E85)</f>
        <v>2.0317995906247992</v>
      </c>
      <c r="I86" s="21">
        <f>IF(OR($A86="",$B86="",$C86=""),"",'MPTO_working_3-way'!F85)</f>
        <v>3.3552550441734952</v>
      </c>
      <c r="J86" s="22">
        <f>IF(OR($A86="",$B86="",$C86=""),"",'MPTO_working_3-way'!G85)</f>
        <v>4.766772821627093</v>
      </c>
      <c r="K86" s="17">
        <f>IF(OR($A86="",$B86="",$C86=""),"",'OddsRatio_working_3-way'!H85)</f>
        <v>2.043618926288552</v>
      </c>
      <c r="L86" s="21">
        <f>IF(OR($A86="",$B86="",$C86=""),"",'OddsRatio_working_3-way'!I85)</f>
        <v>3.3562118026514733</v>
      </c>
      <c r="M86" s="22">
        <f>IF(OR($A86="",$B86="",$C86=""),"",'OddsRatio_working_3-way'!J85)</f>
        <v>4.701081553023319</v>
      </c>
      <c r="N86" s="23">
        <f t="shared" si="29"/>
        <v>48.514285127094986</v>
      </c>
      <c r="O86" s="24">
        <f t="shared" si="30"/>
        <v>29.960232507955208</v>
      </c>
      <c r="P86" s="24">
        <f t="shared" si="31"/>
        <v>21.525482364949799</v>
      </c>
      <c r="Q86" t="s">
        <v>272</v>
      </c>
      <c r="R86" t="s">
        <v>273</v>
      </c>
      <c r="S86" s="48" t="s">
        <v>415</v>
      </c>
      <c r="T86" s="35">
        <v>100</v>
      </c>
      <c r="U86" s="35">
        <f t="shared" si="32"/>
        <v>51.690821256038639</v>
      </c>
      <c r="V86" s="35">
        <f t="shared" si="33"/>
        <v>71.181556195965413</v>
      </c>
      <c r="W86" s="35">
        <f t="shared" si="34"/>
        <v>74.937343358395992</v>
      </c>
      <c r="X86" s="35">
        <f t="shared" si="35"/>
        <v>53.881100445638587</v>
      </c>
      <c r="Y86" s="35">
        <f t="shared" si="36"/>
        <v>73.371835385565362</v>
      </c>
      <c r="Z86" s="35">
        <f t="shared" si="37"/>
        <v>77.127622547995941</v>
      </c>
      <c r="AA86" s="35">
        <f t="shared" si="38"/>
        <v>-2.1902791895999485</v>
      </c>
      <c r="AB86" s="35">
        <f t="shared" si="39"/>
        <v>-2.1902791895999485</v>
      </c>
      <c r="AC86" s="35">
        <f t="shared" si="40"/>
        <v>-2.1902791895999485</v>
      </c>
      <c r="AF86">
        <v>2.2599999999999998</v>
      </c>
      <c r="AG86">
        <v>1.65</v>
      </c>
      <c r="AJ86" t="s">
        <v>424</v>
      </c>
    </row>
    <row r="87" spans="1:36" ht="15" x14ac:dyDescent="0.25">
      <c r="A87">
        <v>2.0699999999999998</v>
      </c>
      <c r="B87">
        <v>3.47</v>
      </c>
      <c r="C87">
        <v>3.99</v>
      </c>
      <c r="D87" s="20">
        <f t="shared" si="28"/>
        <v>2.1902791895999529E-2</v>
      </c>
      <c r="E87" s="17">
        <f>IF(OR($A87="",$B87="",$C87=""),"",A87*'MPTO_working_3-way'!$I86)</f>
        <v>2.1153387792247189</v>
      </c>
      <c r="F87" s="21">
        <f>IF(OR($A87="",$B87="",$C87=""),"",B87*'MPTO_working_3-way'!$I86)</f>
        <v>3.5460026878791187</v>
      </c>
      <c r="G87" s="22">
        <f>IF(OR($A87="",$B87="",$C87=""),"",C87*'MPTO_working_3-way'!$I86)</f>
        <v>4.0773921396650383</v>
      </c>
      <c r="H87" s="17">
        <f>IF(OR($A87="",$B87="",$C87=""),"",'MPTO_working_3-way'!E86)</f>
        <v>2.1017638016620199</v>
      </c>
      <c r="I87" s="21">
        <f>IF(OR($A87="",$B87="",$C87=""),"",'MPTO_working_3-way'!F86)</f>
        <v>3.5601947911673175</v>
      </c>
      <c r="J87" s="22">
        <f>IF(OR($A87="",$B87="",$C87=""),"",'MPTO_working_3-way'!G86)</f>
        <v>4.1097190469792251</v>
      </c>
      <c r="K87" s="17">
        <f>IF(OR($A87="",$B87="",$C87=""),"",'OddsRatio_working_3-way'!H86)</f>
        <v>2.1072889403607955</v>
      </c>
      <c r="L87" s="21">
        <f>IF(OR($A87="",$B87="",$C87=""),"",'OddsRatio_working_3-way'!I86)</f>
        <v>3.5560782081225843</v>
      </c>
      <c r="M87" s="22">
        <f>IF(OR($A87="",$B87="",$C87=""),"",'OddsRatio_working_3-way'!J86)</f>
        <v>4.0941999361483932</v>
      </c>
      <c r="N87" s="23">
        <f t="shared" si="29"/>
        <v>47.273751600512163</v>
      </c>
      <c r="O87" s="24">
        <f t="shared" si="30"/>
        <v>28.200768245838663</v>
      </c>
      <c r="P87" s="24">
        <f t="shared" si="31"/>
        <v>24.525480153649166</v>
      </c>
      <c r="Q87" t="s">
        <v>274</v>
      </c>
      <c r="R87" t="s">
        <v>275</v>
      </c>
      <c r="S87" s="48" t="s">
        <v>415</v>
      </c>
      <c r="T87" s="35">
        <v>100</v>
      </c>
      <c r="U87" s="35">
        <f t="shared" si="32"/>
        <v>77.578475336322867</v>
      </c>
      <c r="V87" s="35">
        <f t="shared" si="33"/>
        <v>70.059880239520965</v>
      </c>
      <c r="W87" s="35">
        <f t="shared" si="34"/>
        <v>50</v>
      </c>
      <c r="X87" s="35">
        <f t="shared" si="35"/>
        <v>79.94011976047905</v>
      </c>
      <c r="Y87" s="35">
        <f t="shared" si="36"/>
        <v>72.421524663677133</v>
      </c>
      <c r="Z87" s="35">
        <f t="shared" si="37"/>
        <v>52.361644424156175</v>
      </c>
      <c r="AA87" s="35">
        <f t="shared" si="38"/>
        <v>-2.3616444241561823</v>
      </c>
      <c r="AB87" s="35">
        <f t="shared" si="39"/>
        <v>-2.361644424156168</v>
      </c>
      <c r="AC87" s="35">
        <f t="shared" si="40"/>
        <v>-2.3616444241561751</v>
      </c>
      <c r="AF87">
        <v>2.08</v>
      </c>
      <c r="AG87">
        <v>1.82</v>
      </c>
      <c r="AJ87" t="s">
        <v>420</v>
      </c>
    </row>
    <row r="88" spans="1:36" ht="15" x14ac:dyDescent="0.25">
      <c r="A88">
        <v>4.46</v>
      </c>
      <c r="B88">
        <v>3.34</v>
      </c>
      <c r="C88">
        <v>2</v>
      </c>
      <c r="D88" s="20">
        <f t="shared" si="28"/>
        <v>2.361644424156184E-2</v>
      </c>
      <c r="E88" s="17">
        <f>IF(OR($A88="",$B88="",$C88=""),"",A88*'MPTO_working_3-way'!$I87)</f>
        <v>4.5653293413173657</v>
      </c>
      <c r="F88" s="21">
        <f>IF(OR($A88="",$B88="",$C88=""),"",B88*'MPTO_working_3-way'!$I87)</f>
        <v>3.4188789237668162</v>
      </c>
      <c r="G88" s="22">
        <f>IF(OR($A88="",$B88="",$C88=""),"",C88*'MPTO_working_3-way'!$I87)</f>
        <v>2.0472328884831237</v>
      </c>
      <c r="H88" s="17">
        <f>IF(OR($A88="",$B88="",$C88=""),"",'MPTO_working_3-way'!E87)</f>
        <v>4.6222874992242611</v>
      </c>
      <c r="I88" s="21">
        <f>IF(OR($A88="",$B88="",$C88=""),"",'MPTO_working_3-way'!F87)</f>
        <v>3.4301898957645722</v>
      </c>
      <c r="J88" s="22">
        <f>IF(OR($A88="",$B88="",$C88=""),"",'MPTO_working_3-way'!G87)</f>
        <v>2.0319922883852901</v>
      </c>
      <c r="K88" s="17">
        <f>IF(OR($A88="",$B88="",$C88=""),"",'OddsRatio_working_3-way'!H87)</f>
        <v>4.5921037046856741</v>
      </c>
      <c r="L88" s="21">
        <f>IF(OR($A88="",$B88="",$C88=""),"",'OddsRatio_working_3-way'!I87)</f>
        <v>3.4293418118394445</v>
      </c>
      <c r="M88" s="22">
        <f>IF(OR($A88="",$B88="",$C88=""),"",'OddsRatio_working_3-way'!J87)</f>
        <v>2.0381802614698481</v>
      </c>
      <c r="N88" s="23">
        <f t="shared" si="29"/>
        <v>21.90422476095539</v>
      </c>
      <c r="O88" s="24">
        <f t="shared" si="30"/>
        <v>29.249354022114083</v>
      </c>
      <c r="P88" s="24">
        <f t="shared" si="31"/>
        <v>48.846421216930516</v>
      </c>
      <c r="Q88" t="s">
        <v>276</v>
      </c>
      <c r="R88" t="s">
        <v>277</v>
      </c>
      <c r="S88" s="48" t="s">
        <v>415</v>
      </c>
      <c r="T88" s="35">
        <v>100</v>
      </c>
      <c r="U88" s="35">
        <f t="shared" si="32"/>
        <v>59.183673469387763</v>
      </c>
      <c r="V88" s="35">
        <f t="shared" si="33"/>
        <v>71.346704871060169</v>
      </c>
      <c r="W88" s="35">
        <f t="shared" si="34"/>
        <v>67.320261437908499</v>
      </c>
      <c r="X88" s="35">
        <f t="shared" si="35"/>
        <v>61.333033691031332</v>
      </c>
      <c r="Y88" s="35">
        <f t="shared" si="36"/>
        <v>73.496065092703745</v>
      </c>
      <c r="Z88" s="35">
        <f t="shared" si="37"/>
        <v>69.469621659552061</v>
      </c>
      <c r="AA88" s="35">
        <f t="shared" si="38"/>
        <v>-2.149360221643569</v>
      </c>
      <c r="AB88" s="35">
        <f t="shared" si="39"/>
        <v>-2.1493602216435761</v>
      </c>
      <c r="AC88" s="35">
        <f t="shared" si="40"/>
        <v>-2.1493602216435619</v>
      </c>
      <c r="AF88">
        <v>2.4900000000000002</v>
      </c>
      <c r="AG88">
        <v>1.59</v>
      </c>
      <c r="AJ88" t="s">
        <v>420</v>
      </c>
    </row>
    <row r="89" spans="1:36" ht="15" x14ac:dyDescent="0.25">
      <c r="A89">
        <v>2.4500000000000002</v>
      </c>
      <c r="B89">
        <v>3.49</v>
      </c>
      <c r="C89">
        <v>3.06</v>
      </c>
      <c r="D89" s="20">
        <f t="shared" si="28"/>
        <v>2.1493602216435592E-2</v>
      </c>
      <c r="E89" s="17">
        <f>IF(OR($A89="",$B89="",$C89=""),"",A89*'MPTO_working_3-way'!$I88)</f>
        <v>2.5026593254302676</v>
      </c>
      <c r="F89" s="21">
        <f>IF(OR($A89="",$B89="",$C89=""),"",B89*'MPTO_working_3-way'!$I88)</f>
        <v>3.5650126717353605</v>
      </c>
      <c r="G89" s="22">
        <f>IF(OR($A89="",$B89="",$C89=""),"",C89*'MPTO_working_3-way'!$I88)</f>
        <v>3.1257704227822929</v>
      </c>
      <c r="H89" s="17">
        <f>IF(OR($A89="",$B89="",$C89=""),"",'MPTO_working_3-way'!E88)</f>
        <v>2.4937734763467714</v>
      </c>
      <c r="I89" s="21">
        <f>IF(OR($A89="",$B89="",$C89=""),"",'MPTO_working_3-way'!F88)</f>
        <v>3.5795026866703479</v>
      </c>
      <c r="J89" s="22">
        <f>IF(OR($A89="",$B89="",$C89=""),"",'MPTO_working_3-way'!G88)</f>
        <v>3.1285895525273286</v>
      </c>
      <c r="K89" s="17">
        <f>IF(OR($A89="",$B89="",$C89=""),"",'OddsRatio_working_3-way'!H88)</f>
        <v>2.4978075488055373</v>
      </c>
      <c r="L89" s="21">
        <f>IF(OR($A89="",$B89="",$C89=""),"",'OddsRatio_working_3-way'!I88)</f>
        <v>3.5720971010522669</v>
      </c>
      <c r="M89" s="22">
        <f>IF(OR($A89="",$B89="",$C89=""),"",'OddsRatio_working_3-way'!J88)</f>
        <v>3.1279196900271762</v>
      </c>
      <c r="N89" s="23">
        <f t="shared" si="29"/>
        <v>39.957496005896679</v>
      </c>
      <c r="O89" s="24">
        <f t="shared" si="30"/>
        <v>28.050391178924606</v>
      </c>
      <c r="P89" s="24">
        <f t="shared" si="31"/>
        <v>31.992112815178718</v>
      </c>
      <c r="Q89" t="s">
        <v>278</v>
      </c>
      <c r="R89" t="s">
        <v>279</v>
      </c>
      <c r="S89" s="48" t="s">
        <v>415</v>
      </c>
      <c r="T89" s="35">
        <v>100</v>
      </c>
      <c r="U89" s="35">
        <f t="shared" si="32"/>
        <v>62.546816479400754</v>
      </c>
      <c r="V89" s="35">
        <f t="shared" si="33"/>
        <v>69.135802469135797</v>
      </c>
      <c r="W89" s="35">
        <f t="shared" si="34"/>
        <v>65.635738831615114</v>
      </c>
      <c r="X89" s="35">
        <f t="shared" si="35"/>
        <v>65.228458699249074</v>
      </c>
      <c r="Y89" s="35">
        <f t="shared" si="36"/>
        <v>71.817444688984139</v>
      </c>
      <c r="Z89" s="35">
        <f t="shared" si="37"/>
        <v>68.317381051463457</v>
      </c>
      <c r="AA89" s="35">
        <f t="shared" si="38"/>
        <v>-2.681642219848321</v>
      </c>
      <c r="AB89" s="35">
        <f t="shared" si="39"/>
        <v>-2.6816422198483423</v>
      </c>
      <c r="AC89" s="35">
        <f t="shared" si="40"/>
        <v>-2.6816422198483423</v>
      </c>
      <c r="AF89">
        <v>1.9</v>
      </c>
      <c r="AG89">
        <v>2.0099999999999998</v>
      </c>
      <c r="AJ89" t="s">
        <v>420</v>
      </c>
    </row>
    <row r="90" spans="1:36" ht="15" x14ac:dyDescent="0.25">
      <c r="A90">
        <v>2.67</v>
      </c>
      <c r="B90">
        <v>3.24</v>
      </c>
      <c r="C90">
        <v>2.91</v>
      </c>
      <c r="D90" s="20">
        <f t="shared" si="28"/>
        <v>2.6816422198483458E-2</v>
      </c>
      <c r="E90" s="17">
        <f>IF(OR($A90="",$B90="",$C90=""),"",A90*'MPTO_working_3-way'!$I89)</f>
        <v>2.7415998472699505</v>
      </c>
      <c r="F90" s="21">
        <f>IF(OR($A90="",$B90="",$C90=""),"",B90*'MPTO_working_3-way'!$I89)</f>
        <v>3.3268852079230866</v>
      </c>
      <c r="G90" s="22">
        <f>IF(OR($A90="",$B90="",$C90=""),"",C90*'MPTO_working_3-way'!$I89)</f>
        <v>2.9880357885975872</v>
      </c>
      <c r="H90" s="17">
        <f>IF(OR($A90="",$B90="",$C90=""),"",'MPTO_working_3-way'!E89)</f>
        <v>2.7352819226336083</v>
      </c>
      <c r="I90" s="21">
        <f>IF(OR($A90="",$B90="",$C90=""),"",'MPTO_working_3-way'!F89)</f>
        <v>3.3366347342152278</v>
      </c>
      <c r="J90" s="22">
        <f>IF(OR($A90="",$B90="",$C90=""),"",'MPTO_working_3-way'!G89)</f>
        <v>2.9877162649469922</v>
      </c>
      <c r="K90" s="17">
        <f>IF(OR($A90="",$B90="",$C90=""),"",'OddsRatio_working_3-way'!H89)</f>
        <v>2.7383108847793278</v>
      </c>
      <c r="L90" s="21">
        <f>IF(OR($A90="",$B90="",$C90=""),"",'OddsRatio_working_3-way'!I89)</f>
        <v>3.3316265759914345</v>
      </c>
      <c r="M90" s="22">
        <f>IF(OR($A90="",$B90="",$C90=""),"",'OddsRatio_working_3-way'!J89)</f>
        <v>2.9881280179212677</v>
      </c>
      <c r="N90" s="23">
        <f t="shared" si="29"/>
        <v>36.475053097037005</v>
      </c>
      <c r="O90" s="24">
        <f t="shared" si="30"/>
        <v>30.058145607743459</v>
      </c>
      <c r="P90" s="24">
        <f t="shared" si="31"/>
        <v>33.466801295219518</v>
      </c>
      <c r="Q90" t="s">
        <v>280</v>
      </c>
      <c r="R90" t="s">
        <v>281</v>
      </c>
      <c r="S90" s="48" t="s">
        <v>415</v>
      </c>
      <c r="T90" s="35">
        <v>100</v>
      </c>
      <c r="U90" s="35">
        <f t="shared" si="32"/>
        <v>50.495049504950494</v>
      </c>
      <c r="V90" s="35">
        <f t="shared" si="33"/>
        <v>69.230769230769241</v>
      </c>
      <c r="W90" s="35">
        <f t="shared" si="34"/>
        <v>77.27272727272728</v>
      </c>
      <c r="X90" s="35">
        <f t="shared" si="35"/>
        <v>53.4965034965035</v>
      </c>
      <c r="Y90" s="35">
        <f t="shared" si="36"/>
        <v>72.232223222322233</v>
      </c>
      <c r="Z90" s="35">
        <f t="shared" si="37"/>
        <v>80.274181264280273</v>
      </c>
      <c r="AA90" s="35">
        <f t="shared" si="38"/>
        <v>-3.0014539915530065</v>
      </c>
      <c r="AB90" s="35">
        <f t="shared" si="39"/>
        <v>-3.0014539915529923</v>
      </c>
      <c r="AC90" s="35">
        <f t="shared" si="40"/>
        <v>-3.0014539915529923</v>
      </c>
      <c r="AF90">
        <v>2.19</v>
      </c>
      <c r="AG90">
        <v>1.74</v>
      </c>
      <c r="AJ90" t="s">
        <v>421</v>
      </c>
    </row>
    <row r="91" spans="1:36" ht="15" x14ac:dyDescent="0.25">
      <c r="A91">
        <v>2.02</v>
      </c>
      <c r="B91">
        <v>3.25</v>
      </c>
      <c r="C91">
        <v>4.4000000000000004</v>
      </c>
      <c r="D91" s="20">
        <f t="shared" si="28"/>
        <v>3.0014539915530047E-2</v>
      </c>
      <c r="E91" s="17">
        <f>IF(OR($A91="",$B91="",$C91=""),"",A91*'MPTO_working_3-way'!$I90)</f>
        <v>2.0806293706293708</v>
      </c>
      <c r="F91" s="21">
        <f>IF(OR($A91="",$B91="",$C91=""),"",B91*'MPTO_working_3-way'!$I90)</f>
        <v>3.3475472547254728</v>
      </c>
      <c r="G91" s="22">
        <f>IF(OR($A91="",$B91="",$C91=""),"",C91*'MPTO_working_3-way'!$I90)</f>
        <v>4.5320639756283327</v>
      </c>
      <c r="H91" s="17">
        <f>IF(OR($A91="",$B91="",$C91=""),"",'MPTO_working_3-way'!E90)</f>
        <v>2.0616658339875813</v>
      </c>
      <c r="I91" s="21">
        <f>IF(OR($A91="",$B91="",$C91=""),"",'MPTO_working_3-way'!F90)</f>
        <v>3.3592278171880454</v>
      </c>
      <c r="J91" s="22">
        <f>IF(OR($A91="",$B91="",$C91=""),"",'MPTO_working_3-way'!G90)</f>
        <v>4.6026131293817727</v>
      </c>
      <c r="K91" s="17">
        <f>IF(OR($A91="",$B91="",$C91=""),"",'OddsRatio_working_3-way'!H90)</f>
        <v>2.0694274359377181</v>
      </c>
      <c r="L91" s="21">
        <f>IF(OR($A91="",$B91="",$C91=""),"",'OddsRatio_working_3-way'!I90)</f>
        <v>3.3590311086861431</v>
      </c>
      <c r="M91" s="22">
        <f>IF(OR($A91="",$B91="",$C91=""),"",'OddsRatio_working_3-way'!J90)</f>
        <v>4.5647581197923959</v>
      </c>
      <c r="N91" s="23">
        <f t="shared" si="29"/>
        <v>48.062380264175033</v>
      </c>
      <c r="O91" s="24">
        <f t="shared" si="30"/>
        <v>29.872617887271868</v>
      </c>
      <c r="P91" s="24">
        <f t="shared" si="31"/>
        <v>22.065001848553084</v>
      </c>
      <c r="Q91" t="s">
        <v>282</v>
      </c>
      <c r="R91" t="s">
        <v>283</v>
      </c>
      <c r="S91" s="48" t="s">
        <v>415</v>
      </c>
      <c r="T91" s="35">
        <v>100</v>
      </c>
      <c r="U91" s="35">
        <f t="shared" si="32"/>
        <v>42.528735632183903</v>
      </c>
      <c r="V91" s="35">
        <f t="shared" si="33"/>
        <v>71.014492753623188</v>
      </c>
      <c r="W91" s="35">
        <f t="shared" si="34"/>
        <v>83.277591973244142</v>
      </c>
      <c r="X91" s="35">
        <f t="shared" si="35"/>
        <v>45.707915273132663</v>
      </c>
      <c r="Y91" s="35">
        <f t="shared" si="36"/>
        <v>74.193672394571948</v>
      </c>
      <c r="Z91" s="35">
        <f t="shared" si="37"/>
        <v>86.456771614192888</v>
      </c>
      <c r="AA91" s="35">
        <f t="shared" si="38"/>
        <v>-3.1791796409487603</v>
      </c>
      <c r="AB91" s="35">
        <f t="shared" si="39"/>
        <v>-3.1791796409487603</v>
      </c>
      <c r="AC91" s="35">
        <f t="shared" si="40"/>
        <v>-3.1791796409487461</v>
      </c>
      <c r="AF91">
        <v>2.2400000000000002</v>
      </c>
      <c r="AG91">
        <v>1.7</v>
      </c>
      <c r="AJ91" t="s">
        <v>421</v>
      </c>
    </row>
    <row r="92" spans="1:36" ht="15" x14ac:dyDescent="0.25">
      <c r="A92">
        <v>1.74</v>
      </c>
      <c r="B92">
        <v>3.45</v>
      </c>
      <c r="C92">
        <v>5.98</v>
      </c>
      <c r="D92" s="20">
        <f t="shared" si="28"/>
        <v>3.1791796409487372E-2</v>
      </c>
      <c r="E92" s="17">
        <f>IF(OR($A92="",$B92="",$C92=""),"",A92*'MPTO_working_3-way'!$I91)</f>
        <v>1.7953177257525079</v>
      </c>
      <c r="F92" s="21">
        <f>IF(OR($A92="",$B92="",$C92=""),"",B92*'MPTO_working_3-way'!$I91)</f>
        <v>3.5596816976127315</v>
      </c>
      <c r="G92" s="22">
        <f>IF(OR($A92="",$B92="",$C92=""),"",C92*'MPTO_working_3-way'!$I91)</f>
        <v>6.1701149425287349</v>
      </c>
      <c r="H92" s="17">
        <f>IF(OR($A92="",$B92="",$C92=""),"",'MPTO_working_3-way'!E91)</f>
        <v>1.772687004520364</v>
      </c>
      <c r="I92" s="21">
        <f>IF(OR($A92="",$B92="",$C92=""),"",'MPTO_working_3-way'!F91)</f>
        <v>3.5809204790529066</v>
      </c>
      <c r="J92" s="22">
        <f>IF(OR($A92="",$B92="",$C92=""),"",'MPTO_working_3-way'!G91)</f>
        <v>6.384602798003761</v>
      </c>
      <c r="K92" s="17">
        <f>IF(OR($A92="",$B92="",$C92=""),"",'OddsRatio_working_3-way'!H91)</f>
        <v>1.7812862717908429</v>
      </c>
      <c r="L92" s="21">
        <f>IF(OR($A92="",$B92="",$C92=""),"",'OddsRatio_working_3-way'!I91)</f>
        <v>3.5866910349831942</v>
      </c>
      <c r="M92" s="22">
        <f>IF(OR($A92="",$B92="",$C92=""),"",'OddsRatio_working_3-way'!J91)</f>
        <v>6.2578454507005334</v>
      </c>
      <c r="N92" s="23">
        <f t="shared" si="29"/>
        <v>55.700447093889728</v>
      </c>
      <c r="O92" s="24">
        <f t="shared" si="30"/>
        <v>28.092399403874818</v>
      </c>
      <c r="P92" s="24">
        <f t="shared" si="31"/>
        <v>16.207153502235471</v>
      </c>
      <c r="Q92" t="s">
        <v>284</v>
      </c>
      <c r="R92" t="s">
        <v>285</v>
      </c>
      <c r="S92" s="48" t="s">
        <v>415</v>
      </c>
      <c r="T92" s="35">
        <v>100</v>
      </c>
      <c r="U92" s="35">
        <f t="shared" si="32"/>
        <v>54.751131221719454</v>
      </c>
      <c r="V92" s="35">
        <f t="shared" si="33"/>
        <v>67.741935483870961</v>
      </c>
      <c r="W92" s="35">
        <f t="shared" si="34"/>
        <v>74.747474747474755</v>
      </c>
      <c r="X92" s="35">
        <f t="shared" si="35"/>
        <v>57.510589768654285</v>
      </c>
      <c r="Y92" s="35">
        <f t="shared" si="36"/>
        <v>70.501394030805798</v>
      </c>
      <c r="Z92" s="35">
        <f t="shared" si="37"/>
        <v>77.506933294409578</v>
      </c>
      <c r="AA92" s="35">
        <f t="shared" si="38"/>
        <v>-2.7594585469348303</v>
      </c>
      <c r="AB92" s="35">
        <f t="shared" si="39"/>
        <v>-2.7594585469348374</v>
      </c>
      <c r="AC92" s="35">
        <f t="shared" si="40"/>
        <v>-2.7594585469348232</v>
      </c>
      <c r="AF92">
        <v>2.38</v>
      </c>
      <c r="AG92">
        <v>1.63</v>
      </c>
      <c r="AJ92" t="s">
        <v>421</v>
      </c>
    </row>
    <row r="93" spans="1:36" ht="15" x14ac:dyDescent="0.25">
      <c r="A93">
        <v>2.21</v>
      </c>
      <c r="B93">
        <v>3.1</v>
      </c>
      <c r="C93">
        <v>3.96</v>
      </c>
      <c r="D93" s="20">
        <f t="shared" si="28"/>
        <v>2.7594585469348232E-2</v>
      </c>
      <c r="E93" s="17">
        <f>IF(OR($A93="",$B93="",$C93=""),"",A93*'MPTO_working_3-way'!$I92)</f>
        <v>2.2709840338872596</v>
      </c>
      <c r="F93" s="21">
        <f>IF(OR($A93="",$B93="",$C93=""),"",B93*'MPTO_working_3-way'!$I92)</f>
        <v>3.1855432149549796</v>
      </c>
      <c r="G93" s="22">
        <f>IF(OR($A93="",$B93="",$C93=""),"",C93*'MPTO_working_3-way'!$I92)</f>
        <v>4.069274558458619</v>
      </c>
      <c r="H93" s="17">
        <f>IF(OR($A93="",$B93="",$C93=""),"",'MPTO_working_3-way'!E92)</f>
        <v>2.2558570883740732</v>
      </c>
      <c r="I93" s="21">
        <f>IF(OR($A93="",$B93="",$C93=""),"",'MPTO_working_3-way'!F92)</f>
        <v>3.1909891571291014</v>
      </c>
      <c r="J93" s="22">
        <f>IF(OR($A93="",$B93="",$C93=""),"",'MPTO_working_3-way'!G92)</f>
        <v>4.1096950368504706</v>
      </c>
      <c r="K93" s="17">
        <f>IF(OR($A93="",$B93="",$C93=""),"",'OddsRatio_working_3-way'!H92)</f>
        <v>2.2624056065180307</v>
      </c>
      <c r="L93" s="21">
        <f>IF(OR($A93="",$B93="",$C93=""),"",'OddsRatio_working_3-way'!I92)</f>
        <v>3.1909518790808802</v>
      </c>
      <c r="M93" s="22">
        <f>IF(OR($A93="",$B93="",$C93=""),"",'OddsRatio_working_3-way'!J92)</f>
        <v>4.0881988390854307</v>
      </c>
      <c r="N93" s="23">
        <f t="shared" si="29"/>
        <v>44.033775010222897</v>
      </c>
      <c r="O93" s="24">
        <f t="shared" si="30"/>
        <v>31.391820249223418</v>
      </c>
      <c r="P93" s="24">
        <f t="shared" si="31"/>
        <v>24.574404740553689</v>
      </c>
      <c r="Q93" t="s">
        <v>286</v>
      </c>
      <c r="R93" t="s">
        <v>287</v>
      </c>
      <c r="S93" s="48" t="s">
        <v>415</v>
      </c>
      <c r="T93" s="35">
        <v>100</v>
      </c>
      <c r="U93" s="35">
        <f t="shared" si="32"/>
        <v>62.406015037593981</v>
      </c>
      <c r="V93" s="35">
        <f t="shared" si="33"/>
        <v>68.652037617554868</v>
      </c>
      <c r="W93" s="35">
        <f t="shared" si="34"/>
        <v>66.329966329966325</v>
      </c>
      <c r="X93" s="35">
        <f t="shared" si="35"/>
        <v>65.017996052478807</v>
      </c>
      <c r="Y93" s="35">
        <f t="shared" si="36"/>
        <v>71.264018632439672</v>
      </c>
      <c r="Z93" s="35">
        <f t="shared" si="37"/>
        <v>68.941947344851144</v>
      </c>
      <c r="AA93" s="35">
        <f t="shared" si="38"/>
        <v>-2.6119810148848259</v>
      </c>
      <c r="AB93" s="35">
        <f t="shared" si="39"/>
        <v>-2.6119810148848046</v>
      </c>
      <c r="AC93" s="35">
        <f t="shared" si="40"/>
        <v>-2.6119810148848188</v>
      </c>
      <c r="AF93">
        <v>2.44</v>
      </c>
      <c r="AG93">
        <v>1.6</v>
      </c>
      <c r="AJ93" t="s">
        <v>421</v>
      </c>
    </row>
    <row r="94" spans="1:36" ht="15" x14ac:dyDescent="0.25">
      <c r="A94">
        <v>2.66</v>
      </c>
      <c r="B94">
        <v>3.19</v>
      </c>
      <c r="C94">
        <v>2.97</v>
      </c>
      <c r="D94" s="20">
        <f t="shared" si="28"/>
        <v>2.6119810148848233E-2</v>
      </c>
      <c r="E94" s="17">
        <f>IF(OR($A94="",$B94="",$C94=""),"",A94*'MPTO_working_3-way'!$I93)</f>
        <v>2.7294786949959366</v>
      </c>
      <c r="F94" s="21">
        <f>IF(OR($A94="",$B94="",$C94=""),"",B94*'MPTO_working_3-way'!$I93)</f>
        <v>3.2733221943748259</v>
      </c>
      <c r="G94" s="22">
        <f>IF(OR($A94="",$B94="",$C94=""),"",C94*'MPTO_working_3-way'!$I93)</f>
        <v>3.0475758361420793</v>
      </c>
      <c r="H94" s="17">
        <f>IF(OR($A94="",$B94="",$C94=""),"",'MPTO_working_3-way'!E93)</f>
        <v>2.7230650008834982</v>
      </c>
      <c r="I94" s="21">
        <f>IF(OR($A94="",$B94="",$C94=""),"",'MPTO_working_3-way'!F93)</f>
        <v>3.2811303262715787</v>
      </c>
      <c r="J94" s="22">
        <f>IF(OR($A94="",$B94="",$C94=""),"",'MPTO_working_3-way'!G93)</f>
        <v>3.0488387381241133</v>
      </c>
      <c r="K94" s="17">
        <f>IF(OR($A94="",$B94="",$C94=""),"",'OddsRatio_working_3-way'!H93)</f>
        <v>2.7260967507616498</v>
      </c>
      <c r="L94" s="21">
        <f>IF(OR($A94="",$B94="",$C94=""),"",'OddsRatio_working_3-way'!I93)</f>
        <v>3.2771999302216948</v>
      </c>
      <c r="M94" s="22">
        <f>IF(OR($A94="",$B94="",$C94=""),"",'OddsRatio_working_3-way'!J93)</f>
        <v>3.0484401198797895</v>
      </c>
      <c r="N94" s="23">
        <f t="shared" si="29"/>
        <v>36.637032625802881</v>
      </c>
      <c r="O94" s="24">
        <f t="shared" si="30"/>
        <v>30.550002126845037</v>
      </c>
      <c r="P94" s="24">
        <f t="shared" si="31"/>
        <v>32.812965247352075</v>
      </c>
      <c r="Q94" t="s">
        <v>288</v>
      </c>
      <c r="R94" t="s">
        <v>289</v>
      </c>
      <c r="S94" s="48" t="s">
        <v>415</v>
      </c>
      <c r="T94" s="35">
        <v>100</v>
      </c>
      <c r="U94" s="35">
        <f t="shared" si="32"/>
        <v>48.979591836734699</v>
      </c>
      <c r="V94" s="35">
        <f t="shared" si="33"/>
        <v>70.930232558139537</v>
      </c>
      <c r="W94" s="35">
        <f t="shared" si="34"/>
        <v>77.116704805491992</v>
      </c>
      <c r="X94" s="35">
        <f t="shared" si="35"/>
        <v>51.953062636368472</v>
      </c>
      <c r="Y94" s="35">
        <f t="shared" si="36"/>
        <v>73.903703357773324</v>
      </c>
      <c r="Z94" s="35">
        <f t="shared" si="37"/>
        <v>80.090175605125765</v>
      </c>
      <c r="AA94" s="35">
        <f t="shared" si="38"/>
        <v>-2.9734707996337733</v>
      </c>
      <c r="AB94" s="35">
        <f t="shared" si="39"/>
        <v>-2.9734707996337875</v>
      </c>
      <c r="AC94" s="35">
        <f t="shared" si="40"/>
        <v>-2.9734707996337733</v>
      </c>
      <c r="AF94">
        <v>2.2599999999999998</v>
      </c>
      <c r="AG94">
        <v>1.69</v>
      </c>
      <c r="AJ94" t="s">
        <v>421</v>
      </c>
    </row>
    <row r="95" spans="1:36" ht="15" x14ac:dyDescent="0.25">
      <c r="A95">
        <v>1.96</v>
      </c>
      <c r="B95">
        <v>3.44</v>
      </c>
      <c r="C95">
        <v>4.37</v>
      </c>
      <c r="D95" s="20">
        <f t="shared" si="28"/>
        <v>2.9734707996337706E-2</v>
      </c>
      <c r="E95" s="17">
        <f>IF(OR($A95="",$B95="",$C95=""),"",A95*'MPTO_working_3-way'!$I94)</f>
        <v>2.0182800276728217</v>
      </c>
      <c r="F95" s="21">
        <f>IF(OR($A95="",$B95="",$C95=""),"",B95*'MPTO_working_3-way'!$I94)</f>
        <v>3.5422873955074015</v>
      </c>
      <c r="G95" s="22">
        <f>IF(OR($A95="",$B95="",$C95=""),"",C95*'MPTO_working_3-way'!$I94)</f>
        <v>4.4999406739439962</v>
      </c>
      <c r="H95" s="17">
        <f>IF(OR($A95="",$B95="",$C95=""),"",'MPTO_working_3-way'!E94)</f>
        <v>1.9988306349051859</v>
      </c>
      <c r="I95" s="21">
        <f>IF(OR($A95="",$B95="",$C95=""),"",'MPTO_working_3-way'!F94)</f>
        <v>3.561429792588791</v>
      </c>
      <c r="J95" s="22">
        <f>IF(OR($A95="",$B95="",$C95=""),"",'MPTO_working_3-way'!G94)</f>
        <v>4.5678498283920765</v>
      </c>
      <c r="K95" s="17">
        <f>IF(OR($A95="",$B95="",$C95=""),"",'OddsRatio_working_3-way'!H94)</f>
        <v>2.0065246438009892</v>
      </c>
      <c r="L95" s="21">
        <f>IF(OR($A95="",$B95="",$C95=""),"",'OddsRatio_working_3-way'!I94)</f>
        <v>3.5582501363275125</v>
      </c>
      <c r="M95" s="22">
        <f>IF(OR($A95="",$B95="",$C95=""),"",'OddsRatio_working_3-way'!J94)</f>
        <v>4.5333208850097213</v>
      </c>
      <c r="N95" s="23">
        <f t="shared" si="29"/>
        <v>49.547138468840238</v>
      </c>
      <c r="O95" s="24">
        <f t="shared" si="30"/>
        <v>28.230346336897345</v>
      </c>
      <c r="P95" s="24">
        <f t="shared" si="31"/>
        <v>22.222515194262435</v>
      </c>
      <c r="Q95" t="s">
        <v>290</v>
      </c>
      <c r="R95" t="s">
        <v>291</v>
      </c>
      <c r="S95" s="48" t="s">
        <v>415</v>
      </c>
      <c r="T95" s="35">
        <v>100</v>
      </c>
      <c r="U95" s="35">
        <f t="shared" si="32"/>
        <v>62.406015037593981</v>
      </c>
      <c r="V95" s="35">
        <f t="shared" si="33"/>
        <v>66.666666666666657</v>
      </c>
      <c r="W95" s="35">
        <f t="shared" si="34"/>
        <v>68.152866242038215</v>
      </c>
      <c r="X95" s="35">
        <f t="shared" si="35"/>
        <v>65.180467091295114</v>
      </c>
      <c r="Y95" s="35">
        <f t="shared" si="36"/>
        <v>69.441118720367797</v>
      </c>
      <c r="Z95" s="35">
        <f t="shared" si="37"/>
        <v>70.927318295739354</v>
      </c>
      <c r="AA95" s="35">
        <f t="shared" si="38"/>
        <v>-2.7744520537011326</v>
      </c>
      <c r="AB95" s="35">
        <f t="shared" si="39"/>
        <v>-2.7744520537011397</v>
      </c>
      <c r="AC95" s="35">
        <f t="shared" si="40"/>
        <v>-2.7744520537011397</v>
      </c>
      <c r="AF95">
        <v>2.2599999999999998</v>
      </c>
      <c r="AG95">
        <v>1.69</v>
      </c>
      <c r="AJ95" t="s">
        <v>421</v>
      </c>
    </row>
    <row r="96" spans="1:36" ht="15" x14ac:dyDescent="0.25">
      <c r="A96">
        <v>2.66</v>
      </c>
      <c r="B96">
        <v>3</v>
      </c>
      <c r="C96">
        <v>3.14</v>
      </c>
      <c r="D96" s="20">
        <f t="shared" si="28"/>
        <v>2.7744520537011264E-2</v>
      </c>
      <c r="E96" s="17">
        <f>IF(OR($A96="",$B96="",$C96=""),"",A96*'MPTO_working_3-way'!$I95)</f>
        <v>2.7338004246284502</v>
      </c>
      <c r="F96" s="21">
        <f>IF(OR($A96="",$B96="",$C96=""),"",B96*'MPTO_working_3-way'!$I95)</f>
        <v>3.083233561611034</v>
      </c>
      <c r="G96" s="22">
        <f>IF(OR($A96="",$B96="",$C96=""),"",C96*'MPTO_working_3-way'!$I95)</f>
        <v>3.2271177944862153</v>
      </c>
      <c r="H96" s="17">
        <f>IF(OR($A96="",$B96="",$C96=""),"",'MPTO_working_3-way'!E95)</f>
        <v>2.7270867192941726</v>
      </c>
      <c r="I96" s="21">
        <f>IF(OR($A96="",$B96="",$C96=""),"",'MPTO_working_3-way'!F95)</f>
        <v>3.0856087349150316</v>
      </c>
      <c r="J96" s="22">
        <f>IF(OR($A96="",$B96="",$C96=""),"",'MPTO_working_3-way'!G95)</f>
        <v>3.233910379955947</v>
      </c>
      <c r="K96" s="17">
        <f>IF(OR($A96="",$B96="",$C96=""),"",'OddsRatio_working_3-way'!H95)</f>
        <v>2.7302433930745673</v>
      </c>
      <c r="L96" s="21">
        <f>IF(OR($A96="",$B96="",$C96=""),"",'OddsRatio_working_3-way'!I95)</f>
        <v>3.084630594065743</v>
      </c>
      <c r="M96" s="22">
        <f>IF(OR($A96="",$B96="",$C96=""),"",'OddsRatio_working_3-way'!J95)</f>
        <v>3.2305547356503448</v>
      </c>
      <c r="N96" s="23">
        <f t="shared" si="29"/>
        <v>36.579114956275923</v>
      </c>
      <c r="O96" s="24">
        <f t="shared" si="30"/>
        <v>32.433481927897986</v>
      </c>
      <c r="P96" s="24">
        <f t="shared" si="31"/>
        <v>30.987403115826101</v>
      </c>
      <c r="Q96" t="s">
        <v>292</v>
      </c>
      <c r="R96" t="s">
        <v>293</v>
      </c>
      <c r="S96" s="48" t="s">
        <v>415</v>
      </c>
      <c r="T96" s="35">
        <v>100</v>
      </c>
      <c r="U96" s="35">
        <f t="shared" si="32"/>
        <v>68.35443037974683</v>
      </c>
      <c r="V96" s="35">
        <f t="shared" si="33"/>
        <v>70.326409495548958</v>
      </c>
      <c r="W96" s="35">
        <f t="shared" si="34"/>
        <v>58.50622406639004</v>
      </c>
      <c r="X96" s="35">
        <f t="shared" si="35"/>
        <v>71.167366438060981</v>
      </c>
      <c r="Y96" s="35">
        <f t="shared" si="36"/>
        <v>73.139345553863123</v>
      </c>
      <c r="Z96" s="35">
        <f t="shared" si="37"/>
        <v>61.319160124704197</v>
      </c>
      <c r="AA96" s="35">
        <f t="shared" si="38"/>
        <v>-2.8129360583141505</v>
      </c>
      <c r="AB96" s="35">
        <f t="shared" si="39"/>
        <v>-2.8129360583141647</v>
      </c>
      <c r="AC96" s="35">
        <f t="shared" si="40"/>
        <v>-2.8129360583141576</v>
      </c>
      <c r="AF96">
        <v>2.4700000000000002</v>
      </c>
      <c r="AG96">
        <v>1.59</v>
      </c>
      <c r="AJ96" t="s">
        <v>421</v>
      </c>
    </row>
    <row r="97" spans="1:36" ht="15" x14ac:dyDescent="0.25">
      <c r="A97">
        <v>3.16</v>
      </c>
      <c r="B97">
        <v>3.37</v>
      </c>
      <c r="C97">
        <v>2.41</v>
      </c>
      <c r="D97" s="20">
        <f t="shared" si="28"/>
        <v>2.8129360583141416E-2</v>
      </c>
      <c r="E97" s="17">
        <f>IF(OR($A97="",$B97="",$C97=""),"",A97*'MPTO_working_3-way'!$I96)</f>
        <v>3.2488887794427268</v>
      </c>
      <c r="F97" s="21">
        <f>IF(OR($A97="",$B97="",$C97=""),"",B97*'MPTO_working_3-way'!$I96)</f>
        <v>3.4647959451651866</v>
      </c>
      <c r="G97" s="22">
        <f>IF(OR($A97="",$B97="",$C97=""),"",C97*'MPTO_working_3-way'!$I96)</f>
        <v>2.4777917590053709</v>
      </c>
      <c r="H97" s="17">
        <f>IF(OR($A97="",$B97="",$C97=""),"",'MPTO_working_3-way'!E96)</f>
        <v>3.25648842718735</v>
      </c>
      <c r="I97" s="21">
        <f>IF(OR($A97="",$B97="",$C97=""),"",'MPTO_working_3-way'!F96)</f>
        <v>3.4799620987637794</v>
      </c>
      <c r="J97" s="22">
        <f>IF(OR($A97="",$B97="",$C97=""),"",'MPTO_working_3-way'!G96)</f>
        <v>2.4657184639613199</v>
      </c>
      <c r="K97" s="17">
        <f>IF(OR($A97="",$B97="",$C97=""),"",'OddsRatio_working_3-way'!H96)</f>
        <v>3.2535668607332653</v>
      </c>
      <c r="L97" s="21">
        <f>IF(OR($A97="",$B97="",$C97=""),"",'OddsRatio_working_3-way'!I96)</f>
        <v>3.4726636388601109</v>
      </c>
      <c r="M97" s="22">
        <f>IF(OR($A97="",$B97="",$C97=""),"",'OddsRatio_working_3-way'!J96)</f>
        <v>2.4710783674231038</v>
      </c>
      <c r="N97" s="23">
        <f t="shared" si="29"/>
        <v>30.779754798855478</v>
      </c>
      <c r="O97" s="24">
        <f t="shared" si="30"/>
        <v>28.861728535425318</v>
      </c>
      <c r="P97" s="24">
        <f t="shared" si="31"/>
        <v>40.358516665719222</v>
      </c>
      <c r="Q97" t="s">
        <v>294</v>
      </c>
      <c r="R97" t="s">
        <v>295</v>
      </c>
      <c r="S97" s="48" t="s">
        <v>415</v>
      </c>
      <c r="T97" s="35">
        <v>100</v>
      </c>
      <c r="U97" s="35">
        <f t="shared" si="32"/>
        <v>42.196531791907518</v>
      </c>
      <c r="V97" s="35">
        <f t="shared" si="33"/>
        <v>74.554707379134854</v>
      </c>
      <c r="W97" s="35">
        <f t="shared" si="34"/>
        <v>80.198019801980209</v>
      </c>
      <c r="X97" s="35">
        <f t="shared" si="35"/>
        <v>45.247272818884944</v>
      </c>
      <c r="Y97" s="35">
        <f t="shared" si="36"/>
        <v>77.605448406112302</v>
      </c>
      <c r="Z97" s="35">
        <f t="shared" si="37"/>
        <v>83.248760828957629</v>
      </c>
      <c r="AA97" s="35">
        <f t="shared" si="38"/>
        <v>-3.0507410269774269</v>
      </c>
      <c r="AB97" s="35">
        <f t="shared" si="39"/>
        <v>-3.0507410269774482</v>
      </c>
      <c r="AC97" s="35">
        <f t="shared" si="40"/>
        <v>-3.0507410269774198</v>
      </c>
      <c r="AF97">
        <v>2.0499999999999998</v>
      </c>
      <c r="AG97">
        <v>1.85</v>
      </c>
      <c r="AJ97" t="s">
        <v>421</v>
      </c>
    </row>
    <row r="98" spans="1:36" ht="15" x14ac:dyDescent="0.25">
      <c r="A98">
        <v>1.73</v>
      </c>
      <c r="B98">
        <v>3.93</v>
      </c>
      <c r="C98">
        <v>5.05</v>
      </c>
      <c r="D98" s="20">
        <f t="shared" si="28"/>
        <v>3.0507410269774216E-2</v>
      </c>
      <c r="E98" s="17">
        <f>IF(OR($A98="",$B98="",$C98=""),"",A98*'MPTO_working_3-way'!$I97)</f>
        <v>1.7827778197667095</v>
      </c>
      <c r="F98" s="21">
        <f>IF(OR($A98="",$B98="",$C98=""),"",B98*'MPTO_working_3-way'!$I97)</f>
        <v>4.0498941223602127</v>
      </c>
      <c r="G98" s="22">
        <f>IF(OR($A98="",$B98="",$C98=""),"",C98*'MPTO_working_3-way'!$I97)</f>
        <v>5.2040624218623597</v>
      </c>
      <c r="H98" s="17">
        <f>IF(OR($A98="",$B98="",$C98=""),"",'MPTO_working_3-way'!E97)</f>
        <v>1.7609802324401547</v>
      </c>
      <c r="I98" s="21">
        <f>IF(OR($A98="",$B98="",$C98=""),"",'MPTO_working_3-way'!F97)</f>
        <v>4.0935995067173589</v>
      </c>
      <c r="J98" s="22">
        <f>IF(OR($A98="",$B98="",$C98=""),"",'MPTO_working_3-way'!G97)</f>
        <v>5.3233774754518839</v>
      </c>
      <c r="K98" s="17">
        <f>IF(OR($A98="",$B98="",$C98=""),"",'OddsRatio_working_3-way'!H97)</f>
        <v>1.7688439257003286</v>
      </c>
      <c r="L98" s="21">
        <f>IF(OR($A98="",$B98="",$C98=""),"",'OddsRatio_working_3-way'!I97)</f>
        <v>4.0859078113725529</v>
      </c>
      <c r="M98" s="22">
        <f>IF(OR($A98="",$B98="",$C98=""),"",'OddsRatio_working_3-way'!J97)</f>
        <v>5.265503971351138</v>
      </c>
      <c r="N98" s="23">
        <f t="shared" si="29"/>
        <v>56.09223925227306</v>
      </c>
      <c r="O98" s="24">
        <f t="shared" si="30"/>
        <v>24.692003538532415</v>
      </c>
      <c r="P98" s="24">
        <f t="shared" si="31"/>
        <v>19.215757209194535</v>
      </c>
      <c r="Q98" t="s">
        <v>296</v>
      </c>
      <c r="R98" t="s">
        <v>297</v>
      </c>
      <c r="S98" s="48" t="s">
        <v>415</v>
      </c>
      <c r="T98" s="35">
        <v>100</v>
      </c>
      <c r="U98" s="35">
        <f t="shared" si="32"/>
        <v>14.529914529914532</v>
      </c>
      <c r="V98" s="35">
        <f t="shared" si="33"/>
        <v>87.325728770595703</v>
      </c>
      <c r="W98" s="35">
        <f t="shared" si="34"/>
        <v>94.73684210526315</v>
      </c>
      <c r="X98" s="35">
        <f t="shared" si="35"/>
        <v>17.937429124141151</v>
      </c>
      <c r="Y98" s="35">
        <f t="shared" si="36"/>
        <v>90.733243364822314</v>
      </c>
      <c r="Z98" s="35">
        <f t="shared" si="37"/>
        <v>98.144356699489791</v>
      </c>
      <c r="AA98" s="35">
        <f t="shared" si="38"/>
        <v>-3.407514594226619</v>
      </c>
      <c r="AB98" s="35">
        <f t="shared" si="39"/>
        <v>-3.4075145942266118</v>
      </c>
      <c r="AC98" s="35">
        <f t="shared" si="40"/>
        <v>-3.4075145942266403</v>
      </c>
      <c r="AF98">
        <v>1.99</v>
      </c>
      <c r="AG98">
        <v>1.9</v>
      </c>
      <c r="AJ98" t="s">
        <v>96</v>
      </c>
    </row>
    <row r="99" spans="1:36" ht="15" x14ac:dyDescent="0.25">
      <c r="A99">
        <v>1.17</v>
      </c>
      <c r="B99">
        <v>7.89</v>
      </c>
      <c r="C99">
        <v>19</v>
      </c>
      <c r="D99" s="20">
        <f t="shared" si="28"/>
        <v>3.4075145942266349E-2</v>
      </c>
      <c r="E99" s="17">
        <f>IF(OR($A99="",$B99="",$C99=""),"",A99*'MPTO_working_3-way'!$I98)</f>
        <v>1.2098679207524516</v>
      </c>
      <c r="F99" s="21">
        <f>IF(OR($A99="",$B99="",$C99=""),"",B99*'MPTO_working_3-way'!$I98)</f>
        <v>8.1588529014844813</v>
      </c>
      <c r="G99" s="22">
        <f>IF(OR($A99="",$B99="",$C99=""),"",C99*'MPTO_working_3-way'!$I98)</f>
        <v>19.647427772903061</v>
      </c>
      <c r="H99" s="17">
        <f>IF(OR($A99="",$B99="",$C99=""),"",'MPTO_working_3-way'!E98)</f>
        <v>1.1857579006718597</v>
      </c>
      <c r="I99" s="21">
        <f>IF(OR($A99="",$B99="",$C99=""),"",'MPTO_working_3-way'!F98)</f>
        <v>8.6666880787437393</v>
      </c>
      <c r="J99" s="22">
        <f>IF(OR($A99="",$B99="",$C99=""),"",'MPTO_working_3-way'!G98)</f>
        <v>24.228799160116615</v>
      </c>
      <c r="K99" s="17">
        <f>IF(OR($A99="",$B99="",$C99=""),"",'OddsRatio_working_3-way'!H98)</f>
        <v>1.1917837633077506</v>
      </c>
      <c r="L99" s="21">
        <f>IF(OR($A99="",$B99="",$C99=""),"",'OddsRatio_working_3-way'!I98)</f>
        <v>8.7728831128847151</v>
      </c>
      <c r="M99" s="22">
        <f>IF(OR($A99="",$B99="",$C99=""),"",'OddsRatio_working_3-way'!J98)</f>
        <v>21.306516114938308</v>
      </c>
      <c r="N99" s="23">
        <f t="shared" si="29"/>
        <v>82.653650274326736</v>
      </c>
      <c r="O99" s="24">
        <f t="shared" si="30"/>
        <v>12.256624945622598</v>
      </c>
      <c r="P99" s="24">
        <f t="shared" si="31"/>
        <v>5.0897247800506467</v>
      </c>
      <c r="Q99" t="s">
        <v>298</v>
      </c>
      <c r="R99" t="s">
        <v>299</v>
      </c>
      <c r="S99" s="48" t="s">
        <v>415</v>
      </c>
      <c r="T99" s="35">
        <v>100</v>
      </c>
      <c r="U99" s="35">
        <f t="shared" si="32"/>
        <v>54.751131221719454</v>
      </c>
      <c r="V99" s="35">
        <f t="shared" si="33"/>
        <v>71.590909090909093</v>
      </c>
      <c r="W99" s="35">
        <f t="shared" si="34"/>
        <v>70.845481049562679</v>
      </c>
      <c r="X99" s="35">
        <f t="shared" si="35"/>
        <v>57.563609859528221</v>
      </c>
      <c r="Y99" s="35">
        <f t="shared" si="36"/>
        <v>74.40338772871786</v>
      </c>
      <c r="Z99" s="35">
        <f t="shared" si="37"/>
        <v>73.657959687371459</v>
      </c>
      <c r="AA99" s="35">
        <f t="shared" si="38"/>
        <v>-2.8124786378087663</v>
      </c>
      <c r="AB99" s="35">
        <f t="shared" si="39"/>
        <v>-2.8124786378087663</v>
      </c>
      <c r="AC99" s="35">
        <f t="shared" si="40"/>
        <v>-2.8124786378087805</v>
      </c>
      <c r="AF99">
        <v>1.46</v>
      </c>
      <c r="AG99">
        <v>2.79</v>
      </c>
      <c r="AJ99" t="s">
        <v>96</v>
      </c>
    </row>
    <row r="100" spans="1:36" ht="15" x14ac:dyDescent="0.25">
      <c r="A100">
        <v>2.21</v>
      </c>
      <c r="B100">
        <v>3.52</v>
      </c>
      <c r="C100">
        <v>3.43</v>
      </c>
      <c r="D100" s="20">
        <f t="shared" si="28"/>
        <v>2.8124786378087574E-2</v>
      </c>
      <c r="E100" s="17">
        <f>IF(OR($A100="",$B100="",$C100=""),"",A100*'MPTO_working_3-way'!$I99)</f>
        <v>2.2721557778955734</v>
      </c>
      <c r="F100" s="21">
        <f>IF(OR($A100="",$B100="",$C100=""),"",B100*'MPTO_working_3-way'!$I99)</f>
        <v>3.6189992480508684</v>
      </c>
      <c r="G100" s="22">
        <f>IF(OR($A100="",$B100="",$C100=""),"",C100*'MPTO_working_3-way'!$I99)</f>
        <v>3.5264680172768403</v>
      </c>
      <c r="H100" s="17">
        <f>IF(OR($A100="",$B100="",$C100=""),"",'MPTO_working_3-way'!E99)</f>
        <v>2.2567568253332442</v>
      </c>
      <c r="I100" s="21">
        <f>IF(OR($A100="",$B100="",$C100=""),"",'MPTO_working_3-way'!F99)</f>
        <v>3.6401231516072241</v>
      </c>
      <c r="J100" s="22">
        <f>IF(OR($A100="",$B100="",$C100=""),"",'MPTO_working_3-way'!G99)</f>
        <v>3.5439595848189116</v>
      </c>
      <c r="K100" s="17">
        <f>IF(OR($A100="",$B100="",$C100=""),"",'OddsRatio_working_3-way'!H99)</f>
        <v>2.2632237080328719</v>
      </c>
      <c r="L100" s="21">
        <f>IF(OR($A100="",$B100="",$C100=""),"",'OddsRatio_working_3-way'!I99)</f>
        <v>3.6308460696221792</v>
      </c>
      <c r="M100" s="22">
        <f>IF(OR($A100="",$B100="",$C100=""),"",'OddsRatio_working_3-way'!J99)</f>
        <v>3.5368872814213876</v>
      </c>
      <c r="N100" s="23">
        <f t="shared" si="29"/>
        <v>44.011066922804943</v>
      </c>
      <c r="O100" s="24">
        <f t="shared" si="30"/>
        <v>27.631948266874691</v>
      </c>
      <c r="P100" s="24">
        <f t="shared" si="31"/>
        <v>28.356984810320384</v>
      </c>
      <c r="Q100" t="s">
        <v>300</v>
      </c>
      <c r="R100" t="s">
        <v>301</v>
      </c>
      <c r="S100" s="48" t="s">
        <v>415</v>
      </c>
      <c r="T100" s="35">
        <v>100</v>
      </c>
      <c r="U100" s="35">
        <f t="shared" si="32"/>
        <v>54.545454545454554</v>
      </c>
      <c r="V100" s="35">
        <f t="shared" si="33"/>
        <v>69.6048632218845</v>
      </c>
      <c r="W100" s="35">
        <f t="shared" si="34"/>
        <v>73.045822102425873</v>
      </c>
      <c r="X100" s="35">
        <f t="shared" si="35"/>
        <v>57.349314675689619</v>
      </c>
      <c r="Y100" s="35">
        <f t="shared" si="36"/>
        <v>72.40872335211958</v>
      </c>
      <c r="Z100" s="35">
        <f t="shared" si="37"/>
        <v>75.849682232660953</v>
      </c>
      <c r="AA100" s="35">
        <f t="shared" si="38"/>
        <v>-2.8038601302350656</v>
      </c>
      <c r="AB100" s="35">
        <f t="shared" si="39"/>
        <v>-2.8038601302350799</v>
      </c>
      <c r="AC100" s="35">
        <f t="shared" si="40"/>
        <v>-2.8038601302350799</v>
      </c>
      <c r="AF100">
        <v>2.09</v>
      </c>
      <c r="AG100">
        <v>1.81</v>
      </c>
      <c r="AJ100" t="s">
        <v>96</v>
      </c>
    </row>
    <row r="101" spans="1:36" ht="15" x14ac:dyDescent="0.25">
      <c r="A101">
        <v>2.2000000000000002</v>
      </c>
      <c r="B101">
        <v>3.29</v>
      </c>
      <c r="C101">
        <v>3.71</v>
      </c>
      <c r="D101" s="20">
        <f t="shared" si="28"/>
        <v>2.8038601302350807E-2</v>
      </c>
      <c r="E101" s="17">
        <f>IF(OR($A101="",$B101="",$C101=""),"",A101*'MPTO_working_3-way'!$I100)</f>
        <v>2.2616849228651721</v>
      </c>
      <c r="F101" s="21">
        <f>IF(OR($A101="",$B101="",$C101=""),"",B101*'MPTO_working_3-way'!$I100)</f>
        <v>3.3822469982847343</v>
      </c>
      <c r="G101" s="22">
        <f>IF(OR($A101="",$B101="",$C101=""),"",C101*'MPTO_working_3-way'!$I100)</f>
        <v>3.8140232108317216</v>
      </c>
      <c r="H101" s="17">
        <f>IF(OR($A101="",$B101="",$C101=""),"",'MPTO_working_3-way'!E100)</f>
        <v>2.2461852547262247</v>
      </c>
      <c r="I101" s="21">
        <f>IF(OR($A101="",$B101="",$C101=""),"",'MPTO_working_3-way'!F100)</f>
        <v>3.3943735916282258</v>
      </c>
      <c r="J101" s="22">
        <f>IF(OR($A101="",$B101="",$C101=""),"",'MPTO_working_3-way'!G100)</f>
        <v>3.8432628471433721</v>
      </c>
      <c r="K101" s="17">
        <f>IF(OR($A101="",$B101="",$C101=""),"",'OddsRatio_working_3-way'!H100)</f>
        <v>2.2527218752004941</v>
      </c>
      <c r="L101" s="21">
        <f>IF(OR($A101="",$B101="",$C101=""),"",'OddsRatio_working_3-way'!I100)</f>
        <v>3.3906109118409424</v>
      </c>
      <c r="M101" s="22">
        <f>IF(OR($A101="",$B101="",$C101=""),"",'OddsRatio_working_3-way'!J100)</f>
        <v>3.8290635681611165</v>
      </c>
      <c r="N101" s="23">
        <f t="shared" si="29"/>
        <v>44.214823642772011</v>
      </c>
      <c r="O101" s="24">
        <f t="shared" si="30"/>
        <v>29.566143469330829</v>
      </c>
      <c r="P101" s="24">
        <f t="shared" si="31"/>
        <v>26.219032887897153</v>
      </c>
      <c r="Q101" t="s">
        <v>75</v>
      </c>
      <c r="R101" t="s">
        <v>302</v>
      </c>
      <c r="S101" s="48" t="s">
        <v>415</v>
      </c>
      <c r="T101" s="35">
        <v>100</v>
      </c>
      <c r="U101" s="35">
        <f t="shared" si="32"/>
        <v>45.945945945945937</v>
      </c>
      <c r="V101" s="35">
        <f t="shared" si="33"/>
        <v>71.751412429378533</v>
      </c>
      <c r="W101" s="35">
        <f t="shared" si="34"/>
        <v>79.253112033195009</v>
      </c>
      <c r="X101" s="35">
        <f t="shared" si="35"/>
        <v>48.995475537426444</v>
      </c>
      <c r="Y101" s="35">
        <f t="shared" si="36"/>
        <v>74.800942020859026</v>
      </c>
      <c r="Z101" s="35">
        <f t="shared" si="37"/>
        <v>82.302641624675516</v>
      </c>
      <c r="AA101" s="35">
        <f t="shared" si="38"/>
        <v>-3.049529591480507</v>
      </c>
      <c r="AB101" s="35">
        <f t="shared" si="39"/>
        <v>-3.0495295914804927</v>
      </c>
      <c r="AC101" s="35">
        <f t="shared" si="40"/>
        <v>-3.049529591480507</v>
      </c>
      <c r="AF101">
        <v>2.35</v>
      </c>
      <c r="AG101">
        <v>1.64</v>
      </c>
      <c r="AJ101" t="s">
        <v>97</v>
      </c>
    </row>
    <row r="102" spans="1:36" ht="15" x14ac:dyDescent="0.25">
      <c r="A102">
        <v>1.85</v>
      </c>
      <c r="B102">
        <v>3.54</v>
      </c>
      <c r="C102">
        <v>4.82</v>
      </c>
      <c r="D102" s="20">
        <f t="shared" si="28"/>
        <v>3.0495295914804821E-2</v>
      </c>
      <c r="E102" s="17">
        <f>IF(OR($A102="",$B102="",$C102=""),"",A102*'MPTO_working_3-way'!$I101)</f>
        <v>1.9064162974423891</v>
      </c>
      <c r="F102" s="21">
        <f>IF(OR($A102="",$B102="",$C102=""),"",B102*'MPTO_working_3-way'!$I101)</f>
        <v>3.6479533475384089</v>
      </c>
      <c r="G102" s="22">
        <f>IF(OR($A102="",$B102="",$C102=""),"",C102*'MPTO_working_3-way'!$I101)</f>
        <v>4.9669873263093596</v>
      </c>
      <c r="H102" s="17">
        <f>IF(OR($A102="",$B102="",$C102=""),"",'MPTO_working_3-way'!E101)</f>
        <v>1.8854568311333344</v>
      </c>
      <c r="I102" s="21">
        <f>IF(OR($A102="",$B102="",$C102=""),"",'MPTO_working_3-way'!F101)</f>
        <v>3.6721399327914348</v>
      </c>
      <c r="J102" s="22">
        <f>IF(OR($A102="",$B102="",$C102=""),"",'MPTO_working_3-way'!G101)</f>
        <v>5.0683265915165485</v>
      </c>
      <c r="K102" s="17">
        <f>IF(OR($A102="",$B102="",$C102=""),"",'OddsRatio_working_3-way'!H101)</f>
        <v>1.8934780876960124</v>
      </c>
      <c r="L102" s="21">
        <f>IF(OR($A102="",$B102="",$C102=""),"",'OddsRatio_working_3-way'!I101)</f>
        <v>3.6699227561739667</v>
      </c>
      <c r="M102" s="22">
        <f>IF(OR($A102="",$B102="",$C102=""),"",'OddsRatio_working_3-way'!J101)</f>
        <v>5.0153956411750213</v>
      </c>
      <c r="N102" s="23">
        <f t="shared" si="29"/>
        <v>52.454440372838839</v>
      </c>
      <c r="O102" s="24">
        <f t="shared" si="30"/>
        <v>27.412631268291488</v>
      </c>
      <c r="P102" s="24">
        <f t="shared" si="31"/>
        <v>20.13292835886968</v>
      </c>
      <c r="Q102" t="s">
        <v>303</v>
      </c>
      <c r="R102" t="s">
        <v>304</v>
      </c>
      <c r="S102" s="48" t="s">
        <v>415</v>
      </c>
      <c r="T102" s="35">
        <v>100</v>
      </c>
      <c r="U102" s="35">
        <f t="shared" si="32"/>
        <v>61.389961389961393</v>
      </c>
      <c r="V102" s="35">
        <f t="shared" si="33"/>
        <v>73.262032085561486</v>
      </c>
      <c r="W102" s="35">
        <f t="shared" si="34"/>
        <v>60.9375</v>
      </c>
      <c r="X102" s="35">
        <f t="shared" si="35"/>
        <v>65.800467914438499</v>
      </c>
      <c r="Y102" s="35">
        <f t="shared" si="36"/>
        <v>77.672538610038615</v>
      </c>
      <c r="Z102" s="35">
        <f t="shared" si="37"/>
        <v>65.348006524477114</v>
      </c>
      <c r="AA102" s="35">
        <f t="shared" si="38"/>
        <v>-4.4105065244771069</v>
      </c>
      <c r="AB102" s="35">
        <f t="shared" si="39"/>
        <v>-4.4105065244771282</v>
      </c>
      <c r="AC102" s="35">
        <f t="shared" si="40"/>
        <v>-4.410506524477114</v>
      </c>
      <c r="AF102">
        <v>2.2000000000000002</v>
      </c>
      <c r="AG102">
        <v>1.72</v>
      </c>
      <c r="AJ102" t="s">
        <v>97</v>
      </c>
    </row>
    <row r="103" spans="1:36" ht="15" x14ac:dyDescent="0.25">
      <c r="A103">
        <v>2.59</v>
      </c>
      <c r="B103">
        <v>3.74</v>
      </c>
      <c r="C103">
        <v>2.56</v>
      </c>
      <c r="D103" s="20">
        <f t="shared" si="28"/>
        <v>4.410506524477098E-2</v>
      </c>
      <c r="E103" s="17">
        <f>IF(OR($A103="",$B103="",$C103=""),"",A103*'MPTO_working_3-way'!$I102)</f>
        <v>2.7042321189839567</v>
      </c>
      <c r="F103" s="21">
        <f>IF(OR($A103="",$B103="",$C103=""),"",B103*'MPTO_working_3-way'!$I102)</f>
        <v>3.9049529440154438</v>
      </c>
      <c r="G103" s="22">
        <f>IF(OR($A103="",$B103="",$C103=""),"",C103*'MPTO_working_3-way'!$I102)</f>
        <v>2.672908967026614</v>
      </c>
      <c r="H103" s="17">
        <f>IF(OR($A103="",$B103="",$C103=""),"",'MPTO_working_3-way'!E102)</f>
        <v>2.6925242501709037</v>
      </c>
      <c r="I103" s="21">
        <f>IF(OR($A103="",$B103="",$C103=""),"",'MPTO_working_3-way'!F102)</f>
        <v>3.9576062684093665</v>
      </c>
      <c r="J103" s="22">
        <f>IF(OR($A103="",$B103="",$C103=""),"",'MPTO_working_3-way'!G102)</f>
        <v>2.6601170216965571</v>
      </c>
      <c r="K103" s="17">
        <f>IF(OR($A103="",$B103="",$C103=""),"",'OddsRatio_working_3-way'!H102)</f>
        <v>2.6991596506230833</v>
      </c>
      <c r="L103" s="21">
        <f>IF(OR($A103="",$B103="",$C103=""),"",'OddsRatio_working_3-way'!I102)</f>
        <v>3.9281115991869489</v>
      </c>
      <c r="M103" s="22">
        <f>IF(OR($A103="",$B103="",$C103=""),"",'OddsRatio_working_3-way'!J102)</f>
        <v>2.6671000345735907</v>
      </c>
      <c r="N103" s="23">
        <f t="shared" si="29"/>
        <v>36.979074132723618</v>
      </c>
      <c r="O103" s="24">
        <f t="shared" si="30"/>
        <v>25.608503209559935</v>
      </c>
      <c r="P103" s="24">
        <f t="shared" si="31"/>
        <v>37.412422657716462</v>
      </c>
      <c r="Q103" t="s">
        <v>305</v>
      </c>
      <c r="R103" t="s">
        <v>306</v>
      </c>
      <c r="S103" s="48" t="s">
        <v>415</v>
      </c>
      <c r="T103" s="35">
        <v>100</v>
      </c>
      <c r="U103" s="35">
        <f t="shared" si="32"/>
        <v>69.78851963746223</v>
      </c>
      <c r="V103" s="35">
        <f t="shared" si="33"/>
        <v>71.098265895953759</v>
      </c>
      <c r="W103" s="35">
        <f t="shared" si="34"/>
        <v>51.219512195121943</v>
      </c>
      <c r="X103" s="35">
        <f t="shared" si="35"/>
        <v>77.682221908924305</v>
      </c>
      <c r="Y103" s="35">
        <f t="shared" si="36"/>
        <v>78.99196816741582</v>
      </c>
      <c r="Z103" s="35">
        <f t="shared" si="37"/>
        <v>59.113214466584004</v>
      </c>
      <c r="AA103" s="35">
        <f t="shared" si="38"/>
        <v>-7.8937022714620753</v>
      </c>
      <c r="AB103" s="35">
        <f t="shared" si="39"/>
        <v>-7.893702271462061</v>
      </c>
      <c r="AC103" s="35">
        <f t="shared" si="40"/>
        <v>-7.893702271462061</v>
      </c>
      <c r="AF103">
        <v>1.71</v>
      </c>
      <c r="AG103">
        <v>2.16</v>
      </c>
      <c r="AJ103" t="s">
        <v>425</v>
      </c>
    </row>
    <row r="104" spans="1:36" ht="15" x14ac:dyDescent="0.25">
      <c r="A104">
        <v>3.31</v>
      </c>
      <c r="B104">
        <v>3.46</v>
      </c>
      <c r="C104">
        <v>2.0499999999999998</v>
      </c>
      <c r="D104" s="20">
        <f t="shared" si="28"/>
        <v>7.8937022714620664E-2</v>
      </c>
      <c r="E104" s="17">
        <f>IF(OR($A104="",$B104="",$C104=""),"",A104*'MPTO_working_3-way'!$I103)</f>
        <v>3.5712815451853945</v>
      </c>
      <c r="F104" s="21">
        <f>IF(OR($A104="",$B104="",$C104=""),"",B104*'MPTO_working_3-way'!$I103)</f>
        <v>3.7331220985925873</v>
      </c>
      <c r="G104" s="22">
        <f>IF(OR($A104="",$B104="",$C104=""),"",C104*'MPTO_working_3-way'!$I103)</f>
        <v>2.2118208965649724</v>
      </c>
      <c r="H104" s="17">
        <f>IF(OR($A104="",$B104="",$C104=""),"",'MPTO_working_3-way'!E103)</f>
        <v>3.6257834325917231</v>
      </c>
      <c r="I104" s="21">
        <f>IF(OR($A104="",$B104="",$C104=""),"",'MPTO_working_3-way'!F103)</f>
        <v>3.8065510724343801</v>
      </c>
      <c r="J104" s="22">
        <f>IF(OR($A104="",$B104="",$C104=""),"",'MPTO_working_3-way'!G103)</f>
        <v>2.1668822776394552</v>
      </c>
      <c r="K104" s="17">
        <f>IF(OR($A104="",$B104="",$C104=""),"",'OddsRatio_working_3-way'!H103)</f>
        <v>3.6058456248685751</v>
      </c>
      <c r="L104" s="21">
        <f>IF(OR($A104="",$B104="",$C104=""),"",'OddsRatio_working_3-way'!I103)</f>
        <v>3.7750563797301702</v>
      </c>
      <c r="M104" s="22">
        <f>IF(OR($A104="",$B104="",$C104=""),"",'OddsRatio_working_3-way'!J103)</f>
        <v>2.1844752840311701</v>
      </c>
      <c r="N104" s="23">
        <f t="shared" si="29"/>
        <v>28.001152733201472</v>
      </c>
      <c r="O104" s="24">
        <f t="shared" si="30"/>
        <v>26.787229926848816</v>
      </c>
      <c r="P104" s="24">
        <f t="shared" si="31"/>
        <v>45.211617339949697</v>
      </c>
      <c r="Q104" t="s">
        <v>307</v>
      </c>
      <c r="R104" t="s">
        <v>308</v>
      </c>
      <c r="S104" s="48" t="s">
        <v>415</v>
      </c>
      <c r="T104" s="35">
        <v>100</v>
      </c>
      <c r="U104" s="35">
        <f t="shared" si="32"/>
        <v>48.186528497409334</v>
      </c>
      <c r="V104" s="35">
        <f t="shared" si="33"/>
        <v>71.590909090909093</v>
      </c>
      <c r="W104" s="35">
        <f t="shared" si="34"/>
        <v>73.68421052631578</v>
      </c>
      <c r="X104" s="35">
        <f t="shared" si="35"/>
        <v>54.724880382775119</v>
      </c>
      <c r="Y104" s="35">
        <f t="shared" si="36"/>
        <v>78.129260976274878</v>
      </c>
      <c r="Z104" s="35">
        <f t="shared" si="37"/>
        <v>80.222562411681594</v>
      </c>
      <c r="AA104" s="35">
        <f t="shared" si="38"/>
        <v>-6.5383518853657847</v>
      </c>
      <c r="AB104" s="35">
        <f t="shared" si="39"/>
        <v>-6.5383518853657847</v>
      </c>
      <c r="AC104" s="35">
        <f t="shared" si="40"/>
        <v>-6.5383518853658131</v>
      </c>
      <c r="AF104">
        <v>1.81</v>
      </c>
      <c r="AG104">
        <v>1.99</v>
      </c>
      <c r="AJ104" t="s">
        <v>426</v>
      </c>
    </row>
    <row r="105" spans="1:36" ht="15" x14ac:dyDescent="0.25">
      <c r="A105">
        <v>1.93</v>
      </c>
      <c r="B105">
        <v>3.52</v>
      </c>
      <c r="C105">
        <v>3.8</v>
      </c>
      <c r="D105" s="20">
        <f t="shared" si="28"/>
        <v>6.5383518853658007E-2</v>
      </c>
      <c r="E105" s="17">
        <f>IF(OR($A105="",$B105="",$C105=""),"",A105*'MPTO_working_3-way'!$I104)</f>
        <v>2.05619019138756</v>
      </c>
      <c r="F105" s="21">
        <f>IF(OR($A105="",$B105="",$C105=""),"",B105*'MPTO_working_3-way'!$I104)</f>
        <v>3.7501499863648764</v>
      </c>
      <c r="G105" s="22">
        <f>IF(OR($A105="",$B105="",$C105=""),"",C105*'MPTO_working_3-way'!$I104)</f>
        <v>4.0484573716439005</v>
      </c>
      <c r="H105" s="17">
        <f>IF(OR($A105="",$B105="",$C105=""),"",'MPTO_working_3-way'!E104)</f>
        <v>2.0147471077063317</v>
      </c>
      <c r="I105" s="21">
        <f>IF(OR($A105="",$B105="",$C105=""),"",'MPTO_working_3-way'!F104)</f>
        <v>3.8124808014933493</v>
      </c>
      <c r="J105" s="22">
        <f>IF(OR($A105="",$B105="",$C105=""),"",'MPTO_working_3-way'!G104)</f>
        <v>4.1431304325497189</v>
      </c>
      <c r="K105" s="17">
        <f>IF(OR($A105="",$B105="",$C105=""),"",'OddsRatio_working_3-way'!H104)</f>
        <v>2.0303839120259153</v>
      </c>
      <c r="L105" s="21">
        <f>IF(OR($A105="",$B105="",$C105=""),"",'OddsRatio_working_3-way'!I104)</f>
        <v>3.7920080196831258</v>
      </c>
      <c r="M105" s="22">
        <f>IF(OR($A105="",$B105="",$C105=""),"",'OddsRatio_working_3-way'!J104)</f>
        <v>4.1022311329812506</v>
      </c>
      <c r="N105" s="23">
        <f t="shared" si="29"/>
        <v>48.633633415261997</v>
      </c>
      <c r="O105" s="24">
        <f t="shared" si="30"/>
        <v>26.665600139618086</v>
      </c>
      <c r="P105" s="24">
        <f t="shared" si="31"/>
        <v>24.70076644511991</v>
      </c>
      <c r="Q105" t="s">
        <v>309</v>
      </c>
      <c r="R105" t="s">
        <v>310</v>
      </c>
      <c r="S105" s="48" t="s">
        <v>415</v>
      </c>
      <c r="T105" s="35">
        <v>100</v>
      </c>
      <c r="U105" s="35">
        <f t="shared" si="32"/>
        <v>55.947136563876647</v>
      </c>
      <c r="V105" s="35">
        <f t="shared" si="33"/>
        <v>70.930232558139537</v>
      </c>
      <c r="W105" s="35">
        <f t="shared" si="34"/>
        <v>66.666666666666657</v>
      </c>
      <c r="X105" s="35">
        <f t="shared" si="35"/>
        <v>62.403100775193799</v>
      </c>
      <c r="Y105" s="35">
        <f t="shared" si="36"/>
        <v>77.386196769456689</v>
      </c>
      <c r="Z105" s="35">
        <f t="shared" si="37"/>
        <v>73.122630877983809</v>
      </c>
      <c r="AA105" s="35">
        <f t="shared" si="38"/>
        <v>-6.455964211317152</v>
      </c>
      <c r="AB105" s="35">
        <f t="shared" si="39"/>
        <v>-6.455964211317152</v>
      </c>
      <c r="AC105" s="35">
        <f t="shared" si="40"/>
        <v>-6.455964211317152</v>
      </c>
      <c r="AF105">
        <v>1.78</v>
      </c>
      <c r="AG105">
        <v>2.02</v>
      </c>
      <c r="AJ105" t="s">
        <v>427</v>
      </c>
    </row>
    <row r="106" spans="1:36" ht="15" x14ac:dyDescent="0.25">
      <c r="A106">
        <v>2.27</v>
      </c>
      <c r="B106">
        <v>3.44</v>
      </c>
      <c r="C106">
        <v>3</v>
      </c>
      <c r="D106" s="20">
        <f t="shared" si="28"/>
        <v>6.4559642113171334E-2</v>
      </c>
      <c r="E106" s="17">
        <f>IF(OR($A106="",$B106="",$C106=""),"",A106*'MPTO_working_3-way'!$I105)</f>
        <v>2.416550387596899</v>
      </c>
      <c r="F106" s="21">
        <f>IF(OR($A106="",$B106="",$C106=""),"",B106*'MPTO_working_3-way'!$I105)</f>
        <v>3.6620851688693095</v>
      </c>
      <c r="G106" s="22">
        <f>IF(OR($A106="",$B106="",$C106=""),"",C106*'MPTO_working_3-way'!$I105)</f>
        <v>3.1936789263395138</v>
      </c>
      <c r="H106" s="17">
        <f>IF(OR($A106="",$B106="",$C106=""),"",'MPTO_working_3-way'!E105)</f>
        <v>2.3865849848544531</v>
      </c>
      <c r="I106" s="21">
        <f>IF(OR($A106="",$B106="",$C106=""),"",'MPTO_working_3-way'!F105)</f>
        <v>3.7150167040216515</v>
      </c>
      <c r="J106" s="22">
        <f>IF(OR($A106="",$B106="",$C106=""),"",'MPTO_working_3-way'!G105)</f>
        <v>3.207045724194578</v>
      </c>
      <c r="K106" s="17">
        <f>IF(OR($A106="",$B106="",$C106=""),"",'OddsRatio_working_3-way'!H105)</f>
        <v>2.3994148583591191</v>
      </c>
      <c r="L106" s="21">
        <f>IF(OR($A106="",$B106="",$C106=""),"",'OddsRatio_working_3-way'!I105)</f>
        <v>3.6886395703907482</v>
      </c>
      <c r="M106" s="22">
        <f>IF(OR($A106="",$B106="",$C106=""),"",'OddsRatio_working_3-way'!J105)</f>
        <v>3.2038029265497938</v>
      </c>
      <c r="N106" s="23">
        <f t="shared" si="29"/>
        <v>41.381301425890584</v>
      </c>
      <c r="O106" s="24">
        <f t="shared" si="30"/>
        <v>27.306847161852215</v>
      </c>
      <c r="P106" s="24">
        <f t="shared" si="31"/>
        <v>31.311851412257212</v>
      </c>
      <c r="Q106" t="s">
        <v>311</v>
      </c>
      <c r="R106" t="s">
        <v>312</v>
      </c>
      <c r="S106" s="48" t="s">
        <v>415</v>
      </c>
      <c r="T106" s="35">
        <v>100</v>
      </c>
      <c r="U106" s="35">
        <f t="shared" si="32"/>
        <v>48.717948717948723</v>
      </c>
      <c r="V106" s="35">
        <f t="shared" si="33"/>
        <v>73.045822102425873</v>
      </c>
      <c r="W106" s="35">
        <f t="shared" si="34"/>
        <v>71.671388101982998</v>
      </c>
      <c r="X106" s="35">
        <f t="shared" si="35"/>
        <v>55.282789795591114</v>
      </c>
      <c r="Y106" s="35">
        <f t="shared" si="36"/>
        <v>79.610663180068286</v>
      </c>
      <c r="Z106" s="35">
        <f t="shared" si="37"/>
        <v>78.236229179625411</v>
      </c>
      <c r="AA106" s="35">
        <f t="shared" si="38"/>
        <v>-6.5648410776423916</v>
      </c>
      <c r="AB106" s="35">
        <f t="shared" si="39"/>
        <v>-6.5648410776424129</v>
      </c>
      <c r="AC106" s="35">
        <f t="shared" si="40"/>
        <v>-6.5648410776424129</v>
      </c>
      <c r="AF106">
        <v>1.88</v>
      </c>
      <c r="AG106">
        <v>1.93</v>
      </c>
      <c r="AJ106" t="s">
        <v>427</v>
      </c>
    </row>
    <row r="107" spans="1:36" ht="15" x14ac:dyDescent="0.25">
      <c r="A107">
        <v>1.95</v>
      </c>
      <c r="B107">
        <v>3.71</v>
      </c>
      <c r="C107">
        <v>3.53</v>
      </c>
      <c r="D107" s="20">
        <f t="shared" si="28"/>
        <v>6.5648410776423916E-2</v>
      </c>
      <c r="E107" s="17">
        <f>IF(OR($A107="",$B107="",$C107=""),"",A107*'MPTO_working_3-way'!$I106)</f>
        <v>2.0780144010140265</v>
      </c>
      <c r="F107" s="21">
        <f>IF(OR($A107="",$B107="",$C107=""),"",B107*'MPTO_working_3-way'!$I106)</f>
        <v>3.9535556039805329</v>
      </c>
      <c r="G107" s="22">
        <f>IF(OR($A107="",$B107="",$C107=""),"",C107*'MPTO_working_3-way'!$I106)</f>
        <v>3.761738890040776</v>
      </c>
      <c r="H107" s="17">
        <f>IF(OR($A107="",$B107="",$C107=""),"",'MPTO_working_3-way'!E106)</f>
        <v>2.0369182916744042</v>
      </c>
      <c r="I107" s="21">
        <f>IF(OR($A107="",$B107="",$C107=""),"",'MPTO_working_3-way'!F106)</f>
        <v>4.0378104546830826</v>
      </c>
      <c r="J107" s="22">
        <f>IF(OR($A107="",$B107="",$C107=""),"",'MPTO_working_3-way'!G106)</f>
        <v>3.8255061857788371</v>
      </c>
      <c r="K107" s="17">
        <f>IF(OR($A107="",$B107="",$C107=""),"",'OddsRatio_working_3-way'!H106)</f>
        <v>2.0525221138459755</v>
      </c>
      <c r="L107" s="21">
        <f>IF(OR($A107="",$B107="",$C107=""),"",'OddsRatio_working_3-way'!I106)</f>
        <v>4.0024578194974678</v>
      </c>
      <c r="M107" s="22">
        <f>IF(OR($A107="",$B107="",$C107=""),"",'OddsRatio_working_3-way'!J106)</f>
        <v>3.8030325768740187</v>
      </c>
      <c r="N107" s="23">
        <f t="shared" si="29"/>
        <v>48.122861877762801</v>
      </c>
      <c r="O107" s="24">
        <f t="shared" si="30"/>
        <v>25.293687509875323</v>
      </c>
      <c r="P107" s="24">
        <f t="shared" si="31"/>
        <v>26.583450612361894</v>
      </c>
      <c r="Q107" t="s">
        <v>313</v>
      </c>
      <c r="R107" t="s">
        <v>314</v>
      </c>
      <c r="S107" s="48" t="s">
        <v>415</v>
      </c>
      <c r="T107" s="35">
        <v>100</v>
      </c>
      <c r="U107" s="35">
        <f t="shared" si="32"/>
        <v>50.248756218905463</v>
      </c>
      <c r="V107" s="35">
        <f t="shared" si="33"/>
        <v>72.29916897506925</v>
      </c>
      <c r="W107" s="35">
        <f t="shared" si="34"/>
        <v>70.930232558139537</v>
      </c>
      <c r="X107" s="35">
        <f t="shared" si="35"/>
        <v>56.77059846679122</v>
      </c>
      <c r="Y107" s="35">
        <f t="shared" si="36"/>
        <v>78.821011222954994</v>
      </c>
      <c r="Z107" s="35">
        <f t="shared" si="37"/>
        <v>77.45207480602528</v>
      </c>
      <c r="AA107" s="35">
        <f t="shared" si="38"/>
        <v>-6.5218422478857576</v>
      </c>
      <c r="AB107" s="35">
        <f t="shared" si="39"/>
        <v>-6.5218422478857434</v>
      </c>
      <c r="AC107" s="35">
        <f t="shared" si="40"/>
        <v>-6.5218422478857434</v>
      </c>
      <c r="AF107">
        <v>1.79</v>
      </c>
      <c r="AG107">
        <v>2.0099999999999998</v>
      </c>
      <c r="AJ107" t="s">
        <v>427</v>
      </c>
    </row>
    <row r="108" spans="1:36" s="35" customFormat="1" ht="15" x14ac:dyDescent="0.25">
      <c r="A108">
        <v>2.0099999999999998</v>
      </c>
      <c r="B108">
        <v>3.61</v>
      </c>
      <c r="C108">
        <v>3.44</v>
      </c>
      <c r="D108" s="20">
        <f t="shared" si="28"/>
        <v>6.5218422478857452E-2</v>
      </c>
      <c r="E108" s="17">
        <f>IF(OR($A108="",$B108="",$C108=""),"",A108*'MPTO_working_3-way'!$I107)</f>
        <v>2.1410890291825031</v>
      </c>
      <c r="F108" s="21">
        <f>IF(OR($A108="",$B108="",$C108=""),"",B108*'MPTO_working_3-way'!$I107)</f>
        <v>3.8454385051486755</v>
      </c>
      <c r="G108" s="22">
        <f>IF(OR($A108="",$B108="",$C108=""),"",C108*'MPTO_working_3-way'!$I107)</f>
        <v>3.6643513733272695</v>
      </c>
      <c r="H108" s="17">
        <f>IF(OR($A108="",$B108="",$C108=""),"",'MPTO_working_3-way'!E107)</f>
        <v>2.1018428460614622</v>
      </c>
      <c r="I108" s="21">
        <f>IF(OR($A108="",$B108="",$C108=""),"",'MPTO_working_3-way'!F107)</f>
        <v>3.9174386318299015</v>
      </c>
      <c r="J108" s="22">
        <f>IF(OR($A108="",$B108="",$C108=""),"",'MPTO_working_3-way'!G107)</f>
        <v>3.7180498643918609</v>
      </c>
      <c r="K108" s="17">
        <f>IF(OR($A108="",$B108="",$C108=""),"",'OddsRatio_working_3-way'!H107)</f>
        <v>2.1170830207602758</v>
      </c>
      <c r="L108" s="21">
        <f>IF(OR($A108="",$B108="",$C108=""),"",'OddsRatio_working_3-way'!I107)</f>
        <v>3.8867194892914054</v>
      </c>
      <c r="M108" s="22">
        <f>IF(OR($A108="",$B108="",$C108=""),"",'OddsRatio_working_3-way'!J107)</f>
        <v>3.6986956145099725</v>
      </c>
      <c r="N108" s="23">
        <f t="shared" si="29"/>
        <v>46.705204051314652</v>
      </c>
      <c r="O108" s="24">
        <f t="shared" si="30"/>
        <v>26.004836604748601</v>
      </c>
      <c r="P108" s="24">
        <f t="shared" si="31"/>
        <v>27.289959343936754</v>
      </c>
      <c r="Q108" t="s">
        <v>315</v>
      </c>
      <c r="R108" t="s">
        <v>316</v>
      </c>
      <c r="S108" s="48" t="s">
        <v>415</v>
      </c>
      <c r="T108" s="35">
        <v>100</v>
      </c>
      <c r="U108" s="35">
        <f t="shared" si="32"/>
        <v>67.10526315789474</v>
      </c>
      <c r="V108" s="35">
        <f t="shared" si="33"/>
        <v>70.414201183431956</v>
      </c>
      <c r="W108" s="35">
        <f t="shared" si="34"/>
        <v>60.317460317460316</v>
      </c>
      <c r="X108" s="35">
        <f t="shared" si="35"/>
        <v>69.268338499107728</v>
      </c>
      <c r="Y108" s="35">
        <f t="shared" si="36"/>
        <v>72.577276524644944</v>
      </c>
      <c r="Z108" s="35">
        <f t="shared" si="37"/>
        <v>62.480535658673311</v>
      </c>
      <c r="AA108" s="35">
        <f t="shared" si="38"/>
        <v>-2.1630753412129877</v>
      </c>
      <c r="AB108" s="35">
        <f t="shared" si="39"/>
        <v>-2.1630753412129877</v>
      </c>
      <c r="AC108" s="35">
        <f t="shared" si="40"/>
        <v>-2.1630753412129948</v>
      </c>
      <c r="AD108" s="36"/>
      <c r="AE108" s="36"/>
      <c r="AF108">
        <v>1.79</v>
      </c>
      <c r="AG108">
        <v>2.0099999999999998</v>
      </c>
      <c r="AH108" s="36"/>
      <c r="AI108" s="36"/>
      <c r="AJ108" t="s">
        <v>427</v>
      </c>
    </row>
    <row r="109" spans="1:36" ht="15" x14ac:dyDescent="0.25">
      <c r="A109">
        <v>3.04</v>
      </c>
      <c r="B109">
        <v>3.38</v>
      </c>
      <c r="C109">
        <v>2.52</v>
      </c>
      <c r="D109" s="20">
        <f t="shared" si="28"/>
        <v>2.1630753412129833E-2</v>
      </c>
      <c r="E109" s="17">
        <f>IF(OR($A109="",$B109="",$C109=""),"",A109*'MPTO_working_3-way'!$I108)</f>
        <v>3.1057574903728749</v>
      </c>
      <c r="F109" s="21">
        <f>IF(OR($A109="",$B109="",$C109=""),"",B109*'MPTO_working_3-way'!$I108)</f>
        <v>3.4531119465329989</v>
      </c>
      <c r="G109" s="22">
        <f>IF(OR($A109="",$B109="",$C109=""),"",C109*'MPTO_working_3-way'!$I108)</f>
        <v>2.5745094985985673</v>
      </c>
      <c r="H109" s="17">
        <f>IF(OR($A109="",$B109="",$C109=""),"",'MPTO_working_3-way'!E108)</f>
        <v>3.1081275559459276</v>
      </c>
      <c r="I109" s="21">
        <f>IF(OR($A109="",$B109="",$C109=""),"",'MPTO_working_3-way'!F108)</f>
        <v>3.4644304171417888</v>
      </c>
      <c r="J109" s="22">
        <f>IF(OR($A109="",$B109="",$C109=""),"",'MPTO_working_3-way'!G108)</f>
        <v>2.5666353350666156</v>
      </c>
      <c r="K109" s="17">
        <f>IF(OR($A109="",$B109="",$C109=""),"",'OddsRatio_working_3-way'!H108)</f>
        <v>3.1074503535064104</v>
      </c>
      <c r="L109" s="21">
        <f>IF(OR($A109="",$B109="",$C109=""),"",'OddsRatio_working_3-way'!I108)</f>
        <v>3.4586920790908122</v>
      </c>
      <c r="M109" s="22">
        <f>IF(OR($A109="",$B109="",$C109=""),"",'OddsRatio_working_3-way'!J108)</f>
        <v>2.5702571261420313</v>
      </c>
      <c r="N109" s="23">
        <f t="shared" si="29"/>
        <v>32.19826413040191</v>
      </c>
      <c r="O109" s="24">
        <f t="shared" si="30"/>
        <v>28.959385490065625</v>
      </c>
      <c r="P109" s="24">
        <f t="shared" si="31"/>
        <v>38.842350379532462</v>
      </c>
      <c r="Q109" t="s">
        <v>317</v>
      </c>
      <c r="R109" t="s">
        <v>89</v>
      </c>
      <c r="S109" s="48" t="s">
        <v>415</v>
      </c>
      <c r="T109" s="35">
        <v>100</v>
      </c>
      <c r="U109" s="35">
        <f t="shared" si="32"/>
        <v>49.748743718592962</v>
      </c>
      <c r="V109" s="35">
        <f t="shared" si="33"/>
        <v>68.454258675078862</v>
      </c>
      <c r="W109" s="35">
        <f t="shared" si="34"/>
        <v>79.508196721311478</v>
      </c>
      <c r="X109" s="35">
        <f t="shared" si="35"/>
        <v>52.037544603609653</v>
      </c>
      <c r="Y109" s="35">
        <f t="shared" si="36"/>
        <v>70.74305956009556</v>
      </c>
      <c r="Z109" s="35">
        <f t="shared" si="37"/>
        <v>81.796997606328176</v>
      </c>
      <c r="AA109" s="35">
        <f t="shared" si="38"/>
        <v>-2.2888008850166912</v>
      </c>
      <c r="AB109" s="35">
        <f t="shared" si="39"/>
        <v>-2.2888008850166983</v>
      </c>
      <c r="AC109" s="35">
        <f t="shared" si="40"/>
        <v>-2.2888008850166983</v>
      </c>
      <c r="AF109">
        <v>2.09</v>
      </c>
      <c r="AG109">
        <v>1.81</v>
      </c>
      <c r="AJ109" t="s">
        <v>98</v>
      </c>
    </row>
    <row r="110" spans="1:36" ht="15" x14ac:dyDescent="0.25">
      <c r="A110">
        <v>1.99</v>
      </c>
      <c r="B110">
        <v>3.17</v>
      </c>
      <c r="C110">
        <v>4.88</v>
      </c>
      <c r="D110" s="20">
        <f t="shared" si="28"/>
        <v>2.2888008850166841E-2</v>
      </c>
      <c r="E110" s="17">
        <f>IF(OR($A110="",$B110="",$C110=""),"",A110*'MPTO_working_3-way'!$I109)</f>
        <v>2.0355471376118319</v>
      </c>
      <c r="F110" s="21">
        <f>IF(OR($A110="",$B110="",$C110=""),"",B110*'MPTO_working_3-way'!$I109)</f>
        <v>3.2425549880550286</v>
      </c>
      <c r="G110" s="22">
        <f>IF(OR($A110="",$B110="",$C110=""),"",C110*'MPTO_working_3-way'!$I109)</f>
        <v>4.991693483188814</v>
      </c>
      <c r="H110" s="17">
        <f>IF(OR($A110="",$B110="",$C110=""),"",'MPTO_working_3-way'!E109)</f>
        <v>2.0206787104311017</v>
      </c>
      <c r="I110" s="21">
        <f>IF(OR($A110="",$B110="",$C110=""),"",'MPTO_working_3-way'!F109)</f>
        <v>3.2485665695498858</v>
      </c>
      <c r="J110" s="22">
        <f>IF(OR($A110="",$B110="",$C110=""),"",'MPTO_working_3-way'!G109)</f>
        <v>5.0687141114659768</v>
      </c>
      <c r="K110" s="17">
        <f>IF(OR($A110="",$B110="",$C110=""),"",'OddsRatio_working_3-way'!H109)</f>
        <v>2.0268887680530638</v>
      </c>
      <c r="L110" s="21">
        <f>IF(OR($A110="",$B110="",$C110=""),"",'OddsRatio_working_3-way'!I109)</f>
        <v>3.2508571986617669</v>
      </c>
      <c r="M110" s="22">
        <f>IF(OR($A110="",$B110="",$C110=""),"",'OddsRatio_working_3-way'!J109)</f>
        <v>5.0245741616625139</v>
      </c>
      <c r="N110" s="23">
        <f t="shared" si="29"/>
        <v>49.126840716311364</v>
      </c>
      <c r="O110" s="24">
        <f t="shared" si="30"/>
        <v>30.839877926012498</v>
      </c>
      <c r="P110" s="24">
        <f t="shared" si="31"/>
        <v>20.033281357676149</v>
      </c>
      <c r="Q110" t="s">
        <v>318</v>
      </c>
      <c r="R110" t="s">
        <v>319</v>
      </c>
      <c r="S110" s="48" t="s">
        <v>415</v>
      </c>
      <c r="T110" s="35">
        <v>100</v>
      </c>
      <c r="U110" s="35">
        <f t="shared" si="32"/>
        <v>68.051118210862612</v>
      </c>
      <c r="V110" s="35">
        <f t="shared" si="33"/>
        <v>69.512195121951223</v>
      </c>
      <c r="W110" s="35">
        <f t="shared" si="34"/>
        <v>60.15936254980079</v>
      </c>
      <c r="X110" s="35">
        <f t="shared" si="35"/>
        <v>70.328442328247988</v>
      </c>
      <c r="Y110" s="35">
        <f t="shared" si="36"/>
        <v>71.789519239336585</v>
      </c>
      <c r="Z110" s="35">
        <f t="shared" si="37"/>
        <v>62.436686667186159</v>
      </c>
      <c r="AA110" s="35">
        <f t="shared" si="38"/>
        <v>-2.2773241173853762</v>
      </c>
      <c r="AB110" s="35">
        <f t="shared" si="39"/>
        <v>-2.277324117385362</v>
      </c>
      <c r="AC110" s="35">
        <f t="shared" si="40"/>
        <v>-2.2773241173853691</v>
      </c>
      <c r="AF110">
        <v>2.88</v>
      </c>
      <c r="AG110">
        <v>1.46</v>
      </c>
      <c r="AJ110" t="s">
        <v>98</v>
      </c>
    </row>
    <row r="111" spans="1:36" ht="15" x14ac:dyDescent="0.25">
      <c r="A111">
        <v>3.13</v>
      </c>
      <c r="B111">
        <v>3.28</v>
      </c>
      <c r="C111">
        <v>2.5099999999999998</v>
      </c>
      <c r="D111" s="20">
        <f t="shared" si="28"/>
        <v>2.2773241173853709E-2</v>
      </c>
      <c r="E111" s="17">
        <f>IF(OR($A111="",$B111="",$C111=""),"",A111*'MPTO_working_3-way'!$I110)</f>
        <v>3.201280244874162</v>
      </c>
      <c r="F111" s="21">
        <f>IF(OR($A111="",$B111="",$C111=""),"",B111*'MPTO_working_3-way'!$I110)</f>
        <v>3.35469623105024</v>
      </c>
      <c r="G111" s="22">
        <f>IF(OR($A111="",$B111="",$C111=""),"",C111*'MPTO_working_3-way'!$I110)</f>
        <v>2.5671608353463724</v>
      </c>
      <c r="H111" s="17">
        <f>IF(OR($A111="",$B111="",$C111=""),"",'MPTO_working_3-way'!E110)</f>
        <v>3.206179076562599</v>
      </c>
      <c r="I111" s="21">
        <f>IF(OR($A111="",$B111="",$C111=""),"",'MPTO_working_3-way'!F110)</f>
        <v>3.3637532294749506</v>
      </c>
      <c r="J111" s="22">
        <f>IF(OR($A111="",$B111="",$C111=""),"",'MPTO_working_3-way'!G110)</f>
        <v>2.5587534957542544</v>
      </c>
      <c r="K111" s="17">
        <f>IF(OR($A111="",$B111="",$C111=""),"",'OddsRatio_working_3-way'!H110)</f>
        <v>3.2041624468229744</v>
      </c>
      <c r="L111" s="21">
        <f>IF(OR($A111="",$B111="",$C111=""),"",'OddsRatio_working_3-way'!I110)</f>
        <v>3.3593851543457194</v>
      </c>
      <c r="M111" s="22">
        <f>IF(OR($A111="",$B111="",$C111=""),"",'OddsRatio_working_3-way'!J110)</f>
        <v>2.5625752557289632</v>
      </c>
      <c r="N111" s="23">
        <f t="shared" si="29"/>
        <v>31.237502608563677</v>
      </c>
      <c r="O111" s="24">
        <f t="shared" si="30"/>
        <v>29.808958281952535</v>
      </c>
      <c r="P111" s="24">
        <f t="shared" si="31"/>
        <v>38.953539109483792</v>
      </c>
      <c r="Q111" t="s">
        <v>93</v>
      </c>
      <c r="R111" t="s">
        <v>320</v>
      </c>
      <c r="S111" s="48" t="s">
        <v>415</v>
      </c>
      <c r="T111" s="35">
        <v>100</v>
      </c>
      <c r="U111" s="35">
        <f t="shared" si="32"/>
        <v>64.788732394366207</v>
      </c>
      <c r="V111" s="35">
        <f t="shared" si="33"/>
        <v>64.412811387900362</v>
      </c>
      <c r="W111" s="35">
        <f t="shared" si="34"/>
        <v>67.637540453074436</v>
      </c>
      <c r="X111" s="35">
        <f t="shared" si="35"/>
        <v>67.949648159025216</v>
      </c>
      <c r="Y111" s="35">
        <f t="shared" si="36"/>
        <v>67.573727152559385</v>
      </c>
      <c r="Z111" s="35">
        <f t="shared" si="37"/>
        <v>70.798456217733445</v>
      </c>
      <c r="AA111" s="35">
        <f t="shared" si="38"/>
        <v>-3.1609157646590091</v>
      </c>
      <c r="AB111" s="35">
        <f t="shared" si="39"/>
        <v>-3.1609157646590234</v>
      </c>
      <c r="AC111" s="35">
        <f t="shared" si="40"/>
        <v>-3.1609157646590091</v>
      </c>
      <c r="AF111">
        <v>2.29</v>
      </c>
      <c r="AG111">
        <v>1.69</v>
      </c>
      <c r="AJ111" t="s">
        <v>98</v>
      </c>
    </row>
    <row r="112" spans="1:36" ht="15" x14ac:dyDescent="0.25">
      <c r="A112">
        <v>2.84</v>
      </c>
      <c r="B112">
        <v>2.81</v>
      </c>
      <c r="C112">
        <v>3.09</v>
      </c>
      <c r="D112" s="20">
        <f t="shared" si="28"/>
        <v>3.1609157646590225E-2</v>
      </c>
      <c r="E112" s="17">
        <f>IF(OR($A112="",$B112="",$C112=""),"",A112*'MPTO_working_3-way'!$I111)</f>
        <v>2.929770007716316</v>
      </c>
      <c r="F112" s="21">
        <f>IF(OR($A112="",$B112="",$C112=""),"",B112*'MPTO_working_3-way'!$I111)</f>
        <v>2.8988217329869186</v>
      </c>
      <c r="G112" s="22">
        <f>IF(OR($A112="",$B112="",$C112=""),"",C112*'MPTO_working_3-way'!$I111)</f>
        <v>3.1876722971279636</v>
      </c>
      <c r="H112" s="17">
        <f>IF(OR($A112="",$B112="",$C112=""),"",'MPTO_working_3-way'!E111)</f>
        <v>2.9276036679541875</v>
      </c>
      <c r="I112" s="21">
        <f>IF(OR($A112="",$B112="",$C112=""),"",'MPTO_working_3-way'!F111)</f>
        <v>2.8957347255306778</v>
      </c>
      <c r="J112" s="22">
        <f>IF(OR($A112="",$B112="",$C112=""),"",'MPTO_working_3-way'!G111)</f>
        <v>3.1939880499458244</v>
      </c>
      <c r="K112" s="17">
        <f>IF(OR($A112="",$B112="",$C112=""),"",'OddsRatio_working_3-way'!H111)</f>
        <v>2.9287250133182652</v>
      </c>
      <c r="L112" s="21">
        <f>IF(OR($A112="",$B112="",$C112=""),"",'OddsRatio_working_3-way'!I111)</f>
        <v>2.8972784098402502</v>
      </c>
      <c r="M112" s="22">
        <f>IF(OR($A112="",$B112="",$C112=""),"",'OddsRatio_working_3-way'!J111)</f>
        <v>3.1907800423017258</v>
      </c>
      <c r="N112" s="23">
        <f t="shared" si="29"/>
        <v>34.132372075836614</v>
      </c>
      <c r="O112" s="24">
        <f t="shared" si="30"/>
        <v>34.49677462468896</v>
      </c>
      <c r="P112" s="24">
        <f t="shared" si="31"/>
        <v>31.370853299474426</v>
      </c>
      <c r="Q112" t="s">
        <v>321</v>
      </c>
      <c r="R112" t="s">
        <v>322</v>
      </c>
      <c r="S112" s="48" t="s">
        <v>415</v>
      </c>
      <c r="T112" s="35">
        <v>100</v>
      </c>
      <c r="U112" s="35">
        <f t="shared" si="32"/>
        <v>42.857142857142854</v>
      </c>
      <c r="V112" s="35">
        <f t="shared" si="33"/>
        <v>71.264367816091948</v>
      </c>
      <c r="W112" s="35">
        <f t="shared" si="34"/>
        <v>82.425307557117748</v>
      </c>
      <c r="X112" s="35">
        <f t="shared" si="35"/>
        <v>46.31032462679029</v>
      </c>
      <c r="Y112" s="35">
        <f t="shared" si="36"/>
        <v>74.717549585739391</v>
      </c>
      <c r="Z112" s="35">
        <f t="shared" si="37"/>
        <v>85.878489326765191</v>
      </c>
      <c r="AA112" s="35">
        <f t="shared" si="38"/>
        <v>-3.4531817696474363</v>
      </c>
      <c r="AB112" s="35">
        <f t="shared" si="39"/>
        <v>-3.4531817696474434</v>
      </c>
      <c r="AC112" s="35">
        <f t="shared" si="40"/>
        <v>-3.4531817696474434</v>
      </c>
      <c r="AF112">
        <v>2.93</v>
      </c>
      <c r="AG112">
        <v>1.42</v>
      </c>
      <c r="AJ112" t="s">
        <v>422</v>
      </c>
    </row>
    <row r="113" spans="1:36" s="35" customFormat="1" ht="15" x14ac:dyDescent="0.25">
      <c r="A113">
        <v>1.75</v>
      </c>
      <c r="B113">
        <v>3.48</v>
      </c>
      <c r="C113">
        <v>5.69</v>
      </c>
      <c r="D113" s="20">
        <f t="shared" si="28"/>
        <v>3.4531817696474398E-2</v>
      </c>
      <c r="E113" s="17">
        <f>IF(OR($A113="",$B113="",$C113=""),"",A113*'MPTO_working_3-way'!$I112)</f>
        <v>1.8104306809688302</v>
      </c>
      <c r="F113" s="21">
        <f>IF(OR($A113="",$B113="",$C113=""),"",B113*'MPTO_working_3-way'!$I112)</f>
        <v>3.6001707255837307</v>
      </c>
      <c r="G113" s="22">
        <f>IF(OR($A113="",$B113="",$C113=""),"",C113*'MPTO_working_3-way'!$I112)</f>
        <v>5.8864860426929395</v>
      </c>
      <c r="H113" s="17">
        <f>IF(OR($A113="",$B113="",$C113=""),"",'MPTO_working_3-way'!E112)</f>
        <v>1.7859759135499165</v>
      </c>
      <c r="I113" s="21">
        <f>IF(OR($A113="",$B113="",$C113=""),"",'MPTO_working_3-way'!F112)</f>
        <v>3.6252149017118902</v>
      </c>
      <c r="J113" s="22">
        <f>IF(OR($A113="",$B113="",$C113=""),"",'MPTO_working_3-way'!G112)</f>
        <v>6.0887872362856843</v>
      </c>
      <c r="K113" s="17">
        <f>IF(OR($A113="",$B113="",$C113=""),"",'OddsRatio_working_3-way'!H112)</f>
        <v>1.7951916193754924</v>
      </c>
      <c r="L113" s="21">
        <f>IF(OR($A113="",$B113="",$C113=""),"",'OddsRatio_working_3-way'!I112)</f>
        <v>3.6294336214016276</v>
      </c>
      <c r="M113" s="22">
        <f>IF(OR($A113="",$B113="",$C113=""),"",'OddsRatio_working_3-way'!J112)</f>
        <v>5.9725982598280778</v>
      </c>
      <c r="N113" s="23">
        <f t="shared" si="29"/>
        <v>55.235475763416808</v>
      </c>
      <c r="O113" s="24">
        <f t="shared" si="30"/>
        <v>27.776460513212477</v>
      </c>
      <c r="P113" s="24">
        <f t="shared" si="31"/>
        <v>16.988063723370722</v>
      </c>
      <c r="Q113" t="s">
        <v>323</v>
      </c>
      <c r="R113" t="s">
        <v>324</v>
      </c>
      <c r="S113" s="48" t="s">
        <v>415</v>
      </c>
      <c r="T113" s="35">
        <v>100</v>
      </c>
      <c r="U113" s="35">
        <f t="shared" si="32"/>
        <v>55.55555555555555</v>
      </c>
      <c r="V113" s="35">
        <f t="shared" si="33"/>
        <v>68.652037617554868</v>
      </c>
      <c r="W113" s="35">
        <f t="shared" si="34"/>
        <v>72.451790633608823</v>
      </c>
      <c r="X113" s="35">
        <f t="shared" si="35"/>
        <v>58.896171748836323</v>
      </c>
      <c r="Y113" s="35">
        <f t="shared" si="36"/>
        <v>71.992653810835634</v>
      </c>
      <c r="Z113" s="35">
        <f t="shared" si="37"/>
        <v>75.792406826889589</v>
      </c>
      <c r="AA113" s="35">
        <f t="shared" si="38"/>
        <v>-3.3406161932807734</v>
      </c>
      <c r="AB113" s="35">
        <f t="shared" si="39"/>
        <v>-3.3406161932807663</v>
      </c>
      <c r="AC113" s="35">
        <f t="shared" si="40"/>
        <v>-3.3406161932807663</v>
      </c>
      <c r="AD113" s="36"/>
      <c r="AE113" s="36"/>
      <c r="AF113">
        <v>2.37</v>
      </c>
      <c r="AG113">
        <v>1.63</v>
      </c>
      <c r="AH113" s="36"/>
      <c r="AI113" s="36"/>
      <c r="AJ113" t="s">
        <v>422</v>
      </c>
    </row>
    <row r="114" spans="1:36" ht="15" x14ac:dyDescent="0.25">
      <c r="A114">
        <v>2.25</v>
      </c>
      <c r="B114">
        <v>3.19</v>
      </c>
      <c r="C114">
        <v>3.63</v>
      </c>
      <c r="D114" s="20">
        <f t="shared" si="28"/>
        <v>3.3406161932807876E-2</v>
      </c>
      <c r="E114" s="17">
        <f>IF(OR($A114="",$B114="",$C114=""),"",A114*'MPTO_working_3-way'!$I113)</f>
        <v>2.3251638643488177</v>
      </c>
      <c r="F114" s="21">
        <f>IF(OR($A114="",$B114="",$C114=""),"",B114*'MPTO_working_3-way'!$I113)</f>
        <v>3.2965656565656571</v>
      </c>
      <c r="G114" s="22">
        <f>IF(OR($A114="",$B114="",$C114=""),"",C114*'MPTO_working_3-way'!$I113)</f>
        <v>3.7512643678160926</v>
      </c>
      <c r="H114" s="17">
        <f>IF(OR($A114="",$B114="",$C114=""),"",'MPTO_working_3-way'!E113)</f>
        <v>2.3078215964728526</v>
      </c>
      <c r="I114" s="21">
        <f>IF(OR($A114="",$B114="",$C114=""),"",'MPTO_working_3-way'!F113)</f>
        <v>3.3074882178390652</v>
      </c>
      <c r="J114" s="22">
        <f>IF(OR($A114="",$B114="",$C114=""),"",'MPTO_working_3-way'!G113)</f>
        <v>3.7829107606308656</v>
      </c>
      <c r="K114" s="17">
        <f>IF(OR($A114="",$B114="",$C114=""),"",'OddsRatio_working_3-way'!H113)</f>
        <v>2.3152423074111592</v>
      </c>
      <c r="L114" s="21">
        <f>IF(OR($A114="",$B114="",$C114=""),"",'OddsRatio_working_3-way'!I113)</f>
        <v>3.304304522584351</v>
      </c>
      <c r="M114" s="22">
        <f>IF(OR($A114="",$B114="",$C114=""),"",'OddsRatio_working_3-way'!J113)</f>
        <v>3.7672698147930794</v>
      </c>
      <c r="N114" s="23">
        <f t="shared" si="29"/>
        <v>43.007721534501769</v>
      </c>
      <c r="O114" s="24">
        <f t="shared" si="30"/>
        <v>30.33459982841034</v>
      </c>
      <c r="P114" s="24">
        <f t="shared" si="31"/>
        <v>26.657678637087873</v>
      </c>
      <c r="Q114" t="s">
        <v>325</v>
      </c>
      <c r="R114" t="s">
        <v>326</v>
      </c>
      <c r="S114" s="48" t="s">
        <v>415</v>
      </c>
      <c r="T114" s="35">
        <v>100</v>
      </c>
      <c r="U114" s="35">
        <f t="shared" si="32"/>
        <v>29.078014184397166</v>
      </c>
      <c r="V114" s="35">
        <f t="shared" si="33"/>
        <v>77.220956719817764</v>
      </c>
      <c r="W114" s="35">
        <f t="shared" si="34"/>
        <v>89.604989604989598</v>
      </c>
      <c r="X114" s="35">
        <f t="shared" si="35"/>
        <v>33.174053675192624</v>
      </c>
      <c r="Y114" s="35">
        <f t="shared" si="36"/>
        <v>81.31699621061324</v>
      </c>
      <c r="Z114" s="35">
        <f t="shared" si="37"/>
        <v>93.701029095785074</v>
      </c>
      <c r="AA114" s="35">
        <f t="shared" si="38"/>
        <v>-4.0960394907954587</v>
      </c>
      <c r="AB114" s="35">
        <f t="shared" si="39"/>
        <v>-4.0960394907954765</v>
      </c>
      <c r="AC114" s="35">
        <f t="shared" si="40"/>
        <v>-4.0960394907954765</v>
      </c>
      <c r="AF114">
        <v>2.27</v>
      </c>
      <c r="AG114">
        <v>1.67</v>
      </c>
      <c r="AJ114" t="s">
        <v>422</v>
      </c>
    </row>
    <row r="115" spans="1:36" ht="15" x14ac:dyDescent="0.25">
      <c r="A115">
        <v>1.41</v>
      </c>
      <c r="B115">
        <v>4.3899999999999997</v>
      </c>
      <c r="C115">
        <v>9.6199999999999992</v>
      </c>
      <c r="D115" s="20">
        <f t="shared" si="28"/>
        <v>4.0960394907954667E-2</v>
      </c>
      <c r="E115" s="17">
        <f>IF(OR($A115="",$B115="",$C115=""),"",A115*'MPTO_working_3-way'!$I114)</f>
        <v>1.4677541568202159</v>
      </c>
      <c r="F115" s="21">
        <f>IF(OR($A115="",$B115="",$C115=""),"",B115*'MPTO_working_3-way'!$I114)</f>
        <v>4.5698161336459204</v>
      </c>
      <c r="G115" s="22">
        <f>IF(OR($A115="",$B115="",$C115=""),"",C115*'MPTO_working_3-way'!$I114)</f>
        <v>10.014038999014524</v>
      </c>
      <c r="H115" s="17">
        <f>IF(OR($A115="",$B115="",$C115=""),"",'MPTO_working_3-way'!E114)</f>
        <v>1.4376772796893464</v>
      </c>
      <c r="I115" s="21">
        <f>IF(OR($A115="",$B115="",$C115=""),"",'MPTO_working_3-way'!F114)</f>
        <v>4.6699082840389812</v>
      </c>
      <c r="J115" s="22">
        <f>IF(OR($A115="",$B115="",$C115=""),"",'MPTO_working_3-way'!G114)</f>
        <v>11.074609324194121</v>
      </c>
      <c r="K115" s="17">
        <f>IF(OR($A115="",$B115="",$C115=""),"",'OddsRatio_working_3-way'!H114)</f>
        <v>1.4471994336517549</v>
      </c>
      <c r="L115" s="21">
        <f>IF(OR($A115="",$B115="",$C115=""),"",'OddsRatio_working_3-way'!I114)</f>
        <v>4.6975758050718266</v>
      </c>
      <c r="M115" s="22">
        <f>IF(OR($A115="",$B115="",$C115=""),"",'OddsRatio_working_3-way'!J114)</f>
        <v>10.402095409946648</v>
      </c>
      <c r="N115" s="23">
        <f t="shared" si="29"/>
        <v>68.131300828091554</v>
      </c>
      <c r="O115" s="24">
        <f t="shared" si="30"/>
        <v>21.882718489204805</v>
      </c>
      <c r="P115" s="24">
        <f t="shared" si="31"/>
        <v>9.9859806827036479</v>
      </c>
      <c r="Q115" t="s">
        <v>327</v>
      </c>
      <c r="R115" t="s">
        <v>328</v>
      </c>
      <c r="S115" s="48" t="s">
        <v>415</v>
      </c>
      <c r="T115" s="35">
        <v>100</v>
      </c>
      <c r="U115" s="35">
        <f t="shared" si="32"/>
        <v>50.73891625615763</v>
      </c>
      <c r="V115" s="35">
        <f t="shared" si="33"/>
        <v>72.67759562841529</v>
      </c>
      <c r="W115" s="35">
        <f t="shared" si="34"/>
        <v>71.988795518207283</v>
      </c>
      <c r="X115" s="35">
        <f t="shared" si="35"/>
        <v>55.333608853377413</v>
      </c>
      <c r="Y115" s="35">
        <f t="shared" si="36"/>
        <v>77.272288225635094</v>
      </c>
      <c r="Z115" s="35">
        <f t="shared" si="37"/>
        <v>76.583488115427073</v>
      </c>
      <c r="AA115" s="35">
        <f t="shared" si="38"/>
        <v>-4.5946925972197832</v>
      </c>
      <c r="AB115" s="35">
        <f t="shared" si="39"/>
        <v>-4.5946925972198045</v>
      </c>
      <c r="AC115" s="35">
        <f t="shared" si="40"/>
        <v>-4.5946925972197903</v>
      </c>
      <c r="AF115">
        <v>2.29</v>
      </c>
      <c r="AG115">
        <v>1.66</v>
      </c>
      <c r="AJ115" t="s">
        <v>422</v>
      </c>
    </row>
    <row r="116" spans="1:36" ht="15" x14ac:dyDescent="0.25">
      <c r="A116">
        <v>2.0299999999999998</v>
      </c>
      <c r="B116">
        <v>3.66</v>
      </c>
      <c r="C116">
        <v>3.57</v>
      </c>
      <c r="D116" s="20">
        <f t="shared" si="28"/>
        <v>4.594692597219785E-2</v>
      </c>
      <c r="E116" s="17">
        <f>IF(OR($A116="",$B116="",$C116=""),"",A116*'MPTO_working_3-way'!$I115)</f>
        <v>2.1232722597235614</v>
      </c>
      <c r="F116" s="21">
        <f>IF(OR($A116="",$B116="",$C116=""),"",B116*'MPTO_working_3-way'!$I115)</f>
        <v>3.8281657490582441</v>
      </c>
      <c r="G116" s="22">
        <f>IF(OR($A116="",$B116="",$C116=""),"",C116*'MPTO_working_3-way'!$I115)</f>
        <v>3.7340305257207462</v>
      </c>
      <c r="H116" s="17">
        <f>IF(OR($A116="",$B116="",$C116=""),"",'MPTO_working_3-way'!E115)</f>
        <v>2.0951394640836996</v>
      </c>
      <c r="I116" s="21">
        <f>IF(OR($A116="",$B116="",$C116=""),"",'MPTO_working_3-way'!F115)</f>
        <v>3.8773455742858141</v>
      </c>
      <c r="J116" s="22">
        <f>IF(OR($A116="",$B116="",$C116=""),"",'MPTO_working_3-way'!G115)</f>
        <v>3.7764863469561454</v>
      </c>
      <c r="K116" s="17">
        <f>IF(OR($A116="",$B116="",$C116=""),"",'OddsRatio_working_3-way'!H115)</f>
        <v>2.1062348453327893</v>
      </c>
      <c r="L116" s="21">
        <f>IF(OR($A116="",$B116="",$C116=""),"",'OddsRatio_working_3-way'!I115)</f>
        <v>3.8568783384322529</v>
      </c>
      <c r="M116" s="22">
        <f>IF(OR($A116="",$B116="",$C116=""),"",'OddsRatio_working_3-way'!J115)</f>
        <v>3.7602170412672513</v>
      </c>
      <c r="N116" s="23">
        <f t="shared" si="29"/>
        <v>47.097116039663923</v>
      </c>
      <c r="O116" s="24">
        <f t="shared" si="30"/>
        <v>26.122170918174248</v>
      </c>
      <c r="P116" s="24">
        <f t="shared" si="31"/>
        <v>26.780713042161835</v>
      </c>
      <c r="Q116" t="s">
        <v>70</v>
      </c>
      <c r="R116" t="s">
        <v>329</v>
      </c>
      <c r="S116" s="48" t="s">
        <v>416</v>
      </c>
      <c r="T116" s="35">
        <v>100</v>
      </c>
      <c r="U116" s="35">
        <f t="shared" si="32"/>
        <v>44.751381215469614</v>
      </c>
      <c r="V116" s="35">
        <f t="shared" si="33"/>
        <v>72.29916897506925</v>
      </c>
      <c r="W116" s="35">
        <f t="shared" si="34"/>
        <v>78.070175438596479</v>
      </c>
      <c r="X116" s="35">
        <f t="shared" si="35"/>
        <v>49.630655586334257</v>
      </c>
      <c r="Y116" s="35">
        <f t="shared" si="36"/>
        <v>77.1784433459339</v>
      </c>
      <c r="Z116" s="35">
        <f t="shared" si="37"/>
        <v>82.949449809461143</v>
      </c>
      <c r="AA116" s="35">
        <f t="shared" si="38"/>
        <v>-4.8792743708646427</v>
      </c>
      <c r="AB116" s="35">
        <f t="shared" si="39"/>
        <v>-4.8792743708646498</v>
      </c>
      <c r="AC116" s="35">
        <f t="shared" si="40"/>
        <v>-4.879274370864664</v>
      </c>
      <c r="AF116">
        <v>1.79</v>
      </c>
      <c r="AG116">
        <v>2.0499999999999998</v>
      </c>
      <c r="AJ116" t="s">
        <v>71</v>
      </c>
    </row>
    <row r="117" spans="1:36" ht="15" x14ac:dyDescent="0.25">
      <c r="A117">
        <v>1.81</v>
      </c>
      <c r="B117">
        <v>3.61</v>
      </c>
      <c r="C117">
        <v>4.5599999999999996</v>
      </c>
      <c r="D117" s="20">
        <f t="shared" si="28"/>
        <v>4.8792743708646391E-2</v>
      </c>
      <c r="E117" s="17">
        <f>IF(OR($A117="",$B117="",$C117=""),"",A117*'MPTO_working_3-way'!$I116)</f>
        <v>1.8983148661126501</v>
      </c>
      <c r="F117" s="21">
        <f>IF(OR($A117="",$B117="",$C117=""),"",B117*'MPTO_working_3-way'!$I116)</f>
        <v>3.7861418047882132</v>
      </c>
      <c r="G117" s="22">
        <f>IF(OR($A117="",$B117="",$C117=""),"",C117*'MPTO_working_3-way'!$I116)</f>
        <v>4.782494911311427</v>
      </c>
      <c r="H117" s="17">
        <f>IF(OR($A117="",$B117="",$C117=""),"",'MPTO_working_3-way'!E116)</f>
        <v>1.8648994483653123</v>
      </c>
      <c r="I117" s="21">
        <f>IF(OR($A117="",$B117="",$C117=""),"",'MPTO_working_3-way'!F116)</f>
        <v>3.8351784159571656</v>
      </c>
      <c r="J117" s="22">
        <f>IF(OR($A117="",$B117="",$C117=""),"",'MPTO_working_3-way'!G116)</f>
        <v>4.925283505586358</v>
      </c>
      <c r="K117" s="17">
        <f>IF(OR($A117="",$B117="",$C117=""),"",'OddsRatio_working_3-way'!H116)</f>
        <v>1.8771998418063538</v>
      </c>
      <c r="L117" s="21">
        <f>IF(OR($A117="",$B117="",$C117=""),"",'OddsRatio_working_3-way'!I116)</f>
        <v>3.8265328235982503</v>
      </c>
      <c r="M117" s="22">
        <f>IF(OR($A117="",$B117="",$C117=""),"",'OddsRatio_working_3-way'!J116)</f>
        <v>4.8553474528773073</v>
      </c>
      <c r="N117" s="23">
        <f t="shared" si="29"/>
        <v>52.678299993919865</v>
      </c>
      <c r="O117" s="24">
        <f t="shared" si="30"/>
        <v>26.412111631300544</v>
      </c>
      <c r="P117" s="24">
        <f t="shared" si="31"/>
        <v>20.909588374779599</v>
      </c>
      <c r="Q117" t="s">
        <v>330</v>
      </c>
      <c r="R117" t="s">
        <v>331</v>
      </c>
      <c r="S117" s="48" t="s">
        <v>416</v>
      </c>
      <c r="T117" s="35">
        <v>100</v>
      </c>
      <c r="U117" s="35">
        <f t="shared" si="32"/>
        <v>38.650306748466257</v>
      </c>
      <c r="V117" s="35">
        <f t="shared" si="33"/>
        <v>77.220956719817764</v>
      </c>
      <c r="W117" s="35">
        <f t="shared" si="34"/>
        <v>79.253112033195009</v>
      </c>
      <c r="X117" s="35">
        <f t="shared" si="35"/>
        <v>43.525931246987213</v>
      </c>
      <c r="Y117" s="35">
        <f t="shared" si="36"/>
        <v>82.096581218338713</v>
      </c>
      <c r="Z117" s="35">
        <f t="shared" si="37"/>
        <v>84.128736531715973</v>
      </c>
      <c r="AA117" s="35">
        <f t="shared" si="38"/>
        <v>-4.8756244985209563</v>
      </c>
      <c r="AB117" s="35">
        <f t="shared" si="39"/>
        <v>-4.8756244985209491</v>
      </c>
      <c r="AC117" s="35">
        <f t="shared" si="40"/>
        <v>-4.8756244985209634</v>
      </c>
      <c r="AF117">
        <v>2.1</v>
      </c>
      <c r="AG117">
        <v>1.75</v>
      </c>
      <c r="AJ117" t="s">
        <v>71</v>
      </c>
    </row>
    <row r="118" spans="1:36" ht="15" x14ac:dyDescent="0.25">
      <c r="A118">
        <v>1.63</v>
      </c>
      <c r="B118">
        <v>4.3899999999999997</v>
      </c>
      <c r="C118">
        <v>4.82</v>
      </c>
      <c r="D118" s="20">
        <f t="shared" si="28"/>
        <v>4.8756244985209474E-2</v>
      </c>
      <c r="E118" s="17">
        <f>IF(OR($A118="",$B118="",$C118=""),"",A118*'MPTO_working_3-way'!$I117)</f>
        <v>1.7094726793258914</v>
      </c>
      <c r="F118" s="21">
        <f>IF(OR($A118="",$B118="",$C118=""),"",B118*'MPTO_working_3-way'!$I117)</f>
        <v>4.6040399154850693</v>
      </c>
      <c r="G118" s="22">
        <f>IF(OR($A118="",$B118="",$C118=""),"",C118*'MPTO_working_3-way'!$I117)</f>
        <v>5.0550051008287102</v>
      </c>
      <c r="H118" s="17">
        <f>IF(OR($A118="",$B118="",$C118=""),"",'MPTO_working_3-way'!E117)</f>
        <v>1.6743551636665746</v>
      </c>
      <c r="I118" s="21">
        <f>IF(OR($A118="",$B118="",$C118=""),"",'MPTO_working_3-way'!F117)</f>
        <v>4.7272751943583771</v>
      </c>
      <c r="J118" s="22">
        <f>IF(OR($A118="",$B118="",$C118=""),"",'MPTO_working_3-way'!G117)</f>
        <v>5.2296660671359199</v>
      </c>
      <c r="K118" s="17">
        <f>IF(OR($A118="",$B118="",$C118=""),"",'OddsRatio_working_3-way'!H117)</f>
        <v>1.6861140458875232</v>
      </c>
      <c r="L118" s="21">
        <f>IF(OR($A118="",$B118="",$C118=""),"",'OddsRatio_working_3-way'!I117)</f>
        <v>4.6919470088233384</v>
      </c>
      <c r="M118" s="22">
        <f>IF(OR($A118="",$B118="",$C118=""),"",'OddsRatio_working_3-way'!J117)</f>
        <v>5.160247071889426</v>
      </c>
      <c r="N118" s="23">
        <f t="shared" si="29"/>
        <v>58.497571332601652</v>
      </c>
      <c r="O118" s="24">
        <f t="shared" si="30"/>
        <v>21.720054959485353</v>
      </c>
      <c r="P118" s="24">
        <f t="shared" si="31"/>
        <v>19.782373707913003</v>
      </c>
      <c r="Q118" t="s">
        <v>332</v>
      </c>
      <c r="R118" t="s">
        <v>333</v>
      </c>
      <c r="S118" s="48" t="s">
        <v>416</v>
      </c>
      <c r="T118" s="35">
        <v>100</v>
      </c>
      <c r="U118" s="35">
        <f t="shared" si="32"/>
        <v>50.980392156862742</v>
      </c>
      <c r="V118" s="35">
        <f t="shared" si="33"/>
        <v>72.67759562841529</v>
      </c>
      <c r="W118" s="35">
        <f t="shared" si="34"/>
        <v>71.671388101982998</v>
      </c>
      <c r="X118" s="35">
        <f t="shared" si="35"/>
        <v>55.651016269601698</v>
      </c>
      <c r="Y118" s="35">
        <f t="shared" si="36"/>
        <v>77.348219741154239</v>
      </c>
      <c r="Z118" s="35">
        <f t="shared" si="37"/>
        <v>76.342012214721947</v>
      </c>
      <c r="AA118" s="35">
        <f t="shared" si="38"/>
        <v>-4.6706241127389561</v>
      </c>
      <c r="AB118" s="35">
        <f t="shared" si="39"/>
        <v>-4.670624112738949</v>
      </c>
      <c r="AC118" s="35">
        <f t="shared" si="40"/>
        <v>-4.670624112738949</v>
      </c>
      <c r="AF118">
        <v>1.65</v>
      </c>
      <c r="AG118">
        <v>2.27</v>
      </c>
      <c r="AJ118" t="s">
        <v>71</v>
      </c>
    </row>
    <row r="119" spans="1:36" ht="15" x14ac:dyDescent="0.25">
      <c r="A119">
        <v>2.04</v>
      </c>
      <c r="B119">
        <v>3.66</v>
      </c>
      <c r="C119">
        <v>3.53</v>
      </c>
      <c r="D119" s="20">
        <f t="shared" si="28"/>
        <v>4.6706241127389525E-2</v>
      </c>
      <c r="E119" s="17">
        <f>IF(OR($A119="",$B119="",$C119=""),"",A119*'MPTO_working_3-way'!$I118)</f>
        <v>2.1352807318998748</v>
      </c>
      <c r="F119" s="21">
        <f>IF(OR($A119="",$B119="",$C119=""),"",B119*'MPTO_working_3-way'!$I118)</f>
        <v>3.8309448425262458</v>
      </c>
      <c r="G119" s="22">
        <f>IF(OR($A119="",$B119="",$C119=""),"",C119*'MPTO_working_3-way'!$I118)</f>
        <v>3.6948730311796849</v>
      </c>
      <c r="H119" s="17">
        <f>IF(OR($A119="",$B119="",$C119=""),"",'MPTO_working_3-way'!E118)</f>
        <v>2.106916171628137</v>
      </c>
      <c r="I119" s="21">
        <f>IF(OR($A119="",$B119="",$C119=""),"",'MPTO_working_3-way'!F118)</f>
        <v>3.8811544451486588</v>
      </c>
      <c r="J119" s="22">
        <f>IF(OR($A119="",$B119="",$C119=""),"",'MPTO_working_3-way'!G118)</f>
        <v>3.7352824464177194</v>
      </c>
      <c r="K119" s="17">
        <f>IF(OR($A119="",$B119="",$C119=""),"",'OddsRatio_working_3-way'!H118)</f>
        <v>2.1181397672483677</v>
      </c>
      <c r="L119" s="21">
        <f>IF(OR($A119="",$B119="",$C119=""),"",'OddsRatio_working_3-way'!I118)</f>
        <v>3.8598574816160163</v>
      </c>
      <c r="M119" s="22">
        <f>IF(OR($A119="",$B119="",$C119=""),"",'OddsRatio_working_3-way'!J118)</f>
        <v>3.720090010709971</v>
      </c>
      <c r="N119" s="23">
        <f t="shared" si="29"/>
        <v>46.832249505208893</v>
      </c>
      <c r="O119" s="24">
        <f t="shared" si="30"/>
        <v>26.103221035690204</v>
      </c>
      <c r="P119" s="24">
        <f t="shared" si="31"/>
        <v>27.064529459100896</v>
      </c>
      <c r="Q119" t="s">
        <v>334</v>
      </c>
      <c r="R119" t="s">
        <v>335</v>
      </c>
      <c r="S119" s="48" t="s">
        <v>416</v>
      </c>
      <c r="T119" s="35">
        <v>100</v>
      </c>
      <c r="U119" s="35">
        <f t="shared" si="32"/>
        <v>65.517241379310349</v>
      </c>
      <c r="V119" s="35">
        <f t="shared" si="33"/>
        <v>72.826086956521735</v>
      </c>
      <c r="W119" s="35">
        <f t="shared" si="34"/>
        <v>59.514170040485837</v>
      </c>
      <c r="X119" s="35">
        <f t="shared" si="35"/>
        <v>67.659743002992428</v>
      </c>
      <c r="Y119" s="35">
        <f t="shared" si="36"/>
        <v>74.968588580203829</v>
      </c>
      <c r="Z119" s="35">
        <f t="shared" si="37"/>
        <v>61.656671664167916</v>
      </c>
      <c r="AA119" s="35">
        <f t="shared" si="38"/>
        <v>-2.1425016236820795</v>
      </c>
      <c r="AB119" s="35">
        <f t="shared" si="39"/>
        <v>-2.1425016236820937</v>
      </c>
      <c r="AC119" s="35">
        <f t="shared" si="40"/>
        <v>-2.1425016236820795</v>
      </c>
      <c r="AF119">
        <v>1.66</v>
      </c>
      <c r="AG119">
        <v>2.2400000000000002</v>
      </c>
      <c r="AJ119" t="s">
        <v>71</v>
      </c>
    </row>
    <row r="120" spans="1:36" ht="15" x14ac:dyDescent="0.25">
      <c r="A120">
        <v>2.9</v>
      </c>
      <c r="B120">
        <v>3.68</v>
      </c>
      <c r="C120">
        <v>2.4700000000000002</v>
      </c>
      <c r="D120" s="20">
        <f t="shared" si="28"/>
        <v>2.1425016236820804E-2</v>
      </c>
      <c r="E120" s="17">
        <f>IF(OR($A120="",$B120="",$C120=""),"",A120*'MPTO_working_3-way'!$I119)</f>
        <v>2.9621325470867803</v>
      </c>
      <c r="F120" s="21">
        <f>IF(OR($A120="",$B120="",$C120=""),"",B120*'MPTO_working_3-way'!$I119)</f>
        <v>3.7588440597515009</v>
      </c>
      <c r="G120" s="22">
        <f>IF(OR($A120="",$B120="",$C120=""),"",C120*'MPTO_working_3-way'!$I119)</f>
        <v>2.5229197901049476</v>
      </c>
      <c r="H120" s="17">
        <f>IF(OR($A120="",$B120="",$C120=""),"",'MPTO_working_3-way'!E119)</f>
        <v>2.9613316936313754</v>
      </c>
      <c r="I120" s="21">
        <f>IF(OR($A120="",$B120="",$C120=""),"",'MPTO_working_3-way'!F119)</f>
        <v>3.7793257963013236</v>
      </c>
      <c r="J120" s="22">
        <f>IF(OR($A120="",$B120="",$C120=""),"",'MPTO_working_3-way'!G119)</f>
        <v>2.5143530112008303</v>
      </c>
      <c r="K120" s="17">
        <f>IF(OR($A120="",$B120="",$C120=""),"",'OddsRatio_working_3-way'!H119)</f>
        <v>2.962556571922804</v>
      </c>
      <c r="L120" s="21">
        <f>IF(OR($A120="",$B120="",$C120=""),"",'OddsRatio_working_3-way'!I119)</f>
        <v>3.7682376909226929</v>
      </c>
      <c r="M120" s="22">
        <f>IF(OR($A120="",$B120="",$C120=""),"",'OddsRatio_working_3-way'!J119)</f>
        <v>2.5183990319613279</v>
      </c>
      <c r="N120" s="23">
        <f t="shared" si="29"/>
        <v>33.759461607600485</v>
      </c>
      <c r="O120" s="24">
        <f t="shared" si="30"/>
        <v>26.603923549467773</v>
      </c>
      <c r="P120" s="24">
        <f t="shared" si="31"/>
        <v>39.636614842931742</v>
      </c>
      <c r="Q120" t="s">
        <v>336</v>
      </c>
      <c r="R120" t="s">
        <v>337</v>
      </c>
      <c r="S120" s="48" t="s">
        <v>416</v>
      </c>
      <c r="T120" s="35">
        <v>100</v>
      </c>
      <c r="U120" s="35">
        <f t="shared" si="32"/>
        <v>63.099630996309962</v>
      </c>
      <c r="V120" s="35">
        <f t="shared" si="33"/>
        <v>72.67759562841529</v>
      </c>
      <c r="W120" s="35">
        <f t="shared" si="34"/>
        <v>61.977186311787079</v>
      </c>
      <c r="X120" s="35">
        <f t="shared" si="35"/>
        <v>65.345218059797631</v>
      </c>
      <c r="Y120" s="35">
        <f t="shared" si="36"/>
        <v>74.923182691902966</v>
      </c>
      <c r="Z120" s="35">
        <f t="shared" si="37"/>
        <v>64.222773375274727</v>
      </c>
      <c r="AA120" s="35">
        <f t="shared" si="38"/>
        <v>-2.2455870634876689</v>
      </c>
      <c r="AB120" s="35">
        <f t="shared" si="39"/>
        <v>-2.245587063487676</v>
      </c>
      <c r="AC120" s="35">
        <f t="shared" si="40"/>
        <v>-2.2455870634876476</v>
      </c>
      <c r="AF120">
        <v>1.82</v>
      </c>
      <c r="AG120">
        <v>2.09</v>
      </c>
      <c r="AJ120" t="s">
        <v>418</v>
      </c>
    </row>
    <row r="121" spans="1:36" ht="15" x14ac:dyDescent="0.25">
      <c r="A121">
        <v>2.71</v>
      </c>
      <c r="B121">
        <v>3.66</v>
      </c>
      <c r="C121">
        <v>2.63</v>
      </c>
      <c r="D121" s="20">
        <f t="shared" si="28"/>
        <v>2.2455870634876529E-2</v>
      </c>
      <c r="E121" s="17">
        <f>IF(OR($A121="",$B121="",$C121=""),"",A121*'MPTO_working_3-way'!$I120)</f>
        <v>2.7708554094205153</v>
      </c>
      <c r="F121" s="21">
        <f>IF(OR($A121="",$B121="",$C121=""),"",B121*'MPTO_working_3-way'!$I120)</f>
        <v>3.7421884865236481</v>
      </c>
      <c r="G121" s="22">
        <f>IF(OR($A121="",$B121="",$C121=""),"",C121*'MPTO_working_3-way'!$I120)</f>
        <v>2.6890589397697253</v>
      </c>
      <c r="H121" s="17">
        <f>IF(OR($A121="",$B121="",$C121=""),"",'MPTO_working_3-way'!E120)</f>
        <v>2.7661109378756628</v>
      </c>
      <c r="I121" s="21">
        <f>IF(OR($A121="",$B121="",$C121=""),"",'MPTO_working_3-way'!F120)</f>
        <v>3.7630943428961112</v>
      </c>
      <c r="J121" s="22">
        <f>IF(OR($A121="",$B121="",$C121=""),"",'MPTO_working_3-way'!G120)</f>
        <v>2.6828147312079134</v>
      </c>
      <c r="K121" s="17">
        <f>IF(OR($A121="",$B121="",$C121=""),"",'OddsRatio_working_3-way'!H120)</f>
        <v>2.768863562967514</v>
      </c>
      <c r="L121" s="21">
        <f>IF(OR($A121="",$B121="",$C121=""),"",'OddsRatio_working_3-way'!I120)</f>
        <v>3.7515655423939114</v>
      </c>
      <c r="M121" s="22">
        <f>IF(OR($A121="",$B121="",$C121=""),"",'OddsRatio_working_3-way'!J120)</f>
        <v>2.6861097120684496</v>
      </c>
      <c r="N121" s="23">
        <f t="shared" si="29"/>
        <v>36.089938024197934</v>
      </c>
      <c r="O121" s="24">
        <f t="shared" si="30"/>
        <v>26.722331159993555</v>
      </c>
      <c r="P121" s="24">
        <f t="shared" si="31"/>
        <v>37.187730815808514</v>
      </c>
      <c r="Q121" t="s">
        <v>338</v>
      </c>
      <c r="R121" t="s">
        <v>339</v>
      </c>
      <c r="S121" s="48" t="s">
        <v>416</v>
      </c>
      <c r="T121" s="35">
        <v>100</v>
      </c>
      <c r="U121" s="35">
        <f t="shared" si="32"/>
        <v>35.897435897435898</v>
      </c>
      <c r="V121" s="35">
        <f t="shared" si="33"/>
        <v>77.32426303854875</v>
      </c>
      <c r="W121" s="35">
        <f t="shared" si="34"/>
        <v>83.55263157894737</v>
      </c>
      <c r="X121" s="35">
        <f t="shared" si="35"/>
        <v>39.123105382503873</v>
      </c>
      <c r="Y121" s="35">
        <f t="shared" si="36"/>
        <v>80.549932523616732</v>
      </c>
      <c r="Z121" s="35">
        <f t="shared" si="37"/>
        <v>86.778301064015338</v>
      </c>
      <c r="AA121" s="35">
        <f t="shared" si="38"/>
        <v>-3.225669485067975</v>
      </c>
      <c r="AB121" s="35">
        <f t="shared" si="39"/>
        <v>-3.2256694850679821</v>
      </c>
      <c r="AC121" s="35">
        <f t="shared" si="40"/>
        <v>-3.2256694850679679</v>
      </c>
      <c r="AF121">
        <v>1.78</v>
      </c>
      <c r="AG121">
        <v>2.13</v>
      </c>
      <c r="AJ121" t="s">
        <v>418</v>
      </c>
    </row>
    <row r="122" spans="1:36" ht="15" x14ac:dyDescent="0.25">
      <c r="A122">
        <v>1.56</v>
      </c>
      <c r="B122">
        <v>4.41</v>
      </c>
      <c r="C122">
        <v>6.08</v>
      </c>
      <c r="D122" s="20">
        <f t="shared" si="28"/>
        <v>3.2256694850679724E-2</v>
      </c>
      <c r="E122" s="17">
        <f>IF(OR($A122="",$B122="",$C122=""),"",A122*'MPTO_working_3-way'!$I121)</f>
        <v>1.6103204439670604</v>
      </c>
      <c r="F122" s="21">
        <f>IF(OR($A122="",$B122="",$C122=""),"",B122*'MPTO_working_3-way'!$I121)</f>
        <v>4.5522520242914979</v>
      </c>
      <c r="G122" s="22">
        <f>IF(OR($A122="",$B122="",$C122=""),"",C122*'MPTO_working_3-way'!$I121)</f>
        <v>6.2761207046921328</v>
      </c>
      <c r="H122" s="17">
        <f>IF(OR($A122="",$B122="",$C122=""),"",'MPTO_working_3-way'!E121)</f>
        <v>1.586613023922568</v>
      </c>
      <c r="I122" s="21">
        <f>IF(OR($A122="",$B122="",$C122=""),"",'MPTO_working_3-way'!F121)</f>
        <v>4.629519507128677</v>
      </c>
      <c r="J122" s="22">
        <f>IF(OR($A122="",$B122="",$C122=""),"",'MPTO_working_3-way'!G121)</f>
        <v>6.5052729019125772</v>
      </c>
      <c r="K122" s="17">
        <f>IF(OR($A122="",$B122="",$C122=""),"",'OddsRatio_working_3-way'!H121)</f>
        <v>1.5945269388441248</v>
      </c>
      <c r="L122" s="21">
        <f>IF(OR($A122="",$B122="",$C122=""),"",'OddsRatio_working_3-way'!I121)</f>
        <v>4.620244395461544</v>
      </c>
      <c r="M122" s="22">
        <f>IF(OR($A122="",$B122="",$C122=""),"",'OddsRatio_working_3-way'!J121)</f>
        <v>6.3932086595145581</v>
      </c>
      <c r="N122" s="23">
        <f t="shared" si="29"/>
        <v>62.099441371835141</v>
      </c>
      <c r="O122" s="24">
        <f t="shared" si="30"/>
        <v>21.967149328812429</v>
      </c>
      <c r="P122" s="24">
        <f t="shared" si="31"/>
        <v>15.933409299352439</v>
      </c>
      <c r="Q122" t="s">
        <v>340</v>
      </c>
      <c r="R122" t="s">
        <v>341</v>
      </c>
      <c r="S122" s="48" t="s">
        <v>416</v>
      </c>
      <c r="T122" s="35">
        <v>100</v>
      </c>
      <c r="U122" s="35">
        <f t="shared" si="32"/>
        <v>39.393939393939398</v>
      </c>
      <c r="V122" s="35">
        <f t="shared" si="33"/>
        <v>75.308641975308646</v>
      </c>
      <c r="W122" s="35">
        <f t="shared" si="34"/>
        <v>82.456140350877192</v>
      </c>
      <c r="X122" s="35">
        <f t="shared" si="35"/>
        <v>42.235217673814162</v>
      </c>
      <c r="Y122" s="35">
        <f t="shared" si="36"/>
        <v>78.149920255183417</v>
      </c>
      <c r="Z122" s="35">
        <f t="shared" si="37"/>
        <v>85.297418630751963</v>
      </c>
      <c r="AA122" s="35">
        <f t="shared" si="38"/>
        <v>-2.8412782798747642</v>
      </c>
      <c r="AB122" s="35">
        <f t="shared" si="39"/>
        <v>-2.8412782798747713</v>
      </c>
      <c r="AC122" s="35">
        <f t="shared" si="40"/>
        <v>-2.8412782798747713</v>
      </c>
      <c r="AF122">
        <v>1.73</v>
      </c>
      <c r="AG122">
        <v>2.19</v>
      </c>
      <c r="AJ122" t="s">
        <v>419</v>
      </c>
    </row>
    <row r="123" spans="1:36" ht="15" x14ac:dyDescent="0.25">
      <c r="A123">
        <v>1.65</v>
      </c>
      <c r="B123">
        <v>4.05</v>
      </c>
      <c r="C123">
        <v>5.7</v>
      </c>
      <c r="D123" s="20">
        <f t="shared" si="28"/>
        <v>2.8412782798747704E-2</v>
      </c>
      <c r="E123" s="17">
        <f>IF(OR($A123="",$B123="",$C123=""),"",A123*'MPTO_working_3-way'!$I122)</f>
        <v>1.6968810916179335</v>
      </c>
      <c r="F123" s="21">
        <f>IF(OR($A123="",$B123="",$C123=""),"",B123*'MPTO_working_3-way'!$I122)</f>
        <v>4.1650717703349276</v>
      </c>
      <c r="G123" s="22">
        <f>IF(OR($A123="",$B123="",$C123=""),"",C123*'MPTO_working_3-way'!$I122)</f>
        <v>5.8619528619528625</v>
      </c>
      <c r="H123" s="17">
        <f>IF(OR($A123="",$B123="",$C123=""),"",'MPTO_working_3-way'!E122)</f>
        <v>1.6761939337931941</v>
      </c>
      <c r="I123" s="21">
        <f>IF(OR($A123="",$B123="",$C123=""),"",'MPTO_working_3-way'!F122)</f>
        <v>4.2115432457085991</v>
      </c>
      <c r="J123" s="22">
        <f>IF(OR($A123="",$B123="",$C123=""),"",'MPTO_working_3-way'!G122)</f>
        <v>6.0252699015304305</v>
      </c>
      <c r="K123" s="17">
        <f>IF(OR($A123="",$B123="",$C123=""),"",'OddsRatio_working_3-way'!H122)</f>
        <v>1.6834705494267366</v>
      </c>
      <c r="L123" s="21">
        <f>IF(OR($A123="",$B123="",$C123=""),"",'OddsRatio_working_3-way'!I122)</f>
        <v>4.2070541165408413</v>
      </c>
      <c r="M123" s="22">
        <f>IF(OR($A123="",$B123="",$C123=""),"",'OddsRatio_working_3-way'!J122)</f>
        <v>5.9420178189317898</v>
      </c>
      <c r="N123" s="23">
        <f t="shared" si="29"/>
        <v>58.931648477886277</v>
      </c>
      <c r="O123" s="24">
        <f t="shared" si="30"/>
        <v>24.009190120620335</v>
      </c>
      <c r="P123" s="24">
        <f t="shared" si="31"/>
        <v>17.059161401493391</v>
      </c>
      <c r="Q123" t="s">
        <v>342</v>
      </c>
      <c r="R123" t="s">
        <v>343</v>
      </c>
      <c r="S123" s="48" t="s">
        <v>416</v>
      </c>
      <c r="T123" s="35">
        <v>100</v>
      </c>
      <c r="U123" s="35">
        <f t="shared" si="32"/>
        <v>52.153110047846894</v>
      </c>
      <c r="V123" s="35">
        <f t="shared" si="33"/>
        <v>71.751412429378533</v>
      </c>
      <c r="W123" s="35">
        <f t="shared" si="34"/>
        <v>73.190348525469176</v>
      </c>
      <c r="X123" s="35">
        <f t="shared" si="35"/>
        <v>55.058239045152305</v>
      </c>
      <c r="Y123" s="35">
        <f t="shared" si="36"/>
        <v>74.656541426683944</v>
      </c>
      <c r="Z123" s="35">
        <f t="shared" si="37"/>
        <v>76.095477522774587</v>
      </c>
      <c r="AA123" s="35">
        <f t="shared" si="38"/>
        <v>-2.9051289973054111</v>
      </c>
      <c r="AB123" s="35">
        <f t="shared" si="39"/>
        <v>-2.9051289973054111</v>
      </c>
      <c r="AC123" s="35">
        <f t="shared" si="40"/>
        <v>-2.9051289973054111</v>
      </c>
      <c r="AF123">
        <v>1.89</v>
      </c>
      <c r="AG123">
        <v>1.99</v>
      </c>
      <c r="AJ123" t="s">
        <v>419</v>
      </c>
    </row>
    <row r="124" spans="1:36" ht="15" x14ac:dyDescent="0.25">
      <c r="A124">
        <v>2.09</v>
      </c>
      <c r="B124">
        <v>3.54</v>
      </c>
      <c r="C124">
        <v>3.73</v>
      </c>
      <c r="D124" s="20">
        <f t="shared" si="28"/>
        <v>2.9051289973054173E-2</v>
      </c>
      <c r="E124" s="17">
        <f>IF(OR($A124="",$B124="",$C124=""),"",A124*'MPTO_working_3-way'!$I123)</f>
        <v>2.1507171960436833</v>
      </c>
      <c r="F124" s="21">
        <f>IF(OR($A124="",$B124="",$C124=""),"",B124*'MPTO_working_3-way'!$I123)</f>
        <v>3.6428415665046119</v>
      </c>
      <c r="G124" s="22">
        <f>IF(OR($A124="",$B124="",$C124=""),"",C124*'MPTO_working_3-way'!$I123)</f>
        <v>3.8383613115994919</v>
      </c>
      <c r="H124" s="17">
        <f>IF(OR($A124="",$B124="",$C124=""),"",'MPTO_working_3-way'!E123)</f>
        <v>2.1331734365813628</v>
      </c>
      <c r="I124" s="21">
        <f>IF(OR($A124="",$B124="",$C124=""),"",'MPTO_working_3-way'!F123)</f>
        <v>3.6656607651198052</v>
      </c>
      <c r="J124" s="22">
        <f>IF(OR($A124="",$B124="",$C124=""),"",'MPTO_working_3-way'!G123)</f>
        <v>3.8697780759703688</v>
      </c>
      <c r="K124" s="17">
        <f>IF(OR($A124="",$B124="",$C124=""),"",'OddsRatio_working_3-way'!H123)</f>
        <v>2.140289096731947</v>
      </c>
      <c r="L124" s="21">
        <f>IF(OR($A124="",$B124="",$C124=""),"",'OddsRatio_working_3-way'!I123)</f>
        <v>3.657187436421236</v>
      </c>
      <c r="M124" s="22">
        <f>IF(OR($A124="",$B124="",$C124=""),"",'OddsRatio_working_3-way'!J123)</f>
        <v>3.8559534257598327</v>
      </c>
      <c r="N124" s="23">
        <f t="shared" si="29"/>
        <v>46.496117752698204</v>
      </c>
      <c r="O124" s="24">
        <f t="shared" si="30"/>
        <v>27.451097769248374</v>
      </c>
      <c r="P124" s="24">
        <f t="shared" si="31"/>
        <v>26.052784478053422</v>
      </c>
      <c r="Q124" t="s">
        <v>344</v>
      </c>
      <c r="R124" t="s">
        <v>345</v>
      </c>
      <c r="S124" s="48" t="s">
        <v>416</v>
      </c>
      <c r="T124" s="35">
        <v>100</v>
      </c>
      <c r="U124" s="35">
        <f t="shared" si="32"/>
        <v>74.874371859296474</v>
      </c>
      <c r="V124" s="35">
        <f t="shared" si="33"/>
        <v>74.160206718346245</v>
      </c>
      <c r="W124" s="35">
        <f t="shared" si="34"/>
        <v>48.453608247422686</v>
      </c>
      <c r="X124" s="35">
        <f t="shared" si="35"/>
        <v>77.386185034231076</v>
      </c>
      <c r="Y124" s="35">
        <f t="shared" si="36"/>
        <v>76.672019893280847</v>
      </c>
      <c r="Z124" s="35">
        <f t="shared" si="37"/>
        <v>50.965421422357259</v>
      </c>
      <c r="AA124" s="35">
        <f t="shared" si="38"/>
        <v>-2.511813174934602</v>
      </c>
      <c r="AB124" s="35">
        <f t="shared" si="39"/>
        <v>-2.511813174934602</v>
      </c>
      <c r="AC124" s="35">
        <f t="shared" si="40"/>
        <v>-2.5118131749345736</v>
      </c>
      <c r="AF124">
        <v>1.98</v>
      </c>
      <c r="AG124">
        <v>1.91</v>
      </c>
      <c r="AJ124" t="s">
        <v>419</v>
      </c>
    </row>
    <row r="125" spans="1:36" ht="15" x14ac:dyDescent="0.25">
      <c r="A125">
        <v>3.98</v>
      </c>
      <c r="B125">
        <v>3.87</v>
      </c>
      <c r="C125">
        <v>1.94</v>
      </c>
      <c r="D125" s="20">
        <f t="shared" si="28"/>
        <v>2.5118131749345851E-2</v>
      </c>
      <c r="E125" s="17">
        <f>IF(OR($A125="",$B125="",$C125=""),"",A125*'MPTO_working_3-way'!$I124)</f>
        <v>4.0799701643623969</v>
      </c>
      <c r="F125" s="21">
        <f>IF(OR($A125="",$B125="",$C125=""),"",B125*'MPTO_working_3-way'!$I124)</f>
        <v>3.9672071698699685</v>
      </c>
      <c r="G125" s="22">
        <f>IF(OR($A125="",$B125="",$C125=""),"",C125*'MPTO_working_3-way'!$I124)</f>
        <v>1.9887291755937309</v>
      </c>
      <c r="H125" s="17">
        <f>IF(OR($A125="",$B125="",$C125=""),"",'MPTO_working_3-way'!E124)</f>
        <v>4.1171990209455407</v>
      </c>
      <c r="I125" s="21">
        <f>IF(OR($A125="",$B125="",$C125=""),"",'MPTO_working_3-way'!F124)</f>
        <v>3.9995964849754455</v>
      </c>
      <c r="J125" s="22">
        <f>IF(OR($A125="",$B125="",$C125=""),"",'MPTO_working_3-way'!G124)</f>
        <v>1.9720318284144107</v>
      </c>
      <c r="K125" s="17">
        <f>IF(OR($A125="",$B125="",$C125=""),"",'OddsRatio_working_3-way'!H124)</f>
        <v>4.1020255544701953</v>
      </c>
      <c r="L125" s="21">
        <f>IF(OR($A125="",$B125="",$C125=""),"",'OddsRatio_working_3-way'!I124)</f>
        <v>3.9875212554796851</v>
      </c>
      <c r="M125" s="22">
        <f>IF(OR($A125="",$B125="",$C125=""),"",'OddsRatio_working_3-way'!J124)</f>
        <v>1.9784912822825445</v>
      </c>
      <c r="N125" s="23">
        <f t="shared" si="29"/>
        <v>24.509983154650751</v>
      </c>
      <c r="O125" s="24">
        <f t="shared" si="30"/>
        <v>25.206649342509042</v>
      </c>
      <c r="P125" s="24">
        <f t="shared" si="31"/>
        <v>50.283367502840207</v>
      </c>
      <c r="Q125" t="s">
        <v>346</v>
      </c>
      <c r="R125" t="s">
        <v>347</v>
      </c>
      <c r="S125" s="48" t="s">
        <v>416</v>
      </c>
      <c r="T125" s="35">
        <v>100</v>
      </c>
      <c r="U125" s="35">
        <f t="shared" si="32"/>
        <v>20.634920634920633</v>
      </c>
      <c r="V125" s="35">
        <f t="shared" si="33"/>
        <v>84.98498498498499</v>
      </c>
      <c r="W125" s="35">
        <f t="shared" si="34"/>
        <v>91.511035653650268</v>
      </c>
      <c r="X125" s="35">
        <f t="shared" si="35"/>
        <v>23.503979361364763</v>
      </c>
      <c r="Y125" s="35">
        <f t="shared" si="36"/>
        <v>87.854043711429114</v>
      </c>
      <c r="Z125" s="35">
        <f t="shared" si="37"/>
        <v>94.380094380094377</v>
      </c>
      <c r="AA125" s="35">
        <f t="shared" si="38"/>
        <v>-2.8690587264441305</v>
      </c>
      <c r="AB125" s="35">
        <f t="shared" si="39"/>
        <v>-2.8690587264441234</v>
      </c>
      <c r="AC125" s="35">
        <f t="shared" si="40"/>
        <v>-2.8690587264441092</v>
      </c>
      <c r="AF125">
        <v>1.67</v>
      </c>
      <c r="AG125">
        <v>2.33</v>
      </c>
      <c r="AJ125" t="s">
        <v>423</v>
      </c>
    </row>
    <row r="126" spans="1:36" ht="15" x14ac:dyDescent="0.25">
      <c r="A126">
        <v>1.26</v>
      </c>
      <c r="B126">
        <v>6.66</v>
      </c>
      <c r="C126">
        <v>11.78</v>
      </c>
      <c r="D126" s="20">
        <f t="shared" si="28"/>
        <v>2.8690587264441181E-2</v>
      </c>
      <c r="E126" s="17">
        <f>IF(OR($A126="",$B126="",$C126=""),"",A126*'MPTO_working_3-way'!$I125)</f>
        <v>1.2961501399531958</v>
      </c>
      <c r="F126" s="21">
        <f>IF(OR($A126="",$B126="",$C126=""),"",B126*'MPTO_working_3-way'!$I125)</f>
        <v>6.8510793111811781</v>
      </c>
      <c r="G126" s="22">
        <f>IF(OR($A126="",$B126="",$C126=""),"",C126*'MPTO_working_3-way'!$I125)</f>
        <v>12.117975117975117</v>
      </c>
      <c r="H126" s="17">
        <f>IF(OR($A126="",$B126="",$C126=""),"",'MPTO_working_3-way'!E125)</f>
        <v>1.2753682468720962</v>
      </c>
      <c r="I126" s="21">
        <f>IF(OR($A126="",$B126="",$C126=""),"",'MPTO_working_3-way'!F125)</f>
        <v>7.1130523832631898</v>
      </c>
      <c r="J126" s="22">
        <f>IF(OR($A126="",$B126="",$C126=""),"",'MPTO_working_3-way'!G125)</f>
        <v>13.275608443268359</v>
      </c>
      <c r="K126" s="17">
        <f>IF(OR($A126="",$B126="",$C126=""),"",'OddsRatio_working_3-way'!H125)</f>
        <v>1.2811485437704855</v>
      </c>
      <c r="L126" s="21">
        <f>IF(OR($A126="",$B126="",$C126=""),"",'OddsRatio_working_3-way'!I125)</f>
        <v>7.1203875297728674</v>
      </c>
      <c r="M126" s="22">
        <f>IF(OR($A126="",$B126="",$C126=""),"",'OddsRatio_working_3-way'!J125)</f>
        <v>12.656851160945495</v>
      </c>
      <c r="N126" s="23">
        <f t="shared" si="29"/>
        <v>77.151555917442565</v>
      </c>
      <c r="O126" s="24">
        <f t="shared" si="30"/>
        <v>14.596240308705349</v>
      </c>
      <c r="P126" s="24">
        <f t="shared" si="31"/>
        <v>8.2522037738520897</v>
      </c>
      <c r="Q126" t="s">
        <v>348</v>
      </c>
      <c r="R126" t="s">
        <v>349</v>
      </c>
      <c r="S126" s="48" t="s">
        <v>416</v>
      </c>
      <c r="T126" s="35">
        <v>100</v>
      </c>
      <c r="U126" s="35">
        <f t="shared" si="32"/>
        <v>68.35443037974683</v>
      </c>
      <c r="V126" s="35">
        <f t="shared" si="33"/>
        <v>71.751412429378533</v>
      </c>
      <c r="W126" s="35">
        <f t="shared" si="34"/>
        <v>57.627118644067799</v>
      </c>
      <c r="X126" s="35">
        <f t="shared" si="35"/>
        <v>70.621468926553675</v>
      </c>
      <c r="Y126" s="35">
        <f t="shared" si="36"/>
        <v>74.018450976185363</v>
      </c>
      <c r="Z126" s="35">
        <f t="shared" si="37"/>
        <v>59.89415719087463</v>
      </c>
      <c r="AA126" s="35">
        <f t="shared" si="38"/>
        <v>-2.2670385468068446</v>
      </c>
      <c r="AB126" s="35">
        <f t="shared" si="39"/>
        <v>-2.2670385468068304</v>
      </c>
      <c r="AC126" s="35">
        <f t="shared" si="40"/>
        <v>-2.2670385468068304</v>
      </c>
      <c r="AF126">
        <v>1.51</v>
      </c>
      <c r="AG126">
        <v>2.67</v>
      </c>
      <c r="AJ126" t="s">
        <v>423</v>
      </c>
    </row>
    <row r="127" spans="1:36" ht="15" x14ac:dyDescent="0.25">
      <c r="A127">
        <v>3.16</v>
      </c>
      <c r="B127">
        <v>3.54</v>
      </c>
      <c r="C127">
        <v>2.36</v>
      </c>
      <c r="D127" s="20">
        <f t="shared" si="28"/>
        <v>2.2670385468068321E-2</v>
      </c>
      <c r="E127" s="17">
        <f>IF(OR($A127="",$B127="",$C127=""),"",A127*'MPTO_working_3-way'!$I126)</f>
        <v>3.231638418079096</v>
      </c>
      <c r="F127" s="21">
        <f>IF(OR($A127="",$B127="",$C127=""),"",B127*'MPTO_working_3-way'!$I126)</f>
        <v>3.6202531645569618</v>
      </c>
      <c r="G127" s="22">
        <f>IF(OR($A127="",$B127="",$C127=""),"",C127*'MPTO_working_3-way'!$I126)</f>
        <v>2.4135021097046412</v>
      </c>
      <c r="H127" s="17">
        <f>IF(OR($A127="",$B127="",$C127=""),"",'MPTO_working_3-way'!E126)</f>
        <v>3.2373051396820496</v>
      </c>
      <c r="I127" s="21">
        <f>IF(OR($A127="",$B127="",$C127=""),"",'MPTO_working_3-way'!F126)</f>
        <v>3.6373016561172289</v>
      </c>
      <c r="J127" s="22">
        <f>IF(OR($A127="",$B127="",$C127=""),"",'MPTO_working_3-way'!G126)</f>
        <v>2.4028525604307482</v>
      </c>
      <c r="K127" s="17">
        <f>IF(OR($A127="",$B127="",$C127=""),"",'OddsRatio_working_3-way'!H126)</f>
        <v>3.2355273261080928</v>
      </c>
      <c r="L127" s="21">
        <f>IF(OR($A127="",$B127="",$C127=""),"",'OddsRatio_working_3-way'!I126)</f>
        <v>3.6288145408863683</v>
      </c>
      <c r="M127" s="22">
        <f>IF(OR($A127="",$B127="",$C127=""),"",'OddsRatio_working_3-way'!J126)</f>
        <v>2.4075542423643546</v>
      </c>
      <c r="N127" s="23">
        <f t="shared" si="29"/>
        <v>30.944055944055943</v>
      </c>
      <c r="O127" s="24">
        <f t="shared" si="30"/>
        <v>27.622377622377627</v>
      </c>
      <c r="P127" s="24">
        <f t="shared" si="31"/>
        <v>41.43356643356644</v>
      </c>
      <c r="Q127" t="s">
        <v>134</v>
      </c>
      <c r="R127" t="s">
        <v>102</v>
      </c>
      <c r="S127" s="48" t="s">
        <v>416</v>
      </c>
      <c r="T127" s="35">
        <v>100</v>
      </c>
      <c r="U127" s="35">
        <f t="shared" si="32"/>
        <v>56.331877729257641</v>
      </c>
      <c r="V127" s="35">
        <f t="shared" si="33"/>
        <v>71.181556195965413</v>
      </c>
      <c r="W127" s="35">
        <f t="shared" si="34"/>
        <v>70.238095238095241</v>
      </c>
      <c r="X127" s="35">
        <f t="shared" si="35"/>
        <v>58.580348565939346</v>
      </c>
      <c r="Y127" s="35">
        <f t="shared" si="36"/>
        <v>73.430027032647118</v>
      </c>
      <c r="Z127" s="35">
        <f t="shared" si="37"/>
        <v>72.486566074776945</v>
      </c>
      <c r="AA127" s="35">
        <f t="shared" si="38"/>
        <v>-2.2484708366817046</v>
      </c>
      <c r="AB127" s="35">
        <f t="shared" si="39"/>
        <v>-2.2484708366817046</v>
      </c>
      <c r="AC127" s="35">
        <f t="shared" si="40"/>
        <v>-2.2484708366817046</v>
      </c>
      <c r="AF127">
        <v>1.78</v>
      </c>
      <c r="AG127">
        <v>2.15</v>
      </c>
      <c r="AJ127" t="s">
        <v>139</v>
      </c>
    </row>
    <row r="128" spans="1:36" ht="15" x14ac:dyDescent="0.25">
      <c r="A128">
        <v>2.29</v>
      </c>
      <c r="B128">
        <v>3.47</v>
      </c>
      <c r="C128">
        <v>3.36</v>
      </c>
      <c r="D128" s="20">
        <f t="shared" si="28"/>
        <v>2.2484708366817152E-2</v>
      </c>
      <c r="E128" s="17">
        <f>IF(OR($A128="",$B128="",$C128=""),"",A128*'MPTO_working_3-way'!$I127)</f>
        <v>2.3414899821600113</v>
      </c>
      <c r="F128" s="21">
        <f>IF(OR($A128="",$B128="",$C128=""),"",B128*'MPTO_working_3-way'!$I127)</f>
        <v>3.5480219380328557</v>
      </c>
      <c r="G128" s="22">
        <f>IF(OR($A128="",$B128="",$C128=""),"",C128*'MPTO_working_3-way'!$I127)</f>
        <v>3.4355486201125056</v>
      </c>
      <c r="H128" s="17">
        <f>IF(OR($A128="",$B128="",$C128=""),"",'MPTO_working_3-way'!E127)</f>
        <v>2.3299903878341937</v>
      </c>
      <c r="I128" s="21">
        <f>IF(OR($A128="",$B128="",$C128=""),"",'MPTO_working_3-way'!F127)</f>
        <v>3.5626550847516434</v>
      </c>
      <c r="J128" s="22">
        <f>IF(OR($A128="",$B128="",$C128=""),"",'MPTO_working_3-way'!G127)</f>
        <v>3.4468003364062714</v>
      </c>
      <c r="K128" s="17">
        <f>IF(OR($A128="",$B128="",$C128=""),"",'OddsRatio_working_3-way'!H127)</f>
        <v>2.3349361910199167</v>
      </c>
      <c r="L128" s="21">
        <f>IF(OR($A128="",$B128="",$C128=""),"",'OddsRatio_working_3-way'!I127)</f>
        <v>3.5560406138133285</v>
      </c>
      <c r="M128" s="22">
        <f>IF(OR($A128="",$B128="",$C128=""),"",'OddsRatio_working_3-way'!J127)</f>
        <v>3.4422088455868245</v>
      </c>
      <c r="N128" s="23">
        <f t="shared" si="29"/>
        <v>42.707848746698701</v>
      </c>
      <c r="O128" s="24">
        <f t="shared" si="30"/>
        <v>28.184718625342946</v>
      </c>
      <c r="P128" s="24">
        <f t="shared" si="31"/>
        <v>29.107432627958339</v>
      </c>
      <c r="Q128" t="s">
        <v>130</v>
      </c>
      <c r="R128" t="s">
        <v>127</v>
      </c>
      <c r="S128" s="48" t="s">
        <v>416</v>
      </c>
      <c r="T128" s="35">
        <v>100</v>
      </c>
      <c r="U128" s="35">
        <f t="shared" si="32"/>
        <v>32.885906040268459</v>
      </c>
      <c r="V128" s="35">
        <f t="shared" si="33"/>
        <v>77.827050997782706</v>
      </c>
      <c r="W128" s="35">
        <f t="shared" si="34"/>
        <v>86.789960369881101</v>
      </c>
      <c r="X128" s="35">
        <f t="shared" si="35"/>
        <v>35.382988632336186</v>
      </c>
      <c r="Y128" s="35">
        <f t="shared" si="36"/>
        <v>80.324133589850433</v>
      </c>
      <c r="Z128" s="35">
        <f t="shared" si="37"/>
        <v>89.287042961948842</v>
      </c>
      <c r="AA128" s="35">
        <f t="shared" si="38"/>
        <v>-2.4970825920677271</v>
      </c>
      <c r="AB128" s="35">
        <f t="shared" si="39"/>
        <v>-2.4970825920677271</v>
      </c>
      <c r="AC128" s="35">
        <f t="shared" si="40"/>
        <v>-2.4970825920677413</v>
      </c>
      <c r="AF128">
        <v>2.11</v>
      </c>
      <c r="AG128">
        <v>1.81</v>
      </c>
      <c r="AJ128" t="s">
        <v>139</v>
      </c>
    </row>
    <row r="129" spans="1:36" ht="15" x14ac:dyDescent="0.25">
      <c r="A129">
        <v>1.49</v>
      </c>
      <c r="B129">
        <v>4.51</v>
      </c>
      <c r="C129">
        <v>7.57</v>
      </c>
      <c r="D129" s="20">
        <f t="shared" si="28"/>
        <v>2.4970825920677342E-2</v>
      </c>
      <c r="E129" s="17">
        <f>IF(OR($A129="",$B129="",$C129=""),"",A129*'MPTO_working_3-way'!$I128)</f>
        <v>1.5272065306218092</v>
      </c>
      <c r="F129" s="21">
        <f>IF(OR($A129="",$B129="",$C129=""),"",B129*'MPTO_working_3-way'!$I128)</f>
        <v>4.6226184249022548</v>
      </c>
      <c r="G129" s="22">
        <f>IF(OR($A129="",$B129="",$C129=""),"",C129*'MPTO_working_3-way'!$I128)</f>
        <v>7.7590291522195276</v>
      </c>
      <c r="H129" s="17">
        <f>IF(OR($A129="",$B129="",$C129=""),"",'MPTO_working_3-way'!E128)</f>
        <v>1.50871130444949</v>
      </c>
      <c r="I129" s="21">
        <f>IF(OR($A129="",$B129="",$C129=""),"",'MPTO_working_3-way'!F128)</f>
        <v>4.6859064685768015</v>
      </c>
      <c r="J129" s="22">
        <f>IF(OR($A129="",$B129="",$C129=""),"",'MPTO_working_3-way'!G128)</f>
        <v>8.0790592395974841</v>
      </c>
      <c r="K129" s="17">
        <f>IF(OR($A129="",$B129="",$C129=""),"",'OddsRatio_working_3-way'!H128)</f>
        <v>1.5148221030000277</v>
      </c>
      <c r="L129" s="21">
        <f>IF(OR($A129="",$B129="",$C129=""),"",'OddsRatio_working_3-way'!I128)</f>
        <v>4.6878073092450983</v>
      </c>
      <c r="M129" s="22">
        <f>IF(OR($A129="",$B129="",$C129=""),"",'OddsRatio_working_3-way'!J128)</f>
        <v>7.9028188096126222</v>
      </c>
      <c r="N129" s="23">
        <f t="shared" si="29"/>
        <v>65.479028536686869</v>
      </c>
      <c r="O129" s="24">
        <f t="shared" si="30"/>
        <v>21.632761090834464</v>
      </c>
      <c r="P129" s="24">
        <f t="shared" si="31"/>
        <v>12.888210372478657</v>
      </c>
      <c r="Q129" t="s">
        <v>126</v>
      </c>
      <c r="R129" t="s">
        <v>133</v>
      </c>
      <c r="S129" s="48" t="s">
        <v>416</v>
      </c>
      <c r="T129" s="35">
        <v>100</v>
      </c>
      <c r="U129" s="35">
        <f t="shared" si="32"/>
        <v>58.50622406639004</v>
      </c>
      <c r="V129" s="35">
        <f t="shared" si="33"/>
        <v>70.501474926253692</v>
      </c>
      <c r="W129" s="35">
        <f t="shared" si="34"/>
        <v>68.75</v>
      </c>
      <c r="X129" s="35">
        <f t="shared" si="35"/>
        <v>60.748525073746308</v>
      </c>
      <c r="Y129" s="35">
        <f t="shared" si="36"/>
        <v>72.743775933609953</v>
      </c>
      <c r="Z129" s="35">
        <f t="shared" si="37"/>
        <v>70.992301007356275</v>
      </c>
      <c r="AA129" s="35">
        <f t="shared" si="38"/>
        <v>-2.2423010073562679</v>
      </c>
      <c r="AB129" s="35">
        <f t="shared" si="39"/>
        <v>-2.2423010073562608</v>
      </c>
      <c r="AC129" s="35">
        <f t="shared" si="40"/>
        <v>-2.242301007356275</v>
      </c>
      <c r="AF129">
        <v>1.8</v>
      </c>
      <c r="AG129">
        <v>2.11</v>
      </c>
      <c r="AJ129" t="s">
        <v>139</v>
      </c>
    </row>
    <row r="130" spans="1:36" ht="15" x14ac:dyDescent="0.25">
      <c r="A130">
        <v>2.41</v>
      </c>
      <c r="B130">
        <v>3.39</v>
      </c>
      <c r="C130">
        <v>3.2</v>
      </c>
      <c r="D130" s="20">
        <f t="shared" si="28"/>
        <v>2.2423010073562732E-2</v>
      </c>
      <c r="E130" s="17">
        <f>IF(OR($A130="",$B130="",$C130=""),"",A130*'MPTO_working_3-way'!$I129)</f>
        <v>2.4640394542772865</v>
      </c>
      <c r="F130" s="21">
        <f>IF(OR($A130="",$B130="",$C130=""),"",B130*'MPTO_working_3-way'!$I129)</f>
        <v>3.4660140041493777</v>
      </c>
      <c r="G130" s="22">
        <f>IF(OR($A130="",$B130="",$C130=""),"",C130*'MPTO_working_3-way'!$I129)</f>
        <v>3.2717536322354008</v>
      </c>
      <c r="H130" s="17">
        <f>IF(OR($A130="",$B130="",$C130=""),"",'MPTO_working_3-way'!E129)</f>
        <v>2.4542080207073211</v>
      </c>
      <c r="I130" s="21">
        <f>IF(OR($A130="",$B130="",$C130=""),"",'MPTO_working_3-way'!F129)</f>
        <v>3.4781288331859557</v>
      </c>
      <c r="J130" s="22">
        <f>IF(OR($A130="",$B130="",$C130=""),"",'MPTO_working_3-way'!G129)</f>
        <v>3.278412672403848</v>
      </c>
      <c r="K130" s="17">
        <f>IF(OR($A130="",$B130="",$C130=""),"",'OddsRatio_working_3-way'!H129)</f>
        <v>2.4585750262990311</v>
      </c>
      <c r="L130" s="21">
        <f>IF(OR($A130="",$B130="",$C130=""),"",'OddsRatio_working_3-way'!I129)</f>
        <v>3.4723363920955199</v>
      </c>
      <c r="M130" s="22">
        <f>IF(OR($A130="",$B130="",$C130=""),"",'OddsRatio_working_3-way'!J129)</f>
        <v>3.2757908211757929</v>
      </c>
      <c r="N130" s="23">
        <f t="shared" si="29"/>
        <v>40.583765745476036</v>
      </c>
      <c r="O130" s="24">
        <f t="shared" si="30"/>
        <v>28.851585677462317</v>
      </c>
      <c r="P130" s="24">
        <f t="shared" si="31"/>
        <v>30.564648577061643</v>
      </c>
      <c r="Q130" t="s">
        <v>128</v>
      </c>
      <c r="R130" t="s">
        <v>129</v>
      </c>
      <c r="S130" s="48" t="s">
        <v>416</v>
      </c>
      <c r="T130" s="35">
        <v>100</v>
      </c>
      <c r="U130" s="35">
        <f t="shared" si="32"/>
        <v>36.708860759493668</v>
      </c>
      <c r="V130" s="35">
        <f t="shared" si="33"/>
        <v>77.578475336322867</v>
      </c>
      <c r="W130" s="35">
        <f t="shared" si="34"/>
        <v>83.22147651006712</v>
      </c>
      <c r="X130" s="35">
        <f t="shared" si="35"/>
        <v>39.20004815361002</v>
      </c>
      <c r="Y130" s="35">
        <f t="shared" si="36"/>
        <v>80.069662730439205</v>
      </c>
      <c r="Z130" s="35">
        <f t="shared" si="37"/>
        <v>85.712663904183444</v>
      </c>
      <c r="AA130" s="35">
        <f t="shared" si="38"/>
        <v>-2.491187394116352</v>
      </c>
      <c r="AB130" s="35">
        <f t="shared" si="39"/>
        <v>-2.4911873941163378</v>
      </c>
      <c r="AC130" s="35">
        <f t="shared" si="40"/>
        <v>-2.4911873941163236</v>
      </c>
      <c r="AF130">
        <v>2.02</v>
      </c>
      <c r="AG130">
        <v>1.89</v>
      </c>
      <c r="AJ130" t="s">
        <v>139</v>
      </c>
    </row>
    <row r="131" spans="1:36" s="35" customFormat="1" ht="15" x14ac:dyDescent="0.25">
      <c r="A131">
        <v>1.58</v>
      </c>
      <c r="B131">
        <v>4.46</v>
      </c>
      <c r="C131">
        <v>5.96</v>
      </c>
      <c r="D131" s="20">
        <f t="shared" si="28"/>
        <v>2.4911873941163343E-2</v>
      </c>
      <c r="E131" s="17">
        <f>IF(OR($A131="",$B131="",$C131=""),"",A131*'MPTO_working_3-way'!$I130)</f>
        <v>1.6193607608270382</v>
      </c>
      <c r="F131" s="21">
        <f>IF(OR($A131="",$B131="",$C131=""),"",B131*'MPTO_working_3-way'!$I130)</f>
        <v>4.5711069577775882</v>
      </c>
      <c r="G131" s="22">
        <f>IF(OR($A131="",$B131="",$C131=""),"",C131*'MPTO_working_3-way'!$I130)</f>
        <v>6.1084747686893337</v>
      </c>
      <c r="H131" s="17">
        <f>IF(OR($A131="",$B131="",$C131=""),"",'MPTO_working_3-way'!E130)</f>
        <v>1.6010055994948216</v>
      </c>
      <c r="I131" s="21">
        <f>IF(OR($A131="",$B131="",$C131=""),"",'MPTO_working_3-way'!F130)</f>
        <v>4.6315318028205121</v>
      </c>
      <c r="J131" s="22">
        <f>IF(OR($A131="",$B131="",$C131=""),"",'MPTO_working_3-way'!G130)</f>
        <v>6.2703285258260513</v>
      </c>
      <c r="K131" s="17">
        <f>IF(OR($A131="",$B131="",$C131=""),"",'OddsRatio_working_3-way'!H130)</f>
        <v>1.6072306626557942</v>
      </c>
      <c r="L131" s="21">
        <f>IF(OR($A131="",$B131="",$C131=""),"",'OddsRatio_working_3-way'!I130)</f>
        <v>4.6224449875673193</v>
      </c>
      <c r="M131" s="22">
        <f>IF(OR($A131="",$B131="",$C131=""),"",'OddsRatio_working_3-way'!J130)</f>
        <v>6.1928691151254069</v>
      </c>
      <c r="N131" s="23">
        <f t="shared" si="29"/>
        <v>61.752762212743818</v>
      </c>
      <c r="O131" s="24">
        <f t="shared" si="30"/>
        <v>21.87653907985095</v>
      </c>
      <c r="P131" s="24">
        <f t="shared" si="31"/>
        <v>16.370698707405239</v>
      </c>
      <c r="Q131" t="s">
        <v>138</v>
      </c>
      <c r="R131" t="s">
        <v>103</v>
      </c>
      <c r="S131" s="48" t="s">
        <v>416</v>
      </c>
      <c r="T131" s="35">
        <v>100</v>
      </c>
      <c r="U131" s="35">
        <f t="shared" si="32"/>
        <v>51.219512195121943</v>
      </c>
      <c r="V131" s="35">
        <f t="shared" si="33"/>
        <v>71.910112359550567</v>
      </c>
      <c r="W131" s="35">
        <f t="shared" si="34"/>
        <v>74.554707379134854</v>
      </c>
      <c r="X131" s="35">
        <f t="shared" si="35"/>
        <v>53.535180261314586</v>
      </c>
      <c r="Y131" s="35">
        <f t="shared" si="36"/>
        <v>74.225780425743196</v>
      </c>
      <c r="Z131" s="35">
        <f t="shared" si="37"/>
        <v>76.870375445327483</v>
      </c>
      <c r="AA131" s="35">
        <f t="shared" si="38"/>
        <v>-2.315668066192643</v>
      </c>
      <c r="AB131" s="35">
        <f t="shared" si="39"/>
        <v>-2.3156680661926288</v>
      </c>
      <c r="AC131" s="35">
        <f t="shared" si="40"/>
        <v>-2.3156680661926288</v>
      </c>
      <c r="AD131" s="36"/>
      <c r="AE131" s="36"/>
      <c r="AF131">
        <v>1.76</v>
      </c>
      <c r="AG131">
        <v>2.16</v>
      </c>
      <c r="AH131" s="36"/>
      <c r="AI131" s="36"/>
      <c r="AJ131" t="s">
        <v>139</v>
      </c>
    </row>
    <row r="132" spans="1:36" ht="15" x14ac:dyDescent="0.25">
      <c r="A132">
        <v>2.0499999999999998</v>
      </c>
      <c r="B132">
        <v>3.56</v>
      </c>
      <c r="C132">
        <v>3.93</v>
      </c>
      <c r="D132" s="20">
        <f t="shared" ref="D132:D170" si="41">IF(OR($A132="",$B132="",$C132=""),"",(1/A132)+(1/B132)+(1/C132)-1)</f>
        <v>2.3156680661926332E-2</v>
      </c>
      <c r="E132" s="17">
        <f>IF(OR($A132="",$B132="",$C132=""),"",A132*'MPTO_working_3-way'!$I131)</f>
        <v>2.0974711953569489</v>
      </c>
      <c r="F132" s="21">
        <f>IF(OR($A132="",$B132="",$C132=""),"",B132*'MPTO_working_3-way'!$I131)</f>
        <v>3.6424377831564576</v>
      </c>
      <c r="G132" s="22">
        <f>IF(OR($A132="",$B132="",$C132=""),"",C132*'MPTO_working_3-way'!$I131)</f>
        <v>4.0210057550013705</v>
      </c>
      <c r="H132" s="17">
        <f>IF(OR($A132="",$B132="",$C132=""),"",'MPTO_working_3-way'!E131)</f>
        <v>2.0829602035816581</v>
      </c>
      <c r="I132" s="21">
        <f>IF(OR($A132="",$B132="",$C132=""),"",'MPTO_working_3-way'!F131)</f>
        <v>3.6605903169237286</v>
      </c>
      <c r="J132" s="22">
        <f>IF(OR($A132="",$B132="",$C132=""),"",'MPTO_working_3-way'!G131)</f>
        <v>4.0529471724704473</v>
      </c>
      <c r="K132" s="17">
        <f>IF(OR($A132="",$B132="",$C132=""),"",'OddsRatio_working_3-way'!H131)</f>
        <v>2.0888041844703777</v>
      </c>
      <c r="L132" s="21">
        <f>IF(OR($A132="",$B132="",$C132=""),"",'OddsRatio_working_3-way'!I131)</f>
        <v>3.6546082973753982</v>
      </c>
      <c r="M132" s="22">
        <f>IF(OR($A132="",$B132="",$C132=""),"",'OddsRatio_working_3-way'!J131)</f>
        <v>4.0382821528554365</v>
      </c>
      <c r="N132" s="23">
        <f t="shared" si="29"/>
        <v>47.676459262641721</v>
      </c>
      <c r="O132" s="24">
        <f t="shared" si="30"/>
        <v>27.454140867532452</v>
      </c>
      <c r="P132" s="24">
        <f t="shared" si="31"/>
        <v>24.869399869825831</v>
      </c>
      <c r="Q132" t="s">
        <v>132</v>
      </c>
      <c r="R132" t="s">
        <v>101</v>
      </c>
      <c r="S132" s="48" t="s">
        <v>416</v>
      </c>
      <c r="T132" s="35">
        <v>100</v>
      </c>
      <c r="U132" s="35">
        <f t="shared" si="32"/>
        <v>58.847736625514408</v>
      </c>
      <c r="V132" s="35">
        <f t="shared" si="33"/>
        <v>71.590909090909093</v>
      </c>
      <c r="W132" s="35">
        <f t="shared" si="34"/>
        <v>67.426710097719877</v>
      </c>
      <c r="X132" s="35">
        <f t="shared" si="35"/>
        <v>60.982380811371037</v>
      </c>
      <c r="Y132" s="35">
        <f t="shared" si="36"/>
        <v>73.725553276765737</v>
      </c>
      <c r="Z132" s="35">
        <f t="shared" si="37"/>
        <v>69.561354283576506</v>
      </c>
      <c r="AA132" s="35">
        <f t="shared" si="38"/>
        <v>-2.1346441858566294</v>
      </c>
      <c r="AB132" s="35">
        <f t="shared" si="39"/>
        <v>-2.1346441858566436</v>
      </c>
      <c r="AC132" s="35">
        <f t="shared" si="40"/>
        <v>-2.1346441858566294</v>
      </c>
      <c r="AF132">
        <v>2.06</v>
      </c>
      <c r="AG132">
        <v>1.85</v>
      </c>
      <c r="AJ132" t="s">
        <v>139</v>
      </c>
    </row>
    <row r="133" spans="1:36" ht="15" x14ac:dyDescent="0.25">
      <c r="A133">
        <v>2.4300000000000002</v>
      </c>
      <c r="B133">
        <v>3.52</v>
      </c>
      <c r="C133">
        <v>3.07</v>
      </c>
      <c r="D133" s="20">
        <f t="shared" si="41"/>
        <v>2.1346441858566489E-2</v>
      </c>
      <c r="E133" s="17">
        <f>IF(OR($A133="",$B133="",$C133=""),"",A133*'MPTO_working_3-way'!$I132)</f>
        <v>2.4818718537163167</v>
      </c>
      <c r="F133" s="21">
        <f>IF(OR($A133="",$B133="",$C133=""),"",B133*'MPTO_working_3-way'!$I132)</f>
        <v>3.5951394753421542</v>
      </c>
      <c r="G133" s="22">
        <f>IF(OR($A133="",$B133="",$C133=""),"",C133*'MPTO_working_3-way'!$I132)</f>
        <v>3.1355335765057988</v>
      </c>
      <c r="H133" s="17">
        <f>IF(OR($A133="",$B133="",$C133=""),"",'MPTO_working_3-way'!E132)</f>
        <v>2.4727554700054482</v>
      </c>
      <c r="I133" s="21">
        <f>IF(OR($A133="",$B133="",$C133=""),"",'MPTO_working_3-way'!F132)</f>
        <v>3.6104285694906166</v>
      </c>
      <c r="J133" s="22">
        <f>IF(OR($A133="",$B133="",$C133=""),"",'MPTO_working_3-way'!G132)</f>
        <v>3.138560361864096</v>
      </c>
      <c r="K133" s="17">
        <f>IF(OR($A133="",$B133="",$C133=""),"",'OddsRatio_working_3-way'!H132)</f>
        <v>2.4768763747217237</v>
      </c>
      <c r="L133" s="21">
        <f>IF(OR($A133="",$B133="",$C133=""),"",'OddsRatio_working_3-way'!I132)</f>
        <v>3.6026073176914282</v>
      </c>
      <c r="M133" s="22">
        <f>IF(OR($A133="",$B133="",$C133=""),"",'OddsRatio_working_3-way'!J132)</f>
        <v>3.1378560109608165</v>
      </c>
      <c r="N133" s="23">
        <f t="shared" ref="N133:N170" si="42">(1/E133)* 100</f>
        <v>40.292168933001733</v>
      </c>
      <c r="O133" s="24">
        <f t="shared" ref="O133:O170" si="43">(1/F133)* 100</f>
        <v>27.815332530452903</v>
      </c>
      <c r="P133" s="24">
        <f t="shared" ref="P133:P170" si="44">(1/G133)* 100</f>
        <v>31.89249853654535</v>
      </c>
      <c r="Q133" t="s">
        <v>136</v>
      </c>
      <c r="R133" t="s">
        <v>104</v>
      </c>
      <c r="S133" s="48" t="s">
        <v>416</v>
      </c>
      <c r="T133" s="35">
        <v>100</v>
      </c>
      <c r="U133" s="35">
        <f t="shared" ref="U133:U170" si="45">(1/A134)*((T133*A134)-T133)</f>
        <v>55.156950672645742</v>
      </c>
      <c r="V133" s="35">
        <f t="shared" ref="V133:V170" si="46">(1/B134)*((T133*B134)-T133)</f>
        <v>66.777408637873762</v>
      </c>
      <c r="W133" s="35">
        <f t="shared" ref="W133:W170" si="47">(1/C134)*((T133*C134)-T133)</f>
        <v>72.451790633608823</v>
      </c>
      <c r="X133" s="35">
        <f t="shared" ref="X133:X170" si="48">((1/B134)+(1/C134))*T133</f>
        <v>60.770800728517436</v>
      </c>
      <c r="Y133" s="35">
        <f t="shared" ref="Y133:Y170" si="49">((1/A134)+(1/C134))*T133</f>
        <v>72.391258693745456</v>
      </c>
      <c r="Z133" s="35">
        <f t="shared" ref="Z133:Z170" si="50">((1/A134)+(1/B134))*T133</f>
        <v>78.065640689480503</v>
      </c>
      <c r="AA133" s="35">
        <f t="shared" ref="AA133:AA170" si="51">U133-X133</f>
        <v>-5.6138500558716942</v>
      </c>
      <c r="AB133" s="35">
        <f t="shared" ref="AB133:AB170" si="52">V133-Y133</f>
        <v>-5.6138500558716942</v>
      </c>
      <c r="AC133" s="35">
        <f t="shared" ref="AC133:AC170" si="53">W133-Z133</f>
        <v>-5.61385005587168</v>
      </c>
      <c r="AF133">
        <v>1.96</v>
      </c>
      <c r="AG133">
        <v>1.94</v>
      </c>
      <c r="AJ133" t="s">
        <v>139</v>
      </c>
    </row>
    <row r="134" spans="1:36" s="35" customFormat="1" ht="15" x14ac:dyDescent="0.25">
      <c r="A134">
        <v>2.23</v>
      </c>
      <c r="B134">
        <v>3.01</v>
      </c>
      <c r="C134">
        <v>3.63</v>
      </c>
      <c r="D134" s="20">
        <f t="shared" si="41"/>
        <v>5.6138500558716942E-2</v>
      </c>
      <c r="E134" s="17">
        <f>IF(OR($A134="",$B134="",$C134=""),"",A134*'MPTO_working_3-way'!$I133)</f>
        <v>2.3551888562459387</v>
      </c>
      <c r="F134" s="21">
        <f>IF(OR($A134="",$B134="",$C134=""),"",B134*'MPTO_working_3-way'!$I133)</f>
        <v>3.1789768866817378</v>
      </c>
      <c r="G134" s="22">
        <f>IF(OR($A134="",$B134="",$C134=""),"",C134*'MPTO_working_3-way'!$I133)</f>
        <v>3.8337827570281422</v>
      </c>
      <c r="H134" s="17">
        <f>IF(OR($A134="",$B134="",$C134=""),"",'MPTO_working_3-way'!E133)</f>
        <v>2.3271093875279361</v>
      </c>
      <c r="I134" s="21">
        <f>IF(OR($A134="",$B134="",$C134=""),"",'MPTO_working_3-way'!F133)</f>
        <v>3.1896595819084901</v>
      </c>
      <c r="J134" s="22">
        <f>IF(OR($A134="",$B134="",$C134=""),"",'MPTO_working_3-way'!G133)</f>
        <v>3.8945471877664128</v>
      </c>
      <c r="K134" s="17">
        <f>IF(OR($A134="",$B134="",$C134=""),"",'OddsRatio_working_3-way'!H133)</f>
        <v>2.3391216671841204</v>
      </c>
      <c r="L134" s="21">
        <f>IF(OR($A134="",$B134="",$C134=""),"",'OddsRatio_working_3-way'!I133)</f>
        <v>3.1883207732033187</v>
      </c>
      <c r="M134" s="22">
        <f>IF(OR($A134="",$B134="",$C134=""),"",'OddsRatio_working_3-way'!J133)</f>
        <v>3.8633251908083222</v>
      </c>
      <c r="N134" s="23">
        <f t="shared" si="42"/>
        <v>42.459440029533489</v>
      </c>
      <c r="O134" s="24">
        <f t="shared" si="43"/>
        <v>31.456661550119495</v>
      </c>
      <c r="P134" s="24">
        <f t="shared" si="44"/>
        <v>26.083898420347019</v>
      </c>
      <c r="Q134" t="s">
        <v>350</v>
      </c>
      <c r="R134" t="s">
        <v>351</v>
      </c>
      <c r="S134" s="48" t="s">
        <v>416</v>
      </c>
      <c r="T134" s="35">
        <v>100</v>
      </c>
      <c r="U134" s="35">
        <f t="shared" si="45"/>
        <v>66.777408637873762</v>
      </c>
      <c r="V134" s="35">
        <f t="shared" si="46"/>
        <v>62.825278810408925</v>
      </c>
      <c r="W134" s="35">
        <f t="shared" si="47"/>
        <v>64.912280701754383</v>
      </c>
      <c r="X134" s="35">
        <f t="shared" si="48"/>
        <v>72.262440487836699</v>
      </c>
      <c r="Y134" s="35">
        <f t="shared" si="49"/>
        <v>68.310310660371854</v>
      </c>
      <c r="Z134" s="35">
        <f t="shared" si="50"/>
        <v>70.397312551717334</v>
      </c>
      <c r="AA134" s="35">
        <f t="shared" si="51"/>
        <v>-5.4850318499629367</v>
      </c>
      <c r="AB134" s="35">
        <f t="shared" si="52"/>
        <v>-5.4850318499629296</v>
      </c>
      <c r="AC134" s="35">
        <f t="shared" si="53"/>
        <v>-5.4850318499629509</v>
      </c>
      <c r="AD134" s="36"/>
      <c r="AE134" s="36"/>
      <c r="AF134">
        <v>2.06</v>
      </c>
      <c r="AG134">
        <v>1.75</v>
      </c>
      <c r="AH134" s="36"/>
      <c r="AI134" s="36"/>
      <c r="AJ134" t="s">
        <v>424</v>
      </c>
    </row>
    <row r="135" spans="1:36" ht="15" x14ac:dyDescent="0.25">
      <c r="A135">
        <v>3.01</v>
      </c>
      <c r="B135">
        <v>2.69</v>
      </c>
      <c r="C135">
        <v>2.85</v>
      </c>
      <c r="D135" s="20">
        <f t="shared" si="41"/>
        <v>5.4850318499629402E-2</v>
      </c>
      <c r="E135" s="17">
        <f>IF(OR($A135="",$B135="",$C135=""),"",A135*'MPTO_working_3-way'!$I134)</f>
        <v>3.1750994586838841</v>
      </c>
      <c r="F135" s="21">
        <f>IF(OR($A135="",$B135="",$C135=""),"",B135*'MPTO_working_3-way'!$I134)</f>
        <v>2.837547356764003</v>
      </c>
      <c r="G135" s="22">
        <f>IF(OR($A135="",$B135="",$C135=""),"",C135*'MPTO_working_3-way'!$I134)</f>
        <v>3.006323407723944</v>
      </c>
      <c r="H135" s="17">
        <f>IF(OR($A135="",$B135="",$C135=""),"",'MPTO_working_3-way'!E134)</f>
        <v>3.1852969331360668</v>
      </c>
      <c r="I135" s="21">
        <f>IF(OR($A135="",$B135="",$C135=""),"",'MPTO_working_3-way'!F134)</f>
        <v>2.8291442521005004</v>
      </c>
      <c r="J135" s="22">
        <f>IF(OR($A135="",$B135="",$C135=""),"",'MPTO_working_3-way'!G134)</f>
        <v>3.0066710199125173</v>
      </c>
      <c r="K135" s="17">
        <f>IF(OR($A135="",$B135="",$C135=""),"",'OddsRatio_working_3-way'!H134)</f>
        <v>3.1802370912303295</v>
      </c>
      <c r="L135" s="21">
        <f>IF(OR($A135="",$B135="",$C135=""),"",'OddsRatio_working_3-way'!I134)</f>
        <v>2.8331346687458994</v>
      </c>
      <c r="M135" s="22">
        <f>IF(OR($A135="",$B135="",$C135=""),"",'OddsRatio_working_3-way'!J134)</f>
        <v>3.0066858799881149</v>
      </c>
      <c r="N135" s="23">
        <f t="shared" si="42"/>
        <v>31.495076390914434</v>
      </c>
      <c r="O135" s="24">
        <f t="shared" si="43"/>
        <v>35.241702578681206</v>
      </c>
      <c r="P135" s="24">
        <f t="shared" si="44"/>
        <v>33.26322103040436</v>
      </c>
      <c r="Q135" t="s">
        <v>352</v>
      </c>
      <c r="R135" t="s">
        <v>353</v>
      </c>
      <c r="S135" s="48" t="s">
        <v>416</v>
      </c>
      <c r="T135" s="35">
        <v>100</v>
      </c>
      <c r="U135" s="35">
        <f t="shared" si="45"/>
        <v>52.606635071090047</v>
      </c>
      <c r="V135" s="35">
        <f t="shared" si="46"/>
        <v>71.751412429378533</v>
      </c>
      <c r="W135" s="35">
        <f t="shared" si="47"/>
        <v>73.40425531914893</v>
      </c>
      <c r="X135" s="35">
        <f t="shared" si="48"/>
        <v>54.844332251472537</v>
      </c>
      <c r="Y135" s="35">
        <f t="shared" si="49"/>
        <v>73.989109609761016</v>
      </c>
      <c r="Z135" s="35">
        <f t="shared" si="50"/>
        <v>75.641952499531428</v>
      </c>
      <c r="AA135" s="35">
        <f t="shared" si="51"/>
        <v>-2.2376971803824901</v>
      </c>
      <c r="AB135" s="35">
        <f t="shared" si="52"/>
        <v>-2.237697180382483</v>
      </c>
      <c r="AC135" s="35">
        <f t="shared" si="53"/>
        <v>-2.2376971803824972</v>
      </c>
      <c r="AF135">
        <v>3.02</v>
      </c>
      <c r="AG135">
        <v>1.37</v>
      </c>
      <c r="AJ135" t="s">
        <v>424</v>
      </c>
    </row>
    <row r="136" spans="1:36" ht="15" x14ac:dyDescent="0.25">
      <c r="A136">
        <v>2.11</v>
      </c>
      <c r="B136">
        <v>3.54</v>
      </c>
      <c r="C136">
        <v>3.76</v>
      </c>
      <c r="D136" s="20">
        <f t="shared" si="41"/>
        <v>2.2376971803824919E-2</v>
      </c>
      <c r="E136" s="17">
        <f>IF(OR($A136="",$B136="",$C136=""),"",A136*'MPTO_working_3-way'!$I135)</f>
        <v>2.1572154105060704</v>
      </c>
      <c r="F136" s="21">
        <f>IF(OR($A136="",$B136="",$C136=""),"",B136*'MPTO_working_3-way'!$I135)</f>
        <v>3.6192144801855402</v>
      </c>
      <c r="G136" s="22">
        <f>IF(OR($A136="",$B136="",$C136=""),"",C136*'MPTO_working_3-way'!$I135)</f>
        <v>3.8441374139823816</v>
      </c>
      <c r="H136" s="17">
        <f>IF(OR($A136="",$B136="",$C136=""),"",'MPTO_working_3-way'!E135)</f>
        <v>2.1437391750560724</v>
      </c>
      <c r="I136" s="21">
        <f>IF(OR($A136="",$B136="",$C136=""),"",'MPTO_working_3-way'!F135)</f>
        <v>3.636008165596023</v>
      </c>
      <c r="J136" s="22">
        <f>IF(OR($A136="",$B136="",$C136=""),"",'MPTO_working_3-way'!G135)</f>
        <v>3.8684950566912084</v>
      </c>
      <c r="K136" s="17">
        <f>IF(OR($A136="",$B136="",$C136=""),"",'OddsRatio_working_3-way'!H135)</f>
        <v>2.1492564510379402</v>
      </c>
      <c r="L136" s="21">
        <f>IF(OR($A136="",$B136="",$C136=""),"",'OddsRatio_working_3-way'!I135)</f>
        <v>3.6298300771498817</v>
      </c>
      <c r="M136" s="22">
        <f>IF(OR($A136="",$B136="",$C136=""),"",'OddsRatio_working_3-way'!J135)</f>
        <v>3.8576106350132569</v>
      </c>
      <c r="N136" s="23">
        <f t="shared" si="42"/>
        <v>46.356056753989428</v>
      </c>
      <c r="O136" s="24">
        <f t="shared" si="43"/>
        <v>27.630305014383527</v>
      </c>
      <c r="P136" s="24">
        <f t="shared" si="44"/>
        <v>26.013638231627045</v>
      </c>
      <c r="Q136" t="s">
        <v>354</v>
      </c>
      <c r="R136" t="s">
        <v>355</v>
      </c>
      <c r="S136" s="48" t="s">
        <v>416</v>
      </c>
      <c r="T136" s="35">
        <v>100</v>
      </c>
      <c r="U136" s="35">
        <f t="shared" si="45"/>
        <v>55.752212389380524</v>
      </c>
      <c r="V136" s="35">
        <f t="shared" si="46"/>
        <v>70.238095238095241</v>
      </c>
      <c r="W136" s="35">
        <f t="shared" si="47"/>
        <v>71.751412429378533</v>
      </c>
      <c r="X136" s="35">
        <f t="shared" si="48"/>
        <v>58.010492332526233</v>
      </c>
      <c r="Y136" s="35">
        <f t="shared" si="49"/>
        <v>72.49637518124095</v>
      </c>
      <c r="Z136" s="35">
        <f t="shared" si="50"/>
        <v>74.009692372524242</v>
      </c>
      <c r="AA136" s="35">
        <f t="shared" si="51"/>
        <v>-2.258279943145709</v>
      </c>
      <c r="AB136" s="35">
        <f t="shared" si="52"/>
        <v>-2.258279943145709</v>
      </c>
      <c r="AC136" s="35">
        <f t="shared" si="53"/>
        <v>-2.258279943145709</v>
      </c>
      <c r="AF136">
        <v>1.8</v>
      </c>
      <c r="AG136">
        <v>2.11</v>
      </c>
      <c r="AJ136" t="s">
        <v>420</v>
      </c>
    </row>
    <row r="137" spans="1:36" ht="15" x14ac:dyDescent="0.25">
      <c r="A137">
        <v>2.2599999999999998</v>
      </c>
      <c r="B137">
        <v>3.36</v>
      </c>
      <c r="C137">
        <v>3.54</v>
      </c>
      <c r="D137" s="20">
        <f t="shared" si="41"/>
        <v>2.2582799431457135E-2</v>
      </c>
      <c r="E137" s="17">
        <f>IF(OR($A137="",$B137="",$C137=""),"",A137*'MPTO_working_3-way'!$I136)</f>
        <v>2.3110371267150929</v>
      </c>
      <c r="F137" s="21">
        <f>IF(OR($A137="",$B137="",$C137=""),"",B137*'MPTO_working_3-way'!$I136)</f>
        <v>3.4358782060896957</v>
      </c>
      <c r="G137" s="22">
        <f>IF(OR($A137="",$B137="",$C137=""),"",C137*'MPTO_working_3-way'!$I136)</f>
        <v>3.6199431099873585</v>
      </c>
      <c r="H137" s="17">
        <f>IF(OR($A137="",$B137="",$C137=""),"",'MPTO_working_3-way'!E136)</f>
        <v>2.29911338030771</v>
      </c>
      <c r="I137" s="21">
        <f>IF(OR($A137="",$B137="",$C137=""),"",'MPTO_working_3-way'!F136)</f>
        <v>3.4471888349494648</v>
      </c>
      <c r="J137" s="22">
        <f>IF(OR($A137="",$B137="",$C137=""),"",'MPTO_working_3-way'!G136)</f>
        <v>3.6369154437789137</v>
      </c>
      <c r="K137" s="17">
        <f>IF(OR($A137="",$B137="",$C137=""),"",'OddsRatio_working_3-way'!H136)</f>
        <v>2.3042054467285706</v>
      </c>
      <c r="L137" s="21">
        <f>IF(OR($A137="",$B137="",$C137=""),"",'OddsRatio_working_3-way'!I136)</f>
        <v>3.4427975033963709</v>
      </c>
      <c r="M137" s="22">
        <f>IF(OR($A137="",$B137="",$C137=""),"",'OddsRatio_working_3-way'!J136)</f>
        <v>3.629112567214738</v>
      </c>
      <c r="N137" s="23">
        <f t="shared" si="42"/>
        <v>43.270615968917795</v>
      </c>
      <c r="O137" s="24">
        <f t="shared" si="43"/>
        <v>29.104640502903038</v>
      </c>
      <c r="P137" s="24">
        <f t="shared" si="44"/>
        <v>27.624743528179152</v>
      </c>
      <c r="Q137" t="s">
        <v>356</v>
      </c>
      <c r="R137" t="s">
        <v>357</v>
      </c>
      <c r="S137" s="48" t="s">
        <v>416</v>
      </c>
      <c r="T137" s="35">
        <v>100</v>
      </c>
      <c r="U137" s="35">
        <f t="shared" si="45"/>
        <v>46.808510638297875</v>
      </c>
      <c r="V137" s="35">
        <f t="shared" si="46"/>
        <v>72.602739726027394</v>
      </c>
      <c r="W137" s="35">
        <f t="shared" si="47"/>
        <v>78.021978021978015</v>
      </c>
      <c r="X137" s="35">
        <f t="shared" si="48"/>
        <v>49.375282251994577</v>
      </c>
      <c r="Y137" s="35">
        <f t="shared" si="49"/>
        <v>75.16951133972411</v>
      </c>
      <c r="Z137" s="35">
        <f t="shared" si="50"/>
        <v>80.588749635674731</v>
      </c>
      <c r="AA137" s="35">
        <f t="shared" si="51"/>
        <v>-2.5667716136967016</v>
      </c>
      <c r="AB137" s="35">
        <f t="shared" si="52"/>
        <v>-2.5667716136967158</v>
      </c>
      <c r="AC137" s="35">
        <f t="shared" si="53"/>
        <v>-2.5667716136967158</v>
      </c>
      <c r="AF137">
        <v>2.14</v>
      </c>
      <c r="AG137">
        <v>1.78</v>
      </c>
      <c r="AJ137" t="s">
        <v>420</v>
      </c>
    </row>
    <row r="138" spans="1:36" ht="15" x14ac:dyDescent="0.25">
      <c r="A138">
        <v>1.88</v>
      </c>
      <c r="B138">
        <v>3.65</v>
      </c>
      <c r="C138">
        <v>4.55</v>
      </c>
      <c r="D138" s="20">
        <f t="shared" si="41"/>
        <v>2.5667716136966945E-2</v>
      </c>
      <c r="E138" s="17">
        <f>IF(OR($A138="",$B138="",$C138=""),"",A138*'MPTO_working_3-way'!$I137)</f>
        <v>1.9282553063374976</v>
      </c>
      <c r="F138" s="21">
        <f>IF(OR($A138="",$B138="",$C138=""),"",B138*'MPTO_working_3-way'!$I137)</f>
        <v>3.7436871638999292</v>
      </c>
      <c r="G138" s="22">
        <f>IF(OR($A138="",$B138="",$C138=""),"",C138*'MPTO_working_3-way'!$I137)</f>
        <v>4.6667881084231997</v>
      </c>
      <c r="H138" s="17">
        <f>IF(OR($A138="",$B138="",$C138=""),"",'MPTO_working_3-way'!E137)</f>
        <v>1.910734357246165</v>
      </c>
      <c r="I138" s="21">
        <f>IF(OR($A138="",$B138="",$C138=""),"",'MPTO_working_3-way'!F137)</f>
        <v>3.767660474807526</v>
      </c>
      <c r="J138" s="22">
        <f>IF(OR($A138="",$B138="",$C138=""),"",'MPTO_working_3-way'!G137)</f>
        <v>4.7343034481364272</v>
      </c>
      <c r="K138" s="17">
        <f>IF(OR($A138="",$B138="",$C138=""),"",'OddsRatio_working_3-way'!H137)</f>
        <v>1.9174567119153119</v>
      </c>
      <c r="L138" s="21">
        <f>IF(OR($A138="",$B138="",$C138=""),"",'OddsRatio_working_3-way'!I137)</f>
        <v>3.7627957801995193</v>
      </c>
      <c r="M138" s="22">
        <f>IF(OR($A138="",$B138="",$C138=""),"",'OddsRatio_working_3-way'!J137)</f>
        <v>4.7011037810219971</v>
      </c>
      <c r="N138" s="23">
        <f t="shared" si="42"/>
        <v>51.860352553593472</v>
      </c>
      <c r="O138" s="24">
        <f t="shared" si="43"/>
        <v>26.71163364404266</v>
      </c>
      <c r="P138" s="24">
        <f t="shared" si="44"/>
        <v>21.428013802363889</v>
      </c>
      <c r="Q138" t="s">
        <v>358</v>
      </c>
      <c r="R138" t="s">
        <v>359</v>
      </c>
      <c r="S138" s="48" t="s">
        <v>416</v>
      </c>
      <c r="T138" s="35">
        <v>100</v>
      </c>
      <c r="U138" s="35">
        <f t="shared" si="45"/>
        <v>15.966386554621849</v>
      </c>
      <c r="V138" s="35">
        <f t="shared" si="46"/>
        <v>86.684420772303596</v>
      </c>
      <c r="W138" s="35">
        <f t="shared" si="47"/>
        <v>94.189424753050545</v>
      </c>
      <c r="X138" s="35">
        <f t="shared" si="48"/>
        <v>19.126154474645855</v>
      </c>
      <c r="Y138" s="35">
        <f t="shared" si="49"/>
        <v>89.844188692327592</v>
      </c>
      <c r="Z138" s="35">
        <f t="shared" si="50"/>
        <v>97.349192673074555</v>
      </c>
      <c r="AA138" s="35">
        <f t="shared" si="51"/>
        <v>-3.1597679200240059</v>
      </c>
      <c r="AB138" s="35">
        <f t="shared" si="52"/>
        <v>-3.1597679200239952</v>
      </c>
      <c r="AC138" s="35">
        <f t="shared" si="53"/>
        <v>-3.1597679200240094</v>
      </c>
      <c r="AF138">
        <v>2.09</v>
      </c>
      <c r="AG138">
        <v>1.83</v>
      </c>
      <c r="AJ138" t="s">
        <v>420</v>
      </c>
    </row>
    <row r="139" spans="1:36" ht="15" x14ac:dyDescent="0.25">
      <c r="A139">
        <v>1.19</v>
      </c>
      <c r="B139">
        <v>7.51</v>
      </c>
      <c r="C139">
        <v>17.21</v>
      </c>
      <c r="D139" s="20">
        <f t="shared" si="41"/>
        <v>3.1597679200240147E-2</v>
      </c>
      <c r="E139" s="17">
        <f>IF(OR($A139="",$B139="",$C139=""),"",A139*'MPTO_working_3-way'!$I138)</f>
        <v>1.2276012382482857</v>
      </c>
      <c r="F139" s="21">
        <f>IF(OR($A139="",$B139="",$C139=""),"",B139*'MPTO_working_3-way'!$I138)</f>
        <v>7.7472985707938031</v>
      </c>
      <c r="G139" s="22">
        <f>IF(OR($A139="",$B139="",$C139=""),"",C139*'MPTO_working_3-way'!$I138)</f>
        <v>17.753796059036134</v>
      </c>
      <c r="H139" s="17">
        <f>IF(OR($A139="",$B139="",$C139=""),"",'MPTO_working_3-way'!E138)</f>
        <v>1.2051044734737202</v>
      </c>
      <c r="I139" s="21">
        <f>IF(OR($A139="",$B139="",$C139=""),"",'MPTO_working_3-way'!F138)</f>
        <v>8.155061477806349</v>
      </c>
      <c r="J139" s="22">
        <f>IF(OR($A139="",$B139="",$C139=""),"",'MPTO_working_3-way'!G138)</f>
        <v>21.020241494987292</v>
      </c>
      <c r="K139" s="17">
        <f>IF(OR($A139="",$B139="",$C139=""),"",'OddsRatio_working_3-way'!H138)</f>
        <v>1.2109329992210067</v>
      </c>
      <c r="L139" s="21">
        <f>IF(OR($A139="",$B139="",$C139=""),"",'OddsRatio_working_3-way'!I138)</f>
        <v>8.2272306575197618</v>
      </c>
      <c r="M139" s="22">
        <f>IF(OR($A139="",$B139="",$C139=""),"",'OddsRatio_working_3-way'!J138)</f>
        <v>18.995915354592221</v>
      </c>
      <c r="N139" s="23">
        <f t="shared" si="42"/>
        <v>81.459676712850239</v>
      </c>
      <c r="O139" s="24">
        <f t="shared" si="43"/>
        <v>12.907725071676671</v>
      </c>
      <c r="P139" s="24">
        <f t="shared" si="44"/>
        <v>5.6325982154730845</v>
      </c>
      <c r="Q139" t="s">
        <v>360</v>
      </c>
      <c r="R139" t="s">
        <v>361</v>
      </c>
      <c r="S139" s="48" t="s">
        <v>416</v>
      </c>
      <c r="T139" s="35">
        <v>100</v>
      </c>
      <c r="U139" s="35">
        <f t="shared" si="45"/>
        <v>39.393939393939398</v>
      </c>
      <c r="V139" s="35">
        <f t="shared" si="46"/>
        <v>74.025974025974023</v>
      </c>
      <c r="W139" s="35">
        <f t="shared" si="47"/>
        <v>83.388704318936874</v>
      </c>
      <c r="X139" s="35">
        <f t="shared" si="48"/>
        <v>42.585321655089089</v>
      </c>
      <c r="Y139" s="35">
        <f t="shared" si="49"/>
        <v>77.217356287123735</v>
      </c>
      <c r="Z139" s="35">
        <f t="shared" si="50"/>
        <v>86.580086580086572</v>
      </c>
      <c r="AA139" s="35">
        <f t="shared" si="51"/>
        <v>-3.1913822611496911</v>
      </c>
      <c r="AB139" s="35">
        <f t="shared" si="52"/>
        <v>-3.1913822611497125</v>
      </c>
      <c r="AC139" s="35">
        <f t="shared" si="53"/>
        <v>-3.1913822611496983</v>
      </c>
      <c r="AF139">
        <v>1.47</v>
      </c>
      <c r="AG139">
        <v>2.79</v>
      </c>
      <c r="AJ139" t="s">
        <v>420</v>
      </c>
    </row>
    <row r="140" spans="1:36" ht="15" x14ac:dyDescent="0.25">
      <c r="A140">
        <v>1.65</v>
      </c>
      <c r="B140">
        <v>3.85</v>
      </c>
      <c r="C140">
        <v>6.02</v>
      </c>
      <c r="D140" s="20">
        <f t="shared" si="41"/>
        <v>3.1913822611497E-2</v>
      </c>
      <c r="E140" s="17">
        <f>IF(OR($A140="",$B140="",$C140=""),"",A140*'MPTO_working_3-way'!$I139)</f>
        <v>1.70265780730897</v>
      </c>
      <c r="F140" s="21">
        <f>IF(OR($A140="",$B140="",$C140=""),"",B140*'MPTO_working_3-way'!$I139)</f>
        <v>3.9728682170542635</v>
      </c>
      <c r="G140" s="22">
        <f>IF(OR($A140="",$B140="",$C140=""),"",C140*'MPTO_working_3-way'!$I139)</f>
        <v>6.2121212121212119</v>
      </c>
      <c r="H140" s="17">
        <f>IF(OR($A140="",$B140="",$C140=""),"",'MPTO_working_3-way'!E139)</f>
        <v>1.6794792312461249</v>
      </c>
      <c r="I140" s="21">
        <f>IF(OR($A140="",$B140="",$C140=""),"",'MPTO_working_3-way'!F139)</f>
        <v>4.0144146571467063</v>
      </c>
      <c r="J140" s="22">
        <f>IF(OR($A140="",$B140="",$C140=""),"",'MPTO_working_3-way'!G139)</f>
        <v>6.4319015756529234</v>
      </c>
      <c r="K140" s="17">
        <f>IF(OR($A140="",$B140="",$C140=""),"",'OddsRatio_working_3-way'!H139)</f>
        <v>1.6877235498160901</v>
      </c>
      <c r="L140" s="21">
        <f>IF(OR($A140="",$B140="",$C140=""),"",'OddsRatio_working_3-way'!I139)</f>
        <v>4.0154032568859339</v>
      </c>
      <c r="M140" s="22">
        <f>IF(OR($A140="",$B140="",$C140=""),"",'OddsRatio_working_3-way'!J139)</f>
        <v>6.311341877041186</v>
      </c>
      <c r="N140" s="23">
        <f t="shared" si="42"/>
        <v>58.73170731707318</v>
      </c>
      <c r="O140" s="24">
        <f t="shared" si="43"/>
        <v>25.170731707317074</v>
      </c>
      <c r="P140" s="24">
        <f t="shared" si="44"/>
        <v>16.097560975609756</v>
      </c>
      <c r="Q140" t="s">
        <v>362</v>
      </c>
      <c r="R140" t="s">
        <v>363</v>
      </c>
      <c r="S140" s="48" t="s">
        <v>416</v>
      </c>
      <c r="T140" s="35">
        <v>100</v>
      </c>
      <c r="U140" s="35">
        <f t="shared" si="45"/>
        <v>51.92307692307692</v>
      </c>
      <c r="V140" s="35">
        <f t="shared" si="46"/>
        <v>70.059880239520965</v>
      </c>
      <c r="W140" s="35">
        <f t="shared" si="47"/>
        <v>75.247524752475243</v>
      </c>
      <c r="X140" s="35">
        <f t="shared" si="48"/>
        <v>54.692595008003799</v>
      </c>
      <c r="Y140" s="35">
        <f t="shared" si="49"/>
        <v>72.829398324447823</v>
      </c>
      <c r="Z140" s="35">
        <f t="shared" si="50"/>
        <v>78.017042837402116</v>
      </c>
      <c r="AA140" s="35">
        <f t="shared" si="51"/>
        <v>-2.7695180849268795</v>
      </c>
      <c r="AB140" s="35">
        <f t="shared" si="52"/>
        <v>-2.7695180849268581</v>
      </c>
      <c r="AC140" s="35">
        <f t="shared" si="53"/>
        <v>-2.7695180849268723</v>
      </c>
      <c r="AF140">
        <v>2.13</v>
      </c>
      <c r="AG140">
        <v>1.77</v>
      </c>
      <c r="AJ140" t="s">
        <v>421</v>
      </c>
    </row>
    <row r="141" spans="1:36" ht="15" x14ac:dyDescent="0.25">
      <c r="A141">
        <v>2.08</v>
      </c>
      <c r="B141">
        <v>3.34</v>
      </c>
      <c r="C141">
        <v>4.04</v>
      </c>
      <c r="D141" s="20">
        <f t="shared" si="41"/>
        <v>2.7695180849268697E-2</v>
      </c>
      <c r="E141" s="17">
        <f>IF(OR($A141="",$B141="",$C141=""),"",A141*'MPTO_working_3-way'!$I140)</f>
        <v>2.137605976166479</v>
      </c>
      <c r="F141" s="21">
        <f>IF(OR($A141="",$B141="",$C141=""),"",B141*'MPTO_working_3-way'!$I140)</f>
        <v>3.4325019040365574</v>
      </c>
      <c r="G141" s="22">
        <f>IF(OR($A141="",$B141="",$C141=""),"",C141*'MPTO_working_3-way'!$I140)</f>
        <v>4.1518885306310453</v>
      </c>
      <c r="H141" s="17">
        <f>IF(OR($A141="",$B141="",$C141=""),"",'MPTO_working_3-way'!E140)</f>
        <v>2.1207220886991087</v>
      </c>
      <c r="I141" s="21">
        <f>IF(OR($A141="",$B141="",$C141=""),"",'MPTO_working_3-way'!F140)</f>
        <v>3.4462619301147726</v>
      </c>
      <c r="J141" s="22">
        <f>IF(OR($A141="",$B141="",$C141=""),"",'MPTO_working_3-way'!G140)</f>
        <v>4.1965139256374311</v>
      </c>
      <c r="K141" s="17">
        <f>IF(OR($A141="",$B141="",$C141=""),"",'OddsRatio_working_3-way'!H140)</f>
        <v>2.1276450890757528</v>
      </c>
      <c r="L141" s="21">
        <f>IF(OR($A141="",$B141="",$C141=""),"",'OddsRatio_working_3-way'!I140)</f>
        <v>3.4432310263307961</v>
      </c>
      <c r="M141" s="22">
        <f>IF(OR($A141="",$B141="",$C141=""),"",'OddsRatio_working_3-way'!J140)</f>
        <v>4.1741121025835994</v>
      </c>
      <c r="N141" s="23">
        <f t="shared" si="42"/>
        <v>46.781306337539867</v>
      </c>
      <c r="O141" s="24">
        <f t="shared" si="43"/>
        <v>29.133268617390101</v>
      </c>
      <c r="P141" s="24">
        <f t="shared" si="44"/>
        <v>24.085425045070032</v>
      </c>
      <c r="Q141" t="s">
        <v>364</v>
      </c>
      <c r="R141" t="s">
        <v>86</v>
      </c>
      <c r="S141" s="48" t="s">
        <v>416</v>
      </c>
      <c r="T141" s="35">
        <v>100</v>
      </c>
      <c r="U141" s="35">
        <f t="shared" si="45"/>
        <v>80.079681274900395</v>
      </c>
      <c r="V141" s="35">
        <f t="shared" si="46"/>
        <v>75.062344139650875</v>
      </c>
      <c r="W141" s="35">
        <f t="shared" si="47"/>
        <v>41.860465116279073</v>
      </c>
      <c r="X141" s="35">
        <f t="shared" si="48"/>
        <v>83.077190744070066</v>
      </c>
      <c r="Y141" s="35">
        <f t="shared" si="49"/>
        <v>78.059853608820546</v>
      </c>
      <c r="Z141" s="35">
        <f t="shared" si="50"/>
        <v>44.857974585448737</v>
      </c>
      <c r="AA141" s="35">
        <f t="shared" si="51"/>
        <v>-2.9975094691696711</v>
      </c>
      <c r="AB141" s="35">
        <f t="shared" si="52"/>
        <v>-2.9975094691696711</v>
      </c>
      <c r="AC141" s="35">
        <f t="shared" si="53"/>
        <v>-2.997509469169664</v>
      </c>
      <c r="AF141">
        <v>2.2999999999999998</v>
      </c>
      <c r="AG141">
        <v>1.67</v>
      </c>
      <c r="AJ141" t="s">
        <v>96</v>
      </c>
    </row>
    <row r="142" spans="1:36" ht="15" x14ac:dyDescent="0.25">
      <c r="A142">
        <v>5.0199999999999996</v>
      </c>
      <c r="B142">
        <v>4.01</v>
      </c>
      <c r="C142">
        <v>1.72</v>
      </c>
      <c r="D142" s="20">
        <f t="shared" si="41"/>
        <v>2.9975094691696569E-2</v>
      </c>
      <c r="E142" s="17">
        <f>IF(OR($A142="",$B142="",$C142=""),"",A142*'MPTO_working_3-way'!$I141)</f>
        <v>5.1704749753523167</v>
      </c>
      <c r="F142" s="21">
        <f>IF(OR($A142="",$B142="",$C142=""),"",B142*'MPTO_working_3-way'!$I141)</f>
        <v>4.1302001297137032</v>
      </c>
      <c r="G142" s="22">
        <f>IF(OR($A142="",$B142="",$C142=""),"",C142*'MPTO_working_3-way'!$I141)</f>
        <v>1.771557162869718</v>
      </c>
      <c r="H142" s="17">
        <f>IF(OR($A142="",$B142="",$C142=""),"",'MPTO_working_3-way'!E141)</f>
        <v>5.2850913291635422</v>
      </c>
      <c r="I142" s="21">
        <f>IF(OR($A142="",$B142="",$C142=""),"",'MPTO_working_3-way'!F141)</f>
        <v>4.1773736168701303</v>
      </c>
      <c r="J142" s="22">
        <f>IF(OR($A142="",$B142="",$C142=""),"",'MPTO_working_3-way'!G141)</f>
        <v>1.7500763233457244</v>
      </c>
      <c r="K142" s="17">
        <f>IF(OR($A142="",$B142="",$C142=""),"",'OddsRatio_working_3-way'!H141)</f>
        <v>5.2309114178062517</v>
      </c>
      <c r="L142" s="21">
        <f>IF(OR($A142="",$B142="",$C142=""),"",'OddsRatio_working_3-way'!I141)</f>
        <v>4.1679212357206019</v>
      </c>
      <c r="M142" s="22">
        <f>IF(OR($A142="",$B142="",$C142=""),"",'OddsRatio_working_3-way'!J141)</f>
        <v>1.7577751793085823</v>
      </c>
      <c r="N142" s="23">
        <f t="shared" si="42"/>
        <v>19.340582920660204</v>
      </c>
      <c r="O142" s="24">
        <f t="shared" si="43"/>
        <v>24.211901810901303</v>
      </c>
      <c r="P142" s="24">
        <f t="shared" si="44"/>
        <v>56.447515268438494</v>
      </c>
      <c r="Q142" t="s">
        <v>365</v>
      </c>
      <c r="R142" t="s">
        <v>366</v>
      </c>
      <c r="S142" s="48" t="s">
        <v>416</v>
      </c>
      <c r="T142" s="35">
        <v>100</v>
      </c>
      <c r="U142" s="35">
        <f t="shared" si="45"/>
        <v>60.784313725490193</v>
      </c>
      <c r="V142" s="35">
        <f t="shared" si="46"/>
        <v>72.222222222222229</v>
      </c>
      <c r="W142" s="35">
        <f t="shared" si="47"/>
        <v>64.157706093189958</v>
      </c>
      <c r="X142" s="35">
        <f t="shared" si="48"/>
        <v>63.620071684587806</v>
      </c>
      <c r="Y142" s="35">
        <f t="shared" si="49"/>
        <v>75.057980181319834</v>
      </c>
      <c r="Z142" s="35">
        <f t="shared" si="50"/>
        <v>66.993464052287592</v>
      </c>
      <c r="AA142" s="35">
        <f t="shared" si="51"/>
        <v>-2.835757959097613</v>
      </c>
      <c r="AB142" s="35">
        <f t="shared" si="52"/>
        <v>-2.8357579590976059</v>
      </c>
      <c r="AC142" s="35">
        <f t="shared" si="53"/>
        <v>-2.8357579590976343</v>
      </c>
      <c r="AF142">
        <v>1.85</v>
      </c>
      <c r="AG142">
        <v>2.0499999999999998</v>
      </c>
      <c r="AJ142" t="s">
        <v>96</v>
      </c>
    </row>
    <row r="143" spans="1:36" ht="15" x14ac:dyDescent="0.25">
      <c r="A143">
        <v>2.5499999999999998</v>
      </c>
      <c r="B143">
        <v>3.6</v>
      </c>
      <c r="C143">
        <v>2.79</v>
      </c>
      <c r="D143" s="20">
        <f t="shared" si="41"/>
        <v>2.835757959097629E-2</v>
      </c>
      <c r="E143" s="17">
        <f>IF(OR($A143="",$B143="",$C143=""),"",A143*'MPTO_working_3-way'!$I142)</f>
        <v>2.6223118279569895</v>
      </c>
      <c r="F143" s="21">
        <f>IF(OR($A143="",$B143="",$C143=""),"",B143*'MPTO_working_3-way'!$I142)</f>
        <v>3.7020872865275147</v>
      </c>
      <c r="G143" s="22">
        <f>IF(OR($A143="",$B143="",$C143=""),"",C143*'MPTO_working_3-way'!$I142)</f>
        <v>2.869117647058824</v>
      </c>
      <c r="H143" s="17">
        <f>IF(OR($A143="",$B143="",$C143=""),"",'MPTO_working_3-way'!E142)</f>
        <v>2.6129831971352493</v>
      </c>
      <c r="I143" s="21">
        <f>IF(OR($A143="",$B143="",$C143=""),"",'MPTO_working_3-way'!F142)</f>
        <v>3.7268203247773712</v>
      </c>
      <c r="J143" s="22">
        <f>IF(OR($A143="",$B143="",$C143=""),"",'MPTO_working_3-way'!G142)</f>
        <v>2.8655724499043407</v>
      </c>
      <c r="K143" s="17">
        <f>IF(OR($A143="",$B143="",$C143=""),"",'OddsRatio_working_3-way'!H142)</f>
        <v>2.6175795858626971</v>
      </c>
      <c r="L143" s="21">
        <f>IF(OR($A143="",$B143="",$C143=""),"",'OddsRatio_working_3-way'!I142)</f>
        <v>3.7133593053180731</v>
      </c>
      <c r="M143" s="22">
        <f>IF(OR($A143="",$B143="",$C143=""),"",'OddsRatio_working_3-way'!J142)</f>
        <v>2.8680435217382119</v>
      </c>
      <c r="N143" s="23">
        <f t="shared" si="42"/>
        <v>38.134290107637106</v>
      </c>
      <c r="O143" s="24">
        <f t="shared" si="43"/>
        <v>27.011788826242949</v>
      </c>
      <c r="P143" s="24">
        <f t="shared" si="44"/>
        <v>34.853921066119931</v>
      </c>
      <c r="Q143" t="s">
        <v>367</v>
      </c>
      <c r="R143" t="s">
        <v>368</v>
      </c>
      <c r="S143" s="48" t="s">
        <v>416</v>
      </c>
      <c r="T143" s="35">
        <v>100</v>
      </c>
      <c r="U143" s="35">
        <f t="shared" si="45"/>
        <v>13.793103448275851</v>
      </c>
      <c r="V143" s="35">
        <f t="shared" si="46"/>
        <v>87.849331713244226</v>
      </c>
      <c r="W143" s="35">
        <f t="shared" si="47"/>
        <v>94.65526456440405</v>
      </c>
      <c r="X143" s="35">
        <f t="shared" si="48"/>
        <v>17.49540372235171</v>
      </c>
      <c r="Y143" s="35">
        <f t="shared" si="49"/>
        <v>91.551631987320079</v>
      </c>
      <c r="Z143" s="35">
        <f t="shared" si="50"/>
        <v>98.357564838479917</v>
      </c>
      <c r="AA143" s="35">
        <f t="shared" si="51"/>
        <v>-3.7023002740758599</v>
      </c>
      <c r="AB143" s="35">
        <f t="shared" si="52"/>
        <v>-3.7023002740758528</v>
      </c>
      <c r="AC143" s="35">
        <f t="shared" si="53"/>
        <v>-3.702300274075867</v>
      </c>
      <c r="AF143">
        <v>1.85</v>
      </c>
      <c r="AG143">
        <v>2.0499999999999998</v>
      </c>
      <c r="AJ143" t="s">
        <v>96</v>
      </c>
    </row>
    <row r="144" spans="1:36" ht="15" x14ac:dyDescent="0.25">
      <c r="A144">
        <v>1.1599999999999999</v>
      </c>
      <c r="B144">
        <v>8.23</v>
      </c>
      <c r="C144">
        <v>18.71</v>
      </c>
      <c r="D144" s="20">
        <f t="shared" si="41"/>
        <v>3.7023002740758537E-2</v>
      </c>
      <c r="E144" s="17">
        <f>IF(OR($A144="",$B144="",$C144=""),"",A144*'MPTO_working_3-way'!$I143)</f>
        <v>1.2029466831792799</v>
      </c>
      <c r="F144" s="21">
        <f>IF(OR($A144="",$B144="",$C144=""),"",B144*'MPTO_working_3-way'!$I143)</f>
        <v>8.5346993125564428</v>
      </c>
      <c r="G144" s="22">
        <f>IF(OR($A144="",$B144="",$C144=""),"",C144*'MPTO_working_3-way'!$I143)</f>
        <v>19.402700381279594</v>
      </c>
      <c r="H144" s="17">
        <f>IF(OR($A144="",$B144="",$C144=""),"",'MPTO_working_3-way'!E143)</f>
        <v>1.1768472283555327</v>
      </c>
      <c r="I144" s="21">
        <f>IF(OR($A144="",$B144="",$C144=""),"",'MPTO_working_3-way'!F143)</f>
        <v>9.1603879726747692</v>
      </c>
      <c r="J144" s="22">
        <f>IF(OR($A144="",$B144="",$C144=""),"",'MPTO_working_3-way'!G143)</f>
        <v>24.327139633095776</v>
      </c>
      <c r="K144" s="17">
        <f>IF(OR($A144="",$B144="",$C144=""),"",'OddsRatio_working_3-way'!H143)</f>
        <v>1.1831598647469361</v>
      </c>
      <c r="L144" s="21">
        <f>IF(OR($A144="",$B144="",$C144=""),"",'OddsRatio_working_3-way'!I143)</f>
        <v>9.2765363882521648</v>
      </c>
      <c r="M144" s="22">
        <f>IF(OR($A144="",$B144="",$C144=""),"",'OddsRatio_working_3-way'!J143)</f>
        <v>21.273507529176474</v>
      </c>
      <c r="N144" s="23">
        <f t="shared" si="42"/>
        <v>83.129203811185533</v>
      </c>
      <c r="O144" s="24">
        <f t="shared" si="43"/>
        <v>11.716874413241218</v>
      </c>
      <c r="P144" s="24">
        <f t="shared" si="44"/>
        <v>5.1539217755732345</v>
      </c>
      <c r="Q144" t="s">
        <v>369</v>
      </c>
      <c r="R144" t="s">
        <v>85</v>
      </c>
      <c r="S144" s="48" t="s">
        <v>416</v>
      </c>
      <c r="T144" s="35">
        <v>100</v>
      </c>
      <c r="U144" s="35">
        <f t="shared" si="45"/>
        <v>20.634920634920633</v>
      </c>
      <c r="V144" s="35">
        <f t="shared" si="46"/>
        <v>83.606557377049185</v>
      </c>
      <c r="W144" s="35">
        <f t="shared" si="47"/>
        <v>92.211838006230522</v>
      </c>
      <c r="X144" s="35">
        <f t="shared" si="48"/>
        <v>24.181604616720293</v>
      </c>
      <c r="Y144" s="35">
        <f t="shared" si="49"/>
        <v>87.153241358848831</v>
      </c>
      <c r="Z144" s="35">
        <f t="shared" si="50"/>
        <v>95.758521988030182</v>
      </c>
      <c r="AA144" s="35">
        <f t="shared" si="51"/>
        <v>-3.54668398179966</v>
      </c>
      <c r="AB144" s="35">
        <f t="shared" si="52"/>
        <v>-3.5466839817996458</v>
      </c>
      <c r="AC144" s="35">
        <f t="shared" si="53"/>
        <v>-3.54668398179966</v>
      </c>
      <c r="AF144">
        <v>1.36</v>
      </c>
      <c r="AG144">
        <v>3.24</v>
      </c>
      <c r="AJ144" t="s">
        <v>96</v>
      </c>
    </row>
    <row r="145" spans="1:38" ht="15" x14ac:dyDescent="0.25">
      <c r="A145">
        <v>1.26</v>
      </c>
      <c r="B145">
        <v>6.1</v>
      </c>
      <c r="C145">
        <v>12.84</v>
      </c>
      <c r="D145" s="20">
        <f t="shared" si="41"/>
        <v>3.5466839817996476E-2</v>
      </c>
      <c r="E145" s="17">
        <f>IF(OR($A145="",$B145="",$C145=""),"",A145*'MPTO_working_3-way'!$I144)</f>
        <v>1.3046882181706756</v>
      </c>
      <c r="F145" s="21">
        <f>IF(OR($A145="",$B145="",$C145=""),"",B145*'MPTO_working_3-way'!$I144)</f>
        <v>6.3163477228897777</v>
      </c>
      <c r="G145" s="22">
        <f>IF(OR($A145="",$B145="",$C145=""),"",C145*'MPTO_working_3-way'!$I144)</f>
        <v>13.295394223263074</v>
      </c>
      <c r="H145" s="17">
        <f>IF(OR($A145="",$B145="",$C145=""),"",'MPTO_working_3-way'!E144)</f>
        <v>1.2790528644866694</v>
      </c>
      <c r="I145" s="21">
        <f>IF(OR($A145="",$B145="",$C145=""),"",'MPTO_working_3-way'!F144)</f>
        <v>6.5740969698261598</v>
      </c>
      <c r="J145" s="22">
        <f>IF(OR($A145="",$B145="",$C145=""),"",'MPTO_working_3-way'!G144)</f>
        <v>15.137904799302984</v>
      </c>
      <c r="K145" s="17">
        <f>IF(OR($A145="",$B145="",$C145=""),"",'OddsRatio_working_3-way'!H144)</f>
        <v>1.2861535211843163</v>
      </c>
      <c r="L145" s="21">
        <f>IF(OR($A145="",$B145="",$C145=""),"",'OddsRatio_working_3-way'!I144)</f>
        <v>6.6130113770769778</v>
      </c>
      <c r="M145" s="22">
        <f>IF(OR($A145="",$B145="",$C145=""),"",'OddsRatio_working_3-way'!J144)</f>
        <v>14.030991118547336</v>
      </c>
      <c r="N145" s="23">
        <f t="shared" si="42"/>
        <v>76.646664396350275</v>
      </c>
      <c r="O145" s="24">
        <f t="shared" si="43"/>
        <v>15.831933957278913</v>
      </c>
      <c r="P145" s="24">
        <f t="shared" si="44"/>
        <v>7.5214016463708218</v>
      </c>
      <c r="Q145" t="s">
        <v>370</v>
      </c>
      <c r="R145" t="s">
        <v>371</v>
      </c>
      <c r="S145" s="48" t="s">
        <v>416</v>
      </c>
      <c r="T145" s="35">
        <v>100</v>
      </c>
      <c r="U145" s="35">
        <f t="shared" si="45"/>
        <v>55.55555555555555</v>
      </c>
      <c r="V145" s="35">
        <f t="shared" si="46"/>
        <v>69.78851963746223</v>
      </c>
      <c r="W145" s="35">
        <f t="shared" si="47"/>
        <v>71.83098591549296</v>
      </c>
      <c r="X145" s="35">
        <f t="shared" si="48"/>
        <v>58.380494447044804</v>
      </c>
      <c r="Y145" s="35">
        <f t="shared" si="49"/>
        <v>72.613458528951497</v>
      </c>
      <c r="Z145" s="35">
        <f t="shared" si="50"/>
        <v>74.655924806982199</v>
      </c>
      <c r="AA145" s="35">
        <f t="shared" si="51"/>
        <v>-2.8249388914892535</v>
      </c>
      <c r="AB145" s="35">
        <f t="shared" si="52"/>
        <v>-2.8249388914892677</v>
      </c>
      <c r="AC145" s="35">
        <f t="shared" si="53"/>
        <v>-2.8249388914892393</v>
      </c>
      <c r="AF145">
        <v>1.49</v>
      </c>
      <c r="AG145">
        <v>2.7</v>
      </c>
      <c r="AJ145" t="s">
        <v>96</v>
      </c>
    </row>
    <row r="146" spans="1:38" ht="15" x14ac:dyDescent="0.25">
      <c r="A146">
        <v>2.25</v>
      </c>
      <c r="B146">
        <v>3.31</v>
      </c>
      <c r="C146">
        <v>3.55</v>
      </c>
      <c r="D146" s="20">
        <f t="shared" si="41"/>
        <v>2.8249388914892481E-2</v>
      </c>
      <c r="E146" s="17">
        <f>IF(OR($A146="",$B146="",$C146=""),"",A146*'MPTO_working_3-way'!$I145)</f>
        <v>2.313561125058508</v>
      </c>
      <c r="F146" s="21">
        <f>IF(OR($A146="",$B146="",$C146=""),"",B146*'MPTO_working_3-way'!$I145)</f>
        <v>3.4035054773082942</v>
      </c>
      <c r="G146" s="22">
        <f>IF(OR($A146="",$B146="",$C146=""),"",C146*'MPTO_working_3-way'!$I145)</f>
        <v>3.650285330647868</v>
      </c>
      <c r="H146" s="17">
        <f>IF(OR($A146="",$B146="",$C146=""),"",'MPTO_working_3-way'!E145)</f>
        <v>2.2987027101439299</v>
      </c>
      <c r="I146" s="21">
        <f>IF(OR($A146="",$B146="",$C146=""),"",'MPTO_working_3-way'!F145)</f>
        <v>3.4164867411495488</v>
      </c>
      <c r="J146" s="22">
        <f>IF(OR($A146="",$B146="",$C146=""),"",'MPTO_working_3-way'!G145)</f>
        <v>3.6727751570051796</v>
      </c>
      <c r="K146" s="17">
        <f>IF(OR($A146="",$B146="",$C146=""),"",'OddsRatio_working_3-way'!H145)</f>
        <v>2.3050271511862932</v>
      </c>
      <c r="L146" s="21">
        <f>IF(OR($A146="",$B146="",$C146=""),"",'OddsRatio_working_3-way'!I145)</f>
        <v>3.4116901753922693</v>
      </c>
      <c r="M146" s="22">
        <f>IF(OR($A146="",$B146="",$C146=""),"",'OddsRatio_working_3-way'!J145)</f>
        <v>3.6622553884200375</v>
      </c>
      <c r="N146" s="23">
        <f t="shared" si="42"/>
        <v>43.223409538172923</v>
      </c>
      <c r="O146" s="24">
        <f t="shared" si="43"/>
        <v>29.381471740449872</v>
      </c>
      <c r="P146" s="24">
        <f t="shared" si="44"/>
        <v>27.395118721377209</v>
      </c>
      <c r="Q146" t="s">
        <v>372</v>
      </c>
      <c r="R146" t="s">
        <v>91</v>
      </c>
      <c r="S146" s="48" t="s">
        <v>416</v>
      </c>
      <c r="T146" s="35">
        <v>100</v>
      </c>
      <c r="U146" s="35">
        <f t="shared" si="45"/>
        <v>63.768115942028999</v>
      </c>
      <c r="V146" s="35">
        <f t="shared" si="46"/>
        <v>70.674486803519059</v>
      </c>
      <c r="W146" s="35">
        <f t="shared" si="47"/>
        <v>62.825278810408925</v>
      </c>
      <c r="X146" s="35">
        <f t="shared" si="48"/>
        <v>66.500234386072023</v>
      </c>
      <c r="Y146" s="35">
        <f t="shared" si="49"/>
        <v>73.406605247562112</v>
      </c>
      <c r="Z146" s="35">
        <f t="shared" si="50"/>
        <v>65.557397254451956</v>
      </c>
      <c r="AA146" s="35">
        <f t="shared" si="51"/>
        <v>-2.7321184440430244</v>
      </c>
      <c r="AB146" s="35">
        <f t="shared" si="52"/>
        <v>-2.7321184440430528</v>
      </c>
      <c r="AC146" s="35">
        <f t="shared" si="53"/>
        <v>-2.7321184440430315</v>
      </c>
      <c r="AF146">
        <v>2.13</v>
      </c>
      <c r="AG146">
        <v>1.78</v>
      </c>
      <c r="AJ146" t="s">
        <v>97</v>
      </c>
    </row>
    <row r="147" spans="1:38" ht="15" x14ac:dyDescent="0.25">
      <c r="A147">
        <v>2.76</v>
      </c>
      <c r="B147">
        <v>3.41</v>
      </c>
      <c r="C147">
        <v>2.69</v>
      </c>
      <c r="D147" s="20">
        <f t="shared" si="41"/>
        <v>2.7321184440430413E-2</v>
      </c>
      <c r="E147" s="17">
        <f>IF(OR($A147="",$B147="",$C147=""),"",A147*'MPTO_working_3-way'!$I146)</f>
        <v>2.8354064690555876</v>
      </c>
      <c r="F147" s="21">
        <f>IF(OR($A147="",$B147="",$C147=""),"",B147*'MPTO_working_3-way'!$I146)</f>
        <v>3.5031652389418677</v>
      </c>
      <c r="G147" s="22">
        <f>IF(OR($A147="",$B147="",$C147=""),"",C147*'MPTO_working_3-way'!$I146)</f>
        <v>2.7634939861447578</v>
      </c>
      <c r="H147" s="17">
        <f>IF(OR($A147="",$B147="",$C147=""),"",'MPTO_working_3-way'!E146)</f>
        <v>2.8311626598333528</v>
      </c>
      <c r="I147" s="21">
        <f>IF(OR($A147="",$B147="",$C147=""),"",'MPTO_working_3-way'!F146)</f>
        <v>3.5192918899442787</v>
      </c>
      <c r="J147" s="22">
        <f>IF(OR($A147="",$B147="",$C147=""),"",'MPTO_working_3-way'!G146)</f>
        <v>2.757554558847108</v>
      </c>
      <c r="K147" s="17">
        <f>IF(OR($A147="",$B147="",$C147=""),"",'OddsRatio_working_3-way'!H146)</f>
        <v>2.833531843292624</v>
      </c>
      <c r="L147" s="21">
        <f>IF(OR($A147="",$B147="",$C147=""),"",'OddsRatio_working_3-way'!I146)</f>
        <v>3.5106884899631967</v>
      </c>
      <c r="M147" s="22">
        <f>IF(OR($A147="",$B147="",$C147=""),"",'OddsRatio_working_3-way'!J146)</f>
        <v>2.7606072813434861</v>
      </c>
      <c r="N147" s="23">
        <f t="shared" si="42"/>
        <v>35.268312000892003</v>
      </c>
      <c r="O147" s="24">
        <f t="shared" si="43"/>
        <v>28.545613232393524</v>
      </c>
      <c r="P147" s="24">
        <f t="shared" si="44"/>
        <v>36.186074766714462</v>
      </c>
      <c r="Q147" t="s">
        <v>76</v>
      </c>
      <c r="R147" t="s">
        <v>88</v>
      </c>
      <c r="S147" s="48" t="s">
        <v>416</v>
      </c>
      <c r="T147" s="35">
        <v>100</v>
      </c>
      <c r="U147" s="35">
        <f t="shared" si="45"/>
        <v>82.964224872231682</v>
      </c>
      <c r="V147" s="35">
        <f t="shared" si="46"/>
        <v>75.550122249388764</v>
      </c>
      <c r="W147" s="35">
        <f t="shared" si="47"/>
        <v>38.271604938271601</v>
      </c>
      <c r="X147" s="35">
        <f t="shared" si="48"/>
        <v>86.178272812339642</v>
      </c>
      <c r="Y147" s="35">
        <f t="shared" si="49"/>
        <v>78.76417018949671</v>
      </c>
      <c r="Z147" s="35">
        <f t="shared" si="50"/>
        <v>41.485652878379561</v>
      </c>
      <c r="AA147" s="35">
        <f t="shared" si="51"/>
        <v>-3.2140479401079602</v>
      </c>
      <c r="AB147" s="35">
        <f t="shared" si="52"/>
        <v>-3.214047940107946</v>
      </c>
      <c r="AC147" s="35">
        <f t="shared" si="53"/>
        <v>-3.2140479401079602</v>
      </c>
      <c r="AD147" s="36"/>
      <c r="AE147" s="36"/>
      <c r="AF147">
        <v>2.0499999999999998</v>
      </c>
      <c r="AG147">
        <v>1.85</v>
      </c>
      <c r="AI147" s="36"/>
      <c r="AJ147" t="s">
        <v>97</v>
      </c>
      <c r="AK147" s="35"/>
      <c r="AL147" s="35"/>
    </row>
    <row r="148" spans="1:38" ht="15" x14ac:dyDescent="0.25">
      <c r="A148">
        <v>5.87</v>
      </c>
      <c r="B148">
        <v>4.09</v>
      </c>
      <c r="C148">
        <v>1.62</v>
      </c>
      <c r="D148" s="20">
        <f t="shared" si="41"/>
        <v>3.2140479401079558E-2</v>
      </c>
      <c r="E148" s="17">
        <f>IF(OR($A148="",$B148="",$C148=""),"",A148*'MPTO_working_3-way'!$I147)</f>
        <v>6.0586646140843374</v>
      </c>
      <c r="F148" s="21">
        <f>IF(OR($A148="",$B148="",$C148=""),"",B148*'MPTO_working_3-way'!$I147)</f>
        <v>4.2214545607504155</v>
      </c>
      <c r="G148" s="22">
        <f>IF(OR($A148="",$B148="",$C148=""),"",C148*'MPTO_working_3-way'!$I147)</f>
        <v>1.672067576629749</v>
      </c>
      <c r="H148" s="17">
        <f>IF(OR($A148="",$B148="",$C148=""),"",'MPTO_working_3-way'!E147)</f>
        <v>6.2639271316482761</v>
      </c>
      <c r="I148" s="21">
        <f>IF(OR($A148="",$B148="",$C148=""),"",'MPTO_working_3-way'!F147)</f>
        <v>4.2774291918519687</v>
      </c>
      <c r="J148" s="22">
        <f>IF(OR($A148="",$B148="",$C148=""),"",'MPTO_working_3-way'!G147)</f>
        <v>1.6486130962404355</v>
      </c>
      <c r="K148" s="17">
        <f>IF(OR($A148="",$B148="",$C148=""),"",'OddsRatio_working_3-way'!H147)</f>
        <v>6.1585091766035589</v>
      </c>
      <c r="L148" s="21">
        <f>IF(OR($A148="",$B148="",$C148=""),"",'OddsRatio_working_3-way'!I147)</f>
        <v>4.2730581839229975</v>
      </c>
      <c r="M148" s="22">
        <f>IF(OR($A148="",$B148="",$C148=""),"",'OddsRatio_working_3-way'!J147)</f>
        <v>1.6567301210460381</v>
      </c>
      <c r="N148" s="23">
        <f t="shared" si="42"/>
        <v>16.505287281876267</v>
      </c>
      <c r="O148" s="24">
        <f t="shared" si="43"/>
        <v>23.688517443670833</v>
      </c>
      <c r="P148" s="24">
        <f t="shared" si="44"/>
        <v>59.806195274452904</v>
      </c>
      <c r="Q148" t="s">
        <v>90</v>
      </c>
      <c r="R148" t="s">
        <v>87</v>
      </c>
      <c r="S148" s="48" t="s">
        <v>416</v>
      </c>
      <c r="T148" s="35">
        <v>100</v>
      </c>
      <c r="U148" s="35">
        <f t="shared" si="45"/>
        <v>28.571428571428573</v>
      </c>
      <c r="V148" s="35">
        <f t="shared" si="46"/>
        <v>79.591836734693885</v>
      </c>
      <c r="W148" s="35">
        <f t="shared" si="47"/>
        <v>85.632183908045974</v>
      </c>
      <c r="X148" s="35">
        <f t="shared" si="48"/>
        <v>34.775979357260148</v>
      </c>
      <c r="Y148" s="35">
        <f t="shared" si="49"/>
        <v>85.796387520525457</v>
      </c>
      <c r="Z148" s="35">
        <f t="shared" si="50"/>
        <v>91.83673469387756</v>
      </c>
      <c r="AA148" s="35">
        <f t="shared" si="51"/>
        <v>-6.2045507858315752</v>
      </c>
      <c r="AB148" s="35">
        <f t="shared" si="52"/>
        <v>-6.2045507858315716</v>
      </c>
      <c r="AC148" s="35">
        <f t="shared" si="53"/>
        <v>-6.2045507858315858</v>
      </c>
      <c r="AD148" s="36"/>
      <c r="AE148" s="36"/>
      <c r="AF148">
        <v>1.8</v>
      </c>
      <c r="AG148">
        <v>2.09</v>
      </c>
      <c r="AI148" s="36"/>
      <c r="AJ148" t="s">
        <v>97</v>
      </c>
      <c r="AK148" s="35"/>
      <c r="AL148" s="35"/>
    </row>
    <row r="149" spans="1:38" ht="15" x14ac:dyDescent="0.25">
      <c r="A149">
        <v>1.4</v>
      </c>
      <c r="B149">
        <v>4.9000000000000004</v>
      </c>
      <c r="C149">
        <v>6.96</v>
      </c>
      <c r="D149" s="20">
        <f t="shared" si="41"/>
        <v>6.2045507858315752E-2</v>
      </c>
      <c r="E149" s="17">
        <f>IF(OR($A149="",$B149="",$C149=""),"",A149*'MPTO_working_3-way'!$I148)</f>
        <v>1.4868637110016421</v>
      </c>
      <c r="F149" s="21">
        <f>IF(OR($A149="",$B149="",$C149=""),"",B149*'MPTO_working_3-way'!$I148)</f>
        <v>5.2040229885057476</v>
      </c>
      <c r="G149" s="22">
        <f>IF(OR($A149="",$B149="",$C149=""),"",C149*'MPTO_working_3-way'!$I148)</f>
        <v>7.3918367346938778</v>
      </c>
      <c r="H149" s="17">
        <f>IF(OR($A149="",$B149="",$C149=""),"",'MPTO_working_3-way'!E148)</f>
        <v>1.4417451101967194</v>
      </c>
      <c r="I149" s="21">
        <f>IF(OR($A149="",$B149="",$C149=""),"",'MPTO_working_3-way'!F148)</f>
        <v>5.4525687486676624</v>
      </c>
      <c r="J149" s="22">
        <f>IF(OR($A149="",$B149="",$C149=""),"",'MPTO_working_3-way'!G148)</f>
        <v>8.1303242212333124</v>
      </c>
      <c r="K149" s="17">
        <f>IF(OR($A149="",$B149="",$C149=""),"",'OddsRatio_working_3-way'!H148)</f>
        <v>1.4547888212551063</v>
      </c>
      <c r="L149" s="21">
        <f>IF(OR($A149="",$B149="",$C149=""),"",'OddsRatio_working_3-way'!I148)</f>
        <v>5.4341910072372848</v>
      </c>
      <c r="M149" s="22">
        <f>IF(OR($A149="",$B149="",$C149=""),"",'OddsRatio_working_3-way'!J148)</f>
        <v>7.77635343670108</v>
      </c>
      <c r="N149" s="23">
        <f t="shared" si="42"/>
        <v>67.255659856432914</v>
      </c>
      <c r="O149" s="24">
        <f t="shared" si="43"/>
        <v>19.215902816123688</v>
      </c>
      <c r="P149" s="24">
        <f t="shared" si="44"/>
        <v>13.528437327443402</v>
      </c>
      <c r="Q149" t="s">
        <v>373</v>
      </c>
      <c r="R149" t="s">
        <v>374</v>
      </c>
      <c r="S149" s="48" t="s">
        <v>416</v>
      </c>
      <c r="T149" s="35">
        <v>100</v>
      </c>
      <c r="U149" s="35">
        <f t="shared" si="45"/>
        <v>66.21621621621621</v>
      </c>
      <c r="V149" s="35">
        <f t="shared" si="46"/>
        <v>64.912280701754383</v>
      </c>
      <c r="W149" s="35">
        <f t="shared" si="47"/>
        <v>66.777408637873762</v>
      </c>
      <c r="X149" s="35">
        <f t="shared" si="48"/>
        <v>68.310310660371854</v>
      </c>
      <c r="Y149" s="35">
        <f t="shared" si="49"/>
        <v>67.006375145910042</v>
      </c>
      <c r="Z149" s="35">
        <f t="shared" si="50"/>
        <v>68.871503082029392</v>
      </c>
      <c r="AA149" s="35">
        <f t="shared" si="51"/>
        <v>-2.0940944441556439</v>
      </c>
      <c r="AB149" s="35">
        <f t="shared" si="52"/>
        <v>-2.0940944441556582</v>
      </c>
      <c r="AC149" s="35">
        <f t="shared" si="53"/>
        <v>-2.0940944441556297</v>
      </c>
      <c r="AD149" s="36"/>
      <c r="AE149" s="36"/>
      <c r="AF149">
        <v>1.63</v>
      </c>
      <c r="AG149">
        <v>2.2599999999999998</v>
      </c>
      <c r="AI149" s="36"/>
      <c r="AJ149" t="s">
        <v>425</v>
      </c>
      <c r="AK149" s="35"/>
      <c r="AL149" s="35"/>
    </row>
    <row r="150" spans="1:38" ht="15" x14ac:dyDescent="0.25">
      <c r="A150">
        <v>2.96</v>
      </c>
      <c r="B150">
        <v>2.85</v>
      </c>
      <c r="C150">
        <v>3.01</v>
      </c>
      <c r="D150" s="20">
        <f t="shared" si="41"/>
        <v>2.0940944441556475E-2</v>
      </c>
      <c r="E150" s="17">
        <f>IF(OR($A150="",$B150="",$C150=""),"",A150*'MPTO_working_3-way'!$I149)</f>
        <v>3.021985195547007</v>
      </c>
      <c r="F150" s="21">
        <f>IF(OR($A150="",$B150="",$C150=""),"",B150*'MPTO_working_3-way'!$I149)</f>
        <v>2.9096816916584363</v>
      </c>
      <c r="G150" s="22">
        <f>IF(OR($A150="",$B150="",$C150=""),"",C150*'MPTO_working_3-way'!$I149)</f>
        <v>3.0730322427690848</v>
      </c>
      <c r="H150" s="17">
        <f>IF(OR($A150="",$B150="",$C150=""),"",'MPTO_working_3-way'!E149)</f>
        <v>3.0224490314143599</v>
      </c>
      <c r="I150" s="21">
        <f>IF(OR($A150="",$B150="",$C150=""),"",'MPTO_working_3-way'!F149)</f>
        <v>2.9078484379544882</v>
      </c>
      <c r="J150" s="22">
        <f>IF(OR($A150="",$B150="",$C150=""),"",'MPTO_working_3-way'!G149)</f>
        <v>3.0745996369104942</v>
      </c>
      <c r="K150" s="17">
        <f>IF(OR($A150="",$B150="",$C150=""),"",'OddsRatio_working_3-way'!H149)</f>
        <v>3.0222349296490365</v>
      </c>
      <c r="L150" s="21">
        <f>IF(OR($A150="",$B150="",$C150=""),"",'OddsRatio_working_3-way'!I149)</f>
        <v>2.9087421529850603</v>
      </c>
      <c r="M150" s="22">
        <f>IF(OR($A150="",$B150="",$C150=""),"",'OddsRatio_working_3-way'!J149)</f>
        <v>3.0738225554053904</v>
      </c>
      <c r="N150" s="23">
        <f t="shared" si="42"/>
        <v>33.090830539922308</v>
      </c>
      <c r="O150" s="24">
        <f t="shared" si="43"/>
        <v>34.368020490585977</v>
      </c>
      <c r="P150" s="24">
        <f t="shared" si="44"/>
        <v>32.541148969491708</v>
      </c>
      <c r="Q150" t="s">
        <v>375</v>
      </c>
      <c r="R150" t="s">
        <v>376</v>
      </c>
      <c r="S150" s="48" t="s">
        <v>416</v>
      </c>
      <c r="T150" s="35">
        <v>100</v>
      </c>
      <c r="U150" s="35">
        <f t="shared" si="45"/>
        <v>73.544973544973558</v>
      </c>
      <c r="V150" s="35">
        <f t="shared" si="46"/>
        <v>69.230769230769241</v>
      </c>
      <c r="W150" s="35">
        <f t="shared" si="47"/>
        <v>54.954954954954964</v>
      </c>
      <c r="X150" s="35">
        <f t="shared" si="48"/>
        <v>75.814275814275817</v>
      </c>
      <c r="Y150" s="35">
        <f t="shared" si="49"/>
        <v>71.500071500071499</v>
      </c>
      <c r="Z150" s="35">
        <f t="shared" si="50"/>
        <v>57.224257224257236</v>
      </c>
      <c r="AA150" s="35">
        <f t="shared" si="51"/>
        <v>-2.2693022693022584</v>
      </c>
      <c r="AB150" s="35">
        <f t="shared" si="52"/>
        <v>-2.2693022693022584</v>
      </c>
      <c r="AC150" s="35">
        <f t="shared" si="53"/>
        <v>-2.2693022693022726</v>
      </c>
      <c r="AD150" s="36"/>
      <c r="AE150" s="36"/>
      <c r="AF150">
        <v>3.1</v>
      </c>
      <c r="AG150">
        <v>1.41</v>
      </c>
      <c r="AI150" s="36"/>
      <c r="AJ150" t="s">
        <v>98</v>
      </c>
      <c r="AK150" s="35"/>
      <c r="AL150" s="35"/>
    </row>
    <row r="151" spans="1:38" ht="15" x14ac:dyDescent="0.25">
      <c r="A151">
        <v>3.78</v>
      </c>
      <c r="B151">
        <v>3.25</v>
      </c>
      <c r="C151">
        <v>2.2200000000000002</v>
      </c>
      <c r="D151" s="20">
        <f t="shared" si="41"/>
        <v>2.2693022693022868E-2</v>
      </c>
      <c r="E151" s="17">
        <f>IF(OR($A151="",$B151="",$C151=""),"",A151*'MPTO_working_3-way'!$I150)</f>
        <v>3.8657796257796262</v>
      </c>
      <c r="F151" s="21">
        <f>IF(OR($A151="",$B151="",$C151=""),"",B151*'MPTO_working_3-way'!$I150)</f>
        <v>3.3237523237523243</v>
      </c>
      <c r="G151" s="22">
        <f>IF(OR($A151="",$B151="",$C151=""),"",C151*'MPTO_working_3-way'!$I150)</f>
        <v>2.270378510378511</v>
      </c>
      <c r="H151" s="17">
        <f>IF(OR($A151="",$B151="",$C151=""),"",'MPTO_working_3-way'!E150)</f>
        <v>3.8912637150969518</v>
      </c>
      <c r="I151" s="21">
        <f>IF(OR($A151="",$B151="",$C151=""),"",'MPTO_working_3-way'!F150)</f>
        <v>3.3319120863010525</v>
      </c>
      <c r="J151" s="22">
        <f>IF(OR($A151="",$B151="",$C151=""),"",'MPTO_working_3-way'!G150)</f>
        <v>2.2579168287978013</v>
      </c>
      <c r="K151" s="17">
        <f>IF(OR($A151="",$B151="",$C151=""),"",'OddsRatio_working_3-way'!H150)</f>
        <v>3.8785183269078982</v>
      </c>
      <c r="L151" s="21">
        <f>IF(OR($A151="",$B151="",$C151=""),"",'OddsRatio_working_3-way'!I150)</f>
        <v>3.329736055950637</v>
      </c>
      <c r="M151" s="22">
        <f>IF(OR($A151="",$B151="",$C151=""),"",'OddsRatio_working_3-way'!J150)</f>
        <v>2.2632346614487906</v>
      </c>
      <c r="N151" s="23">
        <f t="shared" si="42"/>
        <v>25.868003269801658</v>
      </c>
      <c r="O151" s="24">
        <f t="shared" si="43"/>
        <v>30.086477649184694</v>
      </c>
      <c r="P151" s="24">
        <f t="shared" si="44"/>
        <v>44.04551908101363</v>
      </c>
      <c r="Q151" t="s">
        <v>377</v>
      </c>
      <c r="R151" t="s">
        <v>378</v>
      </c>
      <c r="S151" s="48" t="s">
        <v>416</v>
      </c>
      <c r="T151" s="35">
        <v>100</v>
      </c>
      <c r="U151" s="35">
        <f t="shared" si="45"/>
        <v>65.03496503496504</v>
      </c>
      <c r="V151" s="35">
        <f t="shared" si="46"/>
        <v>67.637540453074436</v>
      </c>
      <c r="W151" s="35">
        <f t="shared" si="47"/>
        <v>65.156794425087099</v>
      </c>
      <c r="X151" s="35">
        <f t="shared" si="48"/>
        <v>67.20566512183845</v>
      </c>
      <c r="Y151" s="35">
        <f t="shared" si="49"/>
        <v>69.808240539947846</v>
      </c>
      <c r="Z151" s="35">
        <f t="shared" si="50"/>
        <v>67.327494511960538</v>
      </c>
      <c r="AA151" s="35">
        <f t="shared" si="51"/>
        <v>-2.1707000868734099</v>
      </c>
      <c r="AB151" s="35">
        <f t="shared" si="52"/>
        <v>-2.1707000868734099</v>
      </c>
      <c r="AC151" s="35">
        <f t="shared" si="53"/>
        <v>-2.1707000868734383</v>
      </c>
      <c r="AD151" s="36"/>
      <c r="AE151" s="36"/>
      <c r="AF151">
        <v>2.4300000000000002</v>
      </c>
      <c r="AG151">
        <v>1.62</v>
      </c>
      <c r="AI151" s="36"/>
      <c r="AJ151" t="s">
        <v>98</v>
      </c>
      <c r="AK151" s="35"/>
      <c r="AL151" s="35"/>
    </row>
    <row r="152" spans="1:38" ht="15" x14ac:dyDescent="0.25">
      <c r="A152">
        <v>2.86</v>
      </c>
      <c r="B152">
        <v>3.09</v>
      </c>
      <c r="C152">
        <v>2.87</v>
      </c>
      <c r="D152" s="20">
        <f t="shared" si="41"/>
        <v>2.1707000868734339E-2</v>
      </c>
      <c r="E152" s="17">
        <f>IF(OR($A152="",$B152="",$C152=""),"",A152*'MPTO_working_3-way'!$I151)</f>
        <v>2.92208202248458</v>
      </c>
      <c r="F152" s="21">
        <f>IF(OR($A152="",$B152="",$C152=""),"",B152*'MPTO_working_3-way'!$I151)</f>
        <v>3.157074632684389</v>
      </c>
      <c r="G152" s="22">
        <f>IF(OR($A152="",$B152="",$C152=""),"",C152*'MPTO_working_3-way'!$I151)</f>
        <v>2.9322990924932677</v>
      </c>
      <c r="H152" s="17">
        <f>IF(OR($A152="",$B152="",$C152=""),"",'MPTO_working_3-way'!E151)</f>
        <v>2.9204355144237404</v>
      </c>
      <c r="I152" s="21">
        <f>IF(OR($A152="",$B152="",$C152=""),"",'MPTO_working_3-way'!F151)</f>
        <v>3.1606668561377202</v>
      </c>
      <c r="J152" s="22">
        <f>IF(OR($A152="",$B152="",$C152=""),"",'MPTO_working_3-way'!G151)</f>
        <v>2.9308633761860481</v>
      </c>
      <c r="K152" s="17">
        <f>IF(OR($A152="",$B152="",$C152=""),"",'OddsRatio_working_3-way'!H151)</f>
        <v>2.9212667099782252</v>
      </c>
      <c r="L152" s="21">
        <f>IF(OR($A152="",$B152="",$C152=""),"",'OddsRatio_working_3-way'!I151)</f>
        <v>3.1588427009970377</v>
      </c>
      <c r="M152" s="22">
        <f>IF(OR($A152="",$B152="",$C152=""),"",'OddsRatio_working_3-way'!J151)</f>
        <v>2.9315961008920879</v>
      </c>
      <c r="N152" s="23">
        <f t="shared" si="42"/>
        <v>34.22217419994675</v>
      </c>
      <c r="O152" s="24">
        <f t="shared" si="43"/>
        <v>31.674892625193422</v>
      </c>
      <c r="P152" s="24">
        <f t="shared" si="44"/>
        <v>34.102933174859814</v>
      </c>
      <c r="Q152" t="s">
        <v>379</v>
      </c>
      <c r="R152" t="s">
        <v>380</v>
      </c>
      <c r="S152" s="48" t="s">
        <v>416</v>
      </c>
      <c r="T152" s="35">
        <v>100</v>
      </c>
      <c r="U152" s="35">
        <f t="shared" si="45"/>
        <v>76.851851851851848</v>
      </c>
      <c r="V152" s="35">
        <f t="shared" si="46"/>
        <v>74.747474747474755</v>
      </c>
      <c r="W152" s="35">
        <f t="shared" si="47"/>
        <v>45.945945945945937</v>
      </c>
      <c r="X152" s="35">
        <f t="shared" si="48"/>
        <v>79.306579306579295</v>
      </c>
      <c r="Y152" s="35">
        <f t="shared" si="49"/>
        <v>77.202202202202201</v>
      </c>
      <c r="Z152" s="35">
        <f t="shared" si="50"/>
        <v>48.400673400673398</v>
      </c>
      <c r="AA152" s="35">
        <f t="shared" si="51"/>
        <v>-2.4547274547274469</v>
      </c>
      <c r="AB152" s="35">
        <f t="shared" si="52"/>
        <v>-2.4547274547274469</v>
      </c>
      <c r="AC152" s="35">
        <f t="shared" si="53"/>
        <v>-2.4547274547274611</v>
      </c>
      <c r="AD152" s="36"/>
      <c r="AE152" s="36"/>
      <c r="AF152">
        <v>2.56</v>
      </c>
      <c r="AG152">
        <v>1.56</v>
      </c>
      <c r="AI152" s="36"/>
      <c r="AJ152" t="s">
        <v>98</v>
      </c>
      <c r="AK152" s="35"/>
      <c r="AL152" s="35"/>
    </row>
    <row r="153" spans="1:38" ht="15" x14ac:dyDescent="0.25">
      <c r="A153">
        <v>4.32</v>
      </c>
      <c r="B153">
        <v>3.96</v>
      </c>
      <c r="C153">
        <v>1.85</v>
      </c>
      <c r="D153" s="20">
        <f t="shared" si="41"/>
        <v>2.4547274547274345E-2</v>
      </c>
      <c r="E153" s="17">
        <f>IF(OR($A153="",$B153="",$C153=""),"",A153*'MPTO_working_3-way'!$I152)</f>
        <v>4.4260442260442252</v>
      </c>
      <c r="F153" s="21">
        <f>IF(OR($A153="",$B153="",$C153=""),"",B153*'MPTO_working_3-way'!$I152)</f>
        <v>4.0572072072072061</v>
      </c>
      <c r="G153" s="22">
        <f>IF(OR($A153="",$B153="",$C153=""),"",C153*'MPTO_working_3-way'!$I152)</f>
        <v>1.8954124579124576</v>
      </c>
      <c r="H153" s="17">
        <f>IF(OR($A153="",$B153="",$C153=""),"",'MPTO_working_3-way'!E152)</f>
        <v>4.4782992596617532</v>
      </c>
      <c r="I153" s="21">
        <f>IF(OR($A153="",$B153="",$C153=""),"",'MPTO_working_3-way'!F152)</f>
        <v>4.0926104093603541</v>
      </c>
      <c r="J153" s="22">
        <f>IF(OR($A153="",$B153="",$C153=""),"",'MPTO_working_3-way'!G152)</f>
        <v>1.8784347801313372</v>
      </c>
      <c r="K153" s="17">
        <f>IF(OR($A153="",$B153="",$C153=""),"",'OddsRatio_working_3-way'!H152)</f>
        <v>4.4559667672529333</v>
      </c>
      <c r="L153" s="21">
        <f>IF(OR($A153="",$B153="",$C153=""),"",'OddsRatio_working_3-way'!I152)</f>
        <v>4.0812233828520119</v>
      </c>
      <c r="M153" s="22">
        <f>IF(OR($A153="",$B153="",$C153=""),"",'OddsRatio_working_3-way'!J152)</f>
        <v>1.8848107687243956</v>
      </c>
      <c r="N153" s="23">
        <f t="shared" si="42"/>
        <v>22.593538359054076</v>
      </c>
      <c r="O153" s="24">
        <f t="shared" si="43"/>
        <v>24.647496391695356</v>
      </c>
      <c r="P153" s="24">
        <f t="shared" si="44"/>
        <v>52.758965249250586</v>
      </c>
      <c r="Q153" t="s">
        <v>381</v>
      </c>
      <c r="R153" t="s">
        <v>92</v>
      </c>
      <c r="S153" s="48" t="s">
        <v>416</v>
      </c>
      <c r="T153" s="35">
        <v>100</v>
      </c>
      <c r="U153" s="35">
        <f t="shared" si="45"/>
        <v>46.808510638297875</v>
      </c>
      <c r="V153" s="35">
        <f t="shared" si="46"/>
        <v>68.652037617554868</v>
      </c>
      <c r="W153" s="35">
        <f t="shared" si="47"/>
        <v>79.716024340770801</v>
      </c>
      <c r="X153" s="35">
        <f t="shared" si="48"/>
        <v>51.631938041674353</v>
      </c>
      <c r="Y153" s="35">
        <f t="shared" si="49"/>
        <v>73.475465020931338</v>
      </c>
      <c r="Z153" s="35">
        <f t="shared" si="50"/>
        <v>84.539451744147271</v>
      </c>
      <c r="AA153" s="35">
        <f t="shared" si="51"/>
        <v>-4.8234274033764777</v>
      </c>
      <c r="AB153" s="35">
        <f t="shared" si="52"/>
        <v>-4.8234274033764706</v>
      </c>
      <c r="AC153" s="35">
        <f t="shared" si="53"/>
        <v>-4.8234274033764706</v>
      </c>
      <c r="AD153" s="36"/>
      <c r="AE153" s="36"/>
      <c r="AF153">
        <v>1.81</v>
      </c>
      <c r="AG153">
        <v>2.1</v>
      </c>
      <c r="AI153" s="36"/>
      <c r="AJ153" t="s">
        <v>98</v>
      </c>
      <c r="AK153" s="35"/>
      <c r="AL153" s="35"/>
    </row>
    <row r="154" spans="1:38" s="35" customFormat="1" ht="15" x14ac:dyDescent="0.25">
      <c r="A154">
        <v>1.88</v>
      </c>
      <c r="B154">
        <v>3.19</v>
      </c>
      <c r="C154">
        <v>4.93</v>
      </c>
      <c r="D154" s="20">
        <f t="shared" si="41"/>
        <v>4.8234274033764901E-2</v>
      </c>
      <c r="E154" s="17">
        <f>IF(OR($A154="",$B154="",$C154=""),"",A154*'MPTO_working_3-way'!$I153)</f>
        <v>1.9706804351834779</v>
      </c>
      <c r="F154" s="21">
        <f>IF(OR($A154="",$B154="",$C154=""),"",B154*'MPTO_working_3-way'!$I153)</f>
        <v>3.3438673341677099</v>
      </c>
      <c r="G154" s="22">
        <f>IF(OR($A154="",$B154="",$C154=""),"",C154*'MPTO_working_3-way'!$I153)</f>
        <v>5.1677949709864608</v>
      </c>
      <c r="H154" s="17">
        <f>IF(OR($A154="",$B154="",$C154=""),"",'MPTO_working_3-way'!E153)</f>
        <v>1.9385976254401911</v>
      </c>
      <c r="I154" s="21">
        <f>IF(OR($A154="",$B154="",$C154=""),"",'MPTO_working_3-way'!F153)</f>
        <v>3.3624574549484185</v>
      </c>
      <c r="J154" s="22">
        <f>IF(OR($A154="",$B154="",$C154=""),"",'MPTO_working_3-way'!G153)</f>
        <v>5.3544178816016146</v>
      </c>
      <c r="K154" s="17">
        <f>IF(OR($A154="",$B154="",$C154=""),"",'OddsRatio_working_3-way'!H153)</f>
        <v>1.9512595292608996</v>
      </c>
      <c r="L154" s="21">
        <f>IF(OR($A154="",$B154="",$C154=""),"",'OddsRatio_working_3-way'!I153)</f>
        <v>3.3673390557742828</v>
      </c>
      <c r="M154" s="22">
        <f>IF(OR($A154="",$B154="",$C154=""),"",'OddsRatio_working_3-way'!J153)</f>
        <v>5.2482385795401525</v>
      </c>
      <c r="N154" s="23">
        <f t="shared" si="42"/>
        <v>50.743894451202387</v>
      </c>
      <c r="O154" s="24">
        <f t="shared" si="43"/>
        <v>29.905492654627114</v>
      </c>
      <c r="P154" s="24">
        <f t="shared" si="44"/>
        <v>19.350612894170485</v>
      </c>
      <c r="Q154" t="s">
        <v>382</v>
      </c>
      <c r="R154" t="s">
        <v>383</v>
      </c>
      <c r="S154" s="48" t="s">
        <v>416</v>
      </c>
      <c r="T154" s="35">
        <v>100</v>
      </c>
      <c r="U154" s="35">
        <f t="shared" si="45"/>
        <v>52.830188679245275</v>
      </c>
      <c r="V154" s="35">
        <f t="shared" si="46"/>
        <v>65.397923875432525</v>
      </c>
      <c r="W154" s="35">
        <f t="shared" si="47"/>
        <v>77.375565610859724</v>
      </c>
      <c r="X154" s="35">
        <f t="shared" si="48"/>
        <v>57.226510513707737</v>
      </c>
      <c r="Y154" s="35">
        <f t="shared" si="49"/>
        <v>69.79424570989498</v>
      </c>
      <c r="Z154" s="35">
        <f t="shared" si="50"/>
        <v>81.771887445322179</v>
      </c>
      <c r="AA154" s="35">
        <f t="shared" si="51"/>
        <v>-4.3963218344624622</v>
      </c>
      <c r="AB154" s="35">
        <f t="shared" si="52"/>
        <v>-4.3963218344624551</v>
      </c>
      <c r="AC154" s="35">
        <f t="shared" si="53"/>
        <v>-4.3963218344624551</v>
      </c>
      <c r="AD154" s="36"/>
      <c r="AE154" s="36"/>
      <c r="AF154">
        <v>2.64</v>
      </c>
      <c r="AG154">
        <v>1.5</v>
      </c>
      <c r="AH154" s="36"/>
      <c r="AI154" s="36"/>
      <c r="AJ154" t="s">
        <v>422</v>
      </c>
    </row>
    <row r="155" spans="1:38" ht="15" x14ac:dyDescent="0.25">
      <c r="A155">
        <v>2.12</v>
      </c>
      <c r="B155">
        <v>2.89</v>
      </c>
      <c r="C155">
        <v>4.42</v>
      </c>
      <c r="D155" s="20">
        <f t="shared" si="41"/>
        <v>4.3963218344624577E-2</v>
      </c>
      <c r="E155" s="17">
        <f>IF(OR($A155="",$B155="",$C155=""),"",A155*'MPTO_working_3-way'!$I154)</f>
        <v>2.2132020228906044</v>
      </c>
      <c r="F155" s="21">
        <f>IF(OR($A155="",$B155="",$C155=""),"",B155*'MPTO_working_3-way'!$I154)</f>
        <v>3.017053701015965</v>
      </c>
      <c r="G155" s="22">
        <f>IF(OR($A155="",$B155="",$C155=""),"",C155*'MPTO_working_3-way'!$I154)</f>
        <v>4.6143174250832404</v>
      </c>
      <c r="H155" s="17">
        <f>IF(OR($A155="",$B155="",$C155=""),"",'MPTO_working_3-way'!E154)</f>
        <v>2.1879745514081335</v>
      </c>
      <c r="I155" s="21">
        <f>IF(OR($A155="",$B155="",$C155=""),"",'MPTO_working_3-way'!F154)</f>
        <v>3.0178078869994844</v>
      </c>
      <c r="J155" s="22">
        <f>IF(OR($A155="",$B155="",$C155=""),"",'MPTO_working_3-way'!G154)</f>
        <v>4.7261226621095593</v>
      </c>
      <c r="K155" s="17">
        <f>IF(OR($A155="",$B155="",$C155=""),"",'OddsRatio_working_3-way'!H154)</f>
        <v>2.1990953854376794</v>
      </c>
      <c r="L155" s="21">
        <f>IF(OR($A155="",$B155="",$C155=""),"",'OddsRatio_working_3-way'!I154)</f>
        <v>3.0234734629260833</v>
      </c>
      <c r="M155" s="22">
        <f>IF(OR($A155="",$B155="",$C155=""),"",'OddsRatio_working_3-way'!J154)</f>
        <v>4.6615234091043414</v>
      </c>
      <c r="N155" s="23">
        <f t="shared" si="42"/>
        <v>45.183403487672877</v>
      </c>
      <c r="O155" s="24">
        <f t="shared" si="43"/>
        <v>33.144918821407096</v>
      </c>
      <c r="P155" s="24">
        <f t="shared" si="44"/>
        <v>21.671677690920028</v>
      </c>
      <c r="Q155" t="s">
        <v>384</v>
      </c>
      <c r="R155" t="s">
        <v>385</v>
      </c>
      <c r="S155" s="48" t="s">
        <v>416</v>
      </c>
      <c r="T155" s="35">
        <v>100</v>
      </c>
      <c r="U155" s="35">
        <f t="shared" si="45"/>
        <v>40.119760479041922</v>
      </c>
      <c r="V155" s="35">
        <f t="shared" si="46"/>
        <v>72.29916897506925</v>
      </c>
      <c r="W155" s="35">
        <f t="shared" si="47"/>
        <v>82.698961937716263</v>
      </c>
      <c r="X155" s="35">
        <f t="shared" si="48"/>
        <v>45.001869087214487</v>
      </c>
      <c r="Y155" s="35">
        <f t="shared" si="49"/>
        <v>77.181277583241823</v>
      </c>
      <c r="Z155" s="35">
        <f t="shared" si="50"/>
        <v>87.581070545888835</v>
      </c>
      <c r="AA155" s="35">
        <f t="shared" si="51"/>
        <v>-4.8821086081725653</v>
      </c>
      <c r="AB155" s="35">
        <f t="shared" si="52"/>
        <v>-4.8821086081725724</v>
      </c>
      <c r="AC155" s="35">
        <f t="shared" si="53"/>
        <v>-4.8821086081725724</v>
      </c>
      <c r="AD155" s="36"/>
      <c r="AE155" s="36"/>
      <c r="AF155">
        <v>3.14</v>
      </c>
      <c r="AG155">
        <v>1.36</v>
      </c>
      <c r="AI155" s="36"/>
      <c r="AJ155" t="s">
        <v>422</v>
      </c>
      <c r="AK155" s="35"/>
      <c r="AL155" s="35"/>
    </row>
    <row r="156" spans="1:38" ht="15" x14ac:dyDescent="0.25">
      <c r="A156">
        <v>1.67</v>
      </c>
      <c r="B156">
        <v>3.61</v>
      </c>
      <c r="C156">
        <v>5.78</v>
      </c>
      <c r="D156" s="20">
        <f t="shared" si="41"/>
        <v>4.8821086081725751E-2</v>
      </c>
      <c r="E156" s="17">
        <f>IF(OR($A156="",$B156="",$C156=""),"",A156*'MPTO_working_3-way'!$I155)</f>
        <v>1.751531213756482</v>
      </c>
      <c r="F156" s="21">
        <f>IF(OR($A156="",$B156="",$C156=""),"",B156*'MPTO_working_3-way'!$I155)</f>
        <v>3.7862441207550299</v>
      </c>
      <c r="G156" s="22">
        <f>IF(OR($A156="",$B156="",$C156=""),"",C156*'MPTO_working_3-way'!$I155)</f>
        <v>6.0621858775523751</v>
      </c>
      <c r="H156" s="17">
        <f>IF(OR($A156="",$B156="",$C156=""),"",'MPTO_working_3-way'!E155)</f>
        <v>1.7166536176830516</v>
      </c>
      <c r="I156" s="21">
        <f>IF(OR($A156="",$B156="",$C156=""),"",'MPTO_working_3-way'!F155)</f>
        <v>3.8353173798068481</v>
      </c>
      <c r="J156" s="22">
        <f>IF(OR($A156="",$B156="",$C156=""),"",'MPTO_working_3-way'!G155)</f>
        <v>6.3801272709495818</v>
      </c>
      <c r="K156" s="17">
        <f>IF(OR($A156="",$B156="",$C156=""),"",'OddsRatio_working_3-way'!H155)</f>
        <v>1.729080404861302</v>
      </c>
      <c r="L156" s="21">
        <f>IF(OR($A156="",$B156="",$C156=""),"",'OddsRatio_working_3-way'!I155)</f>
        <v>3.8401490398328333</v>
      </c>
      <c r="M156" s="22">
        <f>IF(OR($A156="",$B156="",$C156=""),"",'OddsRatio_working_3-way'!J155)</f>
        <v>6.2014990078164551</v>
      </c>
      <c r="N156" s="23">
        <f t="shared" si="42"/>
        <v>57.092902036002855</v>
      </c>
      <c r="O156" s="24">
        <f t="shared" si="43"/>
        <v>26.411397894771405</v>
      </c>
      <c r="P156" s="24">
        <f t="shared" si="44"/>
        <v>16.495700069225737</v>
      </c>
      <c r="Q156" t="s">
        <v>386</v>
      </c>
      <c r="R156" t="s">
        <v>387</v>
      </c>
      <c r="S156" s="48" t="s">
        <v>416</v>
      </c>
      <c r="T156" s="35">
        <v>100</v>
      </c>
      <c r="U156" s="35">
        <f t="shared" si="45"/>
        <v>48.979591836734699</v>
      </c>
      <c r="V156" s="35">
        <f t="shared" si="46"/>
        <v>66.329966329966325</v>
      </c>
      <c r="W156" s="35">
        <f t="shared" si="47"/>
        <v>79.879275653923543</v>
      </c>
      <c r="X156" s="35">
        <f t="shared" si="48"/>
        <v>53.790758016110132</v>
      </c>
      <c r="Y156" s="35">
        <f t="shared" si="49"/>
        <v>71.141132509341759</v>
      </c>
      <c r="Z156" s="35">
        <f t="shared" si="50"/>
        <v>84.690441833298962</v>
      </c>
      <c r="AA156" s="35">
        <f t="shared" si="51"/>
        <v>-4.8111661793754337</v>
      </c>
      <c r="AB156" s="35">
        <f t="shared" si="52"/>
        <v>-4.8111661793754337</v>
      </c>
      <c r="AC156" s="35">
        <f t="shared" si="53"/>
        <v>-4.8111661793754195</v>
      </c>
      <c r="AD156" s="36"/>
      <c r="AE156" s="36"/>
      <c r="AF156">
        <v>2.29</v>
      </c>
      <c r="AG156">
        <v>1.64</v>
      </c>
      <c r="AI156" s="36"/>
      <c r="AJ156" t="s">
        <v>422</v>
      </c>
      <c r="AK156" s="35"/>
      <c r="AL156" s="35"/>
    </row>
    <row r="157" spans="1:38" ht="15" x14ac:dyDescent="0.25">
      <c r="A157">
        <v>1.96</v>
      </c>
      <c r="B157">
        <v>2.97</v>
      </c>
      <c r="C157">
        <v>4.97</v>
      </c>
      <c r="D157" s="20">
        <f t="shared" si="41"/>
        <v>4.8111661793754257E-2</v>
      </c>
      <c r="E157" s="17">
        <f>IF(OR($A157="",$B157="",$C157=""),"",A157*'MPTO_working_3-way'!$I156)</f>
        <v>2.0542988571157581</v>
      </c>
      <c r="F157" s="21">
        <f>IF(OR($A157="",$B157="",$C157=""),"",B157*'MPTO_working_3-way'!$I156)</f>
        <v>3.1128916355274505</v>
      </c>
      <c r="G157" s="22">
        <f>IF(OR($A157="",$B157="",$C157=""),"",C157*'MPTO_working_3-way'!$I156)</f>
        <v>5.2091149591149586</v>
      </c>
      <c r="H157" s="17">
        <f>IF(OR($A157="",$B157="",$C157=""),"",'MPTO_working_3-way'!E156)</f>
        <v>2.0236079730358729</v>
      </c>
      <c r="I157" s="21">
        <f>IF(OR($A157="",$B157="",$C157=""),"",'MPTO_working_3-way'!F156)</f>
        <v>3.1185376483418312</v>
      </c>
      <c r="J157" s="22">
        <f>IF(OR($A157="",$B157="",$C157=""),"",'MPTO_working_3-way'!G156)</f>
        <v>5.4004421695227069</v>
      </c>
      <c r="K157" s="17">
        <f>IF(OR($A157="",$B157="",$C157=""),"",'OddsRatio_working_3-way'!H156)</f>
        <v>2.0365026346968587</v>
      </c>
      <c r="L157" s="21">
        <f>IF(OR($A157="",$B157="",$C157=""),"",'OddsRatio_working_3-way'!I156)</f>
        <v>3.1269897816175121</v>
      </c>
      <c r="M157" s="22">
        <f>IF(OR($A157="",$B157="",$C157=""),"",'OddsRatio_working_3-way'!J156)</f>
        <v>5.2863702705693001</v>
      </c>
      <c r="N157" s="23">
        <f t="shared" si="42"/>
        <v>48.678409012211745</v>
      </c>
      <c r="O157" s="24">
        <f t="shared" si="43"/>
        <v>32.124471940718848</v>
      </c>
      <c r="P157" s="24">
        <f t="shared" si="44"/>
        <v>19.197119047069418</v>
      </c>
      <c r="Q157" t="s">
        <v>388</v>
      </c>
      <c r="R157" t="s">
        <v>389</v>
      </c>
      <c r="S157" s="48" t="s">
        <v>416</v>
      </c>
      <c r="T157" s="35">
        <v>100</v>
      </c>
      <c r="U157" s="35">
        <f t="shared" si="45"/>
        <v>59.349593495934961</v>
      </c>
      <c r="V157" s="35">
        <f t="shared" si="46"/>
        <v>66.996699669967001</v>
      </c>
      <c r="W157" s="35">
        <f t="shared" si="47"/>
        <v>69.230769230769241</v>
      </c>
      <c r="X157" s="35">
        <f t="shared" si="48"/>
        <v>63.772531099263773</v>
      </c>
      <c r="Y157" s="35">
        <f t="shared" si="49"/>
        <v>71.419637273295805</v>
      </c>
      <c r="Z157" s="35">
        <f t="shared" si="50"/>
        <v>73.653706834098045</v>
      </c>
      <c r="AA157" s="35">
        <f t="shared" si="51"/>
        <v>-4.4229376033288119</v>
      </c>
      <c r="AB157" s="35">
        <f t="shared" si="52"/>
        <v>-4.4229376033288048</v>
      </c>
      <c r="AC157" s="35">
        <f t="shared" si="53"/>
        <v>-4.4229376033288048</v>
      </c>
      <c r="AD157" s="36"/>
      <c r="AE157" s="36"/>
      <c r="AF157">
        <v>2.68</v>
      </c>
      <c r="AG157">
        <v>1.48</v>
      </c>
      <c r="AI157" s="36"/>
      <c r="AJ157" t="s">
        <v>422</v>
      </c>
      <c r="AK157" s="35"/>
      <c r="AL157" s="35"/>
    </row>
    <row r="158" spans="1:38" ht="15" x14ac:dyDescent="0.25">
      <c r="A158">
        <v>2.46</v>
      </c>
      <c r="B158">
        <v>3.03</v>
      </c>
      <c r="C158">
        <v>3.25</v>
      </c>
      <c r="D158" s="20">
        <f t="shared" si="41"/>
        <v>4.4229376033288137E-2</v>
      </c>
      <c r="E158" s="17">
        <f>IF(OR($A158="",$B158="",$C158=""),"",A158*'MPTO_working_3-way'!$I157)</f>
        <v>2.568804265041889</v>
      </c>
      <c r="F158" s="21">
        <f>IF(OR($A158="",$B158="",$C158=""),"",B158*'MPTO_working_3-way'!$I157)</f>
        <v>3.1640150093808628</v>
      </c>
      <c r="G158" s="22">
        <f>IF(OR($A158="",$B158="",$C158=""),"",C158*'MPTO_working_3-way'!$I157)</f>
        <v>3.3937454721081863</v>
      </c>
      <c r="H158" s="17">
        <f>IF(OR($A158="",$B158="",$C158=""),"",'MPTO_working_3-way'!E157)</f>
        <v>2.5525770914665951</v>
      </c>
      <c r="I158" s="21">
        <f>IF(OR($A158="",$B158="",$C158=""),"",'MPTO_working_3-way'!F157)</f>
        <v>3.17168443999293</v>
      </c>
      <c r="J158" s="22">
        <f>IF(OR($A158="",$B158="",$C158=""),"",'MPTO_working_3-way'!G157)</f>
        <v>3.4135613282323347</v>
      </c>
      <c r="K158" s="17">
        <f>IF(OR($A158="",$B158="",$C158=""),"",'OddsRatio_working_3-way'!H157)</f>
        <v>2.5598595489426734</v>
      </c>
      <c r="L158" s="21">
        <f>IF(OR($A158="",$B158="",$C158=""),"",'OddsRatio_working_3-way'!I157)</f>
        <v>3.168845811201114</v>
      </c>
      <c r="M158" s="22">
        <f>IF(OR($A158="",$B158="",$C158=""),"",'OddsRatio_working_3-way'!J157)</f>
        <v>3.4038931404938451</v>
      </c>
      <c r="N158" s="23">
        <f t="shared" si="42"/>
        <v>38.928618019236012</v>
      </c>
      <c r="O158" s="24">
        <f t="shared" si="43"/>
        <v>31.60541264928073</v>
      </c>
      <c r="P158" s="24">
        <f t="shared" si="44"/>
        <v>29.465969331483262</v>
      </c>
      <c r="Q158" t="s">
        <v>390</v>
      </c>
      <c r="R158" t="s">
        <v>391</v>
      </c>
      <c r="S158" s="48" t="s">
        <v>416</v>
      </c>
      <c r="T158" s="35">
        <v>100</v>
      </c>
      <c r="U158" s="35">
        <f t="shared" si="45"/>
        <v>35.483870967741936</v>
      </c>
      <c r="V158" s="35">
        <f t="shared" si="46"/>
        <v>77.678571428571431</v>
      </c>
      <c r="W158" s="35">
        <f t="shared" si="47"/>
        <v>84.350547730829433</v>
      </c>
      <c r="X158" s="35">
        <f t="shared" si="48"/>
        <v>37.97088084059915</v>
      </c>
      <c r="Y158" s="35">
        <f t="shared" si="49"/>
        <v>80.165581301428645</v>
      </c>
      <c r="Z158" s="35">
        <f t="shared" si="50"/>
        <v>86.837557603686633</v>
      </c>
      <c r="AA158" s="35">
        <f t="shared" si="51"/>
        <v>-2.4870098728572145</v>
      </c>
      <c r="AB158" s="35">
        <f t="shared" si="52"/>
        <v>-2.4870098728572145</v>
      </c>
      <c r="AC158" s="35">
        <f t="shared" si="53"/>
        <v>-2.4870098728572003</v>
      </c>
      <c r="AD158" s="36"/>
      <c r="AE158" s="36"/>
      <c r="AF158">
        <v>2.52</v>
      </c>
      <c r="AG158">
        <v>1.53</v>
      </c>
      <c r="AI158" s="36"/>
      <c r="AJ158" t="s">
        <v>422</v>
      </c>
      <c r="AK158" s="35"/>
      <c r="AL158" s="35"/>
    </row>
    <row r="159" spans="1:38" ht="15" x14ac:dyDescent="0.25">
      <c r="A159">
        <v>1.55</v>
      </c>
      <c r="B159">
        <v>4.4800000000000004</v>
      </c>
      <c r="C159">
        <v>6.39</v>
      </c>
      <c r="D159" s="20">
        <f t="shared" si="41"/>
        <v>2.4870098728572154E-2</v>
      </c>
      <c r="E159" s="17">
        <f>IF(OR($A159="",$B159="",$C159=""),"",A159*'MPTO_working_3-way'!$I158)</f>
        <v>1.5885486530292869</v>
      </c>
      <c r="F159" s="21">
        <f>IF(OR($A159="",$B159="",$C159=""),"",B159*'MPTO_working_3-way'!$I158)</f>
        <v>4.5914180423040039</v>
      </c>
      <c r="G159" s="22">
        <f>IF(OR($A159="",$B159="",$C159=""),"",C159*'MPTO_working_3-way'!$I158)</f>
        <v>6.5489199308755754</v>
      </c>
      <c r="H159" s="17">
        <f>IF(OR($A159="",$B159="",$C159=""),"",'MPTO_working_3-way'!E158)</f>
        <v>1.570176057343138</v>
      </c>
      <c r="I159" s="21">
        <f>IF(OR($A159="",$B159="",$C159=""),"",'MPTO_working_3-way'!F158)</f>
        <v>4.6528020311807508</v>
      </c>
      <c r="J159" s="22">
        <f>IF(OR($A159="",$B159="",$C159=""),"",'MPTO_working_3-way'!G158)</f>
        <v>6.7474339101987688</v>
      </c>
      <c r="K159" s="17">
        <f>IF(OR($A159="",$B159="",$C159=""),"",'OddsRatio_working_3-way'!H158)</f>
        <v>1.5763480970615791</v>
      </c>
      <c r="L159" s="21">
        <f>IF(OR($A159="",$B159="",$C159=""),"",'OddsRatio_working_3-way'!I158)</f>
        <v>4.6467115959532626</v>
      </c>
      <c r="M159" s="22">
        <f>IF(OR($A159="",$B159="",$C159=""),"",'OddsRatio_working_3-way'!J158)</f>
        <v>6.6482113512034697</v>
      </c>
      <c r="N159" s="23">
        <f t="shared" si="42"/>
        <v>62.950542817372792</v>
      </c>
      <c r="O159" s="24">
        <f t="shared" si="43"/>
        <v>21.77976369797496</v>
      </c>
      <c r="P159" s="24">
        <f t="shared" si="44"/>
        <v>15.269693484652244</v>
      </c>
      <c r="Q159" t="s">
        <v>392</v>
      </c>
      <c r="R159" t="s">
        <v>393</v>
      </c>
      <c r="S159" s="48" t="s">
        <v>417</v>
      </c>
      <c r="T159" s="35">
        <v>100</v>
      </c>
      <c r="U159" s="35">
        <f t="shared" si="45"/>
        <v>54.545454545454554</v>
      </c>
      <c r="V159" s="35">
        <f t="shared" si="46"/>
        <v>67.21311475409837</v>
      </c>
      <c r="W159" s="35">
        <f t="shared" si="47"/>
        <v>68.75</v>
      </c>
      <c r="X159" s="35">
        <f t="shared" si="48"/>
        <v>64.036885245901644</v>
      </c>
      <c r="Y159" s="35">
        <f t="shared" si="49"/>
        <v>76.704545454545453</v>
      </c>
      <c r="Z159" s="35">
        <f t="shared" si="50"/>
        <v>78.241430700447097</v>
      </c>
      <c r="AA159" s="35">
        <f t="shared" si="51"/>
        <v>-9.4914307004470899</v>
      </c>
      <c r="AB159" s="35">
        <f t="shared" si="52"/>
        <v>-9.4914307004470828</v>
      </c>
      <c r="AC159" s="35">
        <f t="shared" si="53"/>
        <v>-9.491430700447097</v>
      </c>
      <c r="AD159" s="36"/>
      <c r="AE159" s="36"/>
      <c r="AF159">
        <v>1.79</v>
      </c>
      <c r="AG159">
        <v>2.13</v>
      </c>
      <c r="AI159" s="36"/>
      <c r="AJ159" t="s">
        <v>423</v>
      </c>
      <c r="AK159" s="35"/>
      <c r="AL159" s="35"/>
    </row>
    <row r="160" spans="1:38" ht="15" x14ac:dyDescent="0.25">
      <c r="A160">
        <v>2.2000000000000002</v>
      </c>
      <c r="B160">
        <v>3.05</v>
      </c>
      <c r="C160">
        <v>3.2</v>
      </c>
      <c r="D160" s="20">
        <f t="shared" si="41"/>
        <v>9.4914307004470899E-2</v>
      </c>
      <c r="E160" s="17">
        <f>IF(OR($A160="",$B160="",$C160=""),"",A160*'MPTO_working_3-way'!$I159)</f>
        <v>2.408811475409836</v>
      </c>
      <c r="F160" s="21">
        <f>IF(OR($A160="",$B160="",$C160=""),"",B160*'MPTO_working_3-way'!$I159)</f>
        <v>3.3394886363636362</v>
      </c>
      <c r="G160" s="22">
        <f>IF(OR($A160="",$B160="",$C160=""),"",C160*'MPTO_working_3-way'!$I159)</f>
        <v>3.5037257824143069</v>
      </c>
      <c r="H160" s="17">
        <f>IF(OR($A160="",$B160="",$C160=""),"",'MPTO_working_3-way'!E159)</f>
        <v>2.3645840980838413</v>
      </c>
      <c r="I160" s="21">
        <f>IF(OR($A160="",$B160="",$C160=""),"",'MPTO_working_3-way'!F159)</f>
        <v>3.3757467770673926</v>
      </c>
      <c r="J160" s="22">
        <f>IF(OR($A160="",$B160="",$C160=""),"",'MPTO_working_3-way'!G159)</f>
        <v>3.5604687154543444</v>
      </c>
      <c r="K160" s="17">
        <f>IF(OR($A160="",$B160="",$C160=""),"",'OddsRatio_working_3-way'!H159)</f>
        <v>2.3827283237126475</v>
      </c>
      <c r="L160" s="21">
        <f>IF(OR($A160="",$B160="",$C160=""),"",'OddsRatio_working_3-way'!I159)</f>
        <v>3.3621608863424393</v>
      </c>
      <c r="M160" s="22">
        <f>IF(OR($A160="",$B160="",$C160=""),"",'OddsRatio_working_3-way'!J159)</f>
        <v>3.5350019268065211</v>
      </c>
      <c r="N160" s="23">
        <f t="shared" si="42"/>
        <v>41.514249255635896</v>
      </c>
      <c r="O160" s="24">
        <f t="shared" si="43"/>
        <v>29.944704381114423</v>
      </c>
      <c r="P160" s="24">
        <f t="shared" si="44"/>
        <v>28.541046363249684</v>
      </c>
      <c r="Q160" t="s">
        <v>124</v>
      </c>
      <c r="R160" t="s">
        <v>74</v>
      </c>
      <c r="S160" s="48" t="s">
        <v>417</v>
      </c>
      <c r="T160" s="35">
        <v>100</v>
      </c>
      <c r="U160" s="35">
        <f t="shared" si="45"/>
        <v>61.685823754789276</v>
      </c>
      <c r="V160" s="35">
        <f t="shared" si="46"/>
        <v>66.555183946488299</v>
      </c>
      <c r="W160" s="35">
        <f t="shared" si="47"/>
        <v>66.329966329966325</v>
      </c>
      <c r="X160" s="35">
        <f t="shared" si="48"/>
        <v>67.114849723545376</v>
      </c>
      <c r="Y160" s="35">
        <f t="shared" si="49"/>
        <v>71.984209915244392</v>
      </c>
      <c r="Z160" s="35">
        <f t="shared" si="50"/>
        <v>71.758992298722433</v>
      </c>
      <c r="AA160" s="35">
        <f t="shared" si="51"/>
        <v>-5.4290259687561004</v>
      </c>
      <c r="AB160" s="35">
        <f t="shared" si="52"/>
        <v>-5.4290259687560933</v>
      </c>
      <c r="AC160" s="35">
        <f t="shared" si="53"/>
        <v>-5.4290259687561075</v>
      </c>
      <c r="AD160" s="36"/>
      <c r="AE160" s="36"/>
      <c r="AF160">
        <v>2.41</v>
      </c>
      <c r="AG160">
        <v>1.62</v>
      </c>
      <c r="AI160" s="36"/>
      <c r="AJ160" t="s">
        <v>95</v>
      </c>
      <c r="AK160" s="35"/>
      <c r="AL160" s="35"/>
    </row>
    <row r="161" spans="1:38" ht="15" x14ac:dyDescent="0.25">
      <c r="A161">
        <v>2.61</v>
      </c>
      <c r="B161">
        <v>2.99</v>
      </c>
      <c r="C161">
        <v>2.97</v>
      </c>
      <c r="D161" s="20">
        <f t="shared" si="41"/>
        <v>5.429025968756096E-2</v>
      </c>
      <c r="E161" s="17">
        <f>IF(OR($A161="",$B161="",$C161=""),"",A161*'MPTO_working_3-way'!$I160)</f>
        <v>2.7516975777845341</v>
      </c>
      <c r="F161" s="21">
        <f>IF(OR($A161="",$B161="",$C161=""),"",B161*'MPTO_working_3-way'!$I160)</f>
        <v>3.1523278764658076</v>
      </c>
      <c r="G161" s="22">
        <f>IF(OR($A161="",$B161="",$C161=""),"",C161*'MPTO_working_3-way'!$I160)</f>
        <v>3.1312420712720561</v>
      </c>
      <c r="H161" s="17">
        <f>IF(OR($A161="",$B161="",$C161=""),"",'MPTO_working_3-way'!E160)</f>
        <v>2.739388225382736</v>
      </c>
      <c r="I161" s="21">
        <f>IF(OR($A161="",$B161="",$C161=""),"",'MPTO_working_3-way'!F160)</f>
        <v>3.1610417305112297</v>
      </c>
      <c r="J161" s="22">
        <f>IF(OR($A161="",$B161="",$C161=""),"",'MPTO_working_3-way'!G160)</f>
        <v>3.1386966496268309</v>
      </c>
      <c r="K161" s="17">
        <f>IF(OR($A161="",$B161="",$C161=""),"",'OddsRatio_working_3-way'!H160)</f>
        <v>2.7450764885433423</v>
      </c>
      <c r="L161" s="21">
        <f>IF(OR($A161="",$B161="",$C161=""),"",'OddsRatio_working_3-way'!I160)</f>
        <v>3.1569578957771744</v>
      </c>
      <c r="M161" s="22">
        <f>IF(OR($A161="",$B161="",$C161=""),"",'OddsRatio_working_3-way'!J160)</f>
        <v>3.1352799269753944</v>
      </c>
      <c r="N161" s="23">
        <f t="shared" si="42"/>
        <v>36.341202902287215</v>
      </c>
      <c r="O161" s="24">
        <f t="shared" si="43"/>
        <v>31.722588486611908</v>
      </c>
      <c r="P161" s="24">
        <f t="shared" si="44"/>
        <v>31.936208611100881</v>
      </c>
      <c r="Q161" t="s">
        <v>394</v>
      </c>
      <c r="R161" t="s">
        <v>395</v>
      </c>
      <c r="S161" s="48" t="s">
        <v>417</v>
      </c>
      <c r="T161" s="35">
        <v>100</v>
      </c>
      <c r="U161" s="35">
        <f t="shared" si="45"/>
        <v>78.768577494692153</v>
      </c>
      <c r="V161" s="35">
        <f t="shared" si="46"/>
        <v>70.414201183431956</v>
      </c>
      <c r="W161" s="35">
        <f t="shared" si="47"/>
        <v>44.751381215469614</v>
      </c>
      <c r="X161" s="35">
        <f t="shared" si="48"/>
        <v>84.834417601098437</v>
      </c>
      <c r="Y161" s="35">
        <f t="shared" si="49"/>
        <v>76.480041289838255</v>
      </c>
      <c r="Z161" s="35">
        <f t="shared" si="50"/>
        <v>50.817221321875905</v>
      </c>
      <c r="AA161" s="35">
        <f t="shared" si="51"/>
        <v>-6.0658401064062843</v>
      </c>
      <c r="AB161" s="35">
        <f t="shared" si="52"/>
        <v>-6.0658401064062986</v>
      </c>
      <c r="AC161" s="35">
        <f t="shared" si="53"/>
        <v>-6.0658401064062915</v>
      </c>
      <c r="AD161" s="36"/>
      <c r="AE161" s="36"/>
      <c r="AF161">
        <v>2.52</v>
      </c>
      <c r="AG161">
        <v>1.52</v>
      </c>
      <c r="AI161" s="36"/>
      <c r="AJ161" t="s">
        <v>424</v>
      </c>
      <c r="AK161" s="35"/>
      <c r="AL161" s="35"/>
    </row>
    <row r="162" spans="1:38" ht="15" x14ac:dyDescent="0.25">
      <c r="A162">
        <v>4.71</v>
      </c>
      <c r="B162">
        <v>3.38</v>
      </c>
      <c r="C162">
        <v>1.81</v>
      </c>
      <c r="D162" s="20">
        <f t="shared" si="41"/>
        <v>6.065840106406295E-2</v>
      </c>
      <c r="E162" s="17">
        <f>IF(OR($A162="",$B162="",$C162=""),"",A162*'MPTO_working_3-way'!$I161)</f>
        <v>4.9957010690117363</v>
      </c>
      <c r="F162" s="21">
        <f>IF(OR($A162="",$B162="",$C162=""),"",B162*'MPTO_working_3-way'!$I161)</f>
        <v>3.5850253955965328</v>
      </c>
      <c r="G162" s="22">
        <f>IF(OR($A162="",$B162="",$C162=""),"",C162*'MPTO_working_3-way'!$I161)</f>
        <v>1.9197917059259539</v>
      </c>
      <c r="H162" s="17">
        <f>IF(OR($A162="",$B162="",$C162=""),"",'MPTO_working_3-way'!E161)</f>
        <v>5.2057641251972679</v>
      </c>
      <c r="I162" s="21">
        <f>IF(OR($A162="",$B162="",$C162=""),"",'MPTO_working_3-way'!F161)</f>
        <v>3.6279399405005277</v>
      </c>
      <c r="J162" s="22">
        <f>IF(OR($A162="",$B162="",$C162=""),"",'MPTO_working_3-way'!G161)</f>
        <v>1.8787573238695043</v>
      </c>
      <c r="K162" s="17">
        <f>IF(OR($A162="",$B162="",$C162=""),"",'OddsRatio_working_3-way'!H161)</f>
        <v>5.0946595920756277</v>
      </c>
      <c r="L162" s="21">
        <f>IF(OR($A162="",$B162="",$C162=""),"",'OddsRatio_working_3-way'!I161)</f>
        <v>3.6267627571805923</v>
      </c>
      <c r="M162" s="22">
        <f>IF(OR($A162="",$B162="",$C162=""),"",'OddsRatio_working_3-way'!J161)</f>
        <v>1.8939822829059996</v>
      </c>
      <c r="N162" s="23">
        <f t="shared" si="42"/>
        <v>20.01721052132174</v>
      </c>
      <c r="O162" s="24">
        <f t="shared" si="43"/>
        <v>27.89380519391284</v>
      </c>
      <c r="P162" s="24">
        <f t="shared" si="44"/>
        <v>52.088984284765417</v>
      </c>
      <c r="Q162" t="s">
        <v>396</v>
      </c>
      <c r="R162" t="s">
        <v>397</v>
      </c>
      <c r="S162" s="48" t="s">
        <v>417</v>
      </c>
      <c r="T162" s="35">
        <v>100</v>
      </c>
      <c r="U162" s="35">
        <f t="shared" si="45"/>
        <v>10.714285714285726</v>
      </c>
      <c r="V162" s="35">
        <f t="shared" si="46"/>
        <v>87.684729064039402</v>
      </c>
      <c r="W162" s="35">
        <f t="shared" si="47"/>
        <v>95.581087052585062</v>
      </c>
      <c r="X162" s="35">
        <f t="shared" si="48"/>
        <v>16.734183883375529</v>
      </c>
      <c r="Y162" s="35">
        <f t="shared" si="49"/>
        <v>93.704627233129216</v>
      </c>
      <c r="Z162" s="35">
        <f t="shared" si="50"/>
        <v>101.60098522167486</v>
      </c>
      <c r="AA162" s="35">
        <f t="shared" si="51"/>
        <v>-6.019898169089803</v>
      </c>
      <c r="AB162" s="35">
        <f t="shared" si="52"/>
        <v>-6.0198981690898137</v>
      </c>
      <c r="AC162" s="35">
        <f t="shared" si="53"/>
        <v>-6.0198981690897995</v>
      </c>
      <c r="AD162" s="36"/>
      <c r="AE162" s="36"/>
      <c r="AF162">
        <v>2.42</v>
      </c>
      <c r="AG162">
        <v>1.56</v>
      </c>
      <c r="AI162" s="36"/>
      <c r="AJ162" t="s">
        <v>424</v>
      </c>
      <c r="AK162" s="35"/>
      <c r="AL162" s="35"/>
    </row>
    <row r="163" spans="1:38" ht="15" x14ac:dyDescent="0.25">
      <c r="A163">
        <v>1.1200000000000001</v>
      </c>
      <c r="B163">
        <v>8.1199999999999992</v>
      </c>
      <c r="C163">
        <v>22.63</v>
      </c>
      <c r="D163" s="20">
        <f t="shared" si="41"/>
        <v>6.0198981690898101E-2</v>
      </c>
      <c r="E163" s="17">
        <f>IF(OR($A163="",$B163="",$C163=""),"",A163*'MPTO_working_3-way'!$I162)</f>
        <v>1.1874228594938059</v>
      </c>
      <c r="F163" s="21">
        <f>IF(OR($A163="",$B163="",$C163=""),"",B163*'MPTO_working_3-way'!$I162)</f>
        <v>8.6088157313300915</v>
      </c>
      <c r="G163" s="22">
        <f>IF(OR($A163="",$B163="",$C163=""),"",C163*'MPTO_working_3-way'!$I162)</f>
        <v>23.992302955665021</v>
      </c>
      <c r="H163" s="17">
        <f>IF(OR($A163="",$B163="",$C163=""),"",'MPTO_working_3-way'!E162)</f>
        <v>1.1457499117721515</v>
      </c>
      <c r="I163" s="21">
        <f>IF(OR($A163="",$B163="",$C163=""),"",'MPTO_working_3-way'!F162)</f>
        <v>9.7006023428550314</v>
      </c>
      <c r="J163" s="22">
        <f>IF(OR($A163="",$B163="",$C163=""),"",'MPTO_working_3-way'!G162)</f>
        <v>41.454553658041355</v>
      </c>
      <c r="K163" s="17">
        <f>IF(OR($A163="",$B163="",$C163=""),"",'OddsRatio_working_3-way'!H162)</f>
        <v>1.1539797755213819</v>
      </c>
      <c r="L163" s="21">
        <f>IF(OR($A163="",$B163="",$C163=""),"",'OddsRatio_working_3-way'!I162)</f>
        <v>10.136133347601991</v>
      </c>
      <c r="M163" s="22">
        <f>IF(OR($A163="",$B163="",$C163=""),"",'OddsRatio_working_3-way'!J162)</f>
        <v>28.754854537729084</v>
      </c>
      <c r="N163" s="23">
        <f t="shared" si="42"/>
        <v>84.215997022854722</v>
      </c>
      <c r="O163" s="24">
        <f t="shared" si="43"/>
        <v>11.615999589359275</v>
      </c>
      <c r="P163" s="24">
        <f t="shared" si="44"/>
        <v>4.1680033877860057</v>
      </c>
      <c r="Q163" t="s">
        <v>398</v>
      </c>
      <c r="R163" t="s">
        <v>399</v>
      </c>
      <c r="S163" s="48" t="s">
        <v>417</v>
      </c>
      <c r="T163" s="35">
        <v>100</v>
      </c>
      <c r="U163" s="35">
        <f t="shared" si="45"/>
        <v>9.9099099099099224</v>
      </c>
      <c r="V163" s="35">
        <f t="shared" si="46"/>
        <v>88.137603795966797</v>
      </c>
      <c r="W163" s="35">
        <f t="shared" si="47"/>
        <v>95.529727313366109</v>
      </c>
      <c r="X163" s="35">
        <f t="shared" si="48"/>
        <v>16.332668890667101</v>
      </c>
      <c r="Y163" s="35">
        <f t="shared" si="49"/>
        <v>94.560362776723963</v>
      </c>
      <c r="Z163" s="35">
        <f t="shared" si="50"/>
        <v>101.9524862941233</v>
      </c>
      <c r="AA163" s="35">
        <f t="shared" si="51"/>
        <v>-6.4227589807571785</v>
      </c>
      <c r="AB163" s="35">
        <f t="shared" si="52"/>
        <v>-6.4227589807571661</v>
      </c>
      <c r="AC163" s="35">
        <f t="shared" si="53"/>
        <v>-6.4227589807571945</v>
      </c>
      <c r="AD163" s="36"/>
      <c r="AE163" s="36"/>
      <c r="AF163">
        <v>1.58</v>
      </c>
      <c r="AG163">
        <v>2.34</v>
      </c>
      <c r="AI163" s="36"/>
      <c r="AJ163" t="s">
        <v>424</v>
      </c>
      <c r="AK163" s="35"/>
      <c r="AL163" s="35"/>
    </row>
    <row r="164" spans="1:38" ht="15" x14ac:dyDescent="0.25">
      <c r="A164">
        <v>1.1100000000000001</v>
      </c>
      <c r="B164">
        <v>8.43</v>
      </c>
      <c r="C164">
        <v>22.37</v>
      </c>
      <c r="D164" s="20">
        <f t="shared" si="41"/>
        <v>6.4227589807571928E-2</v>
      </c>
      <c r="E164" s="17">
        <f>IF(OR($A164="",$B164="",$C164=""),"",A164*'MPTO_working_3-way'!$I163)</f>
        <v>1.1812926246864048</v>
      </c>
      <c r="F164" s="21">
        <f>IF(OR($A164="",$B164="",$C164=""),"",B164*'MPTO_working_3-way'!$I163)</f>
        <v>8.9714385820778304</v>
      </c>
      <c r="G164" s="22">
        <f>IF(OR($A164="",$B164="",$C164=""),"",C164*'MPTO_working_3-way'!$I163)</f>
        <v>23.806771183995384</v>
      </c>
      <c r="H164" s="17">
        <f>IF(OR($A164="",$B164="",$C164=""),"",'MPTO_working_3-way'!E163)</f>
        <v>1.1370203892915167</v>
      </c>
      <c r="I164" s="21">
        <f>IF(OR($A164="",$B164="",$C164=""),"",'MPTO_working_3-way'!F163)</f>
        <v>10.286503243581208</v>
      </c>
      <c r="J164" s="22">
        <f>IF(OR($A164="",$B164="",$C164=""),"",'MPTO_working_3-way'!G163)</f>
        <v>42.93037545937986</v>
      </c>
      <c r="K164" s="17">
        <f>IF(OR($A164="",$B164="",$C164=""),"",'OddsRatio_working_3-way'!H163)</f>
        <v>1.1451835053850701</v>
      </c>
      <c r="L164" s="21">
        <f>IF(OR($A164="",$B164="",$C164=""),"",'OddsRatio_working_3-way'!I163)</f>
        <v>10.806485863736984</v>
      </c>
      <c r="M164" s="22">
        <f>IF(OR($A164="",$B164="",$C164=""),"",'OddsRatio_working_3-way'!J163)</f>
        <v>29.205195546172192</v>
      </c>
      <c r="N164" s="23">
        <f t="shared" si="42"/>
        <v>84.653030003083941</v>
      </c>
      <c r="O164" s="24">
        <f t="shared" si="43"/>
        <v>11.146484377630269</v>
      </c>
      <c r="P164" s="24">
        <f t="shared" si="44"/>
        <v>4.200485619285792</v>
      </c>
      <c r="Q164" t="s">
        <v>400</v>
      </c>
      <c r="R164" t="s">
        <v>401</v>
      </c>
      <c r="S164" s="48" t="s">
        <v>417</v>
      </c>
      <c r="T164" s="35">
        <v>100</v>
      </c>
      <c r="U164" s="35">
        <f t="shared" si="45"/>
        <v>46.524064171122987</v>
      </c>
      <c r="V164" s="35">
        <f t="shared" si="46"/>
        <v>71.181556195965413</v>
      </c>
      <c r="W164" s="35">
        <f t="shared" si="47"/>
        <v>79.838709677419359</v>
      </c>
      <c r="X164" s="35">
        <f t="shared" si="48"/>
        <v>48.979734126615227</v>
      </c>
      <c r="Y164" s="35">
        <f t="shared" si="49"/>
        <v>73.637226151457639</v>
      </c>
      <c r="Z164" s="35">
        <f t="shared" si="50"/>
        <v>82.294379632911571</v>
      </c>
      <c r="AA164" s="35">
        <f t="shared" si="51"/>
        <v>-2.4556699554922403</v>
      </c>
      <c r="AB164" s="35">
        <f t="shared" si="52"/>
        <v>-2.4556699554922261</v>
      </c>
      <c r="AC164" s="35">
        <f t="shared" si="53"/>
        <v>-2.4556699554922119</v>
      </c>
      <c r="AD164" s="36"/>
      <c r="AE164" s="36"/>
      <c r="AF164">
        <v>1.6</v>
      </c>
      <c r="AG164">
        <v>2.2999999999999998</v>
      </c>
      <c r="AI164" s="36"/>
      <c r="AJ164" t="s">
        <v>424</v>
      </c>
      <c r="AK164" s="35"/>
      <c r="AL164" s="35"/>
    </row>
    <row r="165" spans="1:38" ht="15" x14ac:dyDescent="0.25">
      <c r="A165">
        <v>1.87</v>
      </c>
      <c r="B165">
        <v>3.47</v>
      </c>
      <c r="C165">
        <v>4.96</v>
      </c>
      <c r="D165" s="20">
        <f t="shared" si="41"/>
        <v>2.4556699554922234E-2</v>
      </c>
      <c r="E165" s="17">
        <f>IF(OR($A165="",$B165="",$C165=""),"",A165*'MPTO_working_3-way'!$I164)</f>
        <v>1.9159210281677046</v>
      </c>
      <c r="F165" s="21">
        <f>IF(OR($A165="",$B165="",$C165=""),"",B165*'MPTO_working_3-way'!$I164)</f>
        <v>3.5552117474555804</v>
      </c>
      <c r="G165" s="22">
        <f>IF(OR($A165="",$B165="",$C165=""),"",C165*'MPTO_working_3-way'!$I164)</f>
        <v>5.081801229792414</v>
      </c>
      <c r="H165" s="17">
        <f>IF(OR($A165="",$B165="",$C165=""),"",'MPTO_working_3-way'!E164)</f>
        <v>1.8990690680555316</v>
      </c>
      <c r="I165" s="21">
        <f>IF(OR($A165="",$B165="",$C165=""),"",'MPTO_working_3-way'!F164)</f>
        <v>3.5714429653381341</v>
      </c>
      <c r="J165" s="22">
        <f>IF(OR($A165="",$B165="",$C165=""),"",'MPTO_working_3-way'!G164)</f>
        <v>5.1699000618108117</v>
      </c>
      <c r="K165" s="17">
        <f>IF(OR($A165="",$B165="",$C165=""),"",'OddsRatio_working_3-way'!H164)</f>
        <v>1.9056473218052024</v>
      </c>
      <c r="L165" s="21">
        <f>IF(OR($A165="",$B165="",$C165=""),"",'OddsRatio_working_3-way'!I164)</f>
        <v>3.5712056147802866</v>
      </c>
      <c r="M165" s="22">
        <f>IF(OR($A165="",$B165="",$C165=""),"",'OddsRatio_working_3-way'!J164)</f>
        <v>5.1222567751133337</v>
      </c>
      <c r="N165" s="23">
        <f t="shared" si="42"/>
        <v>52.19421809657532</v>
      </c>
      <c r="O165" s="24">
        <f t="shared" si="43"/>
        <v>28.12771983878843</v>
      </c>
      <c r="P165" s="24">
        <f t="shared" si="44"/>
        <v>19.678062064636261</v>
      </c>
      <c r="Q165" t="s">
        <v>402</v>
      </c>
      <c r="R165" t="s">
        <v>403</v>
      </c>
      <c r="S165" s="48" t="s">
        <v>417</v>
      </c>
      <c r="T165" s="35">
        <v>100</v>
      </c>
      <c r="U165" s="35">
        <f t="shared" si="45"/>
        <v>87.951807228915669</v>
      </c>
      <c r="V165" s="35">
        <f t="shared" si="46"/>
        <v>78.858350951374206</v>
      </c>
      <c r="W165" s="35">
        <f t="shared" si="47"/>
        <v>30.555555555555554</v>
      </c>
      <c r="X165" s="35">
        <f t="shared" si="48"/>
        <v>90.586093493070223</v>
      </c>
      <c r="Y165" s="35">
        <f t="shared" si="49"/>
        <v>81.492637215528774</v>
      </c>
      <c r="Z165" s="35">
        <f t="shared" si="50"/>
        <v>33.189841819710125</v>
      </c>
      <c r="AA165" s="35">
        <f t="shared" si="51"/>
        <v>-2.6342862641545537</v>
      </c>
      <c r="AB165" s="35">
        <f t="shared" si="52"/>
        <v>-2.6342862641545679</v>
      </c>
      <c r="AC165" s="35">
        <f t="shared" si="53"/>
        <v>-2.6342862641545715</v>
      </c>
      <c r="AD165" s="36"/>
      <c r="AE165" s="36"/>
      <c r="AF165">
        <v>2.0299999999999998</v>
      </c>
      <c r="AG165">
        <v>1.88</v>
      </c>
      <c r="AI165" s="36"/>
      <c r="AJ165" t="s">
        <v>420</v>
      </c>
      <c r="AK165" s="35"/>
      <c r="AL165" s="35"/>
    </row>
    <row r="166" spans="1:38" ht="15" x14ac:dyDescent="0.25">
      <c r="A166">
        <v>8.3000000000000007</v>
      </c>
      <c r="B166">
        <v>4.7300000000000004</v>
      </c>
      <c r="C166">
        <v>1.44</v>
      </c>
      <c r="D166" s="20">
        <f t="shared" si="41"/>
        <v>2.6342862641545617E-2</v>
      </c>
      <c r="E166" s="17">
        <f>IF(OR($A166="",$B166="",$C166=""),"",A166*'MPTO_working_3-way'!$I165)</f>
        <v>8.51864575992483</v>
      </c>
      <c r="F166" s="21">
        <f>IF(OR($A166="",$B166="",$C166=""),"",B166*'MPTO_working_3-way'!$I165)</f>
        <v>4.8546017402945116</v>
      </c>
      <c r="G166" s="22">
        <f>IF(OR($A166="",$B166="",$C166=""),"",C166*'MPTO_working_3-way'!$I165)</f>
        <v>1.4779337222038256</v>
      </c>
      <c r="H166" s="17">
        <f>IF(OR($A166="",$B166="",$C166=""),"",'MPTO_working_3-way'!E165)</f>
        <v>8.9524734538406125</v>
      </c>
      <c r="I166" s="21">
        <f>IF(OR($A166="",$B166="",$C166=""),"",'MPTO_working_3-way'!F165)</f>
        <v>4.934968556826421</v>
      </c>
      <c r="J166" s="22">
        <f>IF(OR($A166="",$B166="",$C166=""),"",'MPTO_working_3-way'!G165)</f>
        <v>1.4584413699257772</v>
      </c>
      <c r="K166" s="17">
        <f>IF(OR($A166="",$B166="",$C166=""),"",'OddsRatio_working_3-way'!H165)</f>
        <v>8.7098136082782585</v>
      </c>
      <c r="L166" s="21">
        <f>IF(OR($A166="",$B166="",$C166=""),"",'OddsRatio_working_3-way'!I165)</f>
        <v>4.939397912175056</v>
      </c>
      <c r="M166" s="22">
        <f>IF(OR($A166="",$B166="",$C166=""),"",'OddsRatio_working_3-way'!J165)</f>
        <v>1.4647010941975938</v>
      </c>
      <c r="N166" s="23">
        <f t="shared" si="42"/>
        <v>11.738955089603634</v>
      </c>
      <c r="O166" s="24">
        <f t="shared" si="43"/>
        <v>20.599012102264304</v>
      </c>
      <c r="P166" s="24">
        <f t="shared" si="44"/>
        <v>67.662032808132082</v>
      </c>
      <c r="Q166" t="s">
        <v>404</v>
      </c>
      <c r="R166" t="s">
        <v>405</v>
      </c>
      <c r="S166" s="48" t="s">
        <v>417</v>
      </c>
      <c r="T166" s="35">
        <v>100</v>
      </c>
      <c r="U166" s="35">
        <f t="shared" si="45"/>
        <v>57.627118644067799</v>
      </c>
      <c r="V166" s="35">
        <f t="shared" si="46"/>
        <v>67.532467532467535</v>
      </c>
      <c r="W166" s="35">
        <f t="shared" si="47"/>
        <v>71.590909090909093</v>
      </c>
      <c r="X166" s="35">
        <f t="shared" si="48"/>
        <v>60.876623376623385</v>
      </c>
      <c r="Y166" s="35">
        <f t="shared" si="49"/>
        <v>70.781972265023114</v>
      </c>
      <c r="Z166" s="35">
        <f t="shared" si="50"/>
        <v>74.840413823464672</v>
      </c>
      <c r="AA166" s="35">
        <f t="shared" si="51"/>
        <v>-3.2495047325555859</v>
      </c>
      <c r="AB166" s="35">
        <f t="shared" si="52"/>
        <v>-3.2495047325555788</v>
      </c>
      <c r="AC166" s="35">
        <f t="shared" si="53"/>
        <v>-3.2495047325555788</v>
      </c>
      <c r="AD166" s="36"/>
      <c r="AE166" s="36"/>
      <c r="AF166">
        <v>1.88</v>
      </c>
      <c r="AG166">
        <v>2.02</v>
      </c>
      <c r="AI166" s="36"/>
      <c r="AJ166" t="s">
        <v>420</v>
      </c>
      <c r="AK166" s="35"/>
      <c r="AL166" s="35"/>
    </row>
    <row r="167" spans="1:38" ht="15" x14ac:dyDescent="0.25">
      <c r="A167">
        <v>2.36</v>
      </c>
      <c r="B167">
        <v>3.08</v>
      </c>
      <c r="C167">
        <v>3.52</v>
      </c>
      <c r="D167" s="20">
        <f t="shared" si="41"/>
        <v>3.2495047325555859E-2</v>
      </c>
      <c r="E167" s="17">
        <f>IF(OR($A167="",$B167="",$C167=""),"",A167*'MPTO_working_3-way'!$I166)</f>
        <v>2.4366883116883118</v>
      </c>
      <c r="F167" s="21">
        <f>IF(OR($A167="",$B167="",$C167=""),"",B167*'MPTO_working_3-way'!$I166)</f>
        <v>3.1800847457627119</v>
      </c>
      <c r="G167" s="22">
        <f>IF(OR($A167="",$B167="",$C167=""),"",C167*'MPTO_working_3-way'!$I166)</f>
        <v>3.6343825665859568</v>
      </c>
      <c r="H167" s="17">
        <f>IF(OR($A167="",$B167="",$C167=""),"",'MPTO_working_3-way'!E166)</f>
        <v>2.4219107487949536</v>
      </c>
      <c r="I167" s="21">
        <f>IF(OR($A167="",$B167="",$C167=""),"",'MPTO_working_3-way'!F166)</f>
        <v>3.1863000087670592</v>
      </c>
      <c r="J167" s="22">
        <f>IF(OR($A167="",$B167="",$C167=""),"",'MPTO_working_3-way'!G166)</f>
        <v>3.6595287641807084</v>
      </c>
      <c r="K167" s="17">
        <f>IF(OR($A167="",$B167="",$C167=""),"",'OddsRatio_working_3-way'!H166)</f>
        <v>2.4284461698559388</v>
      </c>
      <c r="L167" s="21">
        <f>IF(OR($A167="",$B167="",$C167=""),"",'OddsRatio_working_3-way'!I166)</f>
        <v>3.1846823774267308</v>
      </c>
      <c r="M167" s="22">
        <f>IF(OR($A167="",$B167="",$C167=""),"",'OddsRatio_working_3-way'!J166)</f>
        <v>3.6468267264977703</v>
      </c>
      <c r="N167" s="23">
        <f t="shared" si="42"/>
        <v>41.039307128580944</v>
      </c>
      <c r="O167" s="24">
        <f t="shared" si="43"/>
        <v>31.445702864756832</v>
      </c>
      <c r="P167" s="24">
        <f t="shared" si="44"/>
        <v>27.51499000666222</v>
      </c>
      <c r="Q167" t="s">
        <v>406</v>
      </c>
      <c r="R167" t="s">
        <v>407</v>
      </c>
      <c r="S167" s="48" t="s">
        <v>417</v>
      </c>
      <c r="T167" s="35">
        <v>100</v>
      </c>
      <c r="U167" s="35">
        <f t="shared" si="45"/>
        <v>58.847736625514408</v>
      </c>
      <c r="V167" s="35">
        <f t="shared" si="46"/>
        <v>67.21311475409837</v>
      </c>
      <c r="W167" s="35">
        <f t="shared" si="47"/>
        <v>70.760233918128648</v>
      </c>
      <c r="X167" s="35">
        <f t="shared" si="48"/>
        <v>62.026651327772989</v>
      </c>
      <c r="Y167" s="35">
        <f t="shared" si="49"/>
        <v>70.392029456356937</v>
      </c>
      <c r="Z167" s="35">
        <f t="shared" si="50"/>
        <v>73.939148620387243</v>
      </c>
      <c r="AA167" s="35">
        <f t="shared" si="51"/>
        <v>-3.1789147022585809</v>
      </c>
      <c r="AB167" s="35">
        <f t="shared" si="52"/>
        <v>-3.1789147022585666</v>
      </c>
      <c r="AC167" s="35">
        <f t="shared" si="53"/>
        <v>-3.1789147022585951</v>
      </c>
      <c r="AD167" s="36"/>
      <c r="AE167" s="36"/>
      <c r="AF167">
        <v>2.44</v>
      </c>
      <c r="AG167">
        <v>1.59</v>
      </c>
      <c r="AI167" s="36"/>
      <c r="AJ167" t="s">
        <v>97</v>
      </c>
      <c r="AK167" s="35"/>
      <c r="AL167" s="35"/>
    </row>
    <row r="168" spans="1:38" ht="15" x14ac:dyDescent="0.25">
      <c r="A168">
        <v>2.4300000000000002</v>
      </c>
      <c r="B168">
        <v>3.05</v>
      </c>
      <c r="C168">
        <v>3.42</v>
      </c>
      <c r="D168" s="20">
        <f t="shared" si="41"/>
        <v>3.1789147022585951E-2</v>
      </c>
      <c r="E168" s="17">
        <f>IF(OR($A168="",$B168="",$C168=""),"",A168*'MPTO_working_3-way'!$I167)</f>
        <v>2.507247627264884</v>
      </c>
      <c r="F168" s="21">
        <f>IF(OR($A168="",$B168="",$C168=""),"",B168*'MPTO_working_3-way'!$I167)</f>
        <v>3.1469568984188871</v>
      </c>
      <c r="G168" s="22">
        <f>IF(OR($A168="",$B168="",$C168=""),"",C168*'MPTO_working_3-way'!$I167)</f>
        <v>3.5287188828172438</v>
      </c>
      <c r="H168" s="17">
        <f>IF(OR($A168="",$B168="",$C168=""),"",'MPTO_working_3-way'!E167)</f>
        <v>2.4942243030934597</v>
      </c>
      <c r="I168" s="21">
        <f>IF(OR($A168="",$B168="",$C168=""),"",'MPTO_working_3-way'!F167)</f>
        <v>3.151865018819922</v>
      </c>
      <c r="J168" s="22">
        <f>IF(OR($A168="",$B168="",$C168=""),"",'MPTO_working_3-way'!G167)</f>
        <v>3.5485999403604418</v>
      </c>
      <c r="K168" s="17">
        <f>IF(OR($A168="",$B168="",$C168=""),"",'OddsRatio_working_3-way'!H167)</f>
        <v>2.5000768418119579</v>
      </c>
      <c r="L168" s="21">
        <f>IF(OR($A168="",$B168="",$C168=""),"",'OddsRatio_working_3-way'!I167)</f>
        <v>3.1504598081919668</v>
      </c>
      <c r="M168" s="22">
        <f>IF(OR($A168="",$B168="",$C168=""),"",'OddsRatio_working_3-way'!J167)</f>
        <v>3.5385915784510042</v>
      </c>
      <c r="N168" s="23">
        <f t="shared" si="42"/>
        <v>39.884373171822837</v>
      </c>
      <c r="O168" s="24">
        <f t="shared" si="43"/>
        <v>31.776730100829344</v>
      </c>
      <c r="P168" s="24">
        <f t="shared" si="44"/>
        <v>28.338896727347805</v>
      </c>
      <c r="Q168" t="s">
        <v>408</v>
      </c>
      <c r="R168" t="s">
        <v>409</v>
      </c>
      <c r="S168" s="48" t="s">
        <v>417</v>
      </c>
      <c r="T168" s="35">
        <v>100</v>
      </c>
      <c r="U168" s="35">
        <f t="shared" si="45"/>
        <v>72.67759562841529</v>
      </c>
      <c r="V168" s="35">
        <f t="shared" si="46"/>
        <v>67.948717948717942</v>
      </c>
      <c r="W168" s="35">
        <f t="shared" si="47"/>
        <v>57.081545064377686</v>
      </c>
      <c r="X168" s="35">
        <f t="shared" si="48"/>
        <v>74.969736986904365</v>
      </c>
      <c r="Y168" s="35">
        <f t="shared" si="49"/>
        <v>70.240859307207018</v>
      </c>
      <c r="Z168" s="35">
        <f t="shared" si="50"/>
        <v>59.373686422866747</v>
      </c>
      <c r="AA168" s="35">
        <f t="shared" si="51"/>
        <v>-2.2921413584890757</v>
      </c>
      <c r="AB168" s="35">
        <f t="shared" si="52"/>
        <v>-2.2921413584890757</v>
      </c>
      <c r="AC168" s="35">
        <f t="shared" si="53"/>
        <v>-2.2921413584890615</v>
      </c>
      <c r="AD168" s="36"/>
      <c r="AE168" s="36"/>
      <c r="AF168">
        <v>2.54</v>
      </c>
      <c r="AG168">
        <v>1.55</v>
      </c>
      <c r="AI168" s="36"/>
      <c r="AJ168" t="s">
        <v>97</v>
      </c>
      <c r="AK168" s="35"/>
      <c r="AL168" s="35"/>
    </row>
    <row r="169" spans="1:38" ht="15" x14ac:dyDescent="0.25">
      <c r="A169">
        <v>3.66</v>
      </c>
      <c r="B169">
        <v>3.12</v>
      </c>
      <c r="C169">
        <v>2.33</v>
      </c>
      <c r="D169" s="20">
        <f t="shared" si="41"/>
        <v>2.2921413584890526E-2</v>
      </c>
      <c r="E169" s="17">
        <f>IF(OR($A169="",$B169="",$C169=""),"",A169*'MPTO_working_3-way'!$I168)</f>
        <v>3.7438923737206995</v>
      </c>
      <c r="F169" s="21">
        <f>IF(OR($A169="",$B169="",$C169=""),"",B169*'MPTO_working_3-way'!$I168)</f>
        <v>3.1915148103848585</v>
      </c>
      <c r="G169" s="22">
        <f>IF(OR($A169="",$B169="",$C169=""),"",C169*'MPTO_working_3-way'!$I168)</f>
        <v>2.3834068936527948</v>
      </c>
      <c r="H169" s="17">
        <f>IF(OR($A169="",$B169="",$C169=""),"",'MPTO_working_3-way'!E168)</f>
        <v>3.7652931260323625</v>
      </c>
      <c r="I169" s="21">
        <f>IF(OR($A169="",$B169="",$C169=""),"",'MPTO_working_3-way'!F168)</f>
        <v>3.1961916806654846</v>
      </c>
      <c r="J169" s="22">
        <f>IF(OR($A169="",$B169="",$C169=""),"",'MPTO_working_3-way'!G168)</f>
        <v>2.3722311658650672</v>
      </c>
      <c r="K169" s="17">
        <f>IF(OR($A169="",$B169="",$C169=""),"",'OddsRatio_working_3-way'!H168)</f>
        <v>3.7543285382529339</v>
      </c>
      <c r="L169" s="21">
        <f>IF(OR($A169="",$B169="",$C169=""),"",'OddsRatio_working_3-way'!I168)</f>
        <v>3.195179135750458</v>
      </c>
      <c r="M169" s="22">
        <f>IF(OR($A169="",$B169="",$C169=""),"",'OddsRatio_working_3-way'!J168)</f>
        <v>2.3771642691264665</v>
      </c>
      <c r="N169" s="23">
        <f t="shared" si="42"/>
        <v>26.710169528890461</v>
      </c>
      <c r="O169" s="24">
        <f t="shared" si="43"/>
        <v>31.333083485813805</v>
      </c>
      <c r="P169" s="24">
        <f t="shared" si="44"/>
        <v>41.956746985295744</v>
      </c>
      <c r="Q169" t="s">
        <v>410</v>
      </c>
      <c r="R169" t="s">
        <v>411</v>
      </c>
      <c r="S169" s="48" t="s">
        <v>417</v>
      </c>
      <c r="T169" s="35">
        <v>100</v>
      </c>
      <c r="U169" s="35">
        <f t="shared" si="45"/>
        <v>64.539007092198588</v>
      </c>
      <c r="V169" s="35">
        <f t="shared" si="46"/>
        <v>64.788732394366207</v>
      </c>
      <c r="W169" s="35">
        <f t="shared" si="47"/>
        <v>66.21621621621621</v>
      </c>
      <c r="X169" s="35">
        <f t="shared" si="48"/>
        <v>68.995051389417597</v>
      </c>
      <c r="Y169" s="35">
        <f t="shared" si="49"/>
        <v>69.244776691585201</v>
      </c>
      <c r="Z169" s="35">
        <f t="shared" si="50"/>
        <v>70.672260513435219</v>
      </c>
      <c r="AA169" s="35">
        <f t="shared" si="51"/>
        <v>-4.4560442972190089</v>
      </c>
      <c r="AB169" s="35">
        <f t="shared" si="52"/>
        <v>-4.4560442972189946</v>
      </c>
      <c r="AC169" s="35">
        <f t="shared" si="53"/>
        <v>-4.4560442972190089</v>
      </c>
      <c r="AD169" s="36"/>
      <c r="AE169" s="36"/>
      <c r="AF169">
        <v>2.5299999999999998</v>
      </c>
      <c r="AG169">
        <v>1.58</v>
      </c>
      <c r="AI169" s="36"/>
      <c r="AJ169" t="s">
        <v>98</v>
      </c>
      <c r="AK169" s="35"/>
      <c r="AL169" s="35"/>
    </row>
    <row r="170" spans="1:38" ht="15" x14ac:dyDescent="0.25">
      <c r="A170">
        <v>2.82</v>
      </c>
      <c r="B170">
        <v>2.84</v>
      </c>
      <c r="C170">
        <v>2.96</v>
      </c>
      <c r="D170" s="20">
        <f t="shared" si="41"/>
        <v>4.4560442972190195E-2</v>
      </c>
      <c r="E170" s="17">
        <f>IF(OR($A170="",$B170="",$C170=""),"",A170*'MPTO_working_3-way'!$I169)</f>
        <v>2.9456604491815761</v>
      </c>
      <c r="F170" s="21">
        <f>IF(OR($A170="",$B170="",$C170=""),"",B170*'MPTO_working_3-way'!$I169)</f>
        <v>2.9665516580410198</v>
      </c>
      <c r="G170" s="22">
        <f>IF(OR($A170="",$B170="",$C170=""),"",C170*'MPTO_working_3-way'!$I169)</f>
        <v>3.0918989111976831</v>
      </c>
      <c r="H170" s="17">
        <f>IF(OR($A170="",$B170="",$C170=""),"",'MPTO_working_3-way'!E169)</f>
        <v>2.9432848313245192</v>
      </c>
      <c r="I170" s="21">
        <f>IF(OR($A170="",$B170="",$C170=""),"",'MPTO_working_3-way'!F169)</f>
        <v>2.9650785349394764</v>
      </c>
      <c r="J170" s="22">
        <f>IF(OR($A170="",$B170="",$C170=""),"",'MPTO_working_3-way'!G169)</f>
        <v>3.0961251800605729</v>
      </c>
      <c r="K170" s="17">
        <f>IF(OR($A170="",$B170="",$C170=""),"",'OddsRatio_working_3-way'!H169)</f>
        <v>2.9444527703089118</v>
      </c>
      <c r="L170" s="21">
        <f>IF(OR($A170="",$B170="",$C170=""),"",'OddsRatio_working_3-way'!I169)</f>
        <v>2.965820383169449</v>
      </c>
      <c r="M170" s="22">
        <f>IF(OR($A170="",$B170="",$C170=""),"",'OddsRatio_working_3-way'!J169)</f>
        <v>3.0940260603326748</v>
      </c>
      <c r="N170" s="23">
        <f t="shared" si="42"/>
        <v>33.948244112040832</v>
      </c>
      <c r="O170" s="24">
        <f t="shared" si="43"/>
        <v>33.709171970406743</v>
      </c>
      <c r="P170" s="24">
        <f t="shared" si="44"/>
        <v>32.342583917552417</v>
      </c>
      <c r="Q170" t="s">
        <v>412</v>
      </c>
      <c r="R170" t="s">
        <v>413</v>
      </c>
      <c r="S170" s="48" t="s">
        <v>417</v>
      </c>
      <c r="T170" s="35">
        <v>100</v>
      </c>
      <c r="U170" s="35" t="e">
        <f t="shared" si="45"/>
        <v>#DIV/0!</v>
      </c>
      <c r="V170" s="35" t="e">
        <f t="shared" si="46"/>
        <v>#DIV/0!</v>
      </c>
      <c r="W170" s="35" t="e">
        <f t="shared" si="47"/>
        <v>#DIV/0!</v>
      </c>
      <c r="X170" s="35" t="e">
        <f t="shared" si="48"/>
        <v>#DIV/0!</v>
      </c>
      <c r="Y170" s="35" t="e">
        <f t="shared" si="49"/>
        <v>#DIV/0!</v>
      </c>
      <c r="Z170" s="35" t="e">
        <f t="shared" si="50"/>
        <v>#DIV/0!</v>
      </c>
      <c r="AA170" s="35" t="e">
        <f t="shared" si="51"/>
        <v>#DIV/0!</v>
      </c>
      <c r="AB170" s="35" t="e">
        <f t="shared" si="52"/>
        <v>#DIV/0!</v>
      </c>
      <c r="AC170" s="35" t="e">
        <f t="shared" si="53"/>
        <v>#DIV/0!</v>
      </c>
      <c r="AD170" s="36"/>
      <c r="AE170" s="36"/>
      <c r="AF170">
        <v>2.97</v>
      </c>
      <c r="AG170">
        <v>1.4</v>
      </c>
      <c r="AI170" s="36"/>
      <c r="AJ170" t="s">
        <v>422</v>
      </c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2023-02-11T03:17:44Z</dcterms:modified>
</cp:coreProperties>
</file>