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788D06C3-AB1C-4F10-A760-BDA27F0BBC87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M32" i="8" s="1"/>
  <c r="F32" i="8"/>
  <c r="G32" i="8"/>
  <c r="H32" i="8"/>
  <c r="I32" i="8"/>
  <c r="J32" i="8"/>
  <c r="K32" i="8"/>
  <c r="L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U5" i="2"/>
  <c r="V5" i="2"/>
  <c r="W5" i="2"/>
  <c r="X5" i="2"/>
  <c r="AA5" i="2" s="1"/>
  <c r="Y5" i="2"/>
  <c r="Z5" i="2"/>
  <c r="AC5" i="2" s="1"/>
  <c r="AB5" i="2"/>
  <c r="U6" i="2"/>
  <c r="V6" i="2"/>
  <c r="W6" i="2"/>
  <c r="X6" i="2"/>
  <c r="Y6" i="2"/>
  <c r="AB6" i="2" s="1"/>
  <c r="Z6" i="2"/>
  <c r="AA6" i="2"/>
  <c r="AC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X10" i="2"/>
  <c r="Y10" i="2"/>
  <c r="AB10" i="2" s="1"/>
  <c r="Z10" i="2"/>
  <c r="AA10" i="2"/>
  <c r="AC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X14" i="2"/>
  <c r="Y14" i="2"/>
  <c r="AB14" i="2" s="1"/>
  <c r="Z14" i="2"/>
  <c r="AA14" i="2"/>
  <c r="AC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X18" i="2"/>
  <c r="Y18" i="2"/>
  <c r="AB18" i="2" s="1"/>
  <c r="Z18" i="2"/>
  <c r="AA18" i="2"/>
  <c r="AC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X22" i="2"/>
  <c r="Y22" i="2"/>
  <c r="AB22" i="2" s="1"/>
  <c r="Z22" i="2"/>
  <c r="AA22" i="2"/>
  <c r="AC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X26" i="2"/>
  <c r="Y26" i="2"/>
  <c r="AB26" i="2" s="1"/>
  <c r="Z26" i="2"/>
  <c r="AA26" i="2"/>
  <c r="AC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X30" i="2"/>
  <c r="Y30" i="2"/>
  <c r="AB30" i="2" s="1"/>
  <c r="Z30" i="2"/>
  <c r="AA30" i="2"/>
  <c r="AC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X34" i="2"/>
  <c r="Y34" i="2"/>
  <c r="AB34" i="2" s="1"/>
  <c r="Z34" i="2"/>
  <c r="AA34" i="2"/>
  <c r="AC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X38" i="2"/>
  <c r="Y38" i="2"/>
  <c r="AB38" i="2" s="1"/>
  <c r="Z38" i="2"/>
  <c r="AA38" i="2"/>
  <c r="AC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W41" i="2"/>
  <c r="X41" i="2"/>
  <c r="AA41" i="2" s="1"/>
  <c r="Y41" i="2"/>
  <c r="Z41" i="2"/>
  <c r="AC41" i="2" s="1"/>
  <c r="AB41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658" i="11" l="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928" i="4" l="1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G128" i="4"/>
  <c r="AJ128" i="4"/>
  <c r="AA128" i="4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N128" i="4"/>
  <c r="AT128" i="4" s="1"/>
  <c r="AL132" i="4"/>
  <c r="AR132" i="4" s="1"/>
  <c r="E132" i="4" s="1"/>
  <c r="I132" i="4" s="1"/>
  <c r="AL128" i="4"/>
  <c r="AR128" i="4" s="1"/>
  <c r="G128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N124" i="4"/>
  <c r="AT124" i="4" s="1"/>
  <c r="AP132" i="4"/>
  <c r="AV132" i="4" s="1"/>
  <c r="AE250" i="4"/>
  <c r="AD228" i="4"/>
  <c r="AF250" i="4"/>
  <c r="AA228" i="4"/>
  <c r="AM228" i="4" s="1"/>
  <c r="AS228" i="4" s="1"/>
  <c r="AG250" i="4"/>
  <c r="AG152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M128" i="4"/>
  <c r="AS128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K66" i="4"/>
  <c r="AI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K891" i="4" s="1"/>
  <c r="Y891" i="4"/>
  <c r="AG20" i="4"/>
  <c r="AK20" i="4"/>
  <c r="AH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I140" i="4"/>
  <c r="AA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AP39" i="4"/>
  <c r="AV39" i="4" s="1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F140" i="4"/>
  <c r="Z140" i="4"/>
  <c r="AE140" i="4"/>
  <c r="AD164" i="4"/>
  <c r="AB164" i="4"/>
  <c r="Z164" i="4"/>
  <c r="AA164" i="4"/>
  <c r="AC164" i="4"/>
  <c r="AE164" i="4"/>
  <c r="AC20" i="4"/>
  <c r="AB20" i="4"/>
  <c r="AD20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B66" i="4"/>
  <c r="AA66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M164" i="4" l="1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AO66" i="4" s="1"/>
  <c r="AU66" i="4" s="1"/>
  <c r="Z66" i="4"/>
  <c r="AD66" i="4"/>
  <c r="AP66" i="4" s="1"/>
  <c r="AV66" i="4" s="1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Z20" i="4"/>
  <c r="AB140" i="4"/>
  <c r="AN140" i="4" s="1"/>
  <c r="AT140" i="4" s="1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M66" i="4" s="1"/>
  <c r="AS66" i="4" s="1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191" i="4" l="1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Q174" i="4" s="1"/>
  <c r="AW174" i="4" s="1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89" i="4" l="1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09" i="4" l="1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196" i="10"/>
  <c r="D201" i="10"/>
  <c r="D193" i="10"/>
  <c r="D195" i="10"/>
  <c r="D198" i="10"/>
  <c r="D2" i="10"/>
  <c r="D71" i="10"/>
  <c r="D137" i="10"/>
  <c r="D140" i="10"/>
  <c r="D184" i="10"/>
  <c r="D146" i="10"/>
  <c r="D136" i="10"/>
  <c r="D102" i="10"/>
  <c r="D118" i="10"/>
  <c r="D138" i="10"/>
  <c r="D73" i="10"/>
  <c r="D79" i="10"/>
  <c r="D104" i="10"/>
  <c r="D183" i="10"/>
  <c r="D169" i="10"/>
  <c r="D128" i="10"/>
  <c r="D151" i="10"/>
  <c r="D144" i="10"/>
  <c r="D57" i="10"/>
  <c r="D141" i="10"/>
  <c r="D80" i="10"/>
  <c r="D86" i="10"/>
  <c r="D182" i="10"/>
  <c r="D157" i="10"/>
  <c r="D181" i="10"/>
  <c r="D166" i="10"/>
  <c r="D164" i="10"/>
  <c r="D64" i="10"/>
  <c r="D116" i="10"/>
  <c r="D78" i="10"/>
  <c r="D51" i="10"/>
  <c r="D175" i="10"/>
  <c r="D131" i="10"/>
  <c r="D105" i="10"/>
  <c r="D75" i="10"/>
  <c r="D170" i="10"/>
  <c r="D133" i="10"/>
  <c r="D74" i="10"/>
  <c r="D62" i="10"/>
  <c r="D168" i="10"/>
  <c r="D160" i="10"/>
  <c r="D178" i="10"/>
  <c r="D66" i="10"/>
  <c r="D177" i="10"/>
  <c r="D101" i="10"/>
  <c r="D120" i="10"/>
  <c r="D48" i="10"/>
  <c r="D107" i="10"/>
  <c r="D85" i="10"/>
  <c r="D108" i="10"/>
  <c r="D158" i="10"/>
  <c r="D185" i="10"/>
  <c r="D165" i="10"/>
  <c r="D121" i="10"/>
  <c r="D90" i="10"/>
  <c r="D125" i="10"/>
  <c r="D162" i="10"/>
  <c r="D186" i="10"/>
  <c r="D100" i="10"/>
  <c r="D77" i="10"/>
  <c r="D82" i="10"/>
  <c r="D122" i="10"/>
  <c r="D69" i="10"/>
  <c r="D149" i="10"/>
  <c r="D91" i="10"/>
  <c r="D68" i="10"/>
  <c r="D174" i="10"/>
  <c r="D84" i="10"/>
  <c r="D92" i="10"/>
  <c r="D95" i="10"/>
  <c r="D111" i="10"/>
  <c r="D127" i="10"/>
  <c r="D88" i="10"/>
  <c r="D58" i="10"/>
  <c r="D201" i="3"/>
  <c r="D160" i="3"/>
  <c r="D98" i="3"/>
  <c r="D91" i="3"/>
  <c r="D87" i="3"/>
  <c r="D93" i="3"/>
  <c r="D95" i="3"/>
  <c r="D172" i="3"/>
  <c r="D164" i="3"/>
  <c r="D57" i="3"/>
  <c r="D79" i="3"/>
  <c r="D100" i="3"/>
  <c r="D120" i="3"/>
  <c r="D122" i="3"/>
  <c r="D138" i="3"/>
  <c r="D78" i="3"/>
  <c r="D182" i="3"/>
  <c r="D81" i="3"/>
  <c r="D131" i="3"/>
  <c r="D115" i="3"/>
  <c r="D202" i="3"/>
  <c r="D3" i="3"/>
  <c r="D133" i="3"/>
  <c r="D157" i="3"/>
  <c r="D77" i="3"/>
  <c r="D50" i="3"/>
  <c r="D185" i="3"/>
  <c r="D149" i="3"/>
  <c r="D92" i="3"/>
  <c r="D82" i="3"/>
  <c r="D125" i="3"/>
  <c r="D178" i="3"/>
  <c r="D187" i="3"/>
  <c r="D153" i="3"/>
  <c r="D110" i="3"/>
  <c r="D51" i="3"/>
  <c r="D118" i="3"/>
  <c r="D186" i="3"/>
  <c r="D99" i="3"/>
  <c r="D121" i="3"/>
  <c r="D194" i="3"/>
  <c r="D129" i="3"/>
  <c r="D103" i="3"/>
  <c r="D86" i="3"/>
  <c r="D116" i="3"/>
  <c r="D174" i="3"/>
  <c r="D146" i="3"/>
  <c r="D197" i="3"/>
  <c r="D61" i="3"/>
  <c r="D143" i="3"/>
  <c r="D46" i="3"/>
  <c r="D53" i="3"/>
  <c r="D141" i="3"/>
  <c r="D198" i="3"/>
  <c r="D127" i="3"/>
  <c r="D104" i="3"/>
  <c r="D66" i="3"/>
  <c r="D101" i="3"/>
  <c r="D152" i="3"/>
  <c r="D97" i="3"/>
  <c r="D74" i="3"/>
  <c r="D169" i="3"/>
  <c r="D126" i="3"/>
  <c r="D177" i="3"/>
  <c r="D150" i="3"/>
  <c r="D84" i="3"/>
  <c r="D183" i="3"/>
  <c r="D123" i="3"/>
  <c r="D109" i="3"/>
  <c r="D166" i="3"/>
  <c r="D111" i="3"/>
  <c r="D148" i="3"/>
  <c r="D102" i="3"/>
  <c r="D139" i="3"/>
  <c r="D52" i="3"/>
  <c r="D108" i="3"/>
  <c r="D124" i="3"/>
  <c r="D137" i="3"/>
  <c r="D67" i="3"/>
  <c r="D48" i="3"/>
  <c r="D13" i="3"/>
  <c r="D6" i="3"/>
  <c r="D35" i="3"/>
  <c r="D14" i="3"/>
  <c r="D44" i="3"/>
  <c r="D15" i="3"/>
  <c r="D18" i="3"/>
  <c r="D45" i="3"/>
  <c r="D34" i="3"/>
  <c r="D8" i="3"/>
  <c r="D9" i="3"/>
  <c r="D24" i="3"/>
  <c r="D32" i="3"/>
  <c r="D23" i="3"/>
  <c r="D25" i="3"/>
  <c r="D43" i="3"/>
  <c r="D21" i="3"/>
  <c r="D38" i="3"/>
  <c r="D39" i="3"/>
  <c r="D40" i="3"/>
  <c r="D22" i="3"/>
  <c r="D35" i="10"/>
  <c r="D15" i="10"/>
  <c r="D44" i="10"/>
  <c r="D40" i="10"/>
  <c r="D4" i="10"/>
  <c r="D8" i="10"/>
  <c r="D20" i="10"/>
  <c r="D38" i="10"/>
  <c r="D24" i="10"/>
  <c r="D39" i="10"/>
  <c r="D28" i="10"/>
  <c r="D6" i="10"/>
  <c r="D43" i="10"/>
  <c r="D14" i="10"/>
  <c r="D12" i="10"/>
  <c r="D29" i="10"/>
  <c r="D27" i="10"/>
  <c r="D13" i="10"/>
  <c r="D11" i="10"/>
  <c r="D5" i="10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192" i="10"/>
  <c r="D194" i="10"/>
  <c r="D200" i="10"/>
  <c r="D197" i="10"/>
  <c r="D199" i="10"/>
  <c r="D180" i="10"/>
  <c r="D117" i="10"/>
  <c r="D59" i="10"/>
  <c r="D155" i="10"/>
  <c r="D130" i="10"/>
  <c r="D76" i="10"/>
  <c r="D53" i="10"/>
  <c r="D60" i="10"/>
  <c r="D147" i="10"/>
  <c r="D187" i="10"/>
  <c r="D176" i="10"/>
  <c r="D109" i="10"/>
  <c r="D153" i="10"/>
  <c r="D142" i="10"/>
  <c r="D135" i="10"/>
  <c r="D173" i="10"/>
  <c r="D55" i="10"/>
  <c r="D154" i="10"/>
  <c r="D163" i="10"/>
  <c r="D54" i="10"/>
  <c r="D113" i="10"/>
  <c r="D172" i="10"/>
  <c r="D148" i="10"/>
  <c r="D99" i="10"/>
  <c r="D191" i="10"/>
  <c r="D167" i="10"/>
  <c r="D89" i="10"/>
  <c r="D47" i="10"/>
  <c r="D61" i="10"/>
  <c r="D93" i="10"/>
  <c r="D188" i="10"/>
  <c r="D143" i="10"/>
  <c r="D46" i="10"/>
  <c r="D123" i="10"/>
  <c r="D152" i="10"/>
  <c r="D50" i="10"/>
  <c r="D134" i="10"/>
  <c r="D115" i="10"/>
  <c r="D56" i="10"/>
  <c r="D190" i="10"/>
  <c r="D110" i="10"/>
  <c r="D49" i="10"/>
  <c r="D87" i="10"/>
  <c r="D106" i="10"/>
  <c r="D98" i="10"/>
  <c r="D52" i="10"/>
  <c r="D126" i="10"/>
  <c r="D156" i="10"/>
  <c r="D81" i="10"/>
  <c r="D112" i="10"/>
  <c r="D94" i="10"/>
  <c r="D96" i="10"/>
  <c r="D159" i="10"/>
  <c r="D129" i="10"/>
  <c r="D150" i="10"/>
  <c r="D3" i="10"/>
  <c r="D114" i="10"/>
  <c r="D132" i="10"/>
  <c r="D161" i="10"/>
  <c r="D63" i="10"/>
  <c r="D189" i="10"/>
  <c r="D171" i="10"/>
  <c r="D97" i="10"/>
  <c r="D119" i="10"/>
  <c r="D103" i="10"/>
  <c r="D70" i="10"/>
  <c r="D145" i="10"/>
  <c r="D67" i="10"/>
  <c r="D124" i="10"/>
  <c r="D179" i="10"/>
  <c r="D83" i="10"/>
  <c r="D65" i="10"/>
  <c r="D72" i="10"/>
  <c r="D139" i="10"/>
  <c r="D2" i="3"/>
  <c r="D106" i="3"/>
  <c r="D188" i="3"/>
  <c r="D193" i="3"/>
  <c r="D69" i="3"/>
  <c r="D68" i="3"/>
  <c r="D71" i="3"/>
  <c r="D159" i="3"/>
  <c r="D128" i="3"/>
  <c r="D163" i="3"/>
  <c r="D114" i="3"/>
  <c r="D195" i="3"/>
  <c r="D107" i="3"/>
  <c r="D175" i="3"/>
  <c r="D83" i="3"/>
  <c r="D73" i="3"/>
  <c r="D88" i="3"/>
  <c r="D176" i="3"/>
  <c r="D151" i="3"/>
  <c r="D58" i="3"/>
  <c r="D200" i="3"/>
  <c r="D132" i="3"/>
  <c r="D96" i="3"/>
  <c r="D154" i="3"/>
  <c r="D62" i="3"/>
  <c r="D76" i="3"/>
  <c r="D55" i="3"/>
  <c r="D80" i="3"/>
  <c r="D147" i="3"/>
  <c r="D113" i="3"/>
  <c r="D49" i="3"/>
  <c r="D192" i="3"/>
  <c r="D56" i="3"/>
  <c r="D117" i="3"/>
  <c r="D180" i="3"/>
  <c r="D170" i="3"/>
  <c r="D161" i="3"/>
  <c r="D119" i="3"/>
  <c r="D171" i="3"/>
  <c r="D59" i="3"/>
  <c r="D112" i="3"/>
  <c r="D63" i="3"/>
  <c r="D70" i="3"/>
  <c r="D191" i="3"/>
  <c r="D136" i="3"/>
  <c r="D65" i="3"/>
  <c r="D54" i="3"/>
  <c r="D60" i="3"/>
  <c r="D90" i="3"/>
  <c r="D156" i="3"/>
  <c r="D168" i="3"/>
  <c r="D140" i="3"/>
  <c r="D158" i="3"/>
  <c r="D85" i="3"/>
  <c r="D155" i="3"/>
  <c r="D189" i="3"/>
  <c r="D144" i="3"/>
  <c r="D173" i="3"/>
  <c r="D142" i="3"/>
  <c r="D47" i="3"/>
  <c r="D64" i="3"/>
  <c r="D181" i="3"/>
  <c r="D165" i="3"/>
  <c r="D196" i="3"/>
  <c r="D94" i="3"/>
  <c r="D105" i="3"/>
  <c r="D135" i="3"/>
  <c r="D145" i="3"/>
  <c r="D134" i="3"/>
  <c r="D72" i="3"/>
  <c r="D162" i="3"/>
  <c r="D75" i="3"/>
  <c r="D190" i="3"/>
  <c r="D130" i="3"/>
  <c r="D179" i="3"/>
  <c r="D199" i="3"/>
  <c r="D167" i="3"/>
  <c r="D184" i="3"/>
  <c r="D89" i="3"/>
  <c r="D30" i="3"/>
  <c r="D11" i="3"/>
  <c r="D20" i="3"/>
  <c r="D36" i="3"/>
  <c r="D31" i="3"/>
  <c r="D12" i="3"/>
  <c r="D33" i="3"/>
  <c r="D27" i="3"/>
  <c r="D7" i="3"/>
  <c r="D5" i="3"/>
  <c r="D37" i="3"/>
  <c r="D19" i="3"/>
  <c r="D4" i="3"/>
  <c r="D28" i="3"/>
  <c r="D41" i="3"/>
  <c r="D16" i="3"/>
  <c r="D26" i="3"/>
  <c r="D10" i="3"/>
  <c r="D17" i="3"/>
  <c r="D42" i="3"/>
  <c r="D29" i="3"/>
  <c r="D18" i="10"/>
  <c r="D10" i="10"/>
  <c r="D19" i="10"/>
  <c r="D30" i="10"/>
  <c r="D7" i="10"/>
  <c r="D36" i="10"/>
  <c r="D41" i="10"/>
  <c r="D17" i="10"/>
  <c r="D23" i="10"/>
  <c r="D42" i="10"/>
  <c r="D45" i="10"/>
  <c r="D22" i="10"/>
  <c r="D31" i="10"/>
  <c r="D25" i="10"/>
  <c r="D26" i="10"/>
  <c r="D16" i="10"/>
  <c r="D33" i="10"/>
  <c r="D21" i="10"/>
  <c r="D32" i="10"/>
  <c r="D34" i="10"/>
  <c r="D37" i="10"/>
  <c r="D9" i="10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<sst xmlns="http://schemas.openxmlformats.org/spreadsheetml/2006/main" count="442" uniqueCount="156">
  <si>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</si>
  <si>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</si>
  <si>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</si>
  <si>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</si>
  <si>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</si>
  <si>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</si>
  <si>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</si>
  <si>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</si>
  <si>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</si>
  <si>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</si>
  <si>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</si>
  <si>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</si>
  <si>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</si>
  <si>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</si>
  <si>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</si>
  <si>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</si>
  <si>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</si>
  <si>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</si>
  <si>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</si>
  <si>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</si>
  <si>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</si>
  <si>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</si>
  <si>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</si>
  <si>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</si>
  <si>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</si>
  <si>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</si>
  <si>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</si>
  <si>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</si>
  <si>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</si>
  <si>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</si>
  <si>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</si>
  <si>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</si>
  <si>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</si>
  <si>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</si>
  <si>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</si>
  <si>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</si>
  <si>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</si>
  <si>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</si>
  <si>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</si>
  <si>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</si>
  <si>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</si>
  <si>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</si>
  <si>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</si>
  <si>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</si>
  <si>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</si>
  <si>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</si>
  <si>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</si>
  <si>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</si>
  <si>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</si>
  <si>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</si>
  <si>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</si>
  <si>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</si>
  <si>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</si>
  <si>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</si>
  <si>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</si>
  <si>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</si>
  <si>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</si>
  <si>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</si>
  <si>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</si>
  <si>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</si>
  <si>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</si>
  <si>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</si>
  <si>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</si>
  <si>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</si>
  <si>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</si>
  <si>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</si>
  <si>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</si>
  <si>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</si>
  <si>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Gateshead</t>
  </si>
  <si>
    <t>Wrexham</t>
  </si>
  <si>
    <t>EC</t>
  </si>
  <si>
    <t>Ipswich</t>
  </si>
  <si>
    <t>Cambridge</t>
  </si>
  <si>
    <t>Plymouth</t>
  </si>
  <si>
    <t>Burton</t>
  </si>
  <si>
    <t>Sheffield Weds</t>
  </si>
  <si>
    <t>Walsall</t>
  </si>
  <si>
    <t>Hartlepool</t>
  </si>
  <si>
    <t>Stevenage</t>
  </si>
  <si>
    <t>Doncaster</t>
  </si>
  <si>
    <t>Swindon</t>
  </si>
  <si>
    <t>Newport County</t>
  </si>
  <si>
    <t>Northampton</t>
  </si>
  <si>
    <t>Sutton</t>
  </si>
  <si>
    <t>Aldershot</t>
  </si>
  <si>
    <t>Barnet</t>
  </si>
  <si>
    <t>Bromley</t>
  </si>
  <si>
    <t>Eastleigh</t>
  </si>
  <si>
    <t>Dag and Red</t>
  </si>
  <si>
    <t>Notts County</t>
  </si>
  <si>
    <t>Dorking</t>
  </si>
  <si>
    <t>Maidstone</t>
  </si>
  <si>
    <t>Maidenhead</t>
  </si>
  <si>
    <t>Halifax</t>
  </si>
  <si>
    <t>Oldham</t>
  </si>
  <si>
    <t>Chesterfield</t>
  </si>
  <si>
    <t>Scunthorpe</t>
  </si>
  <si>
    <t>Boreham Wood</t>
  </si>
  <si>
    <t>Solihull</t>
  </si>
  <si>
    <t>Altrincham</t>
  </si>
  <si>
    <t>Southend</t>
  </si>
  <si>
    <t>Torquay</t>
  </si>
  <si>
    <t>Yeovil</t>
  </si>
  <si>
    <t>York</t>
  </si>
  <si>
    <t>Wealdstone</t>
  </si>
  <si>
    <t>Woking</t>
  </si>
  <si>
    <t>E2</t>
  </si>
  <si>
    <t>E3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</si>
  <si>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</si>
  <si>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</si>
  <si>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</si>
  <si>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</si>
  <si>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</si>
  <si>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</si>
  <si>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</si>
  <si>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</si>
  <si>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</si>
  <si>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</si>
  <si>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</si>
  <si>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</si>
  <si>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</si>
  <si>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</si>
  <si>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</si>
  <si>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</si>
  <si>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</si>
  <si>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</si>
  <si>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</si>
  <si>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</si>
  <si>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Bolton</t>
  </si>
  <si>
    <t>Cheltenham</t>
  </si>
  <si>
    <t>Fleetwood Town</t>
  </si>
  <si>
    <t>Guingamp</t>
  </si>
  <si>
    <t>Rodez</t>
  </si>
  <si>
    <t>Kilmarnock</t>
  </si>
  <si>
    <t>Motherwell</t>
  </si>
  <si>
    <t>St Johnstone</t>
  </si>
  <si>
    <t>Ross County</t>
  </si>
  <si>
    <t>Cove Rangers</t>
  </si>
  <si>
    <t>Dundee</t>
  </si>
  <si>
    <t>Morton</t>
  </si>
  <si>
    <t>Queens Park</t>
  </si>
  <si>
    <t>Peterhead</t>
  </si>
  <si>
    <t>Airdrie Utd</t>
  </si>
  <si>
    <t>Montrose</t>
  </si>
  <si>
    <t>FC Edinburgh</t>
  </si>
  <si>
    <t>Stoke</t>
  </si>
  <si>
    <t>Watford</t>
  </si>
  <si>
    <t>Hull</t>
  </si>
  <si>
    <t>Luton</t>
  </si>
  <si>
    <t>E1</t>
  </si>
  <si>
    <t>F2</t>
  </si>
  <si>
    <t>SC0</t>
  </si>
  <si>
    <t>SC1</t>
  </si>
  <si>
    <t>SC2</t>
  </si>
  <si>
    <t>04/10/2022</t>
  </si>
  <si>
    <t>05/10/2022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</si>
</sst>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1.0407298027485501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1.0448679076073528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1.0379105936695237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1.034094874681466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1.0428644784088332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1.0376740753093197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1.0541841730823214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1.0586373210952964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1.0571615895212632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1.0501502456550436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1.0502857379813271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1.0502857379813271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1.0503245504598744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1.057702745646198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1.0674111222252509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1.0717876217555127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1.07414001817752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1.0731630982443801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1.0732443093298558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1.0688052819193437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1.0724395508015951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1.0741642971961383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1.0716502370068346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1.074921319897685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1.070599000893548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1.0626247827424988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1.0570323013866483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1.0502085589023142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1.0626247827424988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1.0633504678478547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1.0728504070978289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1.0342024872400046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1.0407298027485501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1.0376740753093197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1.0458219570064358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1.0362637658896696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1.0425381099894757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1.0516104099147749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1.1397857868858281</v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1.0268625210307019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21.482401915050861</v>
      </c>
      <c r="I2" s="6">
        <f>IF('Log_working_3-way'!$D2="","",'True_Odds_Calculator_3-way'!O3/'True_Odds_Calculator_3-way'!B3-1)</f>
        <v>6.0667797854764256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2.808878752274957E-2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1.0293712809716957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29.681926216769646</v>
      </c>
      <c r="I3" s="6">
        <f>IF('Log_working_3-way'!$D3="","",'True_Odds_Calculator_3-way'!O4/'True_Odds_Calculator_3-way'!B4-1)</f>
        <v>6.7137563995408023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2.8673078839244415E-2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1.0323651288570257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31.399070230293844</v>
      </c>
      <c r="I4" s="6">
        <f>IF('Log_working_3-way'!$D4="","",'True_Odds_Calculator_3-way'!O5/'True_Odds_Calculator_3-way'!B5-1)</f>
        <v>5.5080389602570836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3.1276796875431723E-2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1.029646407520683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25.058685896435733</v>
      </c>
      <c r="I5" s="6">
        <f>IF('Log_working_3-way'!$D5="","",'True_Odds_Calculator_3-way'!O6/'True_Odds_Calculator_3-way'!B6-1)</f>
        <v>6.407130360461637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3.0226865552332338E-2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1.0253765675916988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16.042281488173529</v>
      </c>
      <c r="I6" s="6">
        <f>IF('Log_working_3-way'!$D6="","",'True_Odds_Calculator_3-way'!O7/'True_Odds_Calculator_3-way'!B7-1)</f>
        <v>7.9391383001465581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2.7250742424823837E-2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1.028080498760817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4.2821012979632531</v>
      </c>
      <c r="I7" s="6">
        <f>IF('Log_working_3-way'!$D7="","",'True_Odds_Calculator_3-way'!O8/'True_Odds_Calculator_3-way'!B8-1)</f>
        <v>6.6275467440188232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2.8676195443933405E-2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1.0333149909080701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21.122842081810898</v>
      </c>
      <c r="I8" s="6">
        <f>IF('Log_working_3-way'!$D8="","",'True_Odds_Calculator_3-way'!O9/'True_Odds_Calculator_3-way'!B9-1)</f>
        <v>6.3742244206188881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3.4824038262110335E-2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1.0335189139580592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4.7788851271837425</v>
      </c>
      <c r="I9" s="6">
        <f>IF('Log_working_3-way'!$D9="","",'True_Odds_Calculator_3-way'!O10/'True_Odds_Calculator_3-way'!B10-1)</f>
        <v>6.8465084127598299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3.4449567456902308E-2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1.0529471933517767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55.176405254594385</v>
      </c>
      <c r="I10" s="6">
        <f>IF('Log_working_3-way'!$D10="","",'True_Odds_Calculator_3-way'!O11/'True_Odds_Calculator_3-way'!B11-1)</f>
        <v>2.3430892036733981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3.729781616393324E-2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1.0314314463558503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9.6077276731213992</v>
      </c>
      <c r="I11" s="6">
        <f>IF('Log_working_3-way'!$D11="","",'True_Odds_Calculator_3-way'!O12/'True_Odds_Calculator_3-way'!B12-1)</f>
        <v>6.8081998539140312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3.3626778746482788E-2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1.030583876658953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14.245066308154492</v>
      </c>
      <c r="I12" s="6">
        <f>IF('Log_working_3-way'!$D12="","",'True_Odds_Calculator_3-way'!O13/'True_Odds_Calculator_3-way'!B13-1)</f>
        <v>7.6783560797540513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3.2926931130524029E-2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1.0383848345093225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30.478946103278535</v>
      </c>
      <c r="I13" s="6">
        <f>IF('Log_working_3-way'!$D13="","",'True_Odds_Calculator_3-way'!O14/'True_Odds_Calculator_3-way'!B14-1)</f>
        <v>5.8554149291584379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3.7298425346234065E-2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1.0324666515171994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18.61616436061523</v>
      </c>
      <c r="I14" s="6">
        <f>IF('Log_working_3-way'!$D14="","",'True_Odds_Calculator_3-way'!O15/'True_Odds_Calculator_3-way'!B15-1)</f>
        <v>6.6281644074971666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3.4379629885247898E-2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1.030980453418582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13.537155151422644</v>
      </c>
      <c r="I15" s="6">
        <f>IF('Log_working_3-way'!$D15="","",'True_Odds_Calculator_3-way'!O16/'True_Odds_Calculator_3-way'!B16-1)</f>
        <v>8.44971870604782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3.3430232558139483E-2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1.0437446875663665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7.1768419745643843</v>
      </c>
      <c r="I16" s="6">
        <f>IF('Log_working_3-way'!$D16="","",'True_Odds_Calculator_3-way'!O17/'True_Odds_Calculator_3-way'!B17-1)</f>
        <v>6.2183020220455614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4.5591835065519337E-2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1.0407928948111134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14.709186384267657</v>
      </c>
      <c r="I17" s="6">
        <f>IF('Log_working_3-way'!$D17="","",'True_Odds_Calculator_3-way'!O18/'True_Odds_Calculator_3-way'!B18-1)</f>
        <v>5.9630542652101166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4.3403768607783277E-2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1.0406222994585763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15.920598084597483</v>
      </c>
      <c r="I18" s="6">
        <f>IF('Log_working_3-way'!$D18="","",'True_Odds_Calculator_3-way'!O19/'True_Odds_Calculator_3-way'!B19-1)</f>
        <v>7.5404353566846929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4.3350854588782628E-2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1.0591246515600341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45.637976454806953</v>
      </c>
      <c r="I19" s="6">
        <f>IF('Log_working_3-way'!$D19="","",'True_Odds_Calculator_3-way'!O20/'True_Odds_Calculator_3-way'!B20-1)</f>
        <v>3.0544159018996595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4.8547782763083136E-2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1.0435258156770033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21.99312778957238</v>
      </c>
      <c r="I20" s="6">
        <f>IF('Log_working_3-way'!$D20="","",'True_Odds_Calculator_3-way'!O21/'True_Odds_Calculator_3-way'!B21-1)</f>
        <v>5.5918670034709352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4.5060930851135828E-2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1.0471693736634398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24.351215013615224</v>
      </c>
      <c r="I21" s="6">
        <f>IF('Log_working_3-way'!$D21="","",'True_Odds_Calculator_3-way'!O22/'True_Odds_Calculator_3-way'!B22-1)</f>
        <v>5.7848414453505592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4.8088031000950604E-2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1.0422747790355631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17.091263965540453</v>
      </c>
      <c r="I22" s="6">
        <f>IF('Log_working_3-way'!$D22="","",'True_Odds_Calculator_3-way'!O23/'True_Odds_Calculator_3-way'!B23-1)</f>
        <v>7.4770750405425339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4.4901656314699778E-2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1.0423018711243475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19.909500519842563</v>
      </c>
      <c r="I23" s="6">
        <f>IF('Log_working_3-way'!$D23="","",'True_Odds_Calculator_3-way'!O24/'True_Odds_Calculator_3-way'!B24-1)</f>
        <v>5.9946784938401025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4.4308456154107168E-2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1.0436537225152582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22.217918276216469</v>
      </c>
      <c r="I24" s="6">
        <f>IF('Log_working_3-way'!$D24="","",'True_Odds_Calculator_3-way'!O25/'True_Odds_Calculator_3-way'!B25-1)</f>
        <v>6.1425482564767853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4.5164490092818088E-2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1.0565802849811108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38.6142973085758</v>
      </c>
      <c r="I25" s="6">
        <f>IF('Log_working_3-way'!$D25="","",'True_Odds_Calculator_3-way'!O26/'True_Odds_Calculator_3-way'!B26-1)</f>
        <v>3.6790993792485454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5.0714309756518361E-2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1.0405624846338879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14.090622938652022</v>
      </c>
      <c r="I26" s="6">
        <f>IF('Log_working_3-way'!$D26="","",'True_Odds_Calculator_3-way'!O27/'True_Odds_Calculator_3-way'!B27-1)</f>
        <v>7.7999533433990642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4.349831153954864E-2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1.0404636443089108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10.477076124567471</v>
      </c>
      <c r="I27" s="6">
        <f>IF('Log_working_3-way'!$D27="","",'True_Odds_Calculator_3-way'!O28/'True_Odds_Calculator_3-way'!B28-1)</f>
        <v>6.9153196839080469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4.3213148658525657E-2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1.0360119042405764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27.51702246879676</v>
      </c>
      <c r="I28" s="6">
        <f>IF('Log_working_3-way'!$D28="","",'True_Odds_Calculator_3-way'!O29/'True_Odds_Calculator_3-way'!B29-1)</f>
        <v>7.1115086133466345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3.5762483130904021E-2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1.0260361035280432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9.2538767944625171</v>
      </c>
      <c r="I29" s="6">
        <f>IF('Log_working_3-way'!$D29="","",'True_Odds_Calculator_3-way'!O30/'True_Odds_Calculator_3-way'!B30-1)</f>
        <v>7.6676210134095992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2.8041086957033556E-2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1.0446677626350489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4.9189920496524566</v>
      </c>
      <c r="I30" s="6">
        <f>IF('Log_working_3-way'!$D30="","",'True_Odds_Calculator_3-way'!O31/'True_Odds_Calculator_3-way'!B31-1)</f>
        <v>6.4218293712186867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4.5442465964805612E-2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1.0411176471590045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14.828200479755036</v>
      </c>
      <c r="I31" s="6">
        <f>IF('Log_working_3-way'!$D31="","",'True_Odds_Calculator_3-way'!O32/'True_Odds_Calculator_3-way'!B32-1)</f>
        <v>7.5351693493682852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4.3994578574675147E-2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1.0608076114632583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14.033086235314178</v>
      </c>
      <c r="I32" s="6">
        <f>IF('Log_working_3-way'!$D32="","",'True_Odds_Calculator_3-way'!O33/'True_Odds_Calculator_3-way'!B33-1)</f>
        <v>6.58303113464566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6.4319045973038502E-2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1.0319778692024104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31.035756056414833</v>
      </c>
      <c r="I33" s="6">
        <f>IF('Log_working_3-way'!$D33="","",'True_Odds_Calculator_3-way'!O34/'True_Odds_Calculator_3-way'!B34-1)</f>
        <v>5.5096683828023272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3.1018659968234497E-2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1.0253289337848051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12.451072762488257</v>
      </c>
      <c r="I34" s="6">
        <f>IF('Log_working_3-way'!$D34="","",'True_Odds_Calculator_3-way'!O35/'True_Odds_Calculator_3-way'!B35-1)</f>
        <v>7.6730503556820011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2.7397531725335211E-2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1.0326816113332249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33.789919478851317</v>
      </c>
      <c r="I35" s="6">
        <f>IF('Log_working_3-way'!$D35="","",'True_Odds_Calculator_3-way'!O36/'True_Odds_Calculator_3-way'!B36-1)</f>
        <v>5.9365442559530166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3.0655758564492208E-2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1.0250245300321916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12.159255239911348</v>
      </c>
      <c r="I36" s="6">
        <f>IF('Log_working_3-way'!$D36="","",'True_Odds_Calculator_3-way'!O37/'True_Odds_Calculator_3-way'!B37-1)</f>
        <v>9.0013800508464961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2.7142930183807534E-2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1.0285294425187779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24.290449570857149</v>
      </c>
      <c r="I37" s="6">
        <f>IF('Log_working_3-way'!$D37="","",'True_Odds_Calculator_3-way'!O38/'True_Odds_Calculator_3-way'!B38-1)</f>
        <v>6.2926095756355638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2.9274723588065266E-2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1.0252816452517688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8.5069030531565488</v>
      </c>
      <c r="I38" s="6">
        <f>IF('Log_working_3-way'!$D38="","",'True_Odds_Calculator_3-way'!O39/'True_Odds_Calculator_3-way'!B39-1)</f>
        <v>8.0488071892031403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2.7214114354258356E-2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1.0266004983352239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18.913456269056926</v>
      </c>
      <c r="I39" s="6">
        <f>IF('Log_working_3-way'!$D39="","",'True_Odds_Calculator_3-way'!O40/'True_Odds_Calculator_3-way'!B40-1)</f>
        <v>7.9854409848117562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2.8179185998743028E-2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1.1215639084957227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31.185249924152146</v>
      </c>
      <c r="I40" s="6">
        <f>IF('Log_working_3-way'!$D40="","",'True_Odds_Calculator_3-way'!O41/'True_Odds_Calculator_3-way'!B41-1)</f>
        <v>6.4978652405249013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0.11406408014144609</v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2.08</v>
      </c>
      <c r="B2" s="4">
        <f>IF('True_Odds_Calculator_3-way'!B3="","",'True_Odds_Calculator_3-way'!B3)</f>
        <v>3.71</v>
      </c>
      <c r="C2" s="4">
        <f>IF('True_Odds_Calculator_3-way'!C3="","",'True_Odds_Calculator_3-way'!C3)</f>
        <v>3.6</v>
      </c>
      <c r="D2" s="9">
        <f>(K2/(AR2+K2-(AR2*K2)))</f>
        <v>0.46987415821993522</v>
      </c>
      <c r="E2" s="9">
        <f>(L2/(AR2+L2-(AR2*L2)))</f>
        <v>0.26102708393102753</v>
      </c>
      <c r="F2" s="9">
        <f>(M2/(AR2+M2-(AR2*M2)))</f>
        <v>0.26909875784903742</v>
      </c>
      <c r="G2" s="9">
        <f>AR2</f>
        <v>1.0446568561400014</v>
      </c>
      <c r="H2" s="9">
        <f>IF(A2="","",1/D2)</f>
        <v>2.128229404631202</v>
      </c>
      <c r="I2" s="9">
        <f>IF(B2="","",1/E2)</f>
        <v>3.8310200801394041</v>
      </c>
      <c r="J2" s="9">
        <f>IF(C2="","",1/F2)</f>
        <v>3.7161078259640026</v>
      </c>
      <c r="K2" s="11">
        <f>1/A2</f>
        <v>0.48076923076923073</v>
      </c>
      <c r="L2" s="11">
        <f>1/B2</f>
        <v>0.26954177897574122</v>
      </c>
      <c r="M2" s="11">
        <f>1/C2</f>
        <v>0.27777777777777779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-0.27392183288409722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0.23001762388554842</v>
      </c>
      <c r="Q2" s="11">
        <f>2*'OddsRatio_working_3-way'!K2*'OddsRatio_working_3-way'!L2*'OddsRatio_working_3-way'!M2</f>
        <v>7.1992996521298397E-2</v>
      </c>
      <c r="R2" s="11">
        <f>O2/N2</f>
        <v>0</v>
      </c>
      <c r="S2" s="11">
        <f>P2/N2</f>
        <v>-0.83971993566089453</v>
      </c>
      <c r="T2" s="11">
        <f>Q2/N2</f>
        <v>-0.26282314105192311</v>
      </c>
      <c r="U2" s="11">
        <f>'OddsRatio_working_3-way'!S2-'OddsRatio_working_3-way'!R2^2/3</f>
        <v>-0.83971993566089453</v>
      </c>
      <c r="V2" s="11">
        <f>'OddsRatio_working_3-way'!S2*'OddsRatio_working_3-way'!R2/3-2*'OddsRatio_working_3-way'!R2^3/27-'OddsRatio_working_3-way'!T2</f>
        <v>0.26282314105192311</v>
      </c>
      <c r="W2" s="11">
        <f>'OddsRatio_working_3-way'!V2^2+4*'OddsRatio_working_3-way'!U2^3/27</f>
        <v>-1.8644197630389089E-2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0.14808798153698038</v>
      </c>
      <c r="Y2" s="11">
        <f>IF('OddsRatio_working_3-way'!W2&gt;=0,IF('OddsRatio_working_3-way'!V2+SQRT('OddsRatio_working_3-way'!W2)&gt;0,0,PI()),ACOS('OddsRatio_working_3-way'!V2/(2*'OddsRatio_working_3-way'!X2)))</f>
        <v>0.47914701367973134</v>
      </c>
      <c r="Z2" s="11">
        <f>'OddsRatio_working_3-way'!X2^(1/3)*COS('OddsRatio_working_3-way'!Y2/3)</f>
        <v>0.52232842807000068</v>
      </c>
      <c r="AA2" s="11">
        <f>'OddsRatio_working_3-way'!X2^(1/3)*COS(('OddsRatio_working_3-way'!Y2+2*PI())/3)</f>
        <v>-0.33403220315001014</v>
      </c>
      <c r="AB2" s="11">
        <f>'OddsRatio_working_3-way'!X2^(1/3)*COS(('OddsRatio_working_3-way'!Y2+4*PI())/3)</f>
        <v>-0.18829622491999048</v>
      </c>
      <c r="AC2" s="11">
        <f>'OddsRatio_working_3-way'!X2^(1/3)*SIN('OddsRatio_working_3-way'!Y2/3)</f>
        <v>8.4140706261715284E-2</v>
      </c>
      <c r="AD2" s="11">
        <f>'OddsRatio_working_3-way'!X2^(1/3)*SIN(('OddsRatio_working_3-way'!Y2+2*PI())/3)</f>
        <v>0.41027933469655586</v>
      </c>
      <c r="AE2" s="11">
        <f>'OddsRatio_working_3-way'!X2^(1/3)*SIN(('OddsRatio_working_3-way'!Y2+4*PI())/3)</f>
        <v>-0.49442004095827119</v>
      </c>
      <c r="AF2" s="11">
        <f>-'OddsRatio_working_3-way'!U2/(3*'OddsRatio_working_3-way'!X2^(1/3))*COS(('OddsRatio_working_3-way'!Y2)/3)</f>
        <v>0.52232842807000068</v>
      </c>
      <c r="AG2" s="11">
        <f>-'OddsRatio_working_3-way'!U2/(3*'OddsRatio_working_3-way'!X2^(1/3))*COS(('OddsRatio_working_3-way'!Y2+2*PI())/3)</f>
        <v>-0.33403220315001014</v>
      </c>
      <c r="AH2" s="11">
        <f>-'OddsRatio_working_3-way'!U2/(3*'OddsRatio_working_3-way'!X2^(1/3))*COS(('OddsRatio_working_3-way'!Y2+4*PI())/3)</f>
        <v>-0.18829622491999048</v>
      </c>
      <c r="AI2" s="11">
        <f>'OddsRatio_working_3-way'!U2/(3*'OddsRatio_working_3-way'!X2^(1/3))*SIN(('OddsRatio_working_3-way'!Y2)/3)</f>
        <v>-8.4140706261715284E-2</v>
      </c>
      <c r="AJ2" s="11">
        <f>'OddsRatio_working_3-way'!U2/(3*'OddsRatio_working_3-way'!X2^(1/3))*SIN(('OddsRatio_working_3-way'!Y2+2*PI())/3)</f>
        <v>-0.41027933469655586</v>
      </c>
      <c r="AK2" s="11">
        <f>'OddsRatio_working_3-way'!U2/(3*'OddsRatio_working_3-way'!X2^(1/3))*SIN(('OddsRatio_working_3-way'!Y2+4*PI())/3)</f>
        <v>0.49442004095827119</v>
      </c>
      <c r="AL2" s="11">
        <f>'OddsRatio_working_3-way'!Z2+'OddsRatio_working_3-way'!AF2</f>
        <v>1.0446568561400014</v>
      </c>
      <c r="AM2" s="11">
        <f>'OddsRatio_working_3-way'!AA2+'OddsRatio_working_3-way'!AG2</f>
        <v>-0.66806440630002029</v>
      </c>
      <c r="AN2" s="11">
        <f>'OddsRatio_working_3-way'!AB2+'OddsRatio_working_3-way'!AH2</f>
        <v>-0.37659244983998097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1.0446568561400014</v>
      </c>
      <c r="AS2" s="11">
        <f>IF(('OddsRatio_working_3-way'!X2=0),IF(Q2&gt;0,-Q2^(1/3),(-Q2)^(1/3)),'OddsRatio_working_3-way'!AM2-'OddsRatio_working_3-way'!R2/3)</f>
        <v>-0.66806440630002029</v>
      </c>
      <c r="AT2" s="11">
        <f>IF(('OddsRatio_working_3-way'!X2=0),IF(Q2&gt;0,-Q2^(1/3),(-Q2)^(1/3)),'OddsRatio_working_3-way'!AN2-'OddsRatio_working_3-way'!R2/3)</f>
        <v>-0.37659244983998097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1.78</v>
      </c>
      <c r="B3" s="4">
        <f>IF('True_Odds_Calculator_3-way'!B4="","",'True_Odds_Calculator_3-way'!B4)</f>
        <v>3.55</v>
      </c>
      <c r="C3" s="4">
        <f>IF('True_Odds_Calculator_3-way'!C4="","",'True_Odds_Calculator_3-way'!C4)</f>
        <v>5.4</v>
      </c>
      <c r="D3" s="9">
        <f t="shared" ref="D3" si="0">(K3/(AR3+K3-(AR3*K3)))</f>
        <v>0.54991470695252609</v>
      </c>
      <c r="E3" s="9">
        <f t="shared" ref="E3" si="1">(L3/(AR3+L3-(AR3*L3)))</f>
        <v>0.27205353622321643</v>
      </c>
      <c r="F3" s="9">
        <f t="shared" ref="F3" si="2">(M3/(AR3+M3-(AR3*M3)))</f>
        <v>0.17803175682425756</v>
      </c>
      <c r="G3" s="9">
        <f t="shared" ref="G3" si="3">AR3</f>
        <v>1.0493125928231559</v>
      </c>
      <c r="H3" s="9">
        <f t="shared" ref="H3" si="4">IF(A3="","",1/D3)</f>
        <v>1.8184638224020613</v>
      </c>
      <c r="I3" s="9">
        <f t="shared" ref="I3" si="5">IF(B3="","",1/E3)</f>
        <v>3.6757471116990477</v>
      </c>
      <c r="J3" s="9">
        <f t="shared" ref="J3" si="6">IF(C3="","",1/F3)</f>
        <v>5.6169754084218857</v>
      </c>
      <c r="K3" s="11">
        <f t="shared" ref="K3" si="7">1/A3</f>
        <v>0.5617977528089888</v>
      </c>
      <c r="L3" s="11">
        <f t="shared" ref="L3" si="8">1/B3</f>
        <v>0.28169014084507044</v>
      </c>
      <c r="M3" s="11">
        <f t="shared" ref="M3" si="9">1/C3</f>
        <v>0.18518518518518517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-0.25647518067204722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0.22653607872788123</v>
      </c>
      <c r="Q3" s="11">
        <f>2*'OddsRatio_working_3-way'!K3*'OddsRatio_working_3-way'!L3*'OddsRatio_working_3-way'!M3</f>
        <v>5.8612180783410413E-2</v>
      </c>
      <c r="R3" s="11">
        <f t="shared" ref="R3" si="10">O3/N3</f>
        <v>0</v>
      </c>
      <c r="S3" s="11">
        <f t="shared" ref="S3" si="11">P3/N3</f>
        <v>-0.88326705973764807</v>
      </c>
      <c r="T3" s="11">
        <f t="shared" ref="T3" si="12">Q3/N3</f>
        <v>-0.22852964029434622</v>
      </c>
      <c r="U3" s="11">
        <f>'OddsRatio_working_3-way'!S3-'OddsRatio_working_3-way'!R3^2/3</f>
        <v>-0.88326705973764807</v>
      </c>
      <c r="V3" s="11">
        <f>'OddsRatio_working_3-way'!S3*'OddsRatio_working_3-way'!R3/3-2*'OddsRatio_working_3-way'!R3^3/27-'OddsRatio_working_3-way'!T3</f>
        <v>0.22852964029434622</v>
      </c>
      <c r="W3" s="11">
        <f>'OddsRatio_working_3-way'!V3^2+4*'OddsRatio_working_3-way'!U3^3/27</f>
        <v>-4.9861647442859917E-2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0.15975562895867174</v>
      </c>
      <c r="Y3" s="11">
        <f>IF('OddsRatio_working_3-way'!W3&gt;=0,IF('OddsRatio_working_3-way'!V3+SQRT('OddsRatio_working_3-way'!W3)&gt;0,0,PI()),ACOS('OddsRatio_working_3-way'!V3/(2*'OddsRatio_working_3-way'!X3)))</f>
        <v>0.77381808888365489</v>
      </c>
      <c r="Z3" s="11">
        <f>'OddsRatio_working_3-way'!X3^(1/3)*COS('OddsRatio_working_3-way'!Y3/3)</f>
        <v>0.52465629641157796</v>
      </c>
      <c r="AA3" s="11">
        <f>'OddsRatio_working_3-way'!X3^(1/3)*COS(('OddsRatio_working_3-way'!Y3+2*PI())/3)</f>
        <v>-0.38219721390322747</v>
      </c>
      <c r="AB3" s="11">
        <f>'OddsRatio_working_3-way'!X3^(1/3)*COS(('OddsRatio_working_3-way'!Y3+4*PI())/3)</f>
        <v>-0.14245908250835043</v>
      </c>
      <c r="AC3" s="11">
        <f>'OddsRatio_working_3-way'!X3^(1/3)*SIN('OddsRatio_working_3-way'!Y3/3)</f>
        <v>0.13841287469585015</v>
      </c>
      <c r="AD3" s="11">
        <f>'OddsRatio_working_3-way'!X3^(1/3)*SIN(('OddsRatio_working_3-way'!Y3+2*PI())/3)</f>
        <v>0.3851592435999599</v>
      </c>
      <c r="AE3" s="11">
        <f>'OddsRatio_working_3-way'!X3^(1/3)*SIN(('OddsRatio_working_3-way'!Y3+4*PI())/3)</f>
        <v>-0.52357211829581007</v>
      </c>
      <c r="AF3" s="11">
        <f>-'OddsRatio_working_3-way'!U3/(3*'OddsRatio_working_3-way'!X3^(1/3))*COS(('OddsRatio_working_3-way'!Y3)/3)</f>
        <v>0.52465629641157796</v>
      </c>
      <c r="AG3" s="11">
        <f>-'OddsRatio_working_3-way'!U3/(3*'OddsRatio_working_3-way'!X3^(1/3))*COS(('OddsRatio_working_3-way'!Y3+2*PI())/3)</f>
        <v>-0.38219721390322747</v>
      </c>
      <c r="AH3" s="11">
        <f>-'OddsRatio_working_3-way'!U3/(3*'OddsRatio_working_3-way'!X3^(1/3))*COS(('OddsRatio_working_3-way'!Y3+4*PI())/3)</f>
        <v>-0.14245908250835043</v>
      </c>
      <c r="AI3" s="11">
        <f>'OddsRatio_working_3-way'!U3/(3*'OddsRatio_working_3-way'!X3^(1/3))*SIN(('OddsRatio_working_3-way'!Y3)/3)</f>
        <v>-0.13841287469585015</v>
      </c>
      <c r="AJ3" s="11">
        <f>'OddsRatio_working_3-way'!U3/(3*'OddsRatio_working_3-way'!X3^(1/3))*SIN(('OddsRatio_working_3-way'!Y3+2*PI())/3)</f>
        <v>-0.3851592435999599</v>
      </c>
      <c r="AK3" s="11">
        <f>'OddsRatio_working_3-way'!U3/(3*'OddsRatio_working_3-way'!X3^(1/3))*SIN(('OddsRatio_working_3-way'!Y3+4*PI())/3)</f>
        <v>0.52357211829581007</v>
      </c>
      <c r="AL3" s="11">
        <f>'OddsRatio_working_3-way'!Z3+'OddsRatio_working_3-way'!AF3</f>
        <v>1.0493125928231559</v>
      </c>
      <c r="AM3" s="11">
        <f>'OddsRatio_working_3-way'!AA3+'OddsRatio_working_3-way'!AG3</f>
        <v>-0.76439442780645495</v>
      </c>
      <c r="AN3" s="11">
        <f>'OddsRatio_working_3-way'!AB3+'OddsRatio_working_3-way'!AH3</f>
        <v>-0.28491816501670086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1.0493125928231559</v>
      </c>
      <c r="AS3" s="11">
        <f>IF(('OddsRatio_working_3-way'!X3=0),IF(Q3&gt;0,-Q3^(1/3),(-Q3)^(1/3)),'OddsRatio_working_3-way'!AM3-'OddsRatio_working_3-way'!R3/3)</f>
        <v>-0.76439442780645495</v>
      </c>
      <c r="AT3" s="11">
        <f>IF(('OddsRatio_working_3-way'!X3=0),IF(Q3&gt;0,-Q3^(1/3),(-Q3)^(1/3)),'OddsRatio_working_3-way'!AN3-'OddsRatio_working_3-way'!R3/3)</f>
        <v>-0.28491816501670086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1.73</v>
      </c>
      <c r="B4" s="4">
        <f>IF('True_Odds_Calculator_3-way'!B5="","",'True_Odds_Calculator_3-way'!B5)</f>
        <v>3.86</v>
      </c>
      <c r="C4" s="4">
        <f>IF('True_Odds_Calculator_3-way'!C5="","",'True_Odds_Calculator_3-way'!C5)</f>
        <v>5.15</v>
      </c>
      <c r="D4" s="9">
        <f t="shared" ref="D4:D67" si="13">(K4/(AR4+K4-(AR4*K4)))</f>
        <v>0.56501586659939917</v>
      </c>
      <c r="E4" s="9">
        <f t="shared" ref="E4:E67" si="14">(L4/(AR4+L4-(AR4*L4)))</f>
        <v>0.24899338840508298</v>
      </c>
      <c r="F4" s="9">
        <f t="shared" ref="F4:F67" si="15">(M4/(AR4+M4-(AR4*M4)))</f>
        <v>0.18599074499551774</v>
      </c>
      <c r="G4" s="9">
        <f t="shared" ref="G4:G67" si="16">AR4</f>
        <v>1.0546052086599365</v>
      </c>
      <c r="H4" s="9">
        <f t="shared" ref="H4:H67" si="17">IF(A4="","",1/D4)</f>
        <v>1.7698618023217534</v>
      </c>
      <c r="I4" s="9">
        <f t="shared" ref="I4:I67" si="18">IF(B4="","",1/E4)</f>
        <v>4.0161708967674175</v>
      </c>
      <c r="J4" s="9">
        <f t="shared" ref="J4:J67" si="19">IF(C4="","",1/F4)</f>
        <v>5.376611615938736</v>
      </c>
      <c r="K4" s="11">
        <f t="shared" ref="K4:K67" si="20">1/A4</f>
        <v>0.5780346820809249</v>
      </c>
      <c r="L4" s="11">
        <f t="shared" ref="L4:L67" si="21">1/B4</f>
        <v>0.2590673575129534</v>
      </c>
      <c r="M4" s="11">
        <f t="shared" ref="M4:M67" si="22">1/C4</f>
        <v>0.1941747572815534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-0.25193955220994513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0.22506104126497103</v>
      </c>
      <c r="Q4" s="11">
        <f>2*'OddsRatio_working_3-way'!K4*'OddsRatio_working_3-way'!L4*'OddsRatio_working_3-way'!M4</f>
        <v>5.8155307820405955E-2</v>
      </c>
      <c r="R4" s="11">
        <f t="shared" ref="R4:R67" si="23">O4/N4</f>
        <v>0</v>
      </c>
      <c r="S4" s="11">
        <f t="shared" ref="S4:S67" si="24">P4/N4</f>
        <v>-0.89331365119449047</v>
      </c>
      <c r="T4" s="11">
        <f t="shared" ref="T4:T67" si="25">Q4/N4</f>
        <v>-0.23083040082544973</v>
      </c>
      <c r="U4" s="11">
        <f>'OddsRatio_working_3-way'!S4-'OddsRatio_working_3-way'!R4^2/3</f>
        <v>-0.89331365119449047</v>
      </c>
      <c r="V4" s="11">
        <f>'OddsRatio_working_3-way'!S4*'OddsRatio_working_3-way'!R4/3-2*'OddsRatio_working_3-way'!R4^3/27-'OddsRatio_working_3-way'!T4</f>
        <v>0.23083040082544973</v>
      </c>
      <c r="W4" s="11">
        <f>'OddsRatio_working_3-way'!V4^2+4*'OddsRatio_working_3-way'!U4^3/27</f>
        <v>-5.2328079103238834E-2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0.16248904043694501</v>
      </c>
      <c r="Y4" s="11">
        <f>IF('OddsRatio_working_3-way'!W4&gt;=0,IF('OddsRatio_working_3-way'!V4+SQRT('OddsRatio_working_3-way'!W4)&gt;0,0,PI()),ACOS('OddsRatio_working_3-way'!V4/(2*'OddsRatio_working_3-way'!X4)))</f>
        <v>0.78087870011687943</v>
      </c>
      <c r="Z4" s="11">
        <f>'OddsRatio_working_3-way'!X4^(1/3)*COS('OddsRatio_working_3-way'!Y4/3)</f>
        <v>0.52730260432996823</v>
      </c>
      <c r="AA4" s="11">
        <f>'OddsRatio_working_3-way'!X4^(1/3)*COS(('OddsRatio_working_3-way'!Y4+2*PI())/3)</f>
        <v>-0.38527525292612053</v>
      </c>
      <c r="AB4" s="11">
        <f>'OddsRatio_working_3-way'!X4^(1/3)*COS(('OddsRatio_working_3-way'!Y4+4*PI())/3)</f>
        <v>-0.14202735140384762</v>
      </c>
      <c r="AC4" s="11">
        <f>'OddsRatio_working_3-way'!X4^(1/3)*SIN('OddsRatio_working_3-way'!Y4/3)</f>
        <v>0.14043924142369579</v>
      </c>
      <c r="AD4" s="11">
        <f>'OddsRatio_working_3-way'!X4^(1/3)*SIN(('OddsRatio_working_3-way'!Y4+2*PI())/3)</f>
        <v>0.38643783011959898</v>
      </c>
      <c r="AE4" s="11">
        <f>'OddsRatio_working_3-way'!X4^(1/3)*SIN(('OddsRatio_working_3-way'!Y4+4*PI())/3)</f>
        <v>-0.52687707154329477</v>
      </c>
      <c r="AF4" s="11">
        <f>-'OddsRatio_working_3-way'!U4/(3*'OddsRatio_working_3-way'!X4^(1/3))*COS(('OddsRatio_working_3-way'!Y4)/3)</f>
        <v>0.52730260432996823</v>
      </c>
      <c r="AG4" s="11">
        <f>-'OddsRatio_working_3-way'!U4/(3*'OddsRatio_working_3-way'!X4^(1/3))*COS(('OddsRatio_working_3-way'!Y4+2*PI())/3)</f>
        <v>-0.38527525292612053</v>
      </c>
      <c r="AH4" s="11">
        <f>-'OddsRatio_working_3-way'!U4/(3*'OddsRatio_working_3-way'!X4^(1/3))*COS(('OddsRatio_working_3-way'!Y4+4*PI())/3)</f>
        <v>-0.14202735140384762</v>
      </c>
      <c r="AI4" s="11">
        <f>'OddsRatio_working_3-way'!U4/(3*'OddsRatio_working_3-way'!X4^(1/3))*SIN(('OddsRatio_working_3-way'!Y4)/3)</f>
        <v>-0.14043924142369579</v>
      </c>
      <c r="AJ4" s="11">
        <f>'OddsRatio_working_3-way'!U4/(3*'OddsRatio_working_3-way'!X4^(1/3))*SIN(('OddsRatio_working_3-way'!Y4+2*PI())/3)</f>
        <v>-0.38643783011959898</v>
      </c>
      <c r="AK4" s="11">
        <f>'OddsRatio_working_3-way'!U4/(3*'OddsRatio_working_3-way'!X4^(1/3))*SIN(('OddsRatio_working_3-way'!Y4+4*PI())/3)</f>
        <v>0.52687707154329477</v>
      </c>
      <c r="AL4" s="11">
        <f>'OddsRatio_working_3-way'!Z4+'OddsRatio_working_3-way'!AF4</f>
        <v>1.0546052086599365</v>
      </c>
      <c r="AM4" s="11">
        <f>'OddsRatio_working_3-way'!AA4+'OddsRatio_working_3-way'!AG4</f>
        <v>-0.77055050585224105</v>
      </c>
      <c r="AN4" s="11">
        <f>'OddsRatio_working_3-way'!AB4+'OddsRatio_working_3-way'!AH4</f>
        <v>-0.28405470280769524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1.0546052086599365</v>
      </c>
      <c r="AS4" s="11">
        <f>IF(('OddsRatio_working_3-way'!X4=0),IF(Q4&gt;0,-Q4^(1/3),(-Q4)^(1/3)),'OddsRatio_working_3-way'!AM4-'OddsRatio_working_3-way'!R4/3)</f>
        <v>-0.77055050585224105</v>
      </c>
      <c r="AT4" s="11">
        <f>IF(('OddsRatio_working_3-way'!X4=0),IF(Q4&gt;0,-Q4^(1/3),(-Q4)^(1/3)),'OddsRatio_working_3-way'!AN4-'OddsRatio_working_3-way'!R4/3)</f>
        <v>-0.28405470280769524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1.93</v>
      </c>
      <c r="B5" s="4">
        <f>IF('True_Odds_Calculator_3-way'!B6="","",'True_Odds_Calculator_3-way'!B6)</f>
        <v>3.62</v>
      </c>
      <c r="C5" s="4">
        <f>IF('True_Odds_Calculator_3-way'!C6="","",'True_Odds_Calculator_3-way'!C6)</f>
        <v>4.24</v>
      </c>
      <c r="D5" s="9">
        <f t="shared" si="13"/>
        <v>0.50606160706489078</v>
      </c>
      <c r="E5" s="9">
        <f t="shared" si="14"/>
        <v>0.26668691053603982</v>
      </c>
      <c r="F5" s="9">
        <f t="shared" si="15"/>
        <v>0.22725148239906939</v>
      </c>
      <c r="G5" s="9">
        <f t="shared" si="16"/>
        <v>1.0495096725941213</v>
      </c>
      <c r="H5" s="9">
        <f t="shared" si="17"/>
        <v>1.9760439955125324</v>
      </c>
      <c r="I5" s="9">
        <f t="shared" si="18"/>
        <v>3.7497153421965979</v>
      </c>
      <c r="J5" s="9">
        <f t="shared" si="19"/>
        <v>4.400411339204954</v>
      </c>
      <c r="K5" s="11">
        <f t="shared" si="20"/>
        <v>0.5181347150259068</v>
      </c>
      <c r="L5" s="11">
        <f t="shared" si="21"/>
        <v>0.27624309392265195</v>
      </c>
      <c r="M5" s="11">
        <f t="shared" si="22"/>
        <v>0.23584905660377356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-0.26650018445012524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0.22921236285741597</v>
      </c>
      <c r="Q5" s="11">
        <f>2*'OddsRatio_working_3-way'!K5*'OddsRatio_working_3-way'!L5*'OddsRatio_working_3-way'!M5</f>
        <v>6.7514687145041538E-2</v>
      </c>
      <c r="R5" s="11">
        <f t="shared" si="23"/>
        <v>0</v>
      </c>
      <c r="S5" s="11">
        <f t="shared" si="24"/>
        <v>-0.86008331787970083</v>
      </c>
      <c r="T5" s="11">
        <f t="shared" si="25"/>
        <v>-0.25333823796162031</v>
      </c>
      <c r="U5" s="11">
        <f>'OddsRatio_working_3-way'!S5-'OddsRatio_working_3-way'!R5^2/3</f>
        <v>-0.86008331787970083</v>
      </c>
      <c r="V5" s="11">
        <f>'OddsRatio_working_3-way'!S5*'OddsRatio_working_3-way'!R5/3-2*'OddsRatio_working_3-way'!R5^3/27-'OddsRatio_working_3-way'!T5</f>
        <v>0.25333823796162031</v>
      </c>
      <c r="W5" s="11">
        <f>'OddsRatio_working_3-way'!V5^2+4*'OddsRatio_working_3-way'!U5^3/27</f>
        <v>-3.0077645871254138E-2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0.15350725445785349</v>
      </c>
      <c r="Y5" s="11">
        <f>IF('OddsRatio_working_3-way'!W5&gt;=0,IF('OddsRatio_working_3-way'!V5+SQRT('OddsRatio_working_3-way'!W5)&gt;0,0,PI()),ACOS('OddsRatio_working_3-way'!V5/(2*'OddsRatio_working_3-way'!X5)))</f>
        <v>0.60029857641809414</v>
      </c>
      <c r="Z5" s="11">
        <f>'OddsRatio_working_3-way'!X5^(1/3)*COS('OddsRatio_working_3-way'!Y5/3)</f>
        <v>0.52475483629706066</v>
      </c>
      <c r="AA5" s="11">
        <f>'OddsRatio_working_3-way'!X5^(1/3)*COS(('OddsRatio_working_3-way'!Y5+2*PI())/3)</f>
        <v>-0.35454628928764659</v>
      </c>
      <c r="AB5" s="11">
        <f>'OddsRatio_working_3-way'!X5^(1/3)*COS(('OddsRatio_working_3-way'!Y5+4*PI())/3)</f>
        <v>-0.17020854700941415</v>
      </c>
      <c r="AC5" s="11">
        <f>'OddsRatio_working_3-way'!X5^(1/3)*SIN('OddsRatio_working_3-way'!Y5/3)</f>
        <v>0.10642744512614556</v>
      </c>
      <c r="AD5" s="11">
        <f>'OddsRatio_working_3-way'!X5^(1/3)*SIN(('OddsRatio_working_3-way'!Y5+2*PI())/3)</f>
        <v>0.40123729642892625</v>
      </c>
      <c r="AE5" s="11">
        <f>'OddsRatio_working_3-way'!X5^(1/3)*SIN(('OddsRatio_working_3-way'!Y5+4*PI())/3)</f>
        <v>-0.50766474155507169</v>
      </c>
      <c r="AF5" s="11">
        <f>-'OddsRatio_working_3-way'!U5/(3*'OddsRatio_working_3-way'!X5^(1/3))*COS(('OddsRatio_working_3-way'!Y5)/3)</f>
        <v>0.52475483629706066</v>
      </c>
      <c r="AG5" s="11">
        <f>-'OddsRatio_working_3-way'!U5/(3*'OddsRatio_working_3-way'!X5^(1/3))*COS(('OddsRatio_working_3-way'!Y5+2*PI())/3)</f>
        <v>-0.35454628928764659</v>
      </c>
      <c r="AH5" s="11">
        <f>-'OddsRatio_working_3-way'!U5/(3*'OddsRatio_working_3-way'!X5^(1/3))*COS(('OddsRatio_working_3-way'!Y5+4*PI())/3)</f>
        <v>-0.17020854700941415</v>
      </c>
      <c r="AI5" s="11">
        <f>'OddsRatio_working_3-way'!U5/(3*'OddsRatio_working_3-way'!X5^(1/3))*SIN(('OddsRatio_working_3-way'!Y5)/3)</f>
        <v>-0.10642744512614556</v>
      </c>
      <c r="AJ5" s="11">
        <f>'OddsRatio_working_3-way'!U5/(3*'OddsRatio_working_3-way'!X5^(1/3))*SIN(('OddsRatio_working_3-way'!Y5+2*PI())/3)</f>
        <v>-0.40123729642892625</v>
      </c>
      <c r="AK5" s="11">
        <f>'OddsRatio_working_3-way'!U5/(3*'OddsRatio_working_3-way'!X5^(1/3))*SIN(('OddsRatio_working_3-way'!Y5+4*PI())/3)</f>
        <v>0.50766474155507169</v>
      </c>
      <c r="AL5" s="11">
        <f>'OddsRatio_working_3-way'!Z5+'OddsRatio_working_3-way'!AF5</f>
        <v>1.0495096725941213</v>
      </c>
      <c r="AM5" s="11">
        <f>'OddsRatio_working_3-way'!AA5+'OddsRatio_working_3-way'!AG5</f>
        <v>-0.70909257857529318</v>
      </c>
      <c r="AN5" s="11">
        <f>'OddsRatio_working_3-way'!AB5+'OddsRatio_working_3-way'!AH5</f>
        <v>-0.3404170940188283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1.0495096725941213</v>
      </c>
      <c r="AS5" s="11">
        <f>IF(('OddsRatio_working_3-way'!X5=0),IF(Q5&gt;0,-Q5^(1/3),(-Q5)^(1/3)),'OddsRatio_working_3-way'!AM5-'OddsRatio_working_3-way'!R5/3)</f>
        <v>-0.70909257857529318</v>
      </c>
      <c r="AT5" s="11">
        <f>IF(('OddsRatio_working_3-way'!X5=0),IF(Q5&gt;0,-Q5^(1/3),(-Q5)^(1/3)),'OddsRatio_working_3-way'!AN5-'OddsRatio_working_3-way'!R5/3)</f>
        <v>-0.3404170940188283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2.39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3.27</v>
      </c>
      <c r="D6" s="9">
        <f t="shared" si="13"/>
        <v>0.40843619946148452</v>
      </c>
      <c r="E6" s="9">
        <f t="shared" si="14"/>
        <v>0.29441452496866111</v>
      </c>
      <c r="F6" s="9">
        <f t="shared" si="15"/>
        <v>0.2971492755698546</v>
      </c>
      <c r="G6" s="9">
        <f t="shared" si="16"/>
        <v>1.0419876312982224</v>
      </c>
      <c r="H6" s="9">
        <f t="shared" si="17"/>
        <v>2.4483628075045289</v>
      </c>
      <c r="I6" s="9">
        <f t="shared" si="18"/>
        <v>3.396571551985911</v>
      </c>
      <c r="J6" s="9">
        <f t="shared" si="19"/>
        <v>3.3653119230469652</v>
      </c>
      <c r="K6" s="11">
        <f t="shared" si="20"/>
        <v>0.41841004184100417</v>
      </c>
      <c r="L6" s="11">
        <f t="shared" si="21"/>
        <v>0.30303030303030304</v>
      </c>
      <c r="M6" s="11">
        <f t="shared" si="22"/>
        <v>0.3058103975535168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-0.28139015582875726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0.23109293386825921</v>
      </c>
      <c r="Q6" s="11">
        <f>2*'OddsRatio_working_3-way'!K6*'OddsRatio_working_3-way'!L6*'OddsRatio_working_3-way'!M6</f>
        <v>7.7547964385321869E-2</v>
      </c>
      <c r="R6" s="11">
        <f t="shared" si="23"/>
        <v>0</v>
      </c>
      <c r="S6" s="11">
        <f t="shared" si="24"/>
        <v>-0.82125450759867058</v>
      </c>
      <c r="T6" s="11">
        <f t="shared" si="25"/>
        <v>-0.27558876093915113</v>
      </c>
      <c r="U6" s="11">
        <f>'OddsRatio_working_3-way'!S6-'OddsRatio_working_3-way'!R6^2/3</f>
        <v>-0.82125450759867058</v>
      </c>
      <c r="V6" s="11">
        <f>'OddsRatio_working_3-way'!S6*'OddsRatio_working_3-way'!R6/3-2*'OddsRatio_working_3-way'!R6^3/27-'OddsRatio_working_3-way'!T6</f>
        <v>0.27558876093915113</v>
      </c>
      <c r="W6" s="11">
        <f>'OddsRatio_working_3-way'!V6^2+4*'OddsRatio_working_3-way'!U6^3/27</f>
        <v>-6.110459469813645E-3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0.14323025572988257</v>
      </c>
      <c r="Y6" s="11">
        <f>IF('OddsRatio_working_3-way'!W6&gt;=0,IF('OddsRatio_working_3-way'!V6+SQRT('OddsRatio_working_3-way'!W6)&gt;0,0,PI()),ACOS('OddsRatio_working_3-way'!V6/(2*'OddsRatio_working_3-way'!X6)))</f>
        <v>0.2763856827909914</v>
      </c>
      <c r="Z6" s="11">
        <f>'OddsRatio_working_3-way'!X6^(1/3)*COS('OddsRatio_working_3-way'!Y6/3)</f>
        <v>0.52099381564911118</v>
      </c>
      <c r="AA6" s="11">
        <f>'OddsRatio_working_3-way'!X6^(1/3)*COS(('OddsRatio_working_3-way'!Y6+2*PI())/3)</f>
        <v>-0.30218275603713962</v>
      </c>
      <c r="AB6" s="11">
        <f>'OddsRatio_working_3-way'!X6^(1/3)*COS(('OddsRatio_working_3-way'!Y6+4*PI())/3)</f>
        <v>-0.21881105961197164</v>
      </c>
      <c r="AC6" s="11">
        <f>'OddsRatio_working_3-way'!X6^(1/3)*SIN('OddsRatio_working_3-way'!Y6/3)</f>
        <v>4.8134671373866705E-2</v>
      </c>
      <c r="AD6" s="11">
        <f>'OddsRatio_working_3-way'!X6^(1/3)*SIN(('OddsRatio_working_3-way'!Y6+2*PI())/3)</f>
        <v>0.4271265438797836</v>
      </c>
      <c r="AE6" s="11">
        <f>'OddsRatio_working_3-way'!X6^(1/3)*SIN(('OddsRatio_working_3-way'!Y6+4*PI())/3)</f>
        <v>-0.47526121525365012</v>
      </c>
      <c r="AF6" s="11">
        <f>-'OddsRatio_working_3-way'!U6/(3*'OddsRatio_working_3-way'!X6^(1/3))*COS(('OddsRatio_working_3-way'!Y6)/3)</f>
        <v>0.52099381564911129</v>
      </c>
      <c r="AG6" s="11">
        <f>-'OddsRatio_working_3-way'!U6/(3*'OddsRatio_working_3-way'!X6^(1/3))*COS(('OddsRatio_working_3-way'!Y6+2*PI())/3)</f>
        <v>-0.30218275603713968</v>
      </c>
      <c r="AH6" s="11">
        <f>-'OddsRatio_working_3-way'!U6/(3*'OddsRatio_working_3-way'!X6^(1/3))*COS(('OddsRatio_working_3-way'!Y6+4*PI())/3)</f>
        <v>-0.2188110596119717</v>
      </c>
      <c r="AI6" s="11">
        <f>'OddsRatio_working_3-way'!U6/(3*'OddsRatio_working_3-way'!X6^(1/3))*SIN(('OddsRatio_working_3-way'!Y6)/3)</f>
        <v>-4.8134671373866712E-2</v>
      </c>
      <c r="AJ6" s="11">
        <f>'OddsRatio_working_3-way'!U6/(3*'OddsRatio_working_3-way'!X6^(1/3))*SIN(('OddsRatio_working_3-way'!Y6+2*PI())/3)</f>
        <v>-0.42712654387978366</v>
      </c>
      <c r="AK6" s="11">
        <f>'OddsRatio_working_3-way'!U6/(3*'OddsRatio_working_3-way'!X6^(1/3))*SIN(('OddsRatio_working_3-way'!Y6+4*PI())/3)</f>
        <v>0.47526121525365023</v>
      </c>
      <c r="AL6" s="11">
        <f>'OddsRatio_working_3-way'!Z6+'OddsRatio_working_3-way'!AF6</f>
        <v>1.0419876312982224</v>
      </c>
      <c r="AM6" s="11">
        <f>'OddsRatio_working_3-way'!AA6+'OddsRatio_working_3-way'!AG6</f>
        <v>-0.60436551207427924</v>
      </c>
      <c r="AN6" s="11">
        <f>'OddsRatio_working_3-way'!AB6+'OddsRatio_working_3-way'!AH6</f>
        <v>-0.43762211922394334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1.0419876312982224</v>
      </c>
      <c r="AS6" s="11">
        <f>IF(('OddsRatio_working_3-way'!X6=0),IF(Q6&gt;0,-Q6^(1/3),(-Q6)^(1/3)),'OddsRatio_working_3-way'!AM6-'OddsRatio_working_3-way'!R6/3)</f>
        <v>-0.60436551207427924</v>
      </c>
      <c r="AT6" s="11">
        <f>IF(('OddsRatio_working_3-way'!X6=0),IF(Q6&gt;0,-Q6^(1/3),(-Q6)^(1/3)),'OddsRatio_working_3-way'!AN6-'OddsRatio_working_3-way'!R6/3)</f>
        <v>-0.43762211922394334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4.29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1.94</v>
      </c>
      <c r="D7" s="9">
        <f t="shared" si="13"/>
        <v>0.22501252127246701</v>
      </c>
      <c r="E7" s="9">
        <f t="shared" si="14"/>
        <v>0.27096952859093792</v>
      </c>
      <c r="F7" s="9">
        <f t="shared" si="15"/>
        <v>0.50401795013659523</v>
      </c>
      <c r="G7" s="9">
        <f t="shared" si="16"/>
        <v>1.0468684268786324</v>
      </c>
      <c r="H7" s="9">
        <f t="shared" si="17"/>
        <v>4.4441971244307021</v>
      </c>
      <c r="I7" s="9">
        <f t="shared" si="18"/>
        <v>3.6904518570780844</v>
      </c>
      <c r="J7" s="9">
        <f t="shared" si="19"/>
        <v>1.9840563212659139</v>
      </c>
      <c r="K7" s="11">
        <f t="shared" si="20"/>
        <v>0.23310023310023309</v>
      </c>
      <c r="L7" s="11">
        <f t="shared" si="21"/>
        <v>0.28011204481792717</v>
      </c>
      <c r="M7" s="11">
        <f t="shared" si="22"/>
        <v>0.51546391752577325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-0.26750360346479218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0.22886620824765155</v>
      </c>
      <c r="Q7" s="11">
        <f>2*'OddsRatio_working_3-way'!K7*'OddsRatio_working_3-way'!L7*'OddsRatio_working_3-way'!M7</f>
        <v>6.731359066107398E-2</v>
      </c>
      <c r="R7" s="11">
        <f t="shared" si="23"/>
        <v>0</v>
      </c>
      <c r="S7" s="11">
        <f t="shared" si="24"/>
        <v>-0.85556308506989542</v>
      </c>
      <c r="T7" s="11">
        <f t="shared" si="25"/>
        <v>-0.25163620149114568</v>
      </c>
      <c r="U7" s="11">
        <f>'OddsRatio_working_3-way'!S7-'OddsRatio_working_3-way'!R7^2/3</f>
        <v>-0.85556308506989542</v>
      </c>
      <c r="V7" s="11">
        <f>'OddsRatio_working_3-way'!S7*'OddsRatio_working_3-way'!R7/3-2*'OddsRatio_working_3-way'!R7^3/27-'OddsRatio_working_3-way'!T7</f>
        <v>0.25163620149114568</v>
      </c>
      <c r="W7" s="11">
        <f>'OddsRatio_working_3-way'!V7^2+4*'OddsRatio_working_3-way'!U7^3/27</f>
        <v>-2.9458788949388567E-2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0.15229869241910865</v>
      </c>
      <c r="Y7" s="11">
        <f>IF('OddsRatio_working_3-way'!W7&gt;=0,IF('OddsRatio_working_3-way'!V7+SQRT('OddsRatio_working_3-way'!W7)&gt;0,0,PI()),ACOS('OddsRatio_working_3-way'!V7/(2*'OddsRatio_working_3-way'!X7)))</f>
        <v>0.59859653946544655</v>
      </c>
      <c r="Z7" s="11">
        <f>'OddsRatio_working_3-way'!X7^(1/3)*COS('OddsRatio_working_3-way'!Y7/3)</f>
        <v>0.52343421343931618</v>
      </c>
      <c r="AA7" s="11">
        <f>'OddsRatio_working_3-way'!X7^(1/3)*COS(('OddsRatio_working_3-way'!Y7+2*PI())/3)</f>
        <v>-0.35338629139121047</v>
      </c>
      <c r="AB7" s="11">
        <f>'OddsRatio_working_3-way'!X7^(1/3)*COS(('OddsRatio_working_3-way'!Y7+4*PI())/3)</f>
        <v>-0.1700479220481059</v>
      </c>
      <c r="AC7" s="11">
        <f>'OddsRatio_working_3-way'!X7^(1/3)*SIN('OddsRatio_working_3-way'!Y7/3)</f>
        <v>0.10585045689302855</v>
      </c>
      <c r="AD7" s="11">
        <f>'OddsRatio_working_3-way'!X7^(1/3)*SIN(('OddsRatio_working_3-way'!Y7+2*PI())/3)</f>
        <v>0.40038209760185961</v>
      </c>
      <c r="AE7" s="11">
        <f>'OddsRatio_working_3-way'!X7^(1/3)*SIN(('OddsRatio_working_3-way'!Y7+4*PI())/3)</f>
        <v>-0.50623255449488813</v>
      </c>
      <c r="AF7" s="11">
        <f>-'OddsRatio_working_3-way'!U7/(3*'OddsRatio_working_3-way'!X7^(1/3))*COS(('OddsRatio_working_3-way'!Y7)/3)</f>
        <v>0.52343421343931607</v>
      </c>
      <c r="AG7" s="11">
        <f>-'OddsRatio_working_3-way'!U7/(3*'OddsRatio_working_3-way'!X7^(1/3))*COS(('OddsRatio_working_3-way'!Y7+2*PI())/3)</f>
        <v>-0.35338629139121042</v>
      </c>
      <c r="AH7" s="11">
        <f>-'OddsRatio_working_3-way'!U7/(3*'OddsRatio_working_3-way'!X7^(1/3))*COS(('OddsRatio_working_3-way'!Y7+4*PI())/3)</f>
        <v>-0.17004792204810587</v>
      </c>
      <c r="AI7" s="11">
        <f>'OddsRatio_working_3-way'!U7/(3*'OddsRatio_working_3-way'!X7^(1/3))*SIN(('OddsRatio_working_3-way'!Y7)/3)</f>
        <v>-0.10585045689302854</v>
      </c>
      <c r="AJ7" s="11">
        <f>'OddsRatio_working_3-way'!U7/(3*'OddsRatio_working_3-way'!X7^(1/3))*SIN(('OddsRatio_working_3-way'!Y7+2*PI())/3)</f>
        <v>-0.4003820976018595</v>
      </c>
      <c r="AK7" s="11">
        <f>'OddsRatio_working_3-way'!U7/(3*'OddsRatio_working_3-way'!X7^(1/3))*SIN(('OddsRatio_working_3-way'!Y7+4*PI())/3)</f>
        <v>0.50623255449488802</v>
      </c>
      <c r="AL7" s="11">
        <f>'OddsRatio_working_3-way'!Z7+'OddsRatio_working_3-way'!AF7</f>
        <v>1.0468684268786324</v>
      </c>
      <c r="AM7" s="11">
        <f>'OddsRatio_working_3-way'!AA7+'OddsRatio_working_3-way'!AG7</f>
        <v>-0.70677258278242094</v>
      </c>
      <c r="AN7" s="11">
        <f>'OddsRatio_working_3-way'!AB7+'OddsRatio_working_3-way'!AH7</f>
        <v>-0.34009584409621174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1.0468684268786324</v>
      </c>
      <c r="AS7" s="11">
        <f>IF(('OddsRatio_working_3-way'!X7=0),IF(Q7&gt;0,-Q7^(1/3),(-Q7)^(1/3)),'OddsRatio_working_3-way'!AM7-'OddsRatio_working_3-way'!R7/3)</f>
        <v>-0.70677258278242094</v>
      </c>
      <c r="AT7" s="11">
        <f>IF(('OddsRatio_working_3-way'!X7=0),IF(Q7&gt;0,-Q7^(1/3),(-Q7)^(1/3)),'OddsRatio_working_3-way'!AN7-'OddsRatio_working_3-way'!R7/3)</f>
        <v>-0.34009584409621174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2.09</v>
      </c>
      <c r="B8" s="4">
        <f>IF('True_Odds_Calculator_3-way'!B9="","",'True_Odds_Calculator_3-way'!B9)</f>
        <v>3.62</v>
      </c>
      <c r="C8" s="4">
        <f>IF('True_Odds_Calculator_3-way'!C9="","",'True_Odds_Calculator_3-way'!C9)</f>
        <v>3.57</v>
      </c>
      <c r="D8" s="9">
        <f t="shared" si="13"/>
        <v>0.46503445143947975</v>
      </c>
      <c r="E8" s="9">
        <f t="shared" si="14"/>
        <v>0.26559511240154177</v>
      </c>
      <c r="F8" s="9">
        <f t="shared" si="15"/>
        <v>0.26937043615897843</v>
      </c>
      <c r="G8" s="9">
        <f t="shared" si="16"/>
        <v>1.0553929493373388</v>
      </c>
      <c r="H8" s="9">
        <f t="shared" si="17"/>
        <v>2.1503783147776985</v>
      </c>
      <c r="I8" s="9">
        <f t="shared" si="18"/>
        <v>3.7651295272638272</v>
      </c>
      <c r="J8" s="9">
        <f t="shared" si="19"/>
        <v>3.7123598797969604</v>
      </c>
      <c r="K8" s="11">
        <f t="shared" si="20"/>
        <v>0.47846889952153115</v>
      </c>
      <c r="L8" s="11">
        <f t="shared" si="21"/>
        <v>0.27624309392265195</v>
      </c>
      <c r="M8" s="11">
        <f t="shared" si="22"/>
        <v>0.28011204481792717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-0.27173015707644432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0.23250728825194725</v>
      </c>
      <c r="Q8" s="11">
        <f>2*'OddsRatio_working_3-way'!K8*'OddsRatio_working_3-way'!L8*'OddsRatio_working_3-way'!M8</f>
        <v>7.4046907086607425E-2</v>
      </c>
      <c r="R8" s="11">
        <f t="shared" si="23"/>
        <v>0</v>
      </c>
      <c r="S8" s="11">
        <f t="shared" si="24"/>
        <v>-0.85565507617373981</v>
      </c>
      <c r="T8" s="11">
        <f t="shared" si="25"/>
        <v>-0.27250161661584077</v>
      </c>
      <c r="U8" s="11">
        <f>'OddsRatio_working_3-way'!S8-'OddsRatio_working_3-way'!R8^2/3</f>
        <v>-0.85565507617373981</v>
      </c>
      <c r="V8" s="11">
        <f>'OddsRatio_working_3-way'!S8*'OddsRatio_working_3-way'!R8/3-2*'OddsRatio_working_3-way'!R8^3/27-'OddsRatio_working_3-way'!T8</f>
        <v>0.27250161661584077</v>
      </c>
      <c r="W8" s="11">
        <f>'OddsRatio_working_3-way'!V8^2+4*'OddsRatio_working_3-way'!U8^3/27</f>
        <v>-1.8552366299668735E-2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0.15232325606905484</v>
      </c>
      <c r="Y8" s="11">
        <f>IF('OddsRatio_working_3-way'!W8&gt;=0,IF('OddsRatio_working_3-way'!V8+SQRT('OddsRatio_working_3-way'!W8)&gt;0,0,PI()),ACOS('OddsRatio_working_3-way'!V8/(2*'OddsRatio_working_3-way'!X8)))</f>
        <v>0.46351919959106436</v>
      </c>
      <c r="Z8" s="11">
        <f>'OddsRatio_working_3-way'!X8^(1/3)*COS('OddsRatio_working_3-way'!Y8/3)</f>
        <v>0.52769647466866942</v>
      </c>
      <c r="AA8" s="11">
        <f>'OddsRatio_working_3-way'!X8^(1/3)*COS(('OddsRatio_working_3-way'!Y8+2*PI())/3)</f>
        <v>-0.33502472228638031</v>
      </c>
      <c r="AB8" s="11">
        <f>'OddsRatio_working_3-way'!X8^(1/3)*COS(('OddsRatio_working_3-way'!Y8+4*PI())/3)</f>
        <v>-0.19267175238228917</v>
      </c>
      <c r="AC8" s="11">
        <f>'OddsRatio_working_3-way'!X8^(1/3)*SIN('OddsRatio_working_3-way'!Y8/3)</f>
        <v>8.2187525494069727E-2</v>
      </c>
      <c r="AD8" s="11">
        <f>'OddsRatio_working_3-way'!X8^(1/3)*SIN(('OddsRatio_working_3-way'!Y8+2*PI())/3)</f>
        <v>0.41590478980352436</v>
      </c>
      <c r="AE8" s="11">
        <f>'OddsRatio_working_3-way'!X8^(1/3)*SIN(('OddsRatio_working_3-way'!Y8+4*PI())/3)</f>
        <v>-0.49809231529759401</v>
      </c>
      <c r="AF8" s="11">
        <f>-'OddsRatio_working_3-way'!U8/(3*'OddsRatio_working_3-way'!X8^(1/3))*COS(('OddsRatio_working_3-way'!Y8)/3)</f>
        <v>0.52769647466866931</v>
      </c>
      <c r="AG8" s="11">
        <f>-'OddsRatio_working_3-way'!U8/(3*'OddsRatio_working_3-way'!X8^(1/3))*COS(('OddsRatio_working_3-way'!Y8+2*PI())/3)</f>
        <v>-0.33502472228638025</v>
      </c>
      <c r="AH8" s="11">
        <f>-'OddsRatio_working_3-way'!U8/(3*'OddsRatio_working_3-way'!X8^(1/3))*COS(('OddsRatio_working_3-way'!Y8+4*PI())/3)</f>
        <v>-0.19267175238228915</v>
      </c>
      <c r="AI8" s="11">
        <f>'OddsRatio_working_3-way'!U8/(3*'OddsRatio_working_3-way'!X8^(1/3))*SIN(('OddsRatio_working_3-way'!Y8)/3)</f>
        <v>-8.2187525494069713E-2</v>
      </c>
      <c r="AJ8" s="11">
        <f>'OddsRatio_working_3-way'!U8/(3*'OddsRatio_working_3-way'!X8^(1/3))*SIN(('OddsRatio_working_3-way'!Y8+2*PI())/3)</f>
        <v>-0.41590478980352424</v>
      </c>
      <c r="AK8" s="11">
        <f>'OddsRatio_working_3-way'!U8/(3*'OddsRatio_working_3-way'!X8^(1/3))*SIN(('OddsRatio_working_3-way'!Y8+4*PI())/3)</f>
        <v>0.4980923152975939</v>
      </c>
      <c r="AL8" s="11">
        <f>'OddsRatio_working_3-way'!Z8+'OddsRatio_working_3-way'!AF8</f>
        <v>1.0553929493373388</v>
      </c>
      <c r="AM8" s="11">
        <f>'OddsRatio_working_3-way'!AA8+'OddsRatio_working_3-way'!AG8</f>
        <v>-0.6700494445727605</v>
      </c>
      <c r="AN8" s="11">
        <f>'OddsRatio_working_3-way'!AB8+'OddsRatio_working_3-way'!AH8</f>
        <v>-0.38534350476457835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1.0553929493373388</v>
      </c>
      <c r="AS8" s="11">
        <f>IF(('OddsRatio_working_3-way'!X8=0),IF(Q8&gt;0,-Q8^(1/3),(-Q8)^(1/3)),'OddsRatio_working_3-way'!AM8-'OddsRatio_working_3-way'!R8/3)</f>
        <v>-0.6700494445727605</v>
      </c>
      <c r="AT8" s="11">
        <f>IF(('OddsRatio_working_3-way'!X8=0),IF(Q8&gt;0,-Q8^(1/3),(-Q8)^(1/3)),'OddsRatio_working_3-way'!AN8-'OddsRatio_working_3-way'!R8/3)</f>
        <v>-0.38534350476457835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4.09</v>
      </c>
      <c r="B9" s="4">
        <f>IF('True_Odds_Calculator_3-way'!B10="","",'True_Odds_Calculator_3-way'!B10)</f>
        <v>3.51</v>
      </c>
      <c r="C9" s="4">
        <f>IF('True_Odds_Calculator_3-way'!C10="","",'True_Odds_Calculator_3-way'!C10)</f>
        <v>1.98</v>
      </c>
      <c r="D9" s="9">
        <f t="shared" si="13"/>
        <v>0.23459312340317681</v>
      </c>
      <c r="E9" s="9">
        <f t="shared" si="14"/>
        <v>0.27395132851856446</v>
      </c>
      <c r="F9" s="9">
        <f t="shared" si="15"/>
        <v>0.49145554807825881</v>
      </c>
      <c r="G9" s="9">
        <f t="shared" si="16"/>
        <v>1.0558898198491655</v>
      </c>
      <c r="H9" s="9">
        <f t="shared" si="17"/>
        <v>4.2626995433339214</v>
      </c>
      <c r="I9" s="9">
        <f t="shared" si="18"/>
        <v>3.6502834478214052</v>
      </c>
      <c r="J9" s="9">
        <f t="shared" si="19"/>
        <v>2.0347720234521822</v>
      </c>
      <c r="K9" s="11">
        <f t="shared" si="20"/>
        <v>0.24449877750611249</v>
      </c>
      <c r="L9" s="11">
        <f t="shared" si="21"/>
        <v>0.28490028490028491</v>
      </c>
      <c r="M9" s="11">
        <f t="shared" si="22"/>
        <v>0.50505050505050508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-0.26740077514323657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0.23148895737866126</v>
      </c>
      <c r="Q9" s="11">
        <f>2*'OddsRatio_working_3-way'!K9*'OddsRatio_working_3-way'!L9*'OddsRatio_working_3-way'!M9</f>
        <v>7.0361385221477599E-2</v>
      </c>
      <c r="R9" s="11">
        <f t="shared" si="23"/>
        <v>0</v>
      </c>
      <c r="S9" s="11">
        <f t="shared" si="24"/>
        <v>-0.86570039766960771</v>
      </c>
      <c r="T9" s="11">
        <f t="shared" si="25"/>
        <v>-0.26313081996036713</v>
      </c>
      <c r="U9" s="11">
        <f>'OddsRatio_working_3-way'!S9-'OddsRatio_working_3-way'!R9^2/3</f>
        <v>-0.86570039766960771</v>
      </c>
      <c r="V9" s="11">
        <f>'OddsRatio_working_3-way'!S9*'OddsRatio_working_3-way'!R9/3-2*'OddsRatio_working_3-way'!R9^3/27-'OddsRatio_working_3-way'!T9</f>
        <v>0.26313081996036713</v>
      </c>
      <c r="W9" s="11">
        <f>'OddsRatio_working_3-way'!V9^2+4*'OddsRatio_working_3-way'!U9^3/27</f>
        <v>-2.6878921731837549E-2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0.15501350759276811</v>
      </c>
      <c r="Y9" s="11">
        <f>IF('OddsRatio_working_3-way'!W9&gt;=0,IF('OddsRatio_working_3-way'!V9+SQRT('OddsRatio_working_3-way'!W9)&gt;0,0,PI()),ACOS('OddsRatio_working_3-way'!V9/(2*'OddsRatio_working_3-way'!X9)))</f>
        <v>0.55720751909082322</v>
      </c>
      <c r="Z9" s="11">
        <f>'OddsRatio_working_3-way'!X9^(1/3)*COS('OddsRatio_working_3-way'!Y9/3)</f>
        <v>0.52794490992458276</v>
      </c>
      <c r="AA9" s="11">
        <f>'OddsRatio_working_3-way'!X9^(1/3)*COS(('OddsRatio_working_3-way'!Y9+2*PI())/3)</f>
        <v>-0.34988362118033961</v>
      </c>
      <c r="AB9" s="11">
        <f>'OddsRatio_working_3-way'!X9^(1/3)*COS(('OddsRatio_working_3-way'!Y9+4*PI())/3)</f>
        <v>-0.17806128874424323</v>
      </c>
      <c r="AC9" s="11">
        <f>'OddsRatio_working_3-way'!X9^(1/3)*SIN('OddsRatio_working_3-way'!Y9/3)</f>
        <v>9.9201669884769542E-2</v>
      </c>
      <c r="AD9" s="11">
        <f>'OddsRatio_working_3-way'!X9^(1/3)*SIN(('OddsRatio_working_3-way'!Y9+2*PI())/3)</f>
        <v>0.40761286885099102</v>
      </c>
      <c r="AE9" s="11">
        <f>'OddsRatio_working_3-way'!X9^(1/3)*SIN(('OddsRatio_working_3-way'!Y9+4*PI())/3)</f>
        <v>-0.50681453873576066</v>
      </c>
      <c r="AF9" s="11">
        <f>-'OddsRatio_working_3-way'!U9/(3*'OddsRatio_working_3-way'!X9^(1/3))*COS(('OddsRatio_working_3-way'!Y9)/3)</f>
        <v>0.52794490992458276</v>
      </c>
      <c r="AG9" s="11">
        <f>-'OddsRatio_working_3-way'!U9/(3*'OddsRatio_working_3-way'!X9^(1/3))*COS(('OddsRatio_working_3-way'!Y9+2*PI())/3)</f>
        <v>-0.34988362118033961</v>
      </c>
      <c r="AH9" s="11">
        <f>-'OddsRatio_working_3-way'!U9/(3*'OddsRatio_working_3-way'!X9^(1/3))*COS(('OddsRatio_working_3-way'!Y9+4*PI())/3)</f>
        <v>-0.17806128874424323</v>
      </c>
      <c r="AI9" s="11">
        <f>'OddsRatio_working_3-way'!U9/(3*'OddsRatio_working_3-way'!X9^(1/3))*SIN(('OddsRatio_working_3-way'!Y9)/3)</f>
        <v>-9.9201669884769542E-2</v>
      </c>
      <c r="AJ9" s="11">
        <f>'OddsRatio_working_3-way'!U9/(3*'OddsRatio_working_3-way'!X9^(1/3))*SIN(('OddsRatio_working_3-way'!Y9+2*PI())/3)</f>
        <v>-0.40761286885099102</v>
      </c>
      <c r="AK9" s="11">
        <f>'OddsRatio_working_3-way'!U9/(3*'OddsRatio_working_3-way'!X9^(1/3))*SIN(('OddsRatio_working_3-way'!Y9+4*PI())/3)</f>
        <v>0.50681453873576066</v>
      </c>
      <c r="AL9" s="11">
        <f>'OddsRatio_working_3-way'!Z9+'OddsRatio_working_3-way'!AF9</f>
        <v>1.0558898198491655</v>
      </c>
      <c r="AM9" s="11">
        <f>'OddsRatio_working_3-way'!AA9+'OddsRatio_working_3-way'!AG9</f>
        <v>-0.69976724236067922</v>
      </c>
      <c r="AN9" s="11">
        <f>'OddsRatio_working_3-way'!AB9+'OddsRatio_working_3-way'!AH9</f>
        <v>-0.35612257748848647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1.0558898198491655</v>
      </c>
      <c r="AS9" s="11">
        <f>IF(('OddsRatio_working_3-way'!X9=0),IF(Q9&gt;0,-Q9^(1/3),(-Q9)^(1/3)),'OddsRatio_working_3-way'!AM9-'OddsRatio_working_3-way'!R9/3)</f>
        <v>-0.69976724236067922</v>
      </c>
      <c r="AT9" s="11">
        <f>IF(('OddsRatio_working_3-way'!X9=0),IF(Q9&gt;0,-Q9^(1/3),(-Q9)^(1/3)),'OddsRatio_working_3-way'!AN9-'OddsRatio_working_3-way'!R9/3)</f>
        <v>-0.35612257748848647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1.31</v>
      </c>
      <c r="B10" s="4">
        <f>IF('True_Odds_Calculator_3-way'!B11="","",'True_Odds_Calculator_3-way'!B11)</f>
        <v>5.37</v>
      </c>
      <c r="C10" s="4">
        <f>IF('True_Odds_Calculator_3-way'!C11="","",'True_Odds_Calculator_3-way'!C11)</f>
        <v>11.4</v>
      </c>
      <c r="D10" s="9">
        <f t="shared" si="13"/>
        <v>0.74650303910139271</v>
      </c>
      <c r="E10" s="9">
        <f t="shared" si="14"/>
        <v>0.1728019311993983</v>
      </c>
      <c r="F10" s="9">
        <f t="shared" si="15"/>
        <v>8.0695029699208998E-2</v>
      </c>
      <c r="G10" s="9">
        <f t="shared" si="16"/>
        <v>1.0954170165406709</v>
      </c>
      <c r="H10" s="9">
        <f t="shared" si="17"/>
        <v>1.3395792751276079</v>
      </c>
      <c r="I10" s="9">
        <f t="shared" si="18"/>
        <v>5.7869723622827314</v>
      </c>
      <c r="J10" s="9">
        <f t="shared" si="19"/>
        <v>12.39233697202298</v>
      </c>
      <c r="K10" s="11">
        <f t="shared" si="20"/>
        <v>0.76335877862595414</v>
      </c>
      <c r="L10" s="11">
        <f t="shared" si="21"/>
        <v>0.18621973929236499</v>
      </c>
      <c r="M10" s="11">
        <f t="shared" si="22"/>
        <v>8.771929824561403E-2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-0.17568150264640514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0.18804028850467816</v>
      </c>
      <c r="Q10" s="11">
        <f>2*'OddsRatio_working_3-way'!K10*'OddsRatio_working_3-way'!L10*'OddsRatio_working_3-way'!M10</f>
        <v>2.4939030305660234E-2</v>
      </c>
      <c r="R10" s="11">
        <f t="shared" si="23"/>
        <v>0</v>
      </c>
      <c r="S10" s="11">
        <f t="shared" si="24"/>
        <v>-1.0703476784527941</v>
      </c>
      <c r="T10" s="11">
        <f t="shared" si="25"/>
        <v>-0.14195592552424327</v>
      </c>
      <c r="U10" s="11">
        <f>'OddsRatio_working_3-way'!S10-'OddsRatio_working_3-way'!R10^2/3</f>
        <v>-1.0703476784527941</v>
      </c>
      <c r="V10" s="11">
        <f>'OddsRatio_working_3-way'!S10*'OddsRatio_working_3-way'!R10/3-2*'OddsRatio_working_3-way'!R10^3/27-'OddsRatio_working_3-way'!T10</f>
        <v>0.14195592552424327</v>
      </c>
      <c r="W10" s="11">
        <f>'OddsRatio_working_3-way'!V10^2+4*'OddsRatio_working_3-way'!U10^3/27</f>
        <v>-0.16151333880109234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0.21311078315780788</v>
      </c>
      <c r="Y10" s="11">
        <f>IF('OddsRatio_working_3-way'!W10&gt;=0,IF('OddsRatio_working_3-way'!V10+SQRT('OddsRatio_working_3-way'!W10)&gt;0,0,PI()),ACOS('OddsRatio_working_3-way'!V10/(2*'OddsRatio_working_3-way'!X10)))</f>
        <v>1.2312528728726475</v>
      </c>
      <c r="Z10" s="11">
        <f>'OddsRatio_working_3-way'!X10^(1/3)*COS('OddsRatio_working_3-way'!Y10/3)</f>
        <v>0.54770850827033557</v>
      </c>
      <c r="AA10" s="11">
        <f>'OddsRatio_working_3-way'!X10^(1/3)*COS(('OddsRatio_working_3-way'!Y10+2*PI())/3)</f>
        <v>-0.4802482029064713</v>
      </c>
      <c r="AB10" s="11">
        <f>'OddsRatio_working_3-way'!X10^(1/3)*COS(('OddsRatio_working_3-way'!Y10+4*PI())/3)</f>
        <v>-6.7460305363864381E-2</v>
      </c>
      <c r="AC10" s="11">
        <f>'OddsRatio_working_3-way'!X10^(1/3)*SIN('OddsRatio_working_3-way'!Y10/3)</f>
        <v>0.2383232037644438</v>
      </c>
      <c r="AD10" s="11">
        <f>'OddsRatio_working_3-way'!X10^(1/3)*SIN(('OddsRatio_working_3-way'!Y10+2*PI())/3)</f>
        <v>0.35516788014876799</v>
      </c>
      <c r="AE10" s="11">
        <f>'OddsRatio_working_3-way'!X10^(1/3)*SIN(('OddsRatio_working_3-way'!Y10+4*PI())/3)</f>
        <v>-0.59349108391321181</v>
      </c>
      <c r="AF10" s="11">
        <f>-'OddsRatio_working_3-way'!U10/(3*'OddsRatio_working_3-way'!X10^(1/3))*COS(('OddsRatio_working_3-way'!Y10)/3)</f>
        <v>0.54770850827033535</v>
      </c>
      <c r="AG10" s="11">
        <f>-'OddsRatio_working_3-way'!U10/(3*'OddsRatio_working_3-way'!X10^(1/3))*COS(('OddsRatio_working_3-way'!Y10+2*PI())/3)</f>
        <v>-0.48024820290647113</v>
      </c>
      <c r="AH10" s="11">
        <f>-'OddsRatio_working_3-way'!U10/(3*'OddsRatio_working_3-way'!X10^(1/3))*COS(('OddsRatio_working_3-way'!Y10+4*PI())/3)</f>
        <v>-6.7460305363864367E-2</v>
      </c>
      <c r="AI10" s="11">
        <f>'OddsRatio_working_3-way'!U10/(3*'OddsRatio_working_3-way'!X10^(1/3))*SIN(('OddsRatio_working_3-way'!Y10)/3)</f>
        <v>-0.23832320376444371</v>
      </c>
      <c r="AJ10" s="11">
        <f>'OddsRatio_working_3-way'!U10/(3*'OddsRatio_working_3-way'!X10^(1/3))*SIN(('OddsRatio_working_3-way'!Y10+2*PI())/3)</f>
        <v>-0.35516788014876788</v>
      </c>
      <c r="AK10" s="11">
        <f>'OddsRatio_working_3-way'!U10/(3*'OddsRatio_working_3-way'!X10^(1/3))*SIN(('OddsRatio_working_3-way'!Y10+4*PI())/3)</f>
        <v>0.59349108391321159</v>
      </c>
      <c r="AL10" s="11">
        <f>'OddsRatio_working_3-way'!Z10+'OddsRatio_working_3-way'!AF10</f>
        <v>1.0954170165406709</v>
      </c>
      <c r="AM10" s="11">
        <f>'OddsRatio_working_3-way'!AA10+'OddsRatio_working_3-way'!AG10</f>
        <v>-0.96049640581294238</v>
      </c>
      <c r="AN10" s="11">
        <f>'OddsRatio_working_3-way'!AB10+'OddsRatio_working_3-way'!AH10</f>
        <v>-0.13492061072772876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1.0954170165406709</v>
      </c>
      <c r="AS10" s="11">
        <f>IF(('OddsRatio_working_3-way'!X10=0),IF(Q10&gt;0,-Q10^(1/3),(-Q10)^(1/3)),'OddsRatio_working_3-way'!AM10-'OddsRatio_working_3-way'!R10/3)</f>
        <v>-0.96049640581294238</v>
      </c>
      <c r="AT10" s="11">
        <f>IF(('OddsRatio_working_3-way'!X10=0),IF(Q10&gt;0,-Q10^(1/3),(-Q10)^(1/3)),'OddsRatio_working_3-way'!AN10-'OddsRatio_working_3-way'!R10/3)</f>
        <v>-0.13492061072772876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3.02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2.39</v>
      </c>
      <c r="D11" s="9">
        <f t="shared" si="13"/>
        <v>0.31998990887351236</v>
      </c>
      <c r="E11" s="9">
        <f t="shared" si="14"/>
        <v>0.27388908220330882</v>
      </c>
      <c r="F11" s="9">
        <f t="shared" si="15"/>
        <v>0.40612100892317865</v>
      </c>
      <c r="G11" s="9">
        <f t="shared" si="16"/>
        <v>1.0520289847845716</v>
      </c>
      <c r="H11" s="9">
        <f t="shared" si="17"/>
        <v>3.1250985492648344</v>
      </c>
      <c r="I11" s="9">
        <f t="shared" si="18"/>
        <v>3.6511130416571205</v>
      </c>
      <c r="J11" s="9">
        <f t="shared" si="19"/>
        <v>2.4623202888505547</v>
      </c>
      <c r="K11" s="11">
        <f t="shared" si="20"/>
        <v>0.33112582781456956</v>
      </c>
      <c r="L11" s="11">
        <f t="shared" si="21"/>
        <v>0.28409090909090912</v>
      </c>
      <c r="M11" s="11">
        <f t="shared" si="22"/>
        <v>0.41841004184100417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-0.27849615470843547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0.23340340421029832</v>
      </c>
      <c r="Q11" s="11">
        <f>2*'OddsRatio_working_3-way'!K11*'OddsRatio_working_3-way'!L11*'OddsRatio_working_3-way'!M11</f>
        <v>7.8719529244620001E-2</v>
      </c>
      <c r="R11" s="11">
        <f t="shared" si="23"/>
        <v>0</v>
      </c>
      <c r="S11" s="11">
        <f t="shared" si="24"/>
        <v>-0.83808483623285257</v>
      </c>
      <c r="T11" s="11">
        <f t="shared" si="25"/>
        <v>-0.28265930395711719</v>
      </c>
      <c r="U11" s="11">
        <f>'OddsRatio_working_3-way'!S11-'OddsRatio_working_3-way'!R11^2/3</f>
        <v>-0.83808483623285257</v>
      </c>
      <c r="V11" s="11">
        <f>'OddsRatio_working_3-way'!S11*'OddsRatio_working_3-way'!R11/3-2*'OddsRatio_working_3-way'!R11^3/27-'OddsRatio_working_3-way'!T11</f>
        <v>0.28265930395711719</v>
      </c>
      <c r="W11" s="11">
        <f>'OddsRatio_working_3-way'!V11^2+4*'OddsRatio_working_3-way'!U11^3/27</f>
        <v>-7.3124908199368732E-3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0.14765565764089336</v>
      </c>
      <c r="Y11" s="11">
        <f>IF('OddsRatio_working_3-way'!W11&gt;=0,IF('OddsRatio_working_3-way'!V11+SQRT('OddsRatio_working_3-way'!W11)&gt;0,0,PI()),ACOS('OddsRatio_working_3-way'!V11/(2*'OddsRatio_working_3-way'!X11)))</f>
        <v>0.29377687241970341</v>
      </c>
      <c r="Z11" s="11">
        <f>'OddsRatio_working_3-way'!X11^(1/3)*COS('OddsRatio_working_3-way'!Y11/3)</f>
        <v>0.52601449239228582</v>
      </c>
      <c r="AA11" s="11">
        <f>'OddsRatio_working_3-way'!X11^(1/3)*COS(('OddsRatio_working_3-way'!Y11+2*PI())/3)</f>
        <v>-0.30775961376678274</v>
      </c>
      <c r="AB11" s="11">
        <f>'OddsRatio_working_3-way'!X11^(1/3)*COS(('OddsRatio_working_3-way'!Y11+4*PI())/3)</f>
        <v>-0.21825487862550313</v>
      </c>
      <c r="AC11" s="11">
        <f>'OddsRatio_working_3-way'!X11^(1/3)*SIN('OddsRatio_working_3-way'!Y11/3)</f>
        <v>5.1675582927563878E-2</v>
      </c>
      <c r="AD11" s="11">
        <f>'OddsRatio_working_3-way'!X11^(1/3)*SIN(('OddsRatio_working_3-way'!Y11+2*PI())/3)</f>
        <v>0.42970412170671379</v>
      </c>
      <c r="AE11" s="11">
        <f>'OddsRatio_working_3-way'!X11^(1/3)*SIN(('OddsRatio_working_3-way'!Y11+4*PI())/3)</f>
        <v>-0.48137970463427776</v>
      </c>
      <c r="AF11" s="11">
        <f>-'OddsRatio_working_3-way'!U11/(3*'OddsRatio_working_3-way'!X11^(1/3))*COS(('OddsRatio_working_3-way'!Y11)/3)</f>
        <v>0.5260144923922857</v>
      </c>
      <c r="AG11" s="11">
        <f>-'OddsRatio_working_3-way'!U11/(3*'OddsRatio_working_3-way'!X11^(1/3))*COS(('OddsRatio_working_3-way'!Y11+2*PI())/3)</f>
        <v>-0.30775961376678268</v>
      </c>
      <c r="AH11" s="11">
        <f>-'OddsRatio_working_3-way'!U11/(3*'OddsRatio_working_3-way'!X11^(1/3))*COS(('OddsRatio_working_3-way'!Y11+4*PI())/3)</f>
        <v>-0.21825487862550311</v>
      </c>
      <c r="AI11" s="11">
        <f>'OddsRatio_working_3-way'!U11/(3*'OddsRatio_working_3-way'!X11^(1/3))*SIN(('OddsRatio_working_3-way'!Y11)/3)</f>
        <v>-5.1675582927563871E-2</v>
      </c>
      <c r="AJ11" s="11">
        <f>'OddsRatio_working_3-way'!U11/(3*'OddsRatio_working_3-way'!X11^(1/3))*SIN(('OddsRatio_working_3-way'!Y11+2*PI())/3)</f>
        <v>-0.42970412170671374</v>
      </c>
      <c r="AK11" s="11">
        <f>'OddsRatio_working_3-way'!U11/(3*'OddsRatio_working_3-way'!X11^(1/3))*SIN(('OddsRatio_working_3-way'!Y11+4*PI())/3)</f>
        <v>0.48137970463427765</v>
      </c>
      <c r="AL11" s="11">
        <f>'OddsRatio_working_3-way'!Z11+'OddsRatio_working_3-way'!AF11</f>
        <v>1.0520289847845716</v>
      </c>
      <c r="AM11" s="11">
        <f>'OddsRatio_working_3-way'!AA11+'OddsRatio_working_3-way'!AG11</f>
        <v>-0.61551922753356547</v>
      </c>
      <c r="AN11" s="11">
        <f>'OddsRatio_working_3-way'!AB11+'OddsRatio_working_3-way'!AH11</f>
        <v>-0.43650975725100627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1.0520289847845716</v>
      </c>
      <c r="AS11" s="11">
        <f>IF(('OddsRatio_working_3-way'!X11=0),IF(Q11&gt;0,-Q11^(1/3),(-Q11)^(1/3)),'OddsRatio_working_3-way'!AM11-'OddsRatio_working_3-way'!R11/3)</f>
        <v>-0.61551922753356547</v>
      </c>
      <c r="AT11" s="11">
        <f>IF(('OddsRatio_working_3-way'!X11=0),IF(Q11&gt;0,-Q11^(1/3),(-Q11)^(1/3)),'OddsRatio_working_3-way'!AN11-'OddsRatio_working_3-way'!R11/3)</f>
        <v>-0.43650975725100627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2.52</v>
      </c>
      <c r="B12" s="4">
        <f>IF('True_Odds_Calculator_3-way'!B13="","",'True_Odds_Calculator_3-way'!B13)</f>
        <v>3.34</v>
      </c>
      <c r="C12" s="4">
        <f>IF('True_Odds_Calculator_3-way'!C13="","",'True_Odds_Calculator_3-way'!C13)</f>
        <v>2.97</v>
      </c>
      <c r="D12" s="9">
        <f t="shared" si="13"/>
        <v>0.38507627611244533</v>
      </c>
      <c r="E12" s="9">
        <f t="shared" si="14"/>
        <v>0.28915379401437935</v>
      </c>
      <c r="F12" s="9">
        <f t="shared" si="15"/>
        <v>0.32576992987317538</v>
      </c>
      <c r="G12" s="9">
        <f t="shared" si="16"/>
        <v>1.050584277975195</v>
      </c>
      <c r="H12" s="9">
        <f t="shared" si="17"/>
        <v>2.5968881025222963</v>
      </c>
      <c r="I12" s="9">
        <f t="shared" si="18"/>
        <v>3.4583672104619554</v>
      </c>
      <c r="J12" s="9">
        <f t="shared" si="19"/>
        <v>3.0696510276111346</v>
      </c>
      <c r="K12" s="11">
        <f t="shared" si="20"/>
        <v>0.3968253968253968</v>
      </c>
      <c r="L12" s="11">
        <f t="shared" si="21"/>
        <v>0.29940119760479045</v>
      </c>
      <c r="M12" s="11">
        <f t="shared" si="22"/>
        <v>0.33670033670033667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-0.28029943000002866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0.23321962776387256</v>
      </c>
      <c r="Q12" s="11">
        <f>2*'OddsRatio_working_3-way'!K12*'OddsRatio_working_3-way'!L12*'OddsRatio_working_3-way'!M12</f>
        <v>8.0006733366680141E-2</v>
      </c>
      <c r="R12" s="11">
        <f t="shared" si="23"/>
        <v>0</v>
      </c>
      <c r="S12" s="11">
        <f t="shared" si="24"/>
        <v>-0.83203746708956461</v>
      </c>
      <c r="T12" s="11">
        <f t="shared" si="25"/>
        <v>-0.2854330933411886</v>
      </c>
      <c r="U12" s="11">
        <f>'OddsRatio_working_3-way'!S12-'OddsRatio_working_3-way'!R12^2/3</f>
        <v>-0.83203746708956461</v>
      </c>
      <c r="V12" s="11">
        <f>'OddsRatio_working_3-way'!S12*'OddsRatio_working_3-way'!R12/3-2*'OddsRatio_working_3-way'!R12^3/27-'OddsRatio_working_3-way'!T12</f>
        <v>0.2854330933411886</v>
      </c>
      <c r="W12" s="11">
        <f>'OddsRatio_working_3-way'!V12^2+4*'OddsRatio_working_3-way'!U12^3/27</f>
        <v>-3.8624941678602892E-3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0.14606038557920142</v>
      </c>
      <c r="Y12" s="11">
        <f>IF('OddsRatio_working_3-way'!W12&gt;=0,IF('OddsRatio_working_3-way'!V12+SQRT('OddsRatio_working_3-way'!W12)&gt;0,0,PI()),ACOS('OddsRatio_working_3-way'!V12/(2*'OddsRatio_working_3-way'!X12)))</f>
        <v>0.21438949153329845</v>
      </c>
      <c r="Z12" s="11">
        <f>'OddsRatio_working_3-way'!X12^(1/3)*COS('OddsRatio_working_3-way'!Y12/3)</f>
        <v>0.52529213898759763</v>
      </c>
      <c r="AA12" s="11">
        <f>'OddsRatio_working_3-way'!X12^(1/3)*COS(('OddsRatio_working_3-way'!Y12+2*PI())/3)</f>
        <v>-0.295211285764645</v>
      </c>
      <c r="AB12" s="11">
        <f>'OddsRatio_working_3-way'!X12^(1/3)*COS(('OddsRatio_working_3-way'!Y12+4*PI())/3)</f>
        <v>-0.2300808532229528</v>
      </c>
      <c r="AC12" s="11">
        <f>'OddsRatio_working_3-way'!X12^(1/3)*SIN('OddsRatio_working_3-way'!Y12/3)</f>
        <v>3.7603072760382973E-2</v>
      </c>
      <c r="AD12" s="11">
        <f>'OddsRatio_working_3-way'!X12^(1/3)*SIN(('OddsRatio_working_3-way'!Y12+2*PI())/3)</f>
        <v>0.43611480039133427</v>
      </c>
      <c r="AE12" s="11">
        <f>'OddsRatio_working_3-way'!X12^(1/3)*SIN(('OddsRatio_working_3-way'!Y12+4*PI())/3)</f>
        <v>-0.47371787315171709</v>
      </c>
      <c r="AF12" s="11">
        <f>-'OddsRatio_working_3-way'!U12/(3*'OddsRatio_working_3-way'!X12^(1/3))*COS(('OddsRatio_working_3-way'!Y12)/3)</f>
        <v>0.52529213898759752</v>
      </c>
      <c r="AG12" s="11">
        <f>-'OddsRatio_working_3-way'!U12/(3*'OddsRatio_working_3-way'!X12^(1/3))*COS(('OddsRatio_working_3-way'!Y12+2*PI())/3)</f>
        <v>-0.29521128576464495</v>
      </c>
      <c r="AH12" s="11">
        <f>-'OddsRatio_working_3-way'!U12/(3*'OddsRatio_working_3-way'!X12^(1/3))*COS(('OddsRatio_working_3-way'!Y12+4*PI())/3)</f>
        <v>-0.23008085322295274</v>
      </c>
      <c r="AI12" s="11">
        <f>'OddsRatio_working_3-way'!U12/(3*'OddsRatio_working_3-way'!X12^(1/3))*SIN(('OddsRatio_working_3-way'!Y12)/3)</f>
        <v>-3.7603072760382966E-2</v>
      </c>
      <c r="AJ12" s="11">
        <f>'OddsRatio_working_3-way'!U12/(3*'OddsRatio_working_3-way'!X12^(1/3))*SIN(('OddsRatio_working_3-way'!Y12+2*PI())/3)</f>
        <v>-0.43611480039133421</v>
      </c>
      <c r="AK12" s="11">
        <f>'OddsRatio_working_3-way'!U12/(3*'OddsRatio_working_3-way'!X12^(1/3))*SIN(('OddsRatio_working_3-way'!Y12+4*PI())/3)</f>
        <v>0.47371787315171698</v>
      </c>
      <c r="AL12" s="11">
        <f>'OddsRatio_working_3-way'!Z12+'OddsRatio_working_3-way'!AF12</f>
        <v>1.050584277975195</v>
      </c>
      <c r="AM12" s="11">
        <f>'OddsRatio_working_3-way'!AA12+'OddsRatio_working_3-way'!AG12</f>
        <v>-0.5904225715292899</v>
      </c>
      <c r="AN12" s="11">
        <f>'OddsRatio_working_3-way'!AB12+'OddsRatio_working_3-way'!AH12</f>
        <v>-0.46016170644590554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1.050584277975195</v>
      </c>
      <c r="AS12" s="11">
        <f>IF(('OddsRatio_working_3-way'!X12=0),IF(Q12&gt;0,-Q12^(1/3),(-Q12)^(1/3)),'OddsRatio_working_3-way'!AM12-'OddsRatio_working_3-way'!R12/3)</f>
        <v>-0.5904225715292899</v>
      </c>
      <c r="AT12" s="11">
        <f>IF(('OddsRatio_working_3-way'!X12=0),IF(Q12&gt;0,-Q12^(1/3),(-Q12)^(1/3)),'OddsRatio_working_3-way'!AN12-'OddsRatio_working_3-way'!R12/3)</f>
        <v>-0.46016170644590554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1.75</v>
      </c>
      <c r="B13" s="4">
        <f>IF('True_Odds_Calculator_3-way'!B14="","",'True_Odds_Calculator_3-way'!B14)</f>
        <v>3.75</v>
      </c>
      <c r="C13" s="4">
        <f>IF('True_Odds_Calculator_3-way'!C14="","",'True_Odds_Calculator_3-way'!C14)</f>
        <v>5.0199999999999996</v>
      </c>
      <c r="D13" s="9">
        <f t="shared" si="13"/>
        <v>0.55601573978427798</v>
      </c>
      <c r="E13" s="9">
        <f t="shared" si="14"/>
        <v>0.25459085424203814</v>
      </c>
      <c r="F13" s="9">
        <f t="shared" si="15"/>
        <v>0.18939340597368395</v>
      </c>
      <c r="G13" s="9">
        <f t="shared" si="16"/>
        <v>1.0646803161555058</v>
      </c>
      <c r="H13" s="9">
        <f t="shared" si="17"/>
        <v>1.7985102371166295</v>
      </c>
      <c r="I13" s="9">
        <f t="shared" si="18"/>
        <v>3.9278708694276401</v>
      </c>
      <c r="J13" s="9">
        <f t="shared" si="19"/>
        <v>5.2800148709451324</v>
      </c>
      <c r="K13" s="11">
        <f t="shared" si="20"/>
        <v>0.5714285714285714</v>
      </c>
      <c r="L13" s="11">
        <f t="shared" si="21"/>
        <v>0.26666666666666666</v>
      </c>
      <c r="M13" s="11">
        <f t="shared" si="22"/>
        <v>0.19920318725099603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-0.25167899829254414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0.22826788085752228</v>
      </c>
      <c r="Q13" s="11">
        <f>2*'OddsRatio_working_3-way'!K13*'OddsRatio_working_3-way'!L13*'OddsRatio_working_3-way'!M13</f>
        <v>6.0709542781255926E-2</v>
      </c>
      <c r="R13" s="11">
        <f t="shared" si="23"/>
        <v>0</v>
      </c>
      <c r="S13" s="11">
        <f t="shared" si="24"/>
        <v>-0.90698025026383222</v>
      </c>
      <c r="T13" s="11">
        <f t="shared" si="25"/>
        <v>-0.24121815166591282</v>
      </c>
      <c r="U13" s="11">
        <f>'OddsRatio_working_3-way'!S13-'OddsRatio_working_3-way'!R13^2/3</f>
        <v>-0.90698025026383222</v>
      </c>
      <c r="V13" s="11">
        <f>'OddsRatio_working_3-way'!S13*'OddsRatio_working_3-way'!R13/3-2*'OddsRatio_working_3-way'!R13^3/27-'OddsRatio_working_3-way'!T13</f>
        <v>0.24121815166591282</v>
      </c>
      <c r="W13" s="11">
        <f>'OddsRatio_working_3-way'!V13^2+4*'OddsRatio_working_3-way'!U13^3/27</f>
        <v>-5.2346233345280366E-2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0.16623208928964323</v>
      </c>
      <c r="Y13" s="11">
        <f>IF('OddsRatio_working_3-way'!W13&gt;=0,IF('OddsRatio_working_3-way'!V13+SQRT('OddsRatio_working_3-way'!W13)&gt;0,0,PI()),ACOS('OddsRatio_working_3-way'!V13/(2*'OddsRatio_working_3-way'!X13)))</f>
        <v>0.75896843672161352</v>
      </c>
      <c r="Z13" s="11">
        <f>'OddsRatio_working_3-way'!X13^(1/3)*COS('OddsRatio_working_3-way'!Y13/3)</f>
        <v>0.53234015807775281</v>
      </c>
      <c r="AA13" s="11">
        <f>'OddsRatio_working_3-way'!X13^(1/3)*COS(('OddsRatio_working_3-way'!Y13+2*PI())/3)</f>
        <v>-0.38535703150966</v>
      </c>
      <c r="AB13" s="11">
        <f>'OddsRatio_working_3-way'!X13^(1/3)*COS(('OddsRatio_working_3-way'!Y13+4*PI())/3)</f>
        <v>-0.14698312656809295</v>
      </c>
      <c r="AC13" s="11">
        <f>'OddsRatio_working_3-way'!X13^(1/3)*SIN('OddsRatio_working_3-way'!Y13/3)</f>
        <v>0.13762523818579597</v>
      </c>
      <c r="AD13" s="11">
        <f>'OddsRatio_working_3-way'!X13^(1/3)*SIN(('OddsRatio_working_3-way'!Y13+2*PI())/3)</f>
        <v>0.39220748125705973</v>
      </c>
      <c r="AE13" s="11">
        <f>'OddsRatio_working_3-way'!X13^(1/3)*SIN(('OddsRatio_working_3-way'!Y13+4*PI())/3)</f>
        <v>-0.52983271944285582</v>
      </c>
      <c r="AF13" s="11">
        <f>-'OddsRatio_working_3-way'!U13/(3*'OddsRatio_working_3-way'!X13^(1/3))*COS(('OddsRatio_working_3-way'!Y13)/3)</f>
        <v>0.53234015807775292</v>
      </c>
      <c r="AG13" s="11">
        <f>-'OddsRatio_working_3-way'!U13/(3*'OddsRatio_working_3-way'!X13^(1/3))*COS(('OddsRatio_working_3-way'!Y13+2*PI())/3)</f>
        <v>-0.38535703150966005</v>
      </c>
      <c r="AH13" s="11">
        <f>-'OddsRatio_working_3-way'!U13/(3*'OddsRatio_working_3-way'!X13^(1/3))*COS(('OddsRatio_working_3-way'!Y13+4*PI())/3)</f>
        <v>-0.14698312656809298</v>
      </c>
      <c r="AI13" s="11">
        <f>'OddsRatio_working_3-way'!U13/(3*'OddsRatio_working_3-way'!X13^(1/3))*SIN(('OddsRatio_working_3-way'!Y13)/3)</f>
        <v>-0.137625238185796</v>
      </c>
      <c r="AJ13" s="11">
        <f>'OddsRatio_working_3-way'!U13/(3*'OddsRatio_working_3-way'!X13^(1/3))*SIN(('OddsRatio_working_3-way'!Y13+2*PI())/3)</f>
        <v>-0.39220748125705984</v>
      </c>
      <c r="AK13" s="11">
        <f>'OddsRatio_working_3-way'!U13/(3*'OddsRatio_working_3-way'!X13^(1/3))*SIN(('OddsRatio_working_3-way'!Y13+4*PI())/3)</f>
        <v>0.52983271944285593</v>
      </c>
      <c r="AL13" s="11">
        <f>'OddsRatio_working_3-way'!Z13+'OddsRatio_working_3-way'!AF13</f>
        <v>1.0646803161555058</v>
      </c>
      <c r="AM13" s="11">
        <f>'OddsRatio_working_3-way'!AA13+'OddsRatio_working_3-way'!AG13</f>
        <v>-0.77071406301932011</v>
      </c>
      <c r="AN13" s="11">
        <f>'OddsRatio_working_3-way'!AB13+'OddsRatio_working_3-way'!AH13</f>
        <v>-0.29396625313618596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1.0646803161555058</v>
      </c>
      <c r="AS13" s="11">
        <f>IF(('OddsRatio_working_3-way'!X13=0),IF(Q13&gt;0,-Q13^(1/3),(-Q13)^(1/3)),'OddsRatio_working_3-way'!AM13-'OddsRatio_working_3-way'!R13/3)</f>
        <v>-0.77071406301932011</v>
      </c>
      <c r="AT13" s="11">
        <f>IF(('OddsRatio_working_3-way'!X13=0),IF(Q13&gt;0,-Q13^(1/3),(-Q13)^(1/3)),'OddsRatio_working_3-way'!AN13-'OddsRatio_working_3-way'!R13/3)</f>
        <v>-0.29396625313618596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2.2200000000000002</v>
      </c>
      <c r="B14" s="4">
        <f>IF('True_Odds_Calculator_3-way'!B15="","",'True_Odds_Calculator_3-way'!B15)</f>
        <v>3.56</v>
      </c>
      <c r="C14" s="4">
        <f>IF('True_Odds_Calculator_3-way'!C15="","",'True_Odds_Calculator_3-way'!C15)</f>
        <v>3.3</v>
      </c>
      <c r="D14" s="9">
        <f t="shared" si="13"/>
        <v>0.43750379172843601</v>
      </c>
      <c r="E14" s="9">
        <f t="shared" si="14"/>
        <v>0.27042735905125559</v>
      </c>
      <c r="F14" s="9">
        <f t="shared" si="15"/>
        <v>0.29206884922030846</v>
      </c>
      <c r="G14" s="9">
        <f t="shared" si="16"/>
        <v>1.0538479311798765</v>
      </c>
      <c r="H14" s="9">
        <f t="shared" si="17"/>
        <v>2.2856944760394495</v>
      </c>
      <c r="I14" s="9">
        <f t="shared" si="18"/>
        <v>3.6978507038204831</v>
      </c>
      <c r="J14" s="9">
        <f t="shared" si="19"/>
        <v>3.423850241713716</v>
      </c>
      <c r="K14" s="11">
        <f t="shared" si="20"/>
        <v>0.4504504504504504</v>
      </c>
      <c r="L14" s="11">
        <f t="shared" si="21"/>
        <v>0.2808988764044944</v>
      </c>
      <c r="M14" s="11">
        <f t="shared" si="22"/>
        <v>0.30303030303030304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-0.2754296686880956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0.23312382862944658</v>
      </c>
      <c r="Q14" s="11">
        <f>2*'OddsRatio_working_3-way'!K14*'OddsRatio_working_3-way'!L14*'OddsRatio_working_3-way'!M14</f>
        <v>7.6685469943896897E-2</v>
      </c>
      <c r="R14" s="11">
        <f t="shared" si="23"/>
        <v>0</v>
      </c>
      <c r="S14" s="11">
        <f t="shared" si="24"/>
        <v>-0.84640057020670001</v>
      </c>
      <c r="T14" s="11">
        <f t="shared" si="25"/>
        <v>-0.27842124019957237</v>
      </c>
      <c r="U14" s="11">
        <f>'OddsRatio_working_3-way'!S14-'OddsRatio_working_3-way'!R14^2/3</f>
        <v>-0.84640057020670001</v>
      </c>
      <c r="V14" s="11">
        <f>'OddsRatio_working_3-way'!S14*'OddsRatio_working_3-way'!R14/3-2*'OddsRatio_working_3-way'!R14^3/27-'OddsRatio_working_3-way'!T14</f>
        <v>0.27842124019957237</v>
      </c>
      <c r="W14" s="11">
        <f>'OddsRatio_working_3-way'!V14^2+4*'OddsRatio_working_3-way'!U14^3/27</f>
        <v>-1.2312165127364993E-2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0.1498587269077388</v>
      </c>
      <c r="Y14" s="11">
        <f>IF('OddsRatio_working_3-way'!W14&gt;=0,IF('OddsRatio_working_3-way'!V14+SQRT('OddsRatio_working_3-way'!W14)&gt;0,0,PI()),ACOS('OddsRatio_working_3-way'!V14/(2*'OddsRatio_working_3-way'!X14)))</f>
        <v>0.37924152892438578</v>
      </c>
      <c r="Z14" s="11">
        <f>'OddsRatio_working_3-way'!X14^(1/3)*COS('OddsRatio_working_3-way'!Y14/3)</f>
        <v>0.52692396558993837</v>
      </c>
      <c r="AA14" s="11">
        <f>'OddsRatio_working_3-way'!X14^(1/3)*COS(('OddsRatio_working_3-way'!Y14+2*PI())/3)</f>
        <v>-0.32145761553490143</v>
      </c>
      <c r="AB14" s="11">
        <f>'OddsRatio_working_3-way'!X14^(1/3)*COS(('OddsRatio_working_3-way'!Y14+4*PI())/3)</f>
        <v>-0.20546635005503702</v>
      </c>
      <c r="AC14" s="11">
        <f>'OddsRatio_working_3-way'!X14^(1/3)*SIN('OddsRatio_working_3-way'!Y14/3)</f>
        <v>6.6967588348445309E-2</v>
      </c>
      <c r="AD14" s="11">
        <f>'OddsRatio_working_3-way'!X14^(1/3)*SIN(('OddsRatio_working_3-way'!Y14+2*PI())/3)</f>
        <v>0.42284574588950147</v>
      </c>
      <c r="AE14" s="11">
        <f>'OddsRatio_working_3-way'!X14^(1/3)*SIN(('OddsRatio_working_3-way'!Y14+4*PI())/3)</f>
        <v>-0.4898133342379466</v>
      </c>
      <c r="AF14" s="11">
        <f>-'OddsRatio_working_3-way'!U14/(3*'OddsRatio_working_3-way'!X14^(1/3))*COS(('OddsRatio_working_3-way'!Y14)/3)</f>
        <v>0.52692396558993826</v>
      </c>
      <c r="AG14" s="11">
        <f>-'OddsRatio_working_3-way'!U14/(3*'OddsRatio_working_3-way'!X14^(1/3))*COS(('OddsRatio_working_3-way'!Y14+2*PI())/3)</f>
        <v>-0.32145761553490138</v>
      </c>
      <c r="AH14" s="11">
        <f>-'OddsRatio_working_3-way'!U14/(3*'OddsRatio_working_3-way'!X14^(1/3))*COS(('OddsRatio_working_3-way'!Y14+4*PI())/3)</f>
        <v>-0.20546635005503697</v>
      </c>
      <c r="AI14" s="11">
        <f>'OddsRatio_working_3-way'!U14/(3*'OddsRatio_working_3-way'!X14^(1/3))*SIN(('OddsRatio_working_3-way'!Y14)/3)</f>
        <v>-6.6967588348445295E-2</v>
      </c>
      <c r="AJ14" s="11">
        <f>'OddsRatio_working_3-way'!U14/(3*'OddsRatio_working_3-way'!X14^(1/3))*SIN(('OddsRatio_working_3-way'!Y14+2*PI())/3)</f>
        <v>-0.42284574588950141</v>
      </c>
      <c r="AK14" s="11">
        <f>'OddsRatio_working_3-way'!U14/(3*'OddsRatio_working_3-way'!X14^(1/3))*SIN(('OddsRatio_working_3-way'!Y14+4*PI())/3)</f>
        <v>0.48981333423794648</v>
      </c>
      <c r="AL14" s="11">
        <f>'OddsRatio_working_3-way'!Z14+'OddsRatio_working_3-way'!AF14</f>
        <v>1.0538479311798765</v>
      </c>
      <c r="AM14" s="11">
        <f>'OddsRatio_working_3-way'!AA14+'OddsRatio_working_3-way'!AG14</f>
        <v>-0.64291523106980275</v>
      </c>
      <c r="AN14" s="11">
        <f>'OddsRatio_working_3-way'!AB14+'OddsRatio_working_3-way'!AH14</f>
        <v>-0.41093270011007399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1.0538479311798765</v>
      </c>
      <c r="AS14" s="11">
        <f>IF(('OddsRatio_working_3-way'!X14=0),IF(Q14&gt;0,-Q14^(1/3),(-Q14)^(1/3)),'OddsRatio_working_3-way'!AM14-'OddsRatio_working_3-way'!R14/3)</f>
        <v>-0.64291523106980275</v>
      </c>
      <c r="AT14" s="11">
        <f>IF(('OddsRatio_working_3-way'!X14=0),IF(Q14&gt;0,-Q14^(1/3),(-Q14)^(1/3)),'OddsRatio_working_3-way'!AN14-'OddsRatio_working_3-way'!R14/3)</f>
        <v>-0.41093270011007399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2.58</v>
      </c>
      <c r="B15" s="4">
        <f>IF('True_Odds_Calculator_3-way'!B16="","",'True_Odds_Calculator_3-way'!B16)</f>
        <v>3.2</v>
      </c>
      <c r="C15" s="4">
        <f>IF('True_Odds_Calculator_3-way'!C16="","",'True_Odds_Calculator_3-way'!C16)</f>
        <v>3</v>
      </c>
      <c r="D15" s="9">
        <f t="shared" si="13"/>
        <v>0.37580675985293394</v>
      </c>
      <c r="E15" s="9">
        <f t="shared" si="14"/>
        <v>0.30186819433518552</v>
      </c>
      <c r="F15" s="9">
        <f t="shared" si="15"/>
        <v>0.32232504581188026</v>
      </c>
      <c r="G15" s="9">
        <f t="shared" si="16"/>
        <v>1.0512291287839197</v>
      </c>
      <c r="H15" s="9">
        <f t="shared" si="17"/>
        <v>2.6609420234785937</v>
      </c>
      <c r="I15" s="9">
        <f t="shared" si="18"/>
        <v>3.3127040833246233</v>
      </c>
      <c r="J15" s="9">
        <f t="shared" si="19"/>
        <v>3.1024582575678394</v>
      </c>
      <c r="K15" s="11">
        <f t="shared" si="20"/>
        <v>0.38759689922480617</v>
      </c>
      <c r="L15" s="11">
        <f t="shared" si="21"/>
        <v>0.3125</v>
      </c>
      <c r="M15" s="11">
        <f t="shared" si="22"/>
        <v>0.33333333333333331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-0.28068475452196373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0.23336563307493541</v>
      </c>
      <c r="Q15" s="11">
        <f>2*'OddsRatio_working_3-way'!K15*'OddsRatio_working_3-way'!L15*'OddsRatio_working_3-way'!M15</f>
        <v>8.0749354005167945E-2</v>
      </c>
      <c r="R15" s="11">
        <f t="shared" si="23"/>
        <v>0</v>
      </c>
      <c r="S15" s="11">
        <f t="shared" si="24"/>
        <v>-0.83141542002301527</v>
      </c>
      <c r="T15" s="11">
        <f t="shared" si="25"/>
        <v>-0.28768699654775609</v>
      </c>
      <c r="U15" s="11">
        <f>'OddsRatio_working_3-way'!S15-'OddsRatio_working_3-way'!R15^2/3</f>
        <v>-0.83141542002301527</v>
      </c>
      <c r="V15" s="11">
        <f>'OddsRatio_working_3-way'!S15*'OddsRatio_working_3-way'!R15/3-2*'OddsRatio_working_3-way'!R15^3/27-'OddsRatio_working_3-way'!T15</f>
        <v>0.28768699654775609</v>
      </c>
      <c r="W15" s="11">
        <f>'OddsRatio_working_3-way'!V15^2+4*'OddsRatio_working_3-way'!U15^3/27</f>
        <v>-2.3794868169911138E-3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0.14589661990572275</v>
      </c>
      <c r="Y15" s="11">
        <f>IF('OddsRatio_working_3-way'!W15&gt;=0,IF('OddsRatio_working_3-way'!V15+SQRT('OddsRatio_working_3-way'!W15)&gt;0,0,PI()),ACOS('OddsRatio_working_3-way'!V15/(2*'OddsRatio_working_3-way'!X15)))</f>
        <v>0.16796173020855543</v>
      </c>
      <c r="Z15" s="11">
        <f>'OddsRatio_working_3-way'!X15^(1/3)*COS('OddsRatio_working_3-way'!Y15/3)</f>
        <v>0.52561456439195986</v>
      </c>
      <c r="AA15" s="11">
        <f>'OddsRatio_working_3-way'!X15^(1/3)*COS(('OddsRatio_working_3-way'!Y15+2*PI())/3)</f>
        <v>-0.28831908887527252</v>
      </c>
      <c r="AB15" s="11">
        <f>'OddsRatio_working_3-way'!X15^(1/3)*COS(('OddsRatio_working_3-way'!Y15+4*PI())/3)</f>
        <v>-0.23729547551668737</v>
      </c>
      <c r="AC15" s="11">
        <f>'OddsRatio_working_3-way'!X15^(1/3)*SIN('OddsRatio_working_3-way'!Y15/3)</f>
        <v>2.9458496907606779E-2</v>
      </c>
      <c r="AD15" s="11">
        <f>'OddsRatio_working_3-way'!X15^(1/3)*SIN(('OddsRatio_working_3-way'!Y15+2*PI())/3)</f>
        <v>0.44046631690872551</v>
      </c>
      <c r="AE15" s="11">
        <f>'OddsRatio_working_3-way'!X15^(1/3)*SIN(('OddsRatio_working_3-way'!Y15+4*PI())/3)</f>
        <v>-0.46992481381633205</v>
      </c>
      <c r="AF15" s="11">
        <f>-'OddsRatio_working_3-way'!U15/(3*'OddsRatio_working_3-way'!X15^(1/3))*COS(('OddsRatio_working_3-way'!Y15)/3)</f>
        <v>0.52561456439195975</v>
      </c>
      <c r="AG15" s="11">
        <f>-'OddsRatio_working_3-way'!U15/(3*'OddsRatio_working_3-way'!X15^(1/3))*COS(('OddsRatio_working_3-way'!Y15+2*PI())/3)</f>
        <v>-0.28831908887527247</v>
      </c>
      <c r="AH15" s="11">
        <f>-'OddsRatio_working_3-way'!U15/(3*'OddsRatio_working_3-way'!X15^(1/3))*COS(('OddsRatio_working_3-way'!Y15+4*PI())/3)</f>
        <v>-0.23729547551668731</v>
      </c>
      <c r="AI15" s="11">
        <f>'OddsRatio_working_3-way'!U15/(3*'OddsRatio_working_3-way'!X15^(1/3))*SIN(('OddsRatio_working_3-way'!Y15)/3)</f>
        <v>-2.9458496907606772E-2</v>
      </c>
      <c r="AJ15" s="11">
        <f>'OddsRatio_working_3-way'!U15/(3*'OddsRatio_working_3-way'!X15^(1/3))*SIN(('OddsRatio_working_3-way'!Y15+2*PI())/3)</f>
        <v>-0.4404663169087254</v>
      </c>
      <c r="AK15" s="11">
        <f>'OddsRatio_working_3-way'!U15/(3*'OddsRatio_working_3-way'!X15^(1/3))*SIN(('OddsRatio_working_3-way'!Y15+4*PI())/3)</f>
        <v>0.46992481381633194</v>
      </c>
      <c r="AL15" s="11">
        <f>'OddsRatio_working_3-way'!Z15+'OddsRatio_working_3-way'!AF15</f>
        <v>1.0512291287839197</v>
      </c>
      <c r="AM15" s="11">
        <f>'OddsRatio_working_3-way'!AA15+'OddsRatio_working_3-way'!AG15</f>
        <v>-0.57663817775054493</v>
      </c>
      <c r="AN15" s="11">
        <f>'OddsRatio_working_3-way'!AB15+'OddsRatio_working_3-way'!AH15</f>
        <v>-0.47459095103337468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1.0512291287839197</v>
      </c>
      <c r="AS15" s="11">
        <f>IF(('OddsRatio_working_3-way'!X15=0),IF(Q15&gt;0,-Q15^(1/3),(-Q15)^(1/3)),'OddsRatio_working_3-way'!AM15-'OddsRatio_working_3-way'!R15/3)</f>
        <v>-0.57663817775054493</v>
      </c>
      <c r="AT15" s="11">
        <f>IF(('OddsRatio_working_3-way'!X15=0),IF(Q15&gt;0,-Q15^(1/3),(-Q15)^(1/3)),'OddsRatio_working_3-way'!AN15-'OddsRatio_working_3-way'!R15/3)</f>
        <v>-0.47459095103337468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3.42</v>
      </c>
      <c r="B16" s="4">
        <f>IF('True_Odds_Calculator_3-way'!B17="","",'True_Odds_Calculator_3-way'!B17)</f>
        <v>3.64</v>
      </c>
      <c r="C16" s="4">
        <f>IF('True_Odds_Calculator_3-way'!C17="","",'True_Odds_Calculator_3-way'!C17)</f>
        <v>2.09</v>
      </c>
      <c r="D16" s="9">
        <f t="shared" si="13"/>
        <v>0.27807704310725218</v>
      </c>
      <c r="E16" s="9">
        <f t="shared" si="14"/>
        <v>0.26095099630228369</v>
      </c>
      <c r="F16" s="9">
        <f t="shared" si="15"/>
        <v>0.4609719605904643</v>
      </c>
      <c r="G16" s="9">
        <f t="shared" si="16"/>
        <v>1.0727792129472058</v>
      </c>
      <c r="H16" s="9">
        <f t="shared" si="17"/>
        <v>3.5961256953322382</v>
      </c>
      <c r="I16" s="9">
        <f t="shared" si="18"/>
        <v>3.8321371221806237</v>
      </c>
      <c r="J16" s="9">
        <f t="shared" si="19"/>
        <v>2.1693293421124542</v>
      </c>
      <c r="K16" s="11">
        <f t="shared" si="20"/>
        <v>0.29239766081871343</v>
      </c>
      <c r="L16" s="11">
        <f t="shared" si="21"/>
        <v>0.27472527472527469</v>
      </c>
      <c r="M16" s="11">
        <f t="shared" si="22"/>
        <v>0.47846889952153115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-0.2676529380130489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0.2363748901145023</v>
      </c>
      <c r="Q16" s="11">
        <f>2*'OddsRatio_working_3-way'!K16*'OddsRatio_working_3-way'!L16*'OddsRatio_working_3-way'!M16</f>
        <v>7.6869882964065786E-2</v>
      </c>
      <c r="R16" s="11">
        <f t="shared" si="23"/>
        <v>0</v>
      </c>
      <c r="S16" s="11">
        <f t="shared" si="24"/>
        <v>-0.88313953087628094</v>
      </c>
      <c r="T16" s="11">
        <f t="shared" si="25"/>
        <v>-0.28719984743944094</v>
      </c>
      <c r="U16" s="11">
        <f>'OddsRatio_working_3-way'!S16-'OddsRatio_working_3-way'!R16^2/3</f>
        <v>-0.88313953087628094</v>
      </c>
      <c r="V16" s="11">
        <f>'OddsRatio_working_3-way'!S16*'OddsRatio_working_3-way'!R16/3-2*'OddsRatio_working_3-way'!R16^3/27-'OddsRatio_working_3-way'!T16</f>
        <v>0.28719984743944094</v>
      </c>
      <c r="W16" s="11">
        <f>'OddsRatio_working_3-way'!V16^2+4*'OddsRatio_working_3-way'!U16^3/27</f>
        <v>-1.9559478837270133E-2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0.15972103118132899</v>
      </c>
      <c r="Y16" s="11">
        <f>IF('OddsRatio_working_3-way'!W16&gt;=0,IF('OddsRatio_working_3-way'!V16+SQRT('OddsRatio_working_3-way'!W16)&gt;0,0,PI()),ACOS('OddsRatio_working_3-way'!V16/(2*'OddsRatio_working_3-way'!X16)))</f>
        <v>0.45316233324968258</v>
      </c>
      <c r="Z16" s="11">
        <f>'OddsRatio_working_3-way'!X16^(1/3)*COS('OddsRatio_working_3-way'!Y16/3)</f>
        <v>0.53638960647360301</v>
      </c>
      <c r="AA16" s="11">
        <f>'OddsRatio_working_3-way'!X16^(1/3)*COS(('OddsRatio_working_3-way'!Y16+2*PI())/3)</f>
        <v>-0.33890212442343859</v>
      </c>
      <c r="AB16" s="11">
        <f>'OddsRatio_working_3-way'!X16^(1/3)*COS(('OddsRatio_working_3-way'!Y16+4*PI())/3)</f>
        <v>-0.19748748205016423</v>
      </c>
      <c r="AC16" s="11">
        <f>'OddsRatio_working_3-way'!X16^(1/3)*SIN('OddsRatio_working_3-way'!Y16/3)</f>
        <v>8.1645781841564569E-2</v>
      </c>
      <c r="AD16" s="11">
        <f>'OddsRatio_working_3-way'!X16^(1/3)*SIN(('OddsRatio_working_3-way'!Y16+2*PI())/3)</f>
        <v>0.42370413461129591</v>
      </c>
      <c r="AE16" s="11">
        <f>'OddsRatio_working_3-way'!X16^(1/3)*SIN(('OddsRatio_working_3-way'!Y16+4*PI())/3)</f>
        <v>-0.50534991645286054</v>
      </c>
      <c r="AF16" s="11">
        <f>-'OddsRatio_working_3-way'!U16/(3*'OddsRatio_working_3-way'!X16^(1/3))*COS(('OddsRatio_working_3-way'!Y16)/3)</f>
        <v>0.5363896064736029</v>
      </c>
      <c r="AG16" s="11">
        <f>-'OddsRatio_working_3-way'!U16/(3*'OddsRatio_working_3-way'!X16^(1/3))*COS(('OddsRatio_working_3-way'!Y16+2*PI())/3)</f>
        <v>-0.33890212442343853</v>
      </c>
      <c r="AH16" s="11">
        <f>-'OddsRatio_working_3-way'!U16/(3*'OddsRatio_working_3-way'!X16^(1/3))*COS(('OddsRatio_working_3-way'!Y16+4*PI())/3)</f>
        <v>-0.1974874820501642</v>
      </c>
      <c r="AI16" s="11">
        <f>'OddsRatio_working_3-way'!U16/(3*'OddsRatio_working_3-way'!X16^(1/3))*SIN(('OddsRatio_working_3-way'!Y16)/3)</f>
        <v>-8.1645781841564555E-2</v>
      </c>
      <c r="AJ16" s="11">
        <f>'OddsRatio_working_3-way'!U16/(3*'OddsRatio_working_3-way'!X16^(1/3))*SIN(('OddsRatio_working_3-way'!Y16+2*PI())/3)</f>
        <v>-0.4237041346112958</v>
      </c>
      <c r="AK16" s="11">
        <f>'OddsRatio_working_3-way'!U16/(3*'OddsRatio_working_3-way'!X16^(1/3))*SIN(('OddsRatio_working_3-way'!Y16+4*PI())/3)</f>
        <v>0.50534991645286043</v>
      </c>
      <c r="AL16" s="11">
        <f>'OddsRatio_working_3-way'!Z16+'OddsRatio_working_3-way'!AF16</f>
        <v>1.0727792129472058</v>
      </c>
      <c r="AM16" s="11">
        <f>'OddsRatio_working_3-way'!AA16+'OddsRatio_working_3-way'!AG16</f>
        <v>-0.67780424884687718</v>
      </c>
      <c r="AN16" s="11">
        <f>'OddsRatio_working_3-way'!AB16+'OddsRatio_working_3-way'!AH16</f>
        <v>-0.3949749641003284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1.0727792129472058</v>
      </c>
      <c r="AS16" s="11">
        <f>IF(('OddsRatio_working_3-way'!X16=0),IF(Q16&gt;0,-Q16^(1/3),(-Q16)^(1/3)),'OddsRatio_working_3-way'!AM16-'OddsRatio_working_3-way'!R16/3)</f>
        <v>-0.67780424884687718</v>
      </c>
      <c r="AT16" s="11">
        <f>IF(('OddsRatio_working_3-way'!X16=0),IF(Q16&gt;0,-Q16^(1/3),(-Q16)^(1/3)),'OddsRatio_working_3-way'!AN16-'OddsRatio_working_3-way'!R16/3)</f>
        <v>-0.3949749641003284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3.71</v>
      </c>
      <c r="C17" s="4">
        <f>IF('True_Odds_Calculator_3-way'!C18="","",'True_Odds_Calculator_3-way'!C18)</f>
        <v>2.71</v>
      </c>
      <c r="D17" s="9">
        <f t="shared" si="13"/>
        <v>0.38921239700446125</v>
      </c>
      <c r="E17" s="9">
        <f t="shared" si="14"/>
        <v>0.25686819933261068</v>
      </c>
      <c r="F17" s="9">
        <f t="shared" si="15"/>
        <v>0.35391940366292818</v>
      </c>
      <c r="G17" s="9">
        <f t="shared" si="16"/>
        <v>1.0675450575139358</v>
      </c>
      <c r="H17" s="9">
        <f t="shared" si="17"/>
        <v>2.5692912345454859</v>
      </c>
      <c r="I17" s="9">
        <f t="shared" si="18"/>
        <v>3.8930471058627658</v>
      </c>
      <c r="J17" s="9">
        <f t="shared" si="19"/>
        <v>2.82550204834883</v>
      </c>
      <c r="K17" s="11">
        <f t="shared" si="20"/>
        <v>0.40485829959514169</v>
      </c>
      <c r="L17" s="11">
        <f t="shared" si="21"/>
        <v>0.26954177897574122</v>
      </c>
      <c r="M17" s="11">
        <f t="shared" si="22"/>
        <v>0.36900369003690037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-0.27431059506531208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0.23717840329968715</v>
      </c>
      <c r="Q17" s="11">
        <f>2*'OddsRatio_working_3-way'!K17*'OddsRatio_working_3-way'!L17*'OddsRatio_working_3-way'!M17</f>
        <v>8.0535960373408197E-2</v>
      </c>
      <c r="R17" s="11">
        <f t="shared" si="23"/>
        <v>0</v>
      </c>
      <c r="S17" s="11">
        <f t="shared" si="24"/>
        <v>-0.86463449668510273</v>
      </c>
      <c r="T17" s="11">
        <f t="shared" si="25"/>
        <v>-0.29359405659935578</v>
      </c>
      <c r="U17" s="11">
        <f>'OddsRatio_working_3-way'!S17-'OddsRatio_working_3-way'!R17^2/3</f>
        <v>-0.86463449668510273</v>
      </c>
      <c r="V17" s="11">
        <f>'OddsRatio_working_3-way'!S17*'OddsRatio_working_3-way'!R17/3-2*'OddsRatio_working_3-way'!R17^3/27-'OddsRatio_working_3-way'!T17</f>
        <v>0.29359405659935578</v>
      </c>
      <c r="W17" s="11">
        <f>'OddsRatio_working_3-way'!V17^2+4*'OddsRatio_working_3-way'!U17^3/27</f>
        <v>-9.564683332614482E-3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0.15472730318457067</v>
      </c>
      <c r="Y17" s="11">
        <f>IF('OddsRatio_working_3-way'!W17&gt;=0,IF('OddsRatio_working_3-way'!V17+SQRT('OddsRatio_working_3-way'!W17)&gt;0,0,PI()),ACOS('OddsRatio_working_3-way'!V17/(2*'OddsRatio_working_3-way'!X17)))</f>
        <v>0.32154979492295599</v>
      </c>
      <c r="Z17" s="11">
        <f>'OddsRatio_working_3-way'!X17^(1/3)*COS('OddsRatio_working_3-way'!Y17/3)</f>
        <v>0.53377252875696801</v>
      </c>
      <c r="AA17" s="11">
        <f>'OddsRatio_working_3-way'!X17^(1/3)*COS(('OddsRatio_working_3-way'!Y17+2*PI())/3)</f>
        <v>-0.31662347207623848</v>
      </c>
      <c r="AB17" s="11">
        <f>'OddsRatio_working_3-way'!X17^(1/3)*COS(('OddsRatio_working_3-way'!Y17+4*PI())/3)</f>
        <v>-0.21714905668072962</v>
      </c>
      <c r="AC17" s="11">
        <f>'OddsRatio_working_3-way'!X17^(1/3)*SIN('OddsRatio_working_3-way'!Y17/3)</f>
        <v>5.7431580506077745E-2</v>
      </c>
      <c r="AD17" s="11">
        <f>'OddsRatio_working_3-way'!X17^(1/3)*SIN(('OddsRatio_working_3-way'!Y17+2*PI())/3)</f>
        <v>0.43354477949275522</v>
      </c>
      <c r="AE17" s="11">
        <f>'OddsRatio_working_3-way'!X17^(1/3)*SIN(('OddsRatio_working_3-way'!Y17+4*PI())/3)</f>
        <v>-0.49097635999883293</v>
      </c>
      <c r="AF17" s="11">
        <f>-'OddsRatio_working_3-way'!U17/(3*'OddsRatio_working_3-way'!X17^(1/3))*COS(('OddsRatio_working_3-way'!Y17)/3)</f>
        <v>0.5337725287569679</v>
      </c>
      <c r="AG17" s="11">
        <f>-'OddsRatio_working_3-way'!U17/(3*'OddsRatio_working_3-way'!X17^(1/3))*COS(('OddsRatio_working_3-way'!Y17+2*PI())/3)</f>
        <v>-0.31662347207623842</v>
      </c>
      <c r="AH17" s="11">
        <f>-'OddsRatio_working_3-way'!U17/(3*'OddsRatio_working_3-way'!X17^(1/3))*COS(('OddsRatio_working_3-way'!Y17+4*PI())/3)</f>
        <v>-0.21714905668072956</v>
      </c>
      <c r="AI17" s="11">
        <f>'OddsRatio_working_3-way'!U17/(3*'OddsRatio_working_3-way'!X17^(1/3))*SIN(('OddsRatio_working_3-way'!Y17)/3)</f>
        <v>-5.7431580506077731E-2</v>
      </c>
      <c r="AJ17" s="11">
        <f>'OddsRatio_working_3-way'!U17/(3*'OddsRatio_working_3-way'!X17^(1/3))*SIN(('OddsRatio_working_3-way'!Y17+2*PI())/3)</f>
        <v>-0.43354477949275511</v>
      </c>
      <c r="AK17" s="11">
        <f>'OddsRatio_working_3-way'!U17/(3*'OddsRatio_working_3-way'!X17^(1/3))*SIN(('OddsRatio_working_3-way'!Y17+4*PI())/3)</f>
        <v>0.49097635999883282</v>
      </c>
      <c r="AL17" s="11">
        <f>'OddsRatio_working_3-way'!Z17+'OddsRatio_working_3-way'!AF17</f>
        <v>1.0675450575139358</v>
      </c>
      <c r="AM17" s="11">
        <f>'OddsRatio_working_3-way'!AA17+'OddsRatio_working_3-way'!AG17</f>
        <v>-0.63324694415247684</v>
      </c>
      <c r="AN17" s="11">
        <f>'OddsRatio_working_3-way'!AB17+'OddsRatio_working_3-way'!AH17</f>
        <v>-0.43429811336145918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1.0675450575139358</v>
      </c>
      <c r="AS17" s="11">
        <f>IF(('OddsRatio_working_3-way'!X17=0),IF(Q17&gt;0,-Q17^(1/3),(-Q17)^(1/3)),'OddsRatio_working_3-way'!AM17-'OddsRatio_working_3-way'!R17/3)</f>
        <v>-0.63324694415247684</v>
      </c>
      <c r="AT17" s="11">
        <f>IF(('OddsRatio_working_3-way'!X17=0),IF(Q17&gt;0,-Q17^(1/3),(-Q17)^(1/3)),'OddsRatio_working_3-way'!AN17-'OddsRatio_working_3-way'!R17/3)</f>
        <v>-0.43429811336145918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2.38</v>
      </c>
      <c r="B18" s="4">
        <f>IF('True_Odds_Calculator_3-way'!B19="","",'True_Odds_Calculator_3-way'!B19)</f>
        <v>3.35</v>
      </c>
      <c r="C18" s="4">
        <f>IF('True_Odds_Calculator_3-way'!C19="","",'True_Odds_Calculator_3-way'!C19)</f>
        <v>3.08</v>
      </c>
      <c r="D18" s="9">
        <f t="shared" si="13"/>
        <v>0.40438834038254656</v>
      </c>
      <c r="E18" s="9">
        <f t="shared" si="14"/>
        <v>0.28505060235740398</v>
      </c>
      <c r="F18" s="9">
        <f t="shared" si="15"/>
        <v>0.31056105726004929</v>
      </c>
      <c r="G18" s="9">
        <f t="shared" si="16"/>
        <v>1.0672974682910352</v>
      </c>
      <c r="H18" s="9">
        <f t="shared" si="17"/>
        <v>2.472870506241629</v>
      </c>
      <c r="I18" s="9">
        <f t="shared" si="18"/>
        <v>3.5081490504839334</v>
      </c>
      <c r="J18" s="9">
        <f t="shared" si="19"/>
        <v>3.2199787340453532</v>
      </c>
      <c r="K18" s="11">
        <f t="shared" si="20"/>
        <v>0.42016806722689076</v>
      </c>
      <c r="L18" s="11">
        <f t="shared" si="21"/>
        <v>0.29850746268656714</v>
      </c>
      <c r="M18" s="11">
        <f t="shared" si="22"/>
        <v>0.32467532467532467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-0.27468680823754188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0.23659395915761144</v>
      </c>
      <c r="Q18" s="11">
        <f>2*'OddsRatio_working_3-way'!K18*'OddsRatio_working_3-way'!L18*'OddsRatio_working_3-way'!M18</f>
        <v>8.1443703668713077E-2</v>
      </c>
      <c r="R18" s="11">
        <f t="shared" si="23"/>
        <v>0</v>
      </c>
      <c r="S18" s="11">
        <f t="shared" si="24"/>
        <v>-0.86132261201641414</v>
      </c>
      <c r="T18" s="11">
        <f t="shared" si="25"/>
        <v>-0.29649659621907548</v>
      </c>
      <c r="U18" s="11">
        <f>'OddsRatio_working_3-way'!S18-'OddsRatio_working_3-way'!R18^2/3</f>
        <v>-0.86132261201641414</v>
      </c>
      <c r="V18" s="11">
        <f>'OddsRatio_working_3-way'!S18*'OddsRatio_working_3-way'!R18/3-2*'OddsRatio_working_3-way'!R18^3/27-'OddsRatio_working_3-way'!T18</f>
        <v>0.29649659621907548</v>
      </c>
      <c r="W18" s="11">
        <f>'OddsRatio_working_3-way'!V18^2+4*'OddsRatio_working_3-way'!U18^3/27</f>
        <v>-6.7557131795746433E-3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0.1538391568725857</v>
      </c>
      <c r="Y18" s="11">
        <f>IF('OddsRatio_working_3-way'!W18&gt;=0,IF('OddsRatio_working_3-way'!V18+SQRT('OddsRatio_working_3-way'!W18)&gt;0,0,PI()),ACOS('OddsRatio_working_3-way'!V18/(2*'OddsRatio_working_3-way'!X18)))</f>
        <v>0.27042381442411267</v>
      </c>
      <c r="Z18" s="11">
        <f>'OddsRatio_working_3-way'!X18^(1/3)*COS('OddsRatio_working_3-way'!Y18/3)</f>
        <v>0.53364873414551761</v>
      </c>
      <c r="AA18" s="11">
        <f>'OddsRatio_working_3-way'!X18^(1/3)*COS(('OddsRatio_working_3-way'!Y18+2*PI())/3)</f>
        <v>-0.30859665947775589</v>
      </c>
      <c r="AB18" s="11">
        <f>'OddsRatio_working_3-way'!X18^(1/3)*COS(('OddsRatio_working_3-way'!Y18+4*PI())/3)</f>
        <v>-0.22505207466776164</v>
      </c>
      <c r="AC18" s="11">
        <f>'OddsRatio_working_3-way'!X18^(1/3)*SIN('OddsRatio_working_3-way'!Y18/3)</f>
        <v>4.8234488529385597E-2</v>
      </c>
      <c r="AD18" s="11">
        <f>'OddsRatio_working_3-way'!X18^(1/3)*SIN(('OddsRatio_working_3-way'!Y18+2*PI())/3)</f>
        <v>0.43803611620273364</v>
      </c>
      <c r="AE18" s="11">
        <f>'OddsRatio_working_3-way'!X18^(1/3)*SIN(('OddsRatio_working_3-way'!Y18+4*PI())/3)</f>
        <v>-0.4862706047321193</v>
      </c>
      <c r="AF18" s="11">
        <f>-'OddsRatio_working_3-way'!U18/(3*'OddsRatio_working_3-way'!X18^(1/3))*COS(('OddsRatio_working_3-way'!Y18)/3)</f>
        <v>0.5336487341455175</v>
      </c>
      <c r="AG18" s="11">
        <f>-'OddsRatio_working_3-way'!U18/(3*'OddsRatio_working_3-way'!X18^(1/3))*COS(('OddsRatio_working_3-way'!Y18+2*PI())/3)</f>
        <v>-0.30859665947775583</v>
      </c>
      <c r="AH18" s="11">
        <f>-'OddsRatio_working_3-way'!U18/(3*'OddsRatio_working_3-way'!X18^(1/3))*COS(('OddsRatio_working_3-way'!Y18+4*PI())/3)</f>
        <v>-0.22505207466776161</v>
      </c>
      <c r="AI18" s="11">
        <f>'OddsRatio_working_3-way'!U18/(3*'OddsRatio_working_3-way'!X18^(1/3))*SIN(('OddsRatio_working_3-way'!Y18)/3)</f>
        <v>-4.823448852938559E-2</v>
      </c>
      <c r="AJ18" s="11">
        <f>'OddsRatio_working_3-way'!U18/(3*'OddsRatio_working_3-way'!X18^(1/3))*SIN(('OddsRatio_working_3-way'!Y18+2*PI())/3)</f>
        <v>-0.43803611620273358</v>
      </c>
      <c r="AK18" s="11">
        <f>'OddsRatio_working_3-way'!U18/(3*'OddsRatio_working_3-way'!X18^(1/3))*SIN(('OddsRatio_working_3-way'!Y18+4*PI())/3)</f>
        <v>0.48627060473211919</v>
      </c>
      <c r="AL18" s="11">
        <f>'OddsRatio_working_3-way'!Z18+'OddsRatio_working_3-way'!AF18</f>
        <v>1.0672974682910352</v>
      </c>
      <c r="AM18" s="11">
        <f>'OddsRatio_working_3-way'!AA18+'OddsRatio_working_3-way'!AG18</f>
        <v>-0.61719331895551166</v>
      </c>
      <c r="AN18" s="11">
        <f>'OddsRatio_working_3-way'!AB18+'OddsRatio_working_3-way'!AH18</f>
        <v>-0.45010414933552323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1.0672974682910352</v>
      </c>
      <c r="AS18" s="11">
        <f>IF(('OddsRatio_working_3-way'!X18=0),IF(Q18&gt;0,-Q18^(1/3),(-Q18)^(1/3)),'OddsRatio_working_3-way'!AM18-'OddsRatio_working_3-way'!R18/3)</f>
        <v>-0.61719331895551166</v>
      </c>
      <c r="AT18" s="11">
        <f>IF(('OddsRatio_working_3-way'!X18=0),IF(Q18&gt;0,-Q18^(1/3),(-Q18)^(1/3)),'OddsRatio_working_3-way'!AN18-'OddsRatio_working_3-way'!R18/3)</f>
        <v>-0.45010414933552323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1.43</v>
      </c>
      <c r="B19" s="4">
        <f>IF('True_Odds_Calculator_3-way'!B20="","",'True_Odds_Calculator_3-way'!B20)</f>
        <v>4.8499999999999996</v>
      </c>
      <c r="C19" s="4">
        <f>IF('True_Odds_Calculator_3-way'!C20="","",'True_Odds_Calculator_3-way'!C20)</f>
        <v>6.99</v>
      </c>
      <c r="D19" s="9">
        <f t="shared" si="13"/>
        <v>0.67813454468737899</v>
      </c>
      <c r="E19" s="9">
        <f t="shared" si="14"/>
        <v>0.19048973818797058</v>
      </c>
      <c r="F19" s="9">
        <f t="shared" si="15"/>
        <v>0.1313757171246504</v>
      </c>
      <c r="G19" s="9">
        <f t="shared" si="16"/>
        <v>1.1037991214937808</v>
      </c>
      <c r="H19" s="9">
        <f t="shared" si="17"/>
        <v>1.4746336222423257</v>
      </c>
      <c r="I19" s="9">
        <f t="shared" si="18"/>
        <v>5.2496266177510549</v>
      </c>
      <c r="J19" s="9">
        <f t="shared" si="19"/>
        <v>7.6117567377477489</v>
      </c>
      <c r="K19" s="11">
        <f t="shared" si="20"/>
        <v>0.69930069930069938</v>
      </c>
      <c r="L19" s="11">
        <f t="shared" si="21"/>
        <v>0.2061855670103093</v>
      </c>
      <c r="M19" s="11">
        <f t="shared" si="22"/>
        <v>0.14306151645207438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-0.20455074032349374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0.21184367009772967</v>
      </c>
      <c r="Q19" s="11">
        <f>2*'OddsRatio_working_3-way'!K19*'OddsRatio_working_3-way'!L19*'OddsRatio_working_3-way'!M19</f>
        <v>4.1254852988847061E-2</v>
      </c>
      <c r="R19" s="11">
        <f t="shared" si="23"/>
        <v>0</v>
      </c>
      <c r="S19" s="11">
        <f t="shared" si="24"/>
        <v>-1.0356534020004144</v>
      </c>
      <c r="T19" s="11">
        <f t="shared" si="25"/>
        <v>-0.20168518052588402</v>
      </c>
      <c r="U19" s="11">
        <f>'OddsRatio_working_3-way'!S19-'OddsRatio_working_3-way'!R19^2/3</f>
        <v>-1.0356534020004144</v>
      </c>
      <c r="V19" s="11">
        <f>'OddsRatio_working_3-way'!S19*'OddsRatio_working_3-way'!R19/3-2*'OddsRatio_working_3-way'!R19^3/27-'OddsRatio_working_3-way'!T19</f>
        <v>0.20168518052588402</v>
      </c>
      <c r="W19" s="11">
        <f>'OddsRatio_working_3-way'!V19^2+4*'OddsRatio_working_3-way'!U19^3/27</f>
        <v>-0.12388886907968638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0.20283354081823154</v>
      </c>
      <c r="Y19" s="11">
        <f>IF('OddsRatio_working_3-way'!W19&gt;=0,IF('OddsRatio_working_3-way'!V19+SQRT('OddsRatio_working_3-way'!W19)&gt;0,0,PI()),ACOS('OddsRatio_working_3-way'!V19/(2*'OddsRatio_working_3-way'!X19)))</f>
        <v>1.0504631987977504</v>
      </c>
      <c r="Z19" s="11">
        <f>'OddsRatio_working_3-way'!X19^(1/3)*COS('OddsRatio_working_3-way'!Y19/3)</f>
        <v>0.55189956074689039</v>
      </c>
      <c r="AA19" s="11">
        <f>'OddsRatio_working_3-way'!X19^(1/3)*COS(('OddsRatio_working_3-way'!Y19+2*PI())/3)</f>
        <v>-0.45050208381182927</v>
      </c>
      <c r="AB19" s="11">
        <f>'OddsRatio_working_3-way'!X19^(1/3)*COS(('OddsRatio_working_3-way'!Y19+4*PI())/3)</f>
        <v>-0.1013974769350612</v>
      </c>
      <c r="AC19" s="11">
        <f>'OddsRatio_working_3-way'!X19^(1/3)*SIN('OddsRatio_working_3-way'!Y19/3)</f>
        <v>0.20155563875564059</v>
      </c>
      <c r="AD19" s="11">
        <f>'OddsRatio_working_3-way'!X19^(1/3)*SIN(('OddsRatio_working_3-way'!Y19+2*PI())/3)</f>
        <v>0.3771812205664597</v>
      </c>
      <c r="AE19" s="11">
        <f>'OddsRatio_working_3-way'!X19^(1/3)*SIN(('OddsRatio_working_3-way'!Y19+4*PI())/3)</f>
        <v>-0.57873685932210028</v>
      </c>
      <c r="AF19" s="11">
        <f>-'OddsRatio_working_3-way'!U19/(3*'OddsRatio_working_3-way'!X19^(1/3))*COS(('OddsRatio_working_3-way'!Y19)/3)</f>
        <v>0.55189956074689039</v>
      </c>
      <c r="AG19" s="11">
        <f>-'OddsRatio_working_3-way'!U19/(3*'OddsRatio_working_3-way'!X19^(1/3))*COS(('OddsRatio_working_3-way'!Y19+2*PI())/3)</f>
        <v>-0.45050208381182927</v>
      </c>
      <c r="AH19" s="11">
        <f>-'OddsRatio_working_3-way'!U19/(3*'OddsRatio_working_3-way'!X19^(1/3))*COS(('OddsRatio_working_3-way'!Y19+4*PI())/3)</f>
        <v>-0.1013974769350612</v>
      </c>
      <c r="AI19" s="11">
        <f>'OddsRatio_working_3-way'!U19/(3*'OddsRatio_working_3-way'!X19^(1/3))*SIN(('OddsRatio_working_3-way'!Y19)/3)</f>
        <v>-0.20155563875564059</v>
      </c>
      <c r="AJ19" s="11">
        <f>'OddsRatio_working_3-way'!U19/(3*'OddsRatio_working_3-way'!X19^(1/3))*SIN(('OddsRatio_working_3-way'!Y19+2*PI())/3)</f>
        <v>-0.3771812205664597</v>
      </c>
      <c r="AK19" s="11">
        <f>'OddsRatio_working_3-way'!U19/(3*'OddsRatio_working_3-way'!X19^(1/3))*SIN(('OddsRatio_working_3-way'!Y19+4*PI())/3)</f>
        <v>0.57873685932210028</v>
      </c>
      <c r="AL19" s="11">
        <f>'OddsRatio_working_3-way'!Z19+'OddsRatio_working_3-way'!AF19</f>
        <v>1.1037991214937808</v>
      </c>
      <c r="AM19" s="11">
        <f>'OddsRatio_working_3-way'!AA19+'OddsRatio_working_3-way'!AG19</f>
        <v>-0.90100416762365854</v>
      </c>
      <c r="AN19" s="11">
        <f>'OddsRatio_working_3-way'!AB19+'OddsRatio_working_3-way'!AH19</f>
        <v>-0.20279495387012239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1.1037991214937808</v>
      </c>
      <c r="AS19" s="11">
        <f>IF(('OddsRatio_working_3-way'!X19=0),IF(Q19&gt;0,-Q19^(1/3),(-Q19)^(1/3)),'OddsRatio_working_3-way'!AM19-'OddsRatio_working_3-way'!R19/3)</f>
        <v>-0.90100416762365854</v>
      </c>
      <c r="AT19" s="11">
        <f>IF(('OddsRatio_working_3-way'!X19=0),IF(Q19&gt;0,-Q19^(1/3),(-Q19)^(1/3)),'OddsRatio_working_3-way'!AN19-'OddsRatio_working_3-way'!R19/3)</f>
        <v>-0.20279495387012239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2.04</v>
      </c>
      <c r="B20" s="4">
        <f>IF('True_Odds_Calculator_3-way'!B21="","",'True_Odds_Calculator_3-way'!B21)</f>
        <v>3.81</v>
      </c>
      <c r="C20" s="4">
        <f>IF('True_Odds_Calculator_3-way'!C21="","",'True_Odds_Calculator_3-way'!C21)</f>
        <v>3.42</v>
      </c>
      <c r="D20" s="9">
        <f t="shared" si="13"/>
        <v>0.47272451632374163</v>
      </c>
      <c r="E20" s="9">
        <f t="shared" si="14"/>
        <v>0.2491456323505444</v>
      </c>
      <c r="F20" s="9">
        <f t="shared" si="15"/>
        <v>0.27812985132571399</v>
      </c>
      <c r="G20" s="9">
        <f t="shared" si="16"/>
        <v>1.0724970672640248</v>
      </c>
      <c r="H20" s="9">
        <f t="shared" si="17"/>
        <v>2.1153969499545862</v>
      </c>
      <c r="I20" s="9">
        <f t="shared" si="18"/>
        <v>4.0137167590119098</v>
      </c>
      <c r="J20" s="9">
        <f t="shared" si="19"/>
        <v>3.5954429027789394</v>
      </c>
      <c r="K20" s="11">
        <f t="shared" si="20"/>
        <v>0.49019607843137253</v>
      </c>
      <c r="L20" s="11">
        <f t="shared" si="21"/>
        <v>0.26246719160104987</v>
      </c>
      <c r="M20" s="11">
        <f t="shared" si="22"/>
        <v>0.29239766081871343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-0.26605644022739339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0.23587737807283896</v>
      </c>
      <c r="Q20" s="11">
        <f>2*'OddsRatio_working_3-way'!K20*'OddsRatio_working_3-way'!L20*'OddsRatio_working_3-way'!M20</f>
        <v>7.5239993005690245E-2</v>
      </c>
      <c r="R20" s="11">
        <f t="shared" si="23"/>
        <v>0</v>
      </c>
      <c r="S20" s="11">
        <f t="shared" si="24"/>
        <v>-0.8865689470671676</v>
      </c>
      <c r="T20" s="11">
        <f t="shared" si="25"/>
        <v>-0.28279711230212679</v>
      </c>
      <c r="U20" s="11">
        <f>'OddsRatio_working_3-way'!S20-'OddsRatio_working_3-way'!R20^2/3</f>
        <v>-0.8865689470671676</v>
      </c>
      <c r="V20" s="11">
        <f>'OddsRatio_working_3-way'!S20*'OddsRatio_working_3-way'!R20/3-2*'OddsRatio_working_3-way'!R20^3/27-'OddsRatio_working_3-way'!T20</f>
        <v>0.28279711230212679</v>
      </c>
      <c r="W20" s="11">
        <f>'OddsRatio_working_3-way'!V20^2+4*'OddsRatio_working_3-way'!U20^3/27</f>
        <v>-2.3262412547151251E-2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0.16065227921941611</v>
      </c>
      <c r="Y20" s="11">
        <f>IF('OddsRatio_working_3-way'!W20&gt;=0,IF('OddsRatio_working_3-way'!V20+SQRT('OddsRatio_working_3-way'!W20)&gt;0,0,PI()),ACOS('OddsRatio_working_3-way'!V20/(2*'OddsRatio_working_3-way'!X20)))</f>
        <v>0.4946122920532523</v>
      </c>
      <c r="Z20" s="11">
        <f>'OddsRatio_working_3-way'!X20^(1/3)*COS('OddsRatio_working_3-way'!Y20/3)</f>
        <v>0.53624853363201253</v>
      </c>
      <c r="AA20" s="11">
        <f>'OddsRatio_working_3-way'!X20^(1/3)*COS(('OddsRatio_working_3-way'!Y20+2*PI())/3)</f>
        <v>-0.34539243231726047</v>
      </c>
      <c r="AB20" s="11">
        <f>'OddsRatio_working_3-way'!X20^(1/3)*COS(('OddsRatio_working_3-way'!Y20+4*PI())/3)</f>
        <v>-0.19085610131475217</v>
      </c>
      <c r="AC20" s="11">
        <f>'OddsRatio_working_3-way'!X20^(1/3)*SIN('OddsRatio_working_3-way'!Y20/3)</f>
        <v>8.9221592303875399E-2</v>
      </c>
      <c r="AD20" s="11">
        <f>'OddsRatio_working_3-way'!X20^(1/3)*SIN(('OddsRatio_working_3-way'!Y20+2*PI())/3)</f>
        <v>0.4197940567155391</v>
      </c>
      <c r="AE20" s="11">
        <f>'OddsRatio_working_3-way'!X20^(1/3)*SIN(('OddsRatio_working_3-way'!Y20+4*PI())/3)</f>
        <v>-0.50901564901941443</v>
      </c>
      <c r="AF20" s="11">
        <f>-'OddsRatio_working_3-way'!U20/(3*'OddsRatio_working_3-way'!X20^(1/3))*COS(('OddsRatio_working_3-way'!Y20)/3)</f>
        <v>0.53624853363201241</v>
      </c>
      <c r="AG20" s="11">
        <f>-'OddsRatio_working_3-way'!U20/(3*'OddsRatio_working_3-way'!X20^(1/3))*COS(('OddsRatio_working_3-way'!Y20+2*PI())/3)</f>
        <v>-0.34539243231726036</v>
      </c>
      <c r="AH20" s="11">
        <f>-'OddsRatio_working_3-way'!U20/(3*'OddsRatio_working_3-way'!X20^(1/3))*COS(('OddsRatio_working_3-way'!Y20+4*PI())/3)</f>
        <v>-0.19085610131475211</v>
      </c>
      <c r="AI20" s="11">
        <f>'OddsRatio_working_3-way'!U20/(3*'OddsRatio_working_3-way'!X20^(1/3))*SIN(('OddsRatio_working_3-way'!Y20)/3)</f>
        <v>-8.9221592303875386E-2</v>
      </c>
      <c r="AJ20" s="11">
        <f>'OddsRatio_working_3-way'!U20/(3*'OddsRatio_working_3-way'!X20^(1/3))*SIN(('OddsRatio_working_3-way'!Y20+2*PI())/3)</f>
        <v>-0.41979405671553899</v>
      </c>
      <c r="AK20" s="11">
        <f>'OddsRatio_working_3-way'!U20/(3*'OddsRatio_working_3-way'!X20^(1/3))*SIN(('OddsRatio_working_3-way'!Y20+4*PI())/3)</f>
        <v>0.50901564901941432</v>
      </c>
      <c r="AL20" s="11">
        <f>'OddsRatio_working_3-way'!Z20+'OddsRatio_working_3-way'!AF20</f>
        <v>1.0724970672640248</v>
      </c>
      <c r="AM20" s="11">
        <f>'OddsRatio_working_3-way'!AA20+'OddsRatio_working_3-way'!AG20</f>
        <v>-0.69078486463452082</v>
      </c>
      <c r="AN20" s="11">
        <f>'OddsRatio_working_3-way'!AB20+'OddsRatio_working_3-way'!AH20</f>
        <v>-0.38171220262950428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1.0724970672640248</v>
      </c>
      <c r="AS20" s="11">
        <f>IF(('OddsRatio_working_3-way'!X20=0),IF(Q20&gt;0,-Q20^(1/3),(-Q20)^(1/3)),'OddsRatio_working_3-way'!AM20-'OddsRatio_working_3-way'!R20/3)</f>
        <v>-0.69078486463452082</v>
      </c>
      <c r="AT20" s="11">
        <f>IF(('OddsRatio_working_3-way'!X20=0),IF(Q20&gt;0,-Q20^(1/3),(-Q20)^(1/3)),'OddsRatio_working_3-way'!AN20-'OddsRatio_working_3-way'!R20/3)</f>
        <v>-0.38171220262950428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1.94</v>
      </c>
      <c r="B21" s="4">
        <f>IF('True_Odds_Calculator_3-way'!B22="","",'True_Odds_Calculator_3-way'!B22)</f>
        <v>3.75</v>
      </c>
      <c r="C21" s="4">
        <f>IF('True_Odds_Calculator_3-way'!C22="","",'True_Odds_Calculator_3-way'!C22)</f>
        <v>3.76</v>
      </c>
      <c r="D21" s="9">
        <f t="shared" si="13"/>
        <v>0.49649849655146144</v>
      </c>
      <c r="E21" s="9">
        <f t="shared" si="14"/>
        <v>0.25209262545858535</v>
      </c>
      <c r="F21" s="9">
        <f t="shared" si="15"/>
        <v>0.25140887798995309</v>
      </c>
      <c r="G21" s="9">
        <f t="shared" si="16"/>
        <v>1.0788348826956839</v>
      </c>
      <c r="H21" s="9">
        <f t="shared" si="17"/>
        <v>2.0141047897339428</v>
      </c>
      <c r="I21" s="9">
        <f t="shared" si="18"/>
        <v>3.9667959274131306</v>
      </c>
      <c r="J21" s="9">
        <f t="shared" si="19"/>
        <v>3.9775842762400875</v>
      </c>
      <c r="K21" s="11">
        <f t="shared" si="20"/>
        <v>0.51546391752577325</v>
      </c>
      <c r="L21" s="11">
        <f t="shared" si="21"/>
        <v>0.26666666666666666</v>
      </c>
      <c r="M21" s="11">
        <f t="shared" si="22"/>
        <v>0.26595744680851063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-0.26082474226804109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0.23579732397455583</v>
      </c>
      <c r="Q21" s="11">
        <f>2*'OddsRatio_working_3-way'!K21*'OddsRatio_working_3-way'!L21*'OddsRatio_working_3-way'!M21</f>
        <v>7.3115449294435919E-2</v>
      </c>
      <c r="R21" s="11">
        <f t="shared" si="23"/>
        <v>0</v>
      </c>
      <c r="S21" s="11">
        <f t="shared" si="24"/>
        <v>-0.90404507610798135</v>
      </c>
      <c r="T21" s="11">
        <f t="shared" si="25"/>
        <v>-0.28032405460712601</v>
      </c>
      <c r="U21" s="11">
        <f>'OddsRatio_working_3-way'!S21-'OddsRatio_working_3-way'!R21^2/3</f>
        <v>-0.90404507610798135</v>
      </c>
      <c r="V21" s="11">
        <f>'OddsRatio_working_3-way'!S21*'OddsRatio_working_3-way'!R21/3-2*'OddsRatio_working_3-way'!R21^3/27-'OddsRatio_working_3-way'!T21</f>
        <v>0.28032405460712601</v>
      </c>
      <c r="W21" s="11">
        <f>'OddsRatio_working_3-way'!V21^2+4*'OddsRatio_working_3-way'!U21^3/27</f>
        <v>-3.0881206669430519E-2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0.16542580078452807</v>
      </c>
      <c r="Y21" s="11">
        <f>IF('OddsRatio_working_3-way'!W21&gt;=0,IF('OddsRatio_working_3-way'!V21+SQRT('OddsRatio_working_3-way'!W21)&gt;0,0,PI()),ACOS('OddsRatio_working_3-way'!V21/(2*'OddsRatio_working_3-way'!X21)))</f>
        <v>0.5599525189136314</v>
      </c>
      <c r="Z21" s="11">
        <f>'OddsRatio_working_3-way'!X21^(1/3)*COS('OddsRatio_working_3-way'!Y21/3)</f>
        <v>0.53941744134784197</v>
      </c>
      <c r="AA21" s="11">
        <f>'OddsRatio_working_3-way'!X21^(1/3)*COS(('OddsRatio_working_3-way'!Y21+2*PI())/3)</f>
        <v>-0.35792939287894293</v>
      </c>
      <c r="AB21" s="11">
        <f>'OddsRatio_working_3-way'!X21^(1/3)*COS(('OddsRatio_working_3-way'!Y21+4*PI())/3)</f>
        <v>-0.18148804846889896</v>
      </c>
      <c r="AC21" s="11">
        <f>'OddsRatio_working_3-way'!X21^(1/3)*SIN('OddsRatio_working_3-way'!Y21/3)</f>
        <v>0.10186845769131839</v>
      </c>
      <c r="AD21" s="11">
        <f>'OddsRatio_working_3-way'!X21^(1/3)*SIN(('OddsRatio_working_3-way'!Y21+2*PI())/3)</f>
        <v>0.41621497860597451</v>
      </c>
      <c r="AE21" s="11">
        <f>'OddsRatio_working_3-way'!X21^(1/3)*SIN(('OddsRatio_working_3-way'!Y21+4*PI())/3)</f>
        <v>-0.51808343629729281</v>
      </c>
      <c r="AF21" s="11">
        <f>-'OddsRatio_working_3-way'!U21/(3*'OddsRatio_working_3-way'!X21^(1/3))*COS(('OddsRatio_working_3-way'!Y21)/3)</f>
        <v>0.53941744134784197</v>
      </c>
      <c r="AG21" s="11">
        <f>-'OddsRatio_working_3-way'!U21/(3*'OddsRatio_working_3-way'!X21^(1/3))*COS(('OddsRatio_working_3-way'!Y21+2*PI())/3)</f>
        <v>-0.35792939287894293</v>
      </c>
      <c r="AH21" s="11">
        <f>-'OddsRatio_working_3-way'!U21/(3*'OddsRatio_working_3-way'!X21^(1/3))*COS(('OddsRatio_working_3-way'!Y21+4*PI())/3)</f>
        <v>-0.18148804846889896</v>
      </c>
      <c r="AI21" s="11">
        <f>'OddsRatio_working_3-way'!U21/(3*'OddsRatio_working_3-way'!X21^(1/3))*SIN(('OddsRatio_working_3-way'!Y21)/3)</f>
        <v>-0.10186845769131839</v>
      </c>
      <c r="AJ21" s="11">
        <f>'OddsRatio_working_3-way'!U21/(3*'OddsRatio_working_3-way'!X21^(1/3))*SIN(('OddsRatio_working_3-way'!Y21+2*PI())/3)</f>
        <v>-0.41621497860597451</v>
      </c>
      <c r="AK21" s="11">
        <f>'OddsRatio_working_3-way'!U21/(3*'OddsRatio_working_3-way'!X21^(1/3))*SIN(('OddsRatio_working_3-way'!Y21+4*PI())/3)</f>
        <v>0.51808343629729281</v>
      </c>
      <c r="AL21" s="11">
        <f>'OddsRatio_working_3-way'!Z21+'OddsRatio_working_3-way'!AF21</f>
        <v>1.0788348826956839</v>
      </c>
      <c r="AM21" s="11">
        <f>'OddsRatio_working_3-way'!AA21+'OddsRatio_working_3-way'!AG21</f>
        <v>-0.71585878575788586</v>
      </c>
      <c r="AN21" s="11">
        <f>'OddsRatio_working_3-way'!AB21+'OddsRatio_working_3-way'!AH21</f>
        <v>-0.36297609693779792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1.0788348826956839</v>
      </c>
      <c r="AS21" s="11">
        <f>IF(('OddsRatio_working_3-way'!X21=0),IF(Q21&gt;0,-Q21^(1/3),(-Q21)^(1/3)),'OddsRatio_working_3-way'!AM21-'OddsRatio_working_3-way'!R21/3)</f>
        <v>-0.71585878575788586</v>
      </c>
      <c r="AT21" s="11">
        <f>IF(('OddsRatio_working_3-way'!X21=0),IF(Q21&gt;0,-Q21^(1/3),(-Q21)^(1/3)),'OddsRatio_working_3-way'!AN21-'OddsRatio_working_3-way'!R21/3)</f>
        <v>-0.36297609693779792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2.2999999999999998</v>
      </c>
      <c r="B22" s="4">
        <f>IF('True_Odds_Calculator_3-way'!B23="","",'True_Odds_Calculator_3-way'!B23)</f>
        <v>3.36</v>
      </c>
      <c r="C22" s="4">
        <f>IF('True_Odds_Calculator_3-way'!C23="","",'True_Odds_Calculator_3-way'!C23)</f>
        <v>3.2</v>
      </c>
      <c r="D22" s="9">
        <f t="shared" si="13"/>
        <v>0.41821339533594476</v>
      </c>
      <c r="E22" s="9">
        <f t="shared" si="14"/>
        <v>0.28365376549399163</v>
      </c>
      <c r="F22" s="9">
        <f t="shared" si="15"/>
        <v>0.29813283917006361</v>
      </c>
      <c r="G22" s="9">
        <f t="shared" si="16"/>
        <v>1.0700952251287785</v>
      </c>
      <c r="H22" s="9">
        <f t="shared" si="17"/>
        <v>2.391123792667412</v>
      </c>
      <c r="I22" s="9">
        <f t="shared" si="18"/>
        <v>3.525424731303918</v>
      </c>
      <c r="J22" s="9">
        <f t="shared" si="19"/>
        <v>3.3542094952833121</v>
      </c>
      <c r="K22" s="11">
        <f t="shared" si="20"/>
        <v>0.43478260869565222</v>
      </c>
      <c r="L22" s="11">
        <f t="shared" si="21"/>
        <v>0.29761904761904762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-0.27293607660455488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0.23696299171842655</v>
      </c>
      <c r="Q22" s="11">
        <f>2*'OddsRatio_working_3-way'!K22*'OddsRatio_working_3-way'!L22*'OddsRatio_working_3-way'!M22</f>
        <v>8.087474120082816E-2</v>
      </c>
      <c r="R22" s="11">
        <f t="shared" si="23"/>
        <v>0</v>
      </c>
      <c r="S22" s="11">
        <f t="shared" si="24"/>
        <v>-0.86819959701315652</v>
      </c>
      <c r="T22" s="11">
        <f t="shared" si="25"/>
        <v>-0.29631385563588952</v>
      </c>
      <c r="U22" s="11">
        <f>'OddsRatio_working_3-way'!S22-'OddsRatio_working_3-way'!R22^2/3</f>
        <v>-0.86819959701315652</v>
      </c>
      <c r="V22" s="11">
        <f>'OddsRatio_working_3-way'!S22*'OddsRatio_working_3-way'!R22/3-2*'OddsRatio_working_3-way'!R22^3/27-'OddsRatio_working_3-way'!T22</f>
        <v>0.29631385563588952</v>
      </c>
      <c r="W22" s="11">
        <f>'OddsRatio_working_3-way'!V22^2+4*'OddsRatio_working_3-way'!U22^3/27</f>
        <v>-9.1496958898591302E-3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0.15568525695426808</v>
      </c>
      <c r="Y22" s="11">
        <f>IF('OddsRatio_working_3-way'!W22&gt;=0,IF('OddsRatio_working_3-way'!V22+SQRT('OddsRatio_working_3-way'!W22)&gt;0,0,PI()),ACOS('OddsRatio_working_3-way'!V22/(2*'OddsRatio_working_3-way'!X22)))</f>
        <v>0.31225280103870046</v>
      </c>
      <c r="Z22" s="11">
        <f>'OddsRatio_working_3-way'!X22^(1/3)*COS('OddsRatio_working_3-way'!Y22/3)</f>
        <v>0.53504761256438937</v>
      </c>
      <c r="AA22" s="11">
        <f>'OddsRatio_working_3-way'!X22^(1/3)*COS(('OddsRatio_working_3-way'!Y22+2*PI())/3)</f>
        <v>-0.31592771593988128</v>
      </c>
      <c r="AB22" s="11">
        <f>'OddsRatio_working_3-way'!X22^(1/3)*COS(('OddsRatio_working_3-way'!Y22+4*PI())/3)</f>
        <v>-0.21911989662450776</v>
      </c>
      <c r="AC22" s="11">
        <f>'OddsRatio_working_3-way'!X22^(1/3)*SIN('OddsRatio_working_3-way'!Y22/3)</f>
        <v>5.5892020541391529E-2</v>
      </c>
      <c r="AD22" s="11">
        <f>'OddsRatio_working_3-way'!X22^(1/3)*SIN(('OddsRatio_working_3-way'!Y22+2*PI())/3)</f>
        <v>0.43541881444427954</v>
      </c>
      <c r="AE22" s="11">
        <f>'OddsRatio_working_3-way'!X22^(1/3)*SIN(('OddsRatio_working_3-way'!Y22+4*PI())/3)</f>
        <v>-0.49131083498567102</v>
      </c>
      <c r="AF22" s="11">
        <f>-'OddsRatio_working_3-way'!U22/(3*'OddsRatio_working_3-way'!X22^(1/3))*COS(('OddsRatio_working_3-way'!Y22)/3)</f>
        <v>0.53504761256438926</v>
      </c>
      <c r="AG22" s="11">
        <f>-'OddsRatio_working_3-way'!U22/(3*'OddsRatio_working_3-way'!X22^(1/3))*COS(('OddsRatio_working_3-way'!Y22+2*PI())/3)</f>
        <v>-0.31592771593988123</v>
      </c>
      <c r="AH22" s="11">
        <f>-'OddsRatio_working_3-way'!U22/(3*'OddsRatio_working_3-way'!X22^(1/3))*COS(('OddsRatio_working_3-way'!Y22+4*PI())/3)</f>
        <v>-0.21911989662450773</v>
      </c>
      <c r="AI22" s="11">
        <f>'OddsRatio_working_3-way'!U22/(3*'OddsRatio_working_3-way'!X22^(1/3))*SIN(('OddsRatio_working_3-way'!Y22)/3)</f>
        <v>-5.5892020541391516E-2</v>
      </c>
      <c r="AJ22" s="11">
        <f>'OddsRatio_working_3-way'!U22/(3*'OddsRatio_working_3-way'!X22^(1/3))*SIN(('OddsRatio_working_3-way'!Y22+2*PI())/3)</f>
        <v>-0.43541881444427943</v>
      </c>
      <c r="AK22" s="11">
        <f>'OddsRatio_working_3-way'!U22/(3*'OddsRatio_working_3-way'!X22^(1/3))*SIN(('OddsRatio_working_3-way'!Y22+4*PI())/3)</f>
        <v>0.49131083498567091</v>
      </c>
      <c r="AL22" s="11">
        <f>'OddsRatio_working_3-way'!Z22+'OddsRatio_working_3-way'!AF22</f>
        <v>1.0700952251287785</v>
      </c>
      <c r="AM22" s="11">
        <f>'OddsRatio_working_3-way'!AA22+'OddsRatio_working_3-way'!AG22</f>
        <v>-0.63185543187976245</v>
      </c>
      <c r="AN22" s="11">
        <f>'OddsRatio_working_3-way'!AB22+'OddsRatio_working_3-way'!AH22</f>
        <v>-0.43823979324901552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1.0700952251287785</v>
      </c>
      <c r="AS22" s="11">
        <f>IF(('OddsRatio_working_3-way'!X22=0),IF(Q22&gt;0,-Q22^(1/3),(-Q22)^(1/3)),'OddsRatio_working_3-way'!AM22-'OddsRatio_working_3-way'!R22/3)</f>
        <v>-0.63185543187976245</v>
      </c>
      <c r="AT22" s="11">
        <f>IF(('OddsRatio_working_3-way'!X22=0),IF(Q22&gt;0,-Q22^(1/3),(-Q22)^(1/3)),'OddsRatio_working_3-way'!AN22-'OddsRatio_working_3-way'!R22/3)</f>
        <v>-0.43823979324901552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2.14</v>
      </c>
      <c r="B23" s="4">
        <f>IF('True_Odds_Calculator_3-way'!B24="","",'True_Odds_Calculator_3-way'!B24)</f>
        <v>3.7</v>
      </c>
      <c r="C23" s="4">
        <f>IF('True_Odds_Calculator_3-way'!C24="","",'True_Odds_Calculator_3-way'!C24)</f>
        <v>3.26</v>
      </c>
      <c r="D23" s="9">
        <f t="shared" si="13"/>
        <v>0.45042270415400426</v>
      </c>
      <c r="E23" s="9">
        <f t="shared" si="14"/>
        <v>0.25708278672476703</v>
      </c>
      <c r="F23" s="9">
        <f t="shared" si="15"/>
        <v>0.29249450912122865</v>
      </c>
      <c r="G23" s="9">
        <f t="shared" si="16"/>
        <v>1.0702953976061105</v>
      </c>
      <c r="H23" s="9">
        <f t="shared" si="17"/>
        <v>2.2201367532709662</v>
      </c>
      <c r="I23" s="9">
        <f t="shared" si="18"/>
        <v>3.8897975735364989</v>
      </c>
      <c r="J23" s="9">
        <f t="shared" si="19"/>
        <v>3.4188675985898089</v>
      </c>
      <c r="K23" s="11">
        <f t="shared" si="20"/>
        <v>0.46728971962616822</v>
      </c>
      <c r="L23" s="11">
        <f t="shared" si="21"/>
        <v>0.27027027027027023</v>
      </c>
      <c r="M23" s="11">
        <f t="shared" si="22"/>
        <v>0.30674846625766872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-0.26949080839339423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0.23631796465922955</v>
      </c>
      <c r="Q23" s="11">
        <f>2*'OddsRatio_working_3-way'!K23*'OddsRatio_working_3-way'!L23*'OddsRatio_working_3-way'!M23</f>
        <v>7.7481299888271959E-2</v>
      </c>
      <c r="R23" s="11">
        <f t="shared" si="23"/>
        <v>0</v>
      </c>
      <c r="S23" s="11">
        <f t="shared" si="24"/>
        <v>-0.87690547246516848</v>
      </c>
      <c r="T23" s="11">
        <f t="shared" si="25"/>
        <v>-0.28750999097218627</v>
      </c>
      <c r="U23" s="11">
        <f>'OddsRatio_working_3-way'!S23-'OddsRatio_working_3-way'!R23^2/3</f>
        <v>-0.87690547246516848</v>
      </c>
      <c r="V23" s="11">
        <f>'OddsRatio_working_3-way'!S23*'OddsRatio_working_3-way'!R23/3-2*'OddsRatio_working_3-way'!R23^3/27-'OddsRatio_working_3-way'!T23</f>
        <v>0.28750999097218627</v>
      </c>
      <c r="W23" s="11">
        <f>'OddsRatio_working_3-way'!V23^2+4*'OddsRatio_working_3-way'!U23^3/27</f>
        <v>-1.723549322499926E-2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0.1580328194820825</v>
      </c>
      <c r="Y23" s="11">
        <f>IF('OddsRatio_working_3-way'!W23&gt;=0,IF('OddsRatio_working_3-way'!V23+SQRT('OddsRatio_working_3-way'!W23)&gt;0,0,PI()),ACOS('OddsRatio_working_3-way'!V23/(2*'OddsRatio_working_3-way'!X23)))</f>
        <v>0.4283489328850183</v>
      </c>
      <c r="Z23" s="11">
        <f>'OddsRatio_working_3-way'!X23^(1/3)*COS('OddsRatio_working_3-way'!Y23/3)</f>
        <v>0.53514769880305535</v>
      </c>
      <c r="AA23" s="11">
        <f>'OddsRatio_working_3-way'!X23^(1/3)*COS(('OddsRatio_working_3-way'!Y23+2*PI())/3)</f>
        <v>-0.3342002215497839</v>
      </c>
      <c r="AB23" s="11">
        <f>'OddsRatio_working_3-way'!X23^(1/3)*COS(('OddsRatio_working_3-way'!Y23+4*PI())/3)</f>
        <v>-0.20094747725327161</v>
      </c>
      <c r="AC23" s="11">
        <f>'OddsRatio_working_3-way'!X23^(1/3)*SIN('OddsRatio_working_3-way'!Y23/3)</f>
        <v>7.6933507789847852E-2</v>
      </c>
      <c r="AD23" s="11">
        <f>'OddsRatio_working_3-way'!X23^(1/3)*SIN(('OddsRatio_working_3-way'!Y23+2*PI())/3)</f>
        <v>0.42498474804530534</v>
      </c>
      <c r="AE23" s="11">
        <f>'OddsRatio_working_3-way'!X23^(1/3)*SIN(('OddsRatio_working_3-way'!Y23+4*PI())/3)</f>
        <v>-0.50191825583515304</v>
      </c>
      <c r="AF23" s="11">
        <f>-'OddsRatio_working_3-way'!U23/(3*'OddsRatio_working_3-way'!X23^(1/3))*COS(('OddsRatio_working_3-way'!Y23)/3)</f>
        <v>0.53514769880305513</v>
      </c>
      <c r="AG23" s="11">
        <f>-'OddsRatio_working_3-way'!U23/(3*'OddsRatio_working_3-way'!X23^(1/3))*COS(('OddsRatio_working_3-way'!Y23+2*PI())/3)</f>
        <v>-0.33420022154978379</v>
      </c>
      <c r="AH23" s="11">
        <f>-'OddsRatio_working_3-way'!U23/(3*'OddsRatio_working_3-way'!X23^(1/3))*COS(('OddsRatio_working_3-way'!Y23+4*PI())/3)</f>
        <v>-0.20094747725327153</v>
      </c>
      <c r="AI23" s="11">
        <f>'OddsRatio_working_3-way'!U23/(3*'OddsRatio_working_3-way'!X23^(1/3))*SIN(('OddsRatio_working_3-way'!Y23)/3)</f>
        <v>-7.6933507789847824E-2</v>
      </c>
      <c r="AJ23" s="11">
        <f>'OddsRatio_working_3-way'!U23/(3*'OddsRatio_working_3-way'!X23^(1/3))*SIN(('OddsRatio_working_3-way'!Y23+2*PI())/3)</f>
        <v>-0.42498474804530512</v>
      </c>
      <c r="AK23" s="11">
        <f>'OddsRatio_working_3-way'!U23/(3*'OddsRatio_working_3-way'!X23^(1/3))*SIN(('OddsRatio_working_3-way'!Y23+4*PI())/3)</f>
        <v>0.50191825583515282</v>
      </c>
      <c r="AL23" s="11">
        <f>'OddsRatio_working_3-way'!Z23+'OddsRatio_working_3-way'!AF23</f>
        <v>1.0702953976061105</v>
      </c>
      <c r="AM23" s="11">
        <f>'OddsRatio_working_3-way'!AA23+'OddsRatio_working_3-way'!AG23</f>
        <v>-0.6684004430995677</v>
      </c>
      <c r="AN23" s="11">
        <f>'OddsRatio_working_3-way'!AB23+'OddsRatio_working_3-way'!AH23</f>
        <v>-0.40189495450654311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1.0702953976061105</v>
      </c>
      <c r="AS23" s="11">
        <f>IF(('OddsRatio_working_3-way'!X23=0),IF(Q23&gt;0,-Q23^(1/3),(-Q23)^(1/3)),'OddsRatio_working_3-way'!AM23-'OddsRatio_working_3-way'!R23/3)</f>
        <v>-0.6684004430995677</v>
      </c>
      <c r="AT23" s="11">
        <f>IF(('OddsRatio_working_3-way'!X23=0),IF(Q23&gt;0,-Q23^(1/3),(-Q23)^(1/3)),'OddsRatio_working_3-way'!AN23-'OddsRatio_working_3-way'!R23/3)</f>
        <v>-0.40189495450654311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2.0299999999999998</v>
      </c>
      <c r="B24" s="4">
        <f>IF('True_Odds_Calculator_3-way'!B25="","",'True_Odds_Calculator_3-way'!B25)</f>
        <v>3.66</v>
      </c>
      <c r="C24" s="4">
        <f>IF('True_Odds_Calculator_3-way'!C25="","",'True_Odds_Calculator_3-way'!C25)</f>
        <v>3.58</v>
      </c>
      <c r="D24" s="9">
        <f t="shared" si="13"/>
        <v>0.47507766524445988</v>
      </c>
      <c r="E24" s="9">
        <f t="shared" si="14"/>
        <v>0.25950568588361245</v>
      </c>
      <c r="F24" s="9">
        <f t="shared" si="15"/>
        <v>0.26541664887192784</v>
      </c>
      <c r="G24" s="9">
        <f t="shared" si="16"/>
        <v>1.0727368849299106</v>
      </c>
      <c r="H24" s="9">
        <f t="shared" si="17"/>
        <v>2.1049189914778075</v>
      </c>
      <c r="I24" s="9">
        <f t="shared" si="18"/>
        <v>3.8534801139135624</v>
      </c>
      <c r="J24" s="9">
        <f t="shared" si="19"/>
        <v>3.7676611631191701</v>
      </c>
      <c r="K24" s="11">
        <f t="shared" si="20"/>
        <v>0.49261083743842371</v>
      </c>
      <c r="L24" s="11">
        <f t="shared" si="21"/>
        <v>0.27322404371584696</v>
      </c>
      <c r="M24" s="11">
        <f t="shared" si="22"/>
        <v>0.27932960893854747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-0.26575314778731163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0.23572594794539459</v>
      </c>
      <c r="Q24" s="11">
        <f>2*'OddsRatio_working_3-way'!K24*'OddsRatio_working_3-way'!L24*'OddsRatio_working_3-way'!M24</f>
        <v>7.5191689934735115E-2</v>
      </c>
      <c r="R24" s="11">
        <f t="shared" si="23"/>
        <v>0</v>
      </c>
      <c r="S24" s="11">
        <f t="shared" si="24"/>
        <v>-0.88701093442570056</v>
      </c>
      <c r="T24" s="11">
        <f t="shared" si="25"/>
        <v>-0.28293809710548662</v>
      </c>
      <c r="U24" s="11">
        <f>'OddsRatio_working_3-way'!S24-'OddsRatio_working_3-way'!R24^2/3</f>
        <v>-0.88701093442570056</v>
      </c>
      <c r="V24" s="11">
        <f>'OddsRatio_working_3-way'!S24*'OddsRatio_working_3-way'!R24/3-2*'OddsRatio_working_3-way'!R24^3/27-'OddsRatio_working_3-way'!T24</f>
        <v>0.28293809710548662</v>
      </c>
      <c r="W24" s="11">
        <f>'OddsRatio_working_3-way'!V24^2+4*'OddsRatio_working_3-way'!U24^3/27</f>
        <v>-2.3337131268500594E-2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0.16077243083173057</v>
      </c>
      <c r="Y24" s="11">
        <f>IF('OddsRatio_working_3-way'!W24&gt;=0,IF('OddsRatio_working_3-way'!V24+SQRT('OddsRatio_working_3-way'!W24)&gt;0,0,PI()),ACOS('OddsRatio_working_3-way'!V24/(2*'OddsRatio_working_3-way'!X24)))</f>
        <v>0.49507410563455845</v>
      </c>
      <c r="Z24" s="11">
        <f>'OddsRatio_working_3-way'!X24^(1/3)*COS('OddsRatio_working_3-way'!Y24/3)</f>
        <v>0.5363684424649553</v>
      </c>
      <c r="AA24" s="11">
        <f>'OddsRatio_working_3-way'!X24^(1/3)*COS(('OddsRatio_working_3-way'!Y24+2*PI())/3)</f>
        <v>-0.34554315124196999</v>
      </c>
      <c r="AB24" s="11">
        <f>'OddsRatio_working_3-way'!X24^(1/3)*COS(('OddsRatio_working_3-way'!Y24+4*PI())/3)</f>
        <v>-0.19082529122298544</v>
      </c>
      <c r="AC24" s="11">
        <f>'OddsRatio_working_3-way'!X24^(1/3)*SIN('OddsRatio_working_3-way'!Y24/3)</f>
        <v>8.932639813040355E-2</v>
      </c>
      <c r="AD24" s="11">
        <f>'OddsRatio_working_3-way'!X24^(1/3)*SIN(('OddsRatio_working_3-way'!Y24+2*PI())/3)</f>
        <v>0.41984549789774156</v>
      </c>
      <c r="AE24" s="11">
        <f>'OddsRatio_working_3-way'!X24^(1/3)*SIN(('OddsRatio_working_3-way'!Y24+4*PI())/3)</f>
        <v>-0.50917189602814517</v>
      </c>
      <c r="AF24" s="11">
        <f>-'OddsRatio_working_3-way'!U24/(3*'OddsRatio_working_3-way'!X24^(1/3))*COS(('OddsRatio_working_3-way'!Y24)/3)</f>
        <v>0.5363684424649553</v>
      </c>
      <c r="AG24" s="11">
        <f>-'OddsRatio_working_3-way'!U24/(3*'OddsRatio_working_3-way'!X24^(1/3))*COS(('OddsRatio_working_3-way'!Y24+2*PI())/3)</f>
        <v>-0.34554315124196999</v>
      </c>
      <c r="AH24" s="11">
        <f>-'OddsRatio_working_3-way'!U24/(3*'OddsRatio_working_3-way'!X24^(1/3))*COS(('OddsRatio_working_3-way'!Y24+4*PI())/3)</f>
        <v>-0.19082529122298544</v>
      </c>
      <c r="AI24" s="11">
        <f>'OddsRatio_working_3-way'!U24/(3*'OddsRatio_working_3-way'!X24^(1/3))*SIN(('OddsRatio_working_3-way'!Y24)/3)</f>
        <v>-8.932639813040355E-2</v>
      </c>
      <c r="AJ24" s="11">
        <f>'OddsRatio_working_3-way'!U24/(3*'OddsRatio_working_3-way'!X24^(1/3))*SIN(('OddsRatio_working_3-way'!Y24+2*PI())/3)</f>
        <v>-0.41984549789774156</v>
      </c>
      <c r="AK24" s="11">
        <f>'OddsRatio_working_3-way'!U24/(3*'OddsRatio_working_3-way'!X24^(1/3))*SIN(('OddsRatio_working_3-way'!Y24+4*PI())/3)</f>
        <v>0.50917189602814517</v>
      </c>
      <c r="AL24" s="11">
        <f>'OddsRatio_working_3-way'!Z24+'OddsRatio_working_3-way'!AF24</f>
        <v>1.0727368849299106</v>
      </c>
      <c r="AM24" s="11">
        <f>'OddsRatio_working_3-way'!AA24+'OddsRatio_working_3-way'!AG24</f>
        <v>-0.69108630248393998</v>
      </c>
      <c r="AN24" s="11">
        <f>'OddsRatio_working_3-way'!AB24+'OddsRatio_working_3-way'!AH24</f>
        <v>-0.38165058244597089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1.0727368849299106</v>
      </c>
      <c r="AS24" s="11">
        <f>IF(('OddsRatio_working_3-way'!X24=0),IF(Q24&gt;0,-Q24^(1/3),(-Q24)^(1/3)),'OddsRatio_working_3-way'!AM24-'OddsRatio_working_3-way'!R24/3)</f>
        <v>-0.69108630248393998</v>
      </c>
      <c r="AT24" s="11">
        <f>IF(('OddsRatio_working_3-way'!X24=0),IF(Q24&gt;0,-Q24^(1/3),(-Q24)^(1/3)),'OddsRatio_working_3-way'!AN24-'OddsRatio_working_3-way'!R24/3)</f>
        <v>-0.38165058244597089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1.55</v>
      </c>
      <c r="B25" s="4">
        <f>IF('True_Odds_Calculator_3-way'!B26="","",'True_Odds_Calculator_3-way'!B26)</f>
        <v>4.51</v>
      </c>
      <c r="C25" s="4">
        <f>IF('True_Odds_Calculator_3-way'!C26="","",'True_Odds_Calculator_3-way'!C26)</f>
        <v>5.44</v>
      </c>
      <c r="D25" s="9">
        <f t="shared" si="13"/>
        <v>0.62360813563125106</v>
      </c>
      <c r="E25" s="9">
        <f t="shared" si="14"/>
        <v>0.20610562422680151</v>
      </c>
      <c r="F25" s="9">
        <f t="shared" si="15"/>
        <v>0.17028624014194724</v>
      </c>
      <c r="G25" s="9">
        <f t="shared" si="16"/>
        <v>1.0974020465818326</v>
      </c>
      <c r="H25" s="9">
        <f t="shared" si="17"/>
        <v>1.6035711256200083</v>
      </c>
      <c r="I25" s="9">
        <f t="shared" si="18"/>
        <v>4.8518811835022317</v>
      </c>
      <c r="J25" s="9">
        <f t="shared" si="19"/>
        <v>5.8724650868233379</v>
      </c>
      <c r="K25" s="11">
        <f t="shared" si="20"/>
        <v>0.64516129032258063</v>
      </c>
      <c r="L25" s="11">
        <f t="shared" si="21"/>
        <v>0.22172949002217296</v>
      </c>
      <c r="M25" s="11">
        <f t="shared" si="22"/>
        <v>0.18382352941176469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-0.22539570509557083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0.22351763107073888</v>
      </c>
      <c r="Q25" s="11">
        <f>2*'OddsRatio_working_3-way'!K25*'OddsRatio_working_3-way'!L25*'OddsRatio_working_3-way'!M25</f>
        <v>5.2592383781350324E-2</v>
      </c>
      <c r="R25" s="11">
        <f t="shared" si="23"/>
        <v>0</v>
      </c>
      <c r="S25" s="11">
        <f t="shared" si="24"/>
        <v>-0.99166765833432535</v>
      </c>
      <c r="T25" s="11">
        <f t="shared" si="25"/>
        <v>-0.23333356666690008</v>
      </c>
      <c r="U25" s="11">
        <f>'OddsRatio_working_3-way'!S25-'OddsRatio_working_3-way'!R25^2/3</f>
        <v>-0.99166765833432535</v>
      </c>
      <c r="V25" s="11">
        <f>'OddsRatio_working_3-way'!S25*'OddsRatio_working_3-way'!R25/3-2*'OddsRatio_working_3-way'!R25^3/27-'OddsRatio_working_3-way'!T25</f>
        <v>0.23333356666690008</v>
      </c>
      <c r="W25" s="11">
        <f>'OddsRatio_working_3-way'!V25^2+4*'OddsRatio_working_3-way'!U25^3/27</f>
        <v>-9.003110300113229E-2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0.19004976738648552</v>
      </c>
      <c r="Y25" s="11">
        <f>IF('OddsRatio_working_3-way'!W25&gt;=0,IF('OddsRatio_working_3-way'!V25+SQRT('OddsRatio_working_3-way'!W25)&gt;0,0,PI()),ACOS('OddsRatio_working_3-way'!V25/(2*'OddsRatio_working_3-way'!X25)))</f>
        <v>0.90983639595143939</v>
      </c>
      <c r="Z25" s="11">
        <f>'OddsRatio_working_3-way'!X25^(1/3)*COS('OddsRatio_working_3-way'!Y25/3)</f>
        <v>0.5487010232909163</v>
      </c>
      <c r="AA25" s="11">
        <f>'OddsRatio_working_3-way'!X25^(1/3)*COS(('OddsRatio_working_3-way'!Y25+2*PI())/3)</f>
        <v>-0.42305257909311433</v>
      </c>
      <c r="AB25" s="11">
        <f>'OddsRatio_working_3-way'!X25^(1/3)*COS(('OddsRatio_working_3-way'!Y25+4*PI())/3)</f>
        <v>-0.12564844419780222</v>
      </c>
      <c r="AC25" s="11">
        <f>'OddsRatio_working_3-way'!X25^(1/3)*SIN('OddsRatio_working_3-way'!Y25/3)</f>
        <v>0.17170635733991646</v>
      </c>
      <c r="AD25" s="11">
        <f>'OddsRatio_working_3-way'!X25^(1/3)*SIN(('OddsRatio_working_3-way'!Y25+2*PI())/3)</f>
        <v>0.38933584658249243</v>
      </c>
      <c r="AE25" s="11">
        <f>'OddsRatio_working_3-way'!X25^(1/3)*SIN(('OddsRatio_working_3-way'!Y25+4*PI())/3)</f>
        <v>-0.56104220392240867</v>
      </c>
      <c r="AF25" s="11">
        <f>-'OddsRatio_working_3-way'!U25/(3*'OddsRatio_working_3-way'!X25^(1/3))*COS(('OddsRatio_working_3-way'!Y25)/3)</f>
        <v>0.5487010232909163</v>
      </c>
      <c r="AG25" s="11">
        <f>-'OddsRatio_working_3-way'!U25/(3*'OddsRatio_working_3-way'!X25^(1/3))*COS(('OddsRatio_working_3-way'!Y25+2*PI())/3)</f>
        <v>-0.42305257909311433</v>
      </c>
      <c r="AH25" s="11">
        <f>-'OddsRatio_working_3-way'!U25/(3*'OddsRatio_working_3-way'!X25^(1/3))*COS(('OddsRatio_working_3-way'!Y25+4*PI())/3)</f>
        <v>-0.12564844419780222</v>
      </c>
      <c r="AI25" s="11">
        <f>'OddsRatio_working_3-way'!U25/(3*'OddsRatio_working_3-way'!X25^(1/3))*SIN(('OddsRatio_working_3-way'!Y25)/3)</f>
        <v>-0.17170635733991646</v>
      </c>
      <c r="AJ25" s="11">
        <f>'OddsRatio_working_3-way'!U25/(3*'OddsRatio_working_3-way'!X25^(1/3))*SIN(('OddsRatio_working_3-way'!Y25+2*PI())/3)</f>
        <v>-0.38933584658249243</v>
      </c>
      <c r="AK25" s="11">
        <f>'OddsRatio_working_3-way'!U25/(3*'OddsRatio_working_3-way'!X25^(1/3))*SIN(('OddsRatio_working_3-way'!Y25+4*PI())/3)</f>
        <v>0.56104220392240867</v>
      </c>
      <c r="AL25" s="11">
        <f>'OddsRatio_working_3-way'!Z25+'OddsRatio_working_3-way'!AF25</f>
        <v>1.0974020465818326</v>
      </c>
      <c r="AM25" s="11">
        <f>'OddsRatio_working_3-way'!AA25+'OddsRatio_working_3-way'!AG25</f>
        <v>-0.84610515818622867</v>
      </c>
      <c r="AN25" s="11">
        <f>'OddsRatio_working_3-way'!AB25+'OddsRatio_working_3-way'!AH25</f>
        <v>-0.25129688839560443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1.0974020465818326</v>
      </c>
      <c r="AS25" s="11">
        <f>IF(('OddsRatio_working_3-way'!X25=0),IF(Q25&gt;0,-Q25^(1/3),(-Q25)^(1/3)),'OddsRatio_working_3-way'!AM25-'OddsRatio_working_3-way'!R25/3)</f>
        <v>-0.84610515818622867</v>
      </c>
      <c r="AT25" s="11">
        <f>IF(('OddsRatio_working_3-way'!X25=0),IF(Q25&gt;0,-Q25^(1/3),(-Q25)^(1/3)),'OddsRatio_working_3-way'!AN25-'OddsRatio_working_3-way'!R25/3)</f>
        <v>-0.25129688839560443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2.52</v>
      </c>
      <c r="B26" s="4">
        <f>IF('True_Odds_Calculator_3-way'!B27="","",'True_Odds_Calculator_3-way'!B27)</f>
        <v>3.3</v>
      </c>
      <c r="C26" s="4">
        <f>IF('True_Odds_Calculator_3-way'!C27="","",'True_Odds_Calculator_3-way'!C27)</f>
        <v>2.91</v>
      </c>
      <c r="D26" s="9">
        <f t="shared" si="13"/>
        <v>0.38137957375047282</v>
      </c>
      <c r="E26" s="9">
        <f t="shared" si="14"/>
        <v>0.28948315807859271</v>
      </c>
      <c r="F26" s="9">
        <f t="shared" si="15"/>
        <v>0.32913726817093442</v>
      </c>
      <c r="G26" s="9">
        <f t="shared" si="16"/>
        <v>1.0671445209566079</v>
      </c>
      <c r="H26" s="9">
        <f t="shared" si="17"/>
        <v>2.6220596718540441</v>
      </c>
      <c r="I26" s="9">
        <f t="shared" si="18"/>
        <v>3.4544323982001979</v>
      </c>
      <c r="J26" s="9">
        <f t="shared" si="19"/>
        <v>3.0382460350271216</v>
      </c>
      <c r="K26" s="11">
        <f t="shared" si="20"/>
        <v>0.3968253968253968</v>
      </c>
      <c r="L26" s="11">
        <f t="shared" si="21"/>
        <v>0.30303030303030304</v>
      </c>
      <c r="M26" s="11">
        <f t="shared" si="22"/>
        <v>0.3436426116838488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-0.27592898383276399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0.23678116461621618</v>
      </c>
      <c r="Q26" s="11">
        <f>2*'OddsRatio_working_3-way'!K26*'OddsRatio_working_3-way'!L26*'OddsRatio_working_3-way'!M26</f>
        <v>8.2646130756096392E-2</v>
      </c>
      <c r="R26" s="11">
        <f t="shared" si="23"/>
        <v>0</v>
      </c>
      <c r="S26" s="11">
        <f t="shared" si="24"/>
        <v>-0.85812356979405013</v>
      </c>
      <c r="T26" s="11">
        <f t="shared" si="25"/>
        <v>-0.29951957060874346</v>
      </c>
      <c r="U26" s="11">
        <f>'OddsRatio_working_3-way'!S26-'OddsRatio_working_3-way'!R26^2/3</f>
        <v>-0.85812356979405013</v>
      </c>
      <c r="V26" s="11">
        <f>'OddsRatio_working_3-way'!S26*'OddsRatio_working_3-way'!R26/3-2*'OddsRatio_working_3-way'!R26^3/27-'OddsRatio_working_3-way'!T26</f>
        <v>0.29951957060874346</v>
      </c>
      <c r="W26" s="11">
        <f>'OddsRatio_working_3-way'!V26^2+4*'OddsRatio_working_3-way'!U26^3/27</f>
        <v>-3.9030867048970158E-3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0.15298289110431848</v>
      </c>
      <c r="Y26" s="11">
        <f>IF('OddsRatio_working_3-way'!W26&gt;=0,IF('OddsRatio_working_3-way'!V26+SQRT('OddsRatio_working_3-way'!W26)&gt;0,0,PI()),ACOS('OddsRatio_working_3-way'!V26/(2*'OddsRatio_working_3-way'!X26)))</f>
        <v>0.205634651792723</v>
      </c>
      <c r="Z26" s="11">
        <f>'OddsRatio_working_3-way'!X26^(1/3)*COS('OddsRatio_working_3-way'!Y26/3)</f>
        <v>0.53357226047830397</v>
      </c>
      <c r="AA26" s="11">
        <f>'OddsRatio_working_3-way'!X26^(1/3)*COS(('OddsRatio_working_3-way'!Y26+2*PI())/3)</f>
        <v>-0.29850953775737543</v>
      </c>
      <c r="AB26" s="11">
        <f>'OddsRatio_working_3-way'!X26^(1/3)*COS(('OddsRatio_working_3-way'!Y26+4*PI())/3)</f>
        <v>-0.23506272272092835</v>
      </c>
      <c r="AC26" s="11">
        <f>'OddsRatio_working_3-way'!X26^(1/3)*SIN('OddsRatio_working_3-way'!Y26/3)</f>
        <v>3.6631035740517161E-2</v>
      </c>
      <c r="AD26" s="11">
        <f>'OddsRatio_working_3-way'!X26^(1/3)*SIN(('OddsRatio_working_3-way'!Y26+2*PI())/3)</f>
        <v>0.44377161445864033</v>
      </c>
      <c r="AE26" s="11">
        <f>'OddsRatio_working_3-way'!X26^(1/3)*SIN(('OddsRatio_working_3-way'!Y26+4*PI())/3)</f>
        <v>-0.48040265019915745</v>
      </c>
      <c r="AF26" s="11">
        <f>-'OddsRatio_working_3-way'!U26/(3*'OddsRatio_working_3-way'!X26^(1/3))*COS(('OddsRatio_working_3-way'!Y26)/3)</f>
        <v>0.53357226047830397</v>
      </c>
      <c r="AG26" s="11">
        <f>-'OddsRatio_working_3-way'!U26/(3*'OddsRatio_working_3-way'!X26^(1/3))*COS(('OddsRatio_working_3-way'!Y26+2*PI())/3)</f>
        <v>-0.29850953775737543</v>
      </c>
      <c r="AH26" s="11">
        <f>-'OddsRatio_working_3-way'!U26/(3*'OddsRatio_working_3-way'!X26^(1/3))*COS(('OddsRatio_working_3-way'!Y26+4*PI())/3)</f>
        <v>-0.23506272272092835</v>
      </c>
      <c r="AI26" s="11">
        <f>'OddsRatio_working_3-way'!U26/(3*'OddsRatio_working_3-way'!X26^(1/3))*SIN(('OddsRatio_working_3-way'!Y26)/3)</f>
        <v>-3.6631035740517161E-2</v>
      </c>
      <c r="AJ26" s="11">
        <f>'OddsRatio_working_3-way'!U26/(3*'OddsRatio_working_3-way'!X26^(1/3))*SIN(('OddsRatio_working_3-way'!Y26+2*PI())/3)</f>
        <v>-0.44377161445864033</v>
      </c>
      <c r="AK26" s="11">
        <f>'OddsRatio_working_3-way'!U26/(3*'OddsRatio_working_3-way'!X26^(1/3))*SIN(('OddsRatio_working_3-way'!Y26+4*PI())/3)</f>
        <v>0.48040265019915745</v>
      </c>
      <c r="AL26" s="11">
        <f>'OddsRatio_working_3-way'!Z26+'OddsRatio_working_3-way'!AF26</f>
        <v>1.0671445209566079</v>
      </c>
      <c r="AM26" s="11">
        <f>'OddsRatio_working_3-way'!AA26+'OddsRatio_working_3-way'!AG26</f>
        <v>-0.59701907551475086</v>
      </c>
      <c r="AN26" s="11">
        <f>'OddsRatio_working_3-way'!AB26+'OddsRatio_working_3-way'!AH26</f>
        <v>-0.47012544544185669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1.0671445209566079</v>
      </c>
      <c r="AS26" s="11">
        <f>IF(('OddsRatio_working_3-way'!X26=0),IF(Q26&gt;0,-Q26^(1/3),(-Q26)^(1/3)),'OddsRatio_working_3-way'!AM26-'OddsRatio_working_3-way'!R26/3)</f>
        <v>-0.59701907551475086</v>
      </c>
      <c r="AT26" s="11">
        <f>IF(('OddsRatio_working_3-way'!X26=0),IF(Q26&gt;0,-Q26^(1/3),(-Q26)^(1/3)),'OddsRatio_working_3-way'!AN26-'OddsRatio_working_3-way'!R26/3)</f>
        <v>-0.47012544544185669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2.89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2.44</v>
      </c>
      <c r="D27" s="9">
        <f t="shared" si="13"/>
        <v>0.33149438834385325</v>
      </c>
      <c r="E27" s="9">
        <f t="shared" si="14"/>
        <v>0.27425992471988281</v>
      </c>
      <c r="F27" s="9">
        <f t="shared" si="15"/>
        <v>0.39424568693626394</v>
      </c>
      <c r="G27" s="9">
        <f t="shared" si="16"/>
        <v>1.0670065173683918</v>
      </c>
      <c r="H27" s="9">
        <f t="shared" si="17"/>
        <v>3.0166423178262605</v>
      </c>
      <c r="I27" s="9">
        <f t="shared" si="18"/>
        <v>3.646176163073612</v>
      </c>
      <c r="J27" s="9">
        <f t="shared" si="19"/>
        <v>2.5364893850104844</v>
      </c>
      <c r="K27" s="11">
        <f t="shared" si="20"/>
        <v>0.34602076124567471</v>
      </c>
      <c r="L27" s="11">
        <f t="shared" si="21"/>
        <v>0.28735632183908044</v>
      </c>
      <c r="M27" s="11">
        <f t="shared" si="22"/>
        <v>0.4098360655737705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-0.27504836270956357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0.23676048412914194</v>
      </c>
      <c r="Q27" s="11">
        <f>2*'OddsRatio_working_3-way'!K27*'OddsRatio_working_3-way'!L27*'OddsRatio_working_3-way'!M27</f>
        <v>8.150102723894731E-2</v>
      </c>
      <c r="R27" s="11">
        <f t="shared" si="23"/>
        <v>0</v>
      </c>
      <c r="S27" s="11">
        <f t="shared" si="24"/>
        <v>-0.86079583167396789</v>
      </c>
      <c r="T27" s="11">
        <f t="shared" si="25"/>
        <v>-0.29631526047296658</v>
      </c>
      <c r="U27" s="11">
        <f>'OddsRatio_working_3-way'!S27-'OddsRatio_working_3-way'!R27^2/3</f>
        <v>-0.86079583167396789</v>
      </c>
      <c r="V27" s="11">
        <f>'OddsRatio_working_3-way'!S27*'OddsRatio_working_3-way'!R27/3-2*'OddsRatio_working_3-way'!R27^3/27-'OddsRatio_working_3-way'!T27</f>
        <v>0.29631526047296658</v>
      </c>
      <c r="W27" s="11">
        <f>'OddsRatio_working_3-way'!V27^2+4*'OddsRatio_working_3-way'!U27^3/27</f>
        <v>-6.6896257975366247E-3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0.15369804763455736</v>
      </c>
      <c r="Y27" s="11">
        <f>IF('OddsRatio_working_3-way'!W27&gt;=0,IF('OddsRatio_working_3-way'!V27+SQRT('OddsRatio_working_3-way'!W27)&gt;0,0,PI()),ACOS('OddsRatio_working_3-way'!V27/(2*'OddsRatio_working_3-way'!X27)))</f>
        <v>0.2693179948986264</v>
      </c>
      <c r="Z27" s="11">
        <f>'OddsRatio_working_3-way'!X27^(1/3)*COS('OddsRatio_working_3-way'!Y27/3)</f>
        <v>0.5335032586841959</v>
      </c>
      <c r="AA27" s="11">
        <f>'OddsRatio_working_3-way'!X27^(1/3)*COS(('OddsRatio_working_3-way'!Y27+2*PI())/3)</f>
        <v>-0.3083408424688201</v>
      </c>
      <c r="AB27" s="11">
        <f>'OddsRatio_working_3-way'!X27^(1/3)*COS(('OddsRatio_working_3-way'!Y27+4*PI())/3)</f>
        <v>-0.225162416215376</v>
      </c>
      <c r="AC27" s="11">
        <f>'OddsRatio_working_3-way'!X27^(1/3)*SIN('OddsRatio_working_3-way'!Y27/3)</f>
        <v>4.8023086788195363E-2</v>
      </c>
      <c r="AD27" s="11">
        <f>'OddsRatio_working_3-way'!X27^(1/3)*SIN(('OddsRatio_working_3-way'!Y27+2*PI())/3)</f>
        <v>0.43801583162819685</v>
      </c>
      <c r="AE27" s="11">
        <f>'OddsRatio_working_3-way'!X27^(1/3)*SIN(('OddsRatio_working_3-way'!Y27+4*PI())/3)</f>
        <v>-0.48603891841639224</v>
      </c>
      <c r="AF27" s="11">
        <f>-'OddsRatio_working_3-way'!U27/(3*'OddsRatio_working_3-way'!X27^(1/3))*COS(('OddsRatio_working_3-way'!Y27)/3)</f>
        <v>0.5335032586841959</v>
      </c>
      <c r="AG27" s="11">
        <f>-'OddsRatio_working_3-way'!U27/(3*'OddsRatio_working_3-way'!X27^(1/3))*COS(('OddsRatio_working_3-way'!Y27+2*PI())/3)</f>
        <v>-0.3083408424688201</v>
      </c>
      <c r="AH27" s="11">
        <f>-'OddsRatio_working_3-way'!U27/(3*'OddsRatio_working_3-way'!X27^(1/3))*COS(('OddsRatio_working_3-way'!Y27+4*PI())/3)</f>
        <v>-0.225162416215376</v>
      </c>
      <c r="AI27" s="11">
        <f>'OddsRatio_working_3-way'!U27/(3*'OddsRatio_working_3-way'!X27^(1/3))*SIN(('OddsRatio_working_3-way'!Y27)/3)</f>
        <v>-4.8023086788195363E-2</v>
      </c>
      <c r="AJ27" s="11">
        <f>'OddsRatio_working_3-way'!U27/(3*'OddsRatio_working_3-way'!X27^(1/3))*SIN(('OddsRatio_working_3-way'!Y27+2*PI())/3)</f>
        <v>-0.43801583162819685</v>
      </c>
      <c r="AK27" s="11">
        <f>'OddsRatio_working_3-way'!U27/(3*'OddsRatio_working_3-way'!X27^(1/3))*SIN(('OddsRatio_working_3-way'!Y27+4*PI())/3)</f>
        <v>0.48603891841639224</v>
      </c>
      <c r="AL27" s="11">
        <f>'OddsRatio_working_3-way'!Z27+'OddsRatio_working_3-way'!AF27</f>
        <v>1.0670065173683918</v>
      </c>
      <c r="AM27" s="11">
        <f>'OddsRatio_working_3-way'!AA27+'OddsRatio_working_3-way'!AG27</f>
        <v>-0.6166816849376402</v>
      </c>
      <c r="AN27" s="11">
        <f>'OddsRatio_working_3-way'!AB27+'OddsRatio_working_3-way'!AH27</f>
        <v>-0.450324832430752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1.0670065173683918</v>
      </c>
      <c r="AS27" s="11">
        <f>IF(('OddsRatio_working_3-way'!X27=0),IF(Q27&gt;0,-Q27^(1/3),(-Q27)^(1/3)),'OddsRatio_working_3-way'!AM27-'OddsRatio_working_3-way'!R27/3)</f>
        <v>-0.6166816849376402</v>
      </c>
      <c r="AT27" s="11">
        <f>IF(('OddsRatio_working_3-way'!X27=0),IF(Q27&gt;0,-Q27^(1/3),(-Q27)^(1/3)),'OddsRatio_working_3-way'!AN27-'OddsRatio_working_3-way'!R27/3)</f>
        <v>-0.450324832430752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1.84</v>
      </c>
      <c r="B28" s="4">
        <f>IF('True_Odds_Calculator_3-way'!B29="","",'True_Odds_Calculator_3-way'!B29)</f>
        <v>3.45</v>
      </c>
      <c r="C28" s="4">
        <f>IF('True_Odds_Calculator_3-way'!C29="","",'True_Odds_Calculator_3-way'!C29)</f>
        <v>4.9400000000000004</v>
      </c>
      <c r="D28" s="9">
        <f t="shared" si="13"/>
        <v>0.52891351137185072</v>
      </c>
      <c r="E28" s="9">
        <f t="shared" si="14"/>
        <v>0.27794898741514551</v>
      </c>
      <c r="F28" s="9">
        <f t="shared" si="15"/>
        <v>0.19313750121300374</v>
      </c>
      <c r="G28" s="9">
        <f t="shared" si="16"/>
        <v>1.0603193836214251</v>
      </c>
      <c r="H28" s="9">
        <f t="shared" si="17"/>
        <v>1.8906682822419971</v>
      </c>
      <c r="I28" s="9">
        <f t="shared" si="18"/>
        <v>3.5977824898724915</v>
      </c>
      <c r="J28" s="9">
        <f t="shared" si="19"/>
        <v>5.1776583714684152</v>
      </c>
      <c r="K28" s="11">
        <f t="shared" si="20"/>
        <v>0.54347826086956519</v>
      </c>
      <c r="L28" s="11">
        <f t="shared" si="21"/>
        <v>0.28985507246376813</v>
      </c>
      <c r="M28" s="11">
        <f t="shared" si="22"/>
        <v>0.20242914979757085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-0.25856975578396346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0.2305549390416568</v>
      </c>
      <c r="Q28" s="11">
        <f>2*'OddsRatio_working_3-way'!K28*'OddsRatio_working_3-way'!L28*'OddsRatio_working_3-way'!M28</f>
        <v>6.3777299873210722E-2</v>
      </c>
      <c r="R28" s="11">
        <f t="shared" si="23"/>
        <v>0</v>
      </c>
      <c r="S28" s="11">
        <f t="shared" si="24"/>
        <v>-0.89165470394103941</v>
      </c>
      <c r="T28" s="11">
        <f t="shared" si="25"/>
        <v>-0.24665413663652538</v>
      </c>
      <c r="U28" s="11">
        <f>'OddsRatio_working_3-way'!S28-'OddsRatio_working_3-way'!R28^2/3</f>
        <v>-0.89165470394103941</v>
      </c>
      <c r="V28" s="11">
        <f>'OddsRatio_working_3-way'!S28*'OddsRatio_working_3-way'!R28/3-2*'OddsRatio_working_3-way'!R28^3/27-'OddsRatio_working_3-way'!T28</f>
        <v>0.24665413663652538</v>
      </c>
      <c r="W28" s="11">
        <f>'OddsRatio_working_3-way'!V28^2+4*'OddsRatio_working_3-way'!U28^3/27</f>
        <v>-4.4185201781756882E-2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0.16203662001355326</v>
      </c>
      <c r="Y28" s="11">
        <f>IF('OddsRatio_working_3-way'!W28&gt;=0,IF('OddsRatio_working_3-way'!V28+SQRT('OddsRatio_working_3-way'!W28)&gt;0,0,PI()),ACOS('OddsRatio_working_3-way'!V28/(2*'OddsRatio_working_3-way'!X28)))</f>
        <v>0.70577954039583279</v>
      </c>
      <c r="Z28" s="11">
        <f>'OddsRatio_working_3-way'!X28^(1/3)*COS('OddsRatio_working_3-way'!Y28/3)</f>
        <v>0.53015969181071243</v>
      </c>
      <c r="AA28" s="11">
        <f>'OddsRatio_working_3-way'!X28^(1/3)*COS(('OddsRatio_working_3-way'!Y28+2*PI())/3)</f>
        <v>-0.3751330233680612</v>
      </c>
      <c r="AB28" s="11">
        <f>'OddsRatio_working_3-way'!X28^(1/3)*COS(('OddsRatio_working_3-way'!Y28+4*PI())/3)</f>
        <v>-0.15502666844265134</v>
      </c>
      <c r="AC28" s="11">
        <f>'OddsRatio_working_3-way'!X28^(1/3)*SIN('OddsRatio_working_3-way'!Y28/3)</f>
        <v>0.12707846326653288</v>
      </c>
      <c r="AD28" s="11">
        <f>'OddsRatio_working_3-way'!X28^(1/3)*SIN(('OddsRatio_working_3-way'!Y28+2*PI())/3)</f>
        <v>0.39559252953733942</v>
      </c>
      <c r="AE28" s="11">
        <f>'OddsRatio_working_3-way'!X28^(1/3)*SIN(('OddsRatio_working_3-way'!Y28+4*PI())/3)</f>
        <v>-0.52267099280387208</v>
      </c>
      <c r="AF28" s="11">
        <f>-'OddsRatio_working_3-way'!U28/(3*'OddsRatio_working_3-way'!X28^(1/3))*COS(('OddsRatio_working_3-way'!Y28)/3)</f>
        <v>0.53015969181071254</v>
      </c>
      <c r="AG28" s="11">
        <f>-'OddsRatio_working_3-way'!U28/(3*'OddsRatio_working_3-way'!X28^(1/3))*COS(('OddsRatio_working_3-way'!Y28+2*PI())/3)</f>
        <v>-0.37513302336806126</v>
      </c>
      <c r="AH28" s="11">
        <f>-'OddsRatio_working_3-way'!U28/(3*'OddsRatio_working_3-way'!X28^(1/3))*COS(('OddsRatio_working_3-way'!Y28+4*PI())/3)</f>
        <v>-0.15502666844265137</v>
      </c>
      <c r="AI28" s="11">
        <f>'OddsRatio_working_3-way'!U28/(3*'OddsRatio_working_3-way'!X28^(1/3))*SIN(('OddsRatio_working_3-way'!Y28)/3)</f>
        <v>-0.12707846326653291</v>
      </c>
      <c r="AJ28" s="11">
        <f>'OddsRatio_working_3-way'!U28/(3*'OddsRatio_working_3-way'!X28^(1/3))*SIN(('OddsRatio_working_3-way'!Y28+2*PI())/3)</f>
        <v>-0.39559252953733948</v>
      </c>
      <c r="AK28" s="11">
        <f>'OddsRatio_working_3-way'!U28/(3*'OddsRatio_working_3-way'!X28^(1/3))*SIN(('OddsRatio_working_3-way'!Y28+4*PI())/3)</f>
        <v>0.52267099280387219</v>
      </c>
      <c r="AL28" s="11">
        <f>'OddsRatio_working_3-way'!Z28+'OddsRatio_working_3-way'!AF28</f>
        <v>1.0603193836214251</v>
      </c>
      <c r="AM28" s="11">
        <f>'OddsRatio_working_3-way'!AA28+'OddsRatio_working_3-way'!AG28</f>
        <v>-0.75026604673612241</v>
      </c>
      <c r="AN28" s="11">
        <f>'OddsRatio_working_3-way'!AB28+'OddsRatio_working_3-way'!AH28</f>
        <v>-0.31005333688530268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1.0603193836214251</v>
      </c>
      <c r="AS28" s="11">
        <f>IF(('OddsRatio_working_3-way'!X28=0),IF(Q28&gt;0,-Q28^(1/3),(-Q28)^(1/3)),'OddsRatio_working_3-way'!AM28-'OddsRatio_working_3-way'!R28/3)</f>
        <v>-0.75026604673612241</v>
      </c>
      <c r="AT28" s="11">
        <f>IF(('OddsRatio_working_3-way'!X28=0),IF(Q28&gt;0,-Q28^(1/3),(-Q28)^(1/3)),'OddsRatio_working_3-way'!AN28-'OddsRatio_working_3-way'!R28/3)</f>
        <v>-0.31005333688530268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3.08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2.4700000000000002</v>
      </c>
      <c r="D29" s="9">
        <f t="shared" si="13"/>
        <v>0.31550135241936167</v>
      </c>
      <c r="E29" s="9">
        <f t="shared" si="14"/>
        <v>0.2897556395720971</v>
      </c>
      <c r="F29" s="9">
        <f t="shared" si="15"/>
        <v>0.39474300800854106</v>
      </c>
      <c r="G29" s="9">
        <f t="shared" si="16"/>
        <v>1.0430569813295261</v>
      </c>
      <c r="H29" s="9">
        <f t="shared" si="17"/>
        <v>3.1695585211654138</v>
      </c>
      <c r="I29" s="9">
        <f t="shared" si="18"/>
        <v>3.4511839061243865</v>
      </c>
      <c r="J29" s="9">
        <f t="shared" si="19"/>
        <v>2.5332937625544036</v>
      </c>
      <c r="K29" s="11">
        <f t="shared" si="20"/>
        <v>0.32467532467532467</v>
      </c>
      <c r="L29" s="11">
        <f t="shared" si="21"/>
        <v>0.29850746268656714</v>
      </c>
      <c r="M29" s="11">
        <f t="shared" si="22"/>
        <v>0.40485829959514169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-0.28193958437477684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0.23150455200730144</v>
      </c>
      <c r="Q29" s="11">
        <f>2*'OddsRatio_working_3-way'!K29*'OddsRatio_working_3-way'!L29*'OddsRatio_working_3-way'!M29</f>
        <v>7.8476119324508944E-2</v>
      </c>
      <c r="R29" s="11">
        <f t="shared" si="23"/>
        <v>0</v>
      </c>
      <c r="S29" s="11">
        <f t="shared" si="24"/>
        <v>-0.82111404299854152</v>
      </c>
      <c r="T29" s="11">
        <f t="shared" si="25"/>
        <v>-0.27834374338933604</v>
      </c>
      <c r="U29" s="11">
        <f>'OddsRatio_working_3-way'!S29-'OddsRatio_working_3-way'!R29^2/3</f>
        <v>-0.82111404299854152</v>
      </c>
      <c r="V29" s="11">
        <f>'OddsRatio_working_3-way'!S29*'OddsRatio_working_3-way'!R29/3-2*'OddsRatio_working_3-way'!R29^3/27-'OddsRatio_working_3-way'!T29</f>
        <v>0.27834374338933604</v>
      </c>
      <c r="W29" s="11">
        <f>'OddsRatio_working_3-way'!V29^2+4*'OddsRatio_working_3-way'!U29^3/27</f>
        <v>-4.5422867389924848E-3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0.14319351087163573</v>
      </c>
      <c r="Y29" s="11">
        <f>IF('OddsRatio_working_3-way'!W29&gt;=0,IF('OddsRatio_working_3-way'!V29+SQRT('OddsRatio_working_3-way'!W29)&gt;0,0,PI()),ACOS('OddsRatio_working_3-way'!V29/(2*'OddsRatio_working_3-way'!X29)))</f>
        <v>0.23756179475172967</v>
      </c>
      <c r="Z29" s="11">
        <f>'OddsRatio_working_3-way'!X29^(1/3)*COS('OddsRatio_working_3-way'!Y29/3)</f>
        <v>0.52152849066476303</v>
      </c>
      <c r="AA29" s="11">
        <f>'OddsRatio_working_3-way'!X29^(1/3)*COS(('OddsRatio_working_3-way'!Y29+2*PI())/3)</f>
        <v>-0.29660466690267151</v>
      </c>
      <c r="AB29" s="11">
        <f>'OddsRatio_working_3-way'!X29^(1/3)*COS(('OddsRatio_working_3-way'!Y29+4*PI())/3)</f>
        <v>-0.22492382376209138</v>
      </c>
      <c r="AC29" s="11">
        <f>'OddsRatio_working_3-way'!X29^(1/3)*SIN('OddsRatio_working_3-way'!Y29/3)</f>
        <v>4.1384954082953236E-2</v>
      </c>
      <c r="AD29" s="11">
        <f>'OddsRatio_working_3-way'!X29^(1/3)*SIN(('OddsRatio_working_3-way'!Y29+2*PI())/3)</f>
        <v>0.43096444467156358</v>
      </c>
      <c r="AE29" s="11">
        <f>'OddsRatio_working_3-way'!X29^(1/3)*SIN(('OddsRatio_working_3-way'!Y29+4*PI())/3)</f>
        <v>-0.47234939875451681</v>
      </c>
      <c r="AF29" s="11">
        <f>-'OddsRatio_working_3-way'!U29/(3*'OddsRatio_working_3-way'!X29^(1/3))*COS(('OddsRatio_working_3-way'!Y29)/3)</f>
        <v>0.52152849066476292</v>
      </c>
      <c r="AG29" s="11">
        <f>-'OddsRatio_working_3-way'!U29/(3*'OddsRatio_working_3-way'!X29^(1/3))*COS(('OddsRatio_working_3-way'!Y29+2*PI())/3)</f>
        <v>-0.29660466690267145</v>
      </c>
      <c r="AH29" s="11">
        <f>-'OddsRatio_working_3-way'!U29/(3*'OddsRatio_working_3-way'!X29^(1/3))*COS(('OddsRatio_working_3-way'!Y29+4*PI())/3)</f>
        <v>-0.22492382376209133</v>
      </c>
      <c r="AI29" s="11">
        <f>'OddsRatio_working_3-way'!U29/(3*'OddsRatio_working_3-way'!X29^(1/3))*SIN(('OddsRatio_working_3-way'!Y29)/3)</f>
        <v>-4.1384954082953229E-2</v>
      </c>
      <c r="AJ29" s="11">
        <f>'OddsRatio_working_3-way'!U29/(3*'OddsRatio_working_3-way'!X29^(1/3))*SIN(('OddsRatio_working_3-way'!Y29+2*PI())/3)</f>
        <v>-0.43096444467156347</v>
      </c>
      <c r="AK29" s="11">
        <f>'OddsRatio_working_3-way'!U29/(3*'OddsRatio_working_3-way'!X29^(1/3))*SIN(('OddsRatio_working_3-way'!Y29+4*PI())/3)</f>
        <v>0.4723493987545167</v>
      </c>
      <c r="AL29" s="11">
        <f>'OddsRatio_working_3-way'!Z29+'OddsRatio_working_3-way'!AF29</f>
        <v>1.0430569813295261</v>
      </c>
      <c r="AM29" s="11">
        <f>'OddsRatio_working_3-way'!AA29+'OddsRatio_working_3-way'!AG29</f>
        <v>-0.59320933380534302</v>
      </c>
      <c r="AN29" s="11">
        <f>'OddsRatio_working_3-way'!AB29+'OddsRatio_working_3-way'!AH29</f>
        <v>-0.44984764752418271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1.0430569813295261</v>
      </c>
      <c r="AS29" s="11">
        <f>IF(('OddsRatio_working_3-way'!X29=0),IF(Q29&gt;0,-Q29^(1/3),(-Q29)^(1/3)),'OddsRatio_working_3-way'!AM29-'OddsRatio_working_3-way'!R29/3)</f>
        <v>-0.59320933380534302</v>
      </c>
      <c r="AT29" s="11">
        <f>IF(('OddsRatio_working_3-way'!X29=0),IF(Q29&gt;0,-Q29^(1/3),(-Q29)^(1/3)),'OddsRatio_working_3-way'!AN29-'OddsRatio_working_3-way'!R29/3)</f>
        <v>-0.44984764752418271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4.0199999999999996</v>
      </c>
      <c r="B30" s="4">
        <f>IF('True_Odds_Calculator_3-way'!B31="","",'True_Odds_Calculator_3-way'!B31)</f>
        <v>3.59</v>
      </c>
      <c r="C30" s="4">
        <f>IF('True_Odds_Calculator_3-way'!C31="","",'True_Odds_Calculator_3-way'!C31)</f>
        <v>1.93</v>
      </c>
      <c r="D30" s="9">
        <f t="shared" si="13"/>
        <v>0.23554464184389265</v>
      </c>
      <c r="E30" s="9">
        <f t="shared" si="14"/>
        <v>0.2643142702757651</v>
      </c>
      <c r="F30" s="9">
        <f t="shared" si="15"/>
        <v>0.50014108788034239</v>
      </c>
      <c r="G30" s="9">
        <f t="shared" si="16"/>
        <v>1.0746621587957286</v>
      </c>
      <c r="H30" s="9">
        <f t="shared" si="17"/>
        <v>4.2454797195630993</v>
      </c>
      <c r="I30" s="9">
        <f t="shared" si="18"/>
        <v>3.7833749912809371</v>
      </c>
      <c r="J30" s="9">
        <f t="shared" si="19"/>
        <v>1.9994358076800274</v>
      </c>
      <c r="K30" s="11">
        <f t="shared" si="20"/>
        <v>0.24875621890547267</v>
      </c>
      <c r="L30" s="11">
        <f t="shared" si="21"/>
        <v>0.2785515320334262</v>
      </c>
      <c r="M30" s="11">
        <f t="shared" si="22"/>
        <v>0.5181347150259068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-0.26116311797629976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0.23480099753803618</v>
      </c>
      <c r="Q30" s="11">
        <f>2*'OddsRatio_working_3-way'!K30*'OddsRatio_working_3-way'!L30*'OddsRatio_working_3-way'!M30</f>
        <v>7.1804586403069179E-2</v>
      </c>
      <c r="R30" s="11">
        <f t="shared" si="23"/>
        <v>0</v>
      </c>
      <c r="S30" s="11">
        <f t="shared" si="24"/>
        <v>-0.89905879267126876</v>
      </c>
      <c r="T30" s="11">
        <f t="shared" si="25"/>
        <v>-0.2749415268107856</v>
      </c>
      <c r="U30" s="11">
        <f>'OddsRatio_working_3-way'!S30-'OddsRatio_working_3-way'!R30^2/3</f>
        <v>-0.89905879267126876</v>
      </c>
      <c r="V30" s="11">
        <f>'OddsRatio_working_3-way'!S30*'OddsRatio_working_3-way'!R30/3-2*'OddsRatio_working_3-way'!R30^3/27-'OddsRatio_working_3-way'!T30</f>
        <v>0.2749415268107856</v>
      </c>
      <c r="W30" s="11">
        <f>'OddsRatio_working_3-way'!V30^2+4*'OddsRatio_working_3-way'!U30^3/27</f>
        <v>-3.2068676421580844E-2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0.16405907441119097</v>
      </c>
      <c r="Y30" s="11">
        <f>IF('OddsRatio_working_3-way'!W30&gt;=0,IF('OddsRatio_working_3-way'!V30+SQRT('OddsRatio_working_3-way'!W30)&gt;0,0,PI()),ACOS('OddsRatio_working_3-way'!V30/(2*'OddsRatio_working_3-way'!X30)))</f>
        <v>0.57730867378014572</v>
      </c>
      <c r="Z30" s="11">
        <f>'OddsRatio_working_3-way'!X30^(1/3)*COS('OddsRatio_working_3-way'!Y30/3)</f>
        <v>0.5373310793978644</v>
      </c>
      <c r="AA30" s="11">
        <f>'OddsRatio_working_3-way'!X30^(1/3)*COS(('OddsRatio_working_3-way'!Y30+2*PI())/3)</f>
        <v>-0.35933627093377801</v>
      </c>
      <c r="AB30" s="11">
        <f>'OddsRatio_working_3-way'!X30^(1/3)*COS(('OddsRatio_working_3-way'!Y30+4*PI())/3)</f>
        <v>-0.1779948084640865</v>
      </c>
      <c r="AC30" s="11">
        <f>'OddsRatio_working_3-way'!X30^(1/3)*SIN('OddsRatio_working_3-way'!Y30/3)</f>
        <v>0.10469754217211702</v>
      </c>
      <c r="AD30" s="11">
        <f>'OddsRatio_working_3-way'!X30^(1/3)*SIN(('OddsRatio_working_3-way'!Y30+2*PI())/3)</f>
        <v>0.41299359391540535</v>
      </c>
      <c r="AE30" s="11">
        <f>'OddsRatio_working_3-way'!X30^(1/3)*SIN(('OddsRatio_working_3-way'!Y30+4*PI())/3)</f>
        <v>-0.51769113608752226</v>
      </c>
      <c r="AF30" s="11">
        <f>-'OddsRatio_working_3-way'!U30/(3*'OddsRatio_working_3-way'!X30^(1/3))*COS(('OddsRatio_working_3-way'!Y30)/3)</f>
        <v>0.53733107939786429</v>
      </c>
      <c r="AG30" s="11">
        <f>-'OddsRatio_working_3-way'!U30/(3*'OddsRatio_working_3-way'!X30^(1/3))*COS(('OddsRatio_working_3-way'!Y30+2*PI())/3)</f>
        <v>-0.35933627093377796</v>
      </c>
      <c r="AH30" s="11">
        <f>-'OddsRatio_working_3-way'!U30/(3*'OddsRatio_working_3-way'!X30^(1/3))*COS(('OddsRatio_working_3-way'!Y30+4*PI())/3)</f>
        <v>-0.17799480846408647</v>
      </c>
      <c r="AI30" s="11">
        <f>'OddsRatio_working_3-way'!U30/(3*'OddsRatio_working_3-way'!X30^(1/3))*SIN(('OddsRatio_working_3-way'!Y30)/3)</f>
        <v>-0.10469754217211699</v>
      </c>
      <c r="AJ30" s="11">
        <f>'OddsRatio_working_3-way'!U30/(3*'OddsRatio_working_3-way'!X30^(1/3))*SIN(('OddsRatio_working_3-way'!Y30+2*PI())/3)</f>
        <v>-0.4129935939154053</v>
      </c>
      <c r="AK30" s="11">
        <f>'OddsRatio_working_3-way'!U30/(3*'OddsRatio_working_3-way'!X30^(1/3))*SIN(('OddsRatio_working_3-way'!Y30+4*PI())/3)</f>
        <v>0.51769113608752215</v>
      </c>
      <c r="AL30" s="11">
        <f>'OddsRatio_working_3-way'!Z30+'OddsRatio_working_3-way'!AF30</f>
        <v>1.0746621587957286</v>
      </c>
      <c r="AM30" s="11">
        <f>'OddsRatio_working_3-way'!AA30+'OddsRatio_working_3-way'!AG30</f>
        <v>-0.71867254186755591</v>
      </c>
      <c r="AN30" s="11">
        <f>'OddsRatio_working_3-way'!AB30+'OddsRatio_working_3-way'!AH30</f>
        <v>-0.35598961692817299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1.0746621587957286</v>
      </c>
      <c r="AS30" s="11">
        <f>IF(('OddsRatio_working_3-way'!X30=0),IF(Q30&gt;0,-Q30^(1/3),(-Q30)^(1/3)),'OddsRatio_working_3-way'!AM30-'OddsRatio_working_3-way'!R30/3)</f>
        <v>-0.71867254186755591</v>
      </c>
      <c r="AT30" s="11">
        <f>IF(('OddsRatio_working_3-way'!X30=0),IF(Q30&gt;0,-Q30^(1/3),(-Q30)^(1/3)),'OddsRatio_working_3-way'!AN30-'OddsRatio_working_3-way'!R30/3)</f>
        <v>-0.35598961692817299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2.46</v>
      </c>
      <c r="B31" s="4">
        <f>IF('True_Odds_Calculator_3-way'!B32="","",'True_Odds_Calculator_3-way'!B32)</f>
        <v>3.35</v>
      </c>
      <c r="C31" s="4">
        <f>IF('True_Odds_Calculator_3-way'!C32="","",'True_Odds_Calculator_3-way'!C32)</f>
        <v>2.95</v>
      </c>
      <c r="D31" s="9">
        <f t="shared" si="13"/>
        <v>0.3907158435643785</v>
      </c>
      <c r="E31" s="9">
        <f t="shared" si="14"/>
        <v>0.28490021556311118</v>
      </c>
      <c r="F31" s="9">
        <f t="shared" si="15"/>
        <v>0.32438394087251049</v>
      </c>
      <c r="G31" s="9">
        <f t="shared" si="16"/>
        <v>1.068085469889839</v>
      </c>
      <c r="H31" s="9">
        <f t="shared" si="17"/>
        <v>2.5594047860391651</v>
      </c>
      <c r="I31" s="9">
        <f t="shared" si="18"/>
        <v>3.5100008542411216</v>
      </c>
      <c r="J31" s="9">
        <f t="shared" si="19"/>
        <v>3.082766666285186</v>
      </c>
      <c r="K31" s="11">
        <f t="shared" si="20"/>
        <v>0.4065040650406504</v>
      </c>
      <c r="L31" s="11">
        <f t="shared" si="21"/>
        <v>0.29850746268656714</v>
      </c>
      <c r="M31" s="11">
        <f t="shared" si="22"/>
        <v>0.33898305084745761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-0.27520314919820088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0.23693027216130996</v>
      </c>
      <c r="Q31" s="11">
        <f>2*'OddsRatio_working_3-way'!K31*'OddsRatio_working_3-way'!L31*'OddsRatio_working_3-way'!M31</f>
        <v>8.2267455611565968E-2</v>
      </c>
      <c r="R31" s="11">
        <f t="shared" si="23"/>
        <v>0</v>
      </c>
      <c r="S31" s="11">
        <f t="shared" si="24"/>
        <v>-0.86092863708719103</v>
      </c>
      <c r="T31" s="11">
        <f t="shared" si="25"/>
        <v>-0.29893355454416359</v>
      </c>
      <c r="U31" s="11">
        <f>'OddsRatio_working_3-way'!S31-'OddsRatio_working_3-way'!R31^2/3</f>
        <v>-0.86092863708719103</v>
      </c>
      <c r="V31" s="11">
        <f>'OddsRatio_working_3-way'!S31*'OddsRatio_working_3-way'!R31/3-2*'OddsRatio_working_3-way'!R31^3/27-'OddsRatio_working_3-way'!T31</f>
        <v>0.29893355454416359</v>
      </c>
      <c r="W31" s="11">
        <f>'OddsRatio_working_3-way'!V31^2+4*'OddsRatio_working_3-way'!U31^3/27</f>
        <v>-5.1748315492703423E-3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0.15373361829938073</v>
      </c>
      <c r="Y31" s="11">
        <f>IF('OddsRatio_working_3-way'!W31&gt;=0,IF('OddsRatio_working_3-way'!V31+SQRT('OddsRatio_working_3-way'!W31)&gt;0,0,PI()),ACOS('OddsRatio_working_3-way'!V31/(2*'OddsRatio_working_3-way'!X31)))</f>
        <v>0.23615298187840716</v>
      </c>
      <c r="Z31" s="11">
        <f>'OddsRatio_working_3-way'!X31^(1/3)*COS('OddsRatio_working_3-way'!Y31/3)</f>
        <v>0.53404273494491961</v>
      </c>
      <c r="AA31" s="11">
        <f>'OddsRatio_working_3-way'!X31^(1/3)*COS(('OddsRatio_working_3-way'!Y31+2*PI())/3)</f>
        <v>-0.30350324257792233</v>
      </c>
      <c r="AB31" s="11">
        <f>'OddsRatio_working_3-way'!X31^(1/3)*COS(('OddsRatio_working_3-way'!Y31+4*PI())/3)</f>
        <v>-0.23053949236699714</v>
      </c>
      <c r="AC31" s="11">
        <f>'OddsRatio_working_3-way'!X31^(1/3)*SIN('OddsRatio_working_3-way'!Y31/3)</f>
        <v>4.2125640825362347E-2</v>
      </c>
      <c r="AD31" s="11">
        <f>'OddsRatio_working_3-way'!X31^(1/3)*SIN(('OddsRatio_working_3-way'!Y31+2*PI())/3)</f>
        <v>0.44143175475613883</v>
      </c>
      <c r="AE31" s="11">
        <f>'OddsRatio_working_3-way'!X31^(1/3)*SIN(('OddsRatio_working_3-way'!Y31+4*PI())/3)</f>
        <v>-0.48355739558150107</v>
      </c>
      <c r="AF31" s="11">
        <f>-'OddsRatio_working_3-way'!U31/(3*'OddsRatio_working_3-way'!X31^(1/3))*COS(('OddsRatio_working_3-way'!Y31)/3)</f>
        <v>0.53404273494491949</v>
      </c>
      <c r="AG31" s="11">
        <f>-'OddsRatio_working_3-way'!U31/(3*'OddsRatio_working_3-way'!X31^(1/3))*COS(('OddsRatio_working_3-way'!Y31+2*PI())/3)</f>
        <v>-0.30350324257792227</v>
      </c>
      <c r="AH31" s="11">
        <f>-'OddsRatio_working_3-way'!U31/(3*'OddsRatio_working_3-way'!X31^(1/3))*COS(('OddsRatio_working_3-way'!Y31+4*PI())/3)</f>
        <v>-0.23053949236699708</v>
      </c>
      <c r="AI31" s="11">
        <f>'OddsRatio_working_3-way'!U31/(3*'OddsRatio_working_3-way'!X31^(1/3))*SIN(('OddsRatio_working_3-way'!Y31)/3)</f>
        <v>-4.212564082536234E-2</v>
      </c>
      <c r="AJ31" s="11">
        <f>'OddsRatio_working_3-way'!U31/(3*'OddsRatio_working_3-way'!X31^(1/3))*SIN(('OddsRatio_working_3-way'!Y31+2*PI())/3)</f>
        <v>-0.44143175475613872</v>
      </c>
      <c r="AK31" s="11">
        <f>'OddsRatio_working_3-way'!U31/(3*'OddsRatio_working_3-way'!X31^(1/3))*SIN(('OddsRatio_working_3-way'!Y31+4*PI())/3)</f>
        <v>0.48355739558150096</v>
      </c>
      <c r="AL31" s="11">
        <f>'OddsRatio_working_3-way'!Z31+'OddsRatio_working_3-way'!AF31</f>
        <v>1.068085469889839</v>
      </c>
      <c r="AM31" s="11">
        <f>'OddsRatio_working_3-way'!AA31+'OddsRatio_working_3-way'!AG31</f>
        <v>-0.60700648515584454</v>
      </c>
      <c r="AN31" s="11">
        <f>'OddsRatio_working_3-way'!AB31+'OddsRatio_working_3-way'!AH31</f>
        <v>-0.46107898473399422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1.068085469889839</v>
      </c>
      <c r="AS31" s="11">
        <f>IF(('OddsRatio_working_3-way'!X31=0),IF(Q31&gt;0,-Q31^(1/3),(-Q31)^(1/3)),'OddsRatio_working_3-way'!AM31-'OddsRatio_working_3-way'!R31/3)</f>
        <v>-0.60700648515584454</v>
      </c>
      <c r="AT31" s="11">
        <f>IF(('OddsRatio_working_3-way'!X31=0),IF(Q31&gt;0,-Q31^(1/3),(-Q31)^(1/3)),'OddsRatio_working_3-way'!AN31-'OddsRatio_working_3-way'!R31/3)</f>
        <v>-0.46107898473399422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2.63</v>
      </c>
      <c r="D32" s="9">
        <f t="shared" si="13"/>
        <v>0.37717761219243845</v>
      </c>
      <c r="E32" s="9">
        <f t="shared" si="14"/>
        <v>0.26496137594099994</v>
      </c>
      <c r="F32" s="9">
        <f t="shared" si="15"/>
        <v>0.35786101186656166</v>
      </c>
      <c r="G32" s="9">
        <f t="shared" si="16"/>
        <v>1.1008472183476146</v>
      </c>
      <c r="H32" s="9">
        <f t="shared" si="17"/>
        <v>2.6512708275214214</v>
      </c>
      <c r="I32" s="9">
        <f t="shared" si="18"/>
        <v>3.7741349902359889</v>
      </c>
      <c r="J32" s="9">
        <f t="shared" si="19"/>
        <v>2.7943809659066119</v>
      </c>
      <c r="K32" s="11">
        <f t="shared" si="20"/>
        <v>0.4</v>
      </c>
      <c r="L32" s="11">
        <f t="shared" si="21"/>
        <v>0.28409090909090912</v>
      </c>
      <c r="M32" s="11">
        <f t="shared" si="22"/>
        <v>0.38022813688212931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-0.26622018665744895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0.24412374697545799</v>
      </c>
      <c r="Q32" s="11">
        <f>2*'OddsRatio_working_3-way'!K32*'OddsRatio_working_3-way'!L32*'OddsRatio_working_3-way'!M32</f>
        <v>8.6415485655029392E-2</v>
      </c>
      <c r="R32" s="11">
        <f t="shared" si="23"/>
        <v>0</v>
      </c>
      <c r="S32" s="11">
        <f t="shared" si="24"/>
        <v>-0.9169993832570521</v>
      </c>
      <c r="T32" s="11">
        <f t="shared" si="25"/>
        <v>-0.32460155159541676</v>
      </c>
      <c r="U32" s="11">
        <f>'OddsRatio_working_3-way'!S32-'OddsRatio_working_3-way'!R32^2/3</f>
        <v>-0.9169993832570521</v>
      </c>
      <c r="V32" s="11">
        <f>'OddsRatio_working_3-way'!S32*'OddsRatio_working_3-way'!R32/3-2*'OddsRatio_working_3-way'!R32^3/27-'OddsRatio_working_3-way'!T32</f>
        <v>0.32460155159541676</v>
      </c>
      <c r="W32" s="11">
        <f>'OddsRatio_working_3-way'!V32^2+4*'OddsRatio_working_3-way'!U32^3/27</f>
        <v>-8.8699300594723279E-3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0.16899415474922819</v>
      </c>
      <c r="Y32" s="11">
        <f>IF('OddsRatio_working_3-way'!W32&gt;=0,IF('OddsRatio_working_3-way'!V32+SQRT('OddsRatio_working_3-way'!W32)&gt;0,0,PI()),ACOS('OddsRatio_working_3-way'!V32/(2*'OddsRatio_working_3-way'!X32)))</f>
        <v>0.2823877270290871</v>
      </c>
      <c r="Z32" s="11">
        <f>'OddsRatio_working_3-way'!X32^(1/3)*COS('OddsRatio_working_3-way'!Y32/3)</f>
        <v>0.55042360917380728</v>
      </c>
      <c r="AA32" s="11">
        <f>'OddsRatio_working_3-way'!X32^(1/3)*COS(('OddsRatio_working_3-way'!Y32+2*PI())/3)</f>
        <v>-0.32021440076004559</v>
      </c>
      <c r="AB32" s="11">
        <f>'OddsRatio_working_3-way'!X32^(1/3)*COS(('OddsRatio_working_3-way'!Y32+4*PI())/3)</f>
        <v>-0.23020920841376161</v>
      </c>
      <c r="AC32" s="11">
        <f>'OddsRatio_working_3-way'!X32^(1/3)*SIN('OddsRatio_working_3-way'!Y32/3)</f>
        <v>5.1964522029591037E-2</v>
      </c>
      <c r="AD32" s="11">
        <f>'OddsRatio_working_3-way'!X32^(1/3)*SIN(('OddsRatio_working_3-way'!Y32+2*PI())/3)</f>
        <v>0.45069856737243902</v>
      </c>
      <c r="AE32" s="11">
        <f>'OddsRatio_working_3-way'!X32^(1/3)*SIN(('OddsRatio_working_3-way'!Y32+4*PI())/3)</f>
        <v>-0.50266308940203008</v>
      </c>
      <c r="AF32" s="11">
        <f>-'OddsRatio_working_3-way'!U32/(3*'OddsRatio_working_3-way'!X32^(1/3))*COS(('OddsRatio_working_3-way'!Y32)/3)</f>
        <v>0.55042360917380728</v>
      </c>
      <c r="AG32" s="11">
        <f>-'OddsRatio_working_3-way'!U32/(3*'OddsRatio_working_3-way'!X32^(1/3))*COS(('OddsRatio_working_3-way'!Y32+2*PI())/3)</f>
        <v>-0.32021440076004559</v>
      </c>
      <c r="AH32" s="11">
        <f>-'OddsRatio_working_3-way'!U32/(3*'OddsRatio_working_3-way'!X32^(1/3))*COS(('OddsRatio_working_3-way'!Y32+4*PI())/3)</f>
        <v>-0.23020920841376161</v>
      </c>
      <c r="AI32" s="11">
        <f>'OddsRatio_working_3-way'!U32/(3*'OddsRatio_working_3-way'!X32^(1/3))*SIN(('OddsRatio_working_3-way'!Y32)/3)</f>
        <v>-5.1964522029591037E-2</v>
      </c>
      <c r="AJ32" s="11">
        <f>'OddsRatio_working_3-way'!U32/(3*'OddsRatio_working_3-way'!X32^(1/3))*SIN(('OddsRatio_working_3-way'!Y32+2*PI())/3)</f>
        <v>-0.45069856737243902</v>
      </c>
      <c r="AK32" s="11">
        <f>'OddsRatio_working_3-way'!U32/(3*'OddsRatio_working_3-way'!X32^(1/3))*SIN(('OddsRatio_working_3-way'!Y32+4*PI())/3)</f>
        <v>0.50266308940203008</v>
      </c>
      <c r="AL32" s="11">
        <f>'OddsRatio_working_3-way'!Z32+'OddsRatio_working_3-way'!AF32</f>
        <v>1.1008472183476146</v>
      </c>
      <c r="AM32" s="11">
        <f>'OddsRatio_working_3-way'!AA32+'OddsRatio_working_3-way'!AG32</f>
        <v>-0.64042880152009118</v>
      </c>
      <c r="AN32" s="11">
        <f>'OddsRatio_working_3-way'!AB32+'OddsRatio_working_3-way'!AH32</f>
        <v>-0.46041841682752321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1.1008472183476146</v>
      </c>
      <c r="AS32" s="11">
        <f>IF(('OddsRatio_working_3-way'!X32=0),IF(Q32&gt;0,-Q32^(1/3),(-Q32)^(1/3)),'OddsRatio_working_3-way'!AM32-'OddsRatio_working_3-way'!R32/3)</f>
        <v>-0.64042880152009118</v>
      </c>
      <c r="AT32" s="11">
        <f>IF(('OddsRatio_working_3-way'!X32=0),IF(Q32&gt;0,-Q32^(1/3),(-Q32)^(1/3)),'OddsRatio_working_3-way'!AN32-'OddsRatio_working_3-way'!R32/3)</f>
        <v>-0.46041841682752321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1.74</v>
      </c>
      <c r="B33" s="4">
        <f>IF('True_Odds_Calculator_3-way'!B34="","",'True_Odds_Calculator_3-way'!B34)</f>
        <v>3.86</v>
      </c>
      <c r="C33" s="4">
        <f>IF('True_Odds_Calculator_3-way'!C34="","",'True_Odds_Calculator_3-way'!C34)</f>
        <v>5.07</v>
      </c>
      <c r="D33" s="9">
        <f t="shared" si="13"/>
        <v>0.56182930557541744</v>
      </c>
      <c r="E33" s="9">
        <f t="shared" si="14"/>
        <v>0.24911512818914006</v>
      </c>
      <c r="F33" s="9">
        <f t="shared" si="15"/>
        <v>0.18905556623544273</v>
      </c>
      <c r="G33" s="9">
        <f t="shared" si="16"/>
        <v>1.0539189646342431</v>
      </c>
      <c r="H33" s="9">
        <f t="shared" si="17"/>
        <v>1.7799000338293398</v>
      </c>
      <c r="I33" s="9">
        <f t="shared" si="18"/>
        <v>4.014208238853934</v>
      </c>
      <c r="J33" s="9">
        <f t="shared" si="19"/>
        <v>5.2894501860613685</v>
      </c>
      <c r="K33" s="11">
        <f t="shared" si="20"/>
        <v>0.57471264367816088</v>
      </c>
      <c r="L33" s="11">
        <f t="shared" si="21"/>
        <v>0.2590673575129534</v>
      </c>
      <c r="M33" s="11">
        <f t="shared" si="22"/>
        <v>0.1972386587771203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-0.25295755204634973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0.2252427658895409</v>
      </c>
      <c r="Q33" s="11">
        <f>2*'OddsRatio_working_3-way'!K33*'OddsRatio_working_3-way'!L33*'OddsRatio_working_3-way'!M33</f>
        <v>5.8733446125043269E-2</v>
      </c>
      <c r="R33" s="11">
        <f t="shared" si="23"/>
        <v>0</v>
      </c>
      <c r="S33" s="11">
        <f t="shared" si="24"/>
        <v>-0.89043700837312567</v>
      </c>
      <c r="T33" s="11">
        <f t="shared" si="25"/>
        <v>-0.23218696437369643</v>
      </c>
      <c r="U33" s="11">
        <f>'OddsRatio_working_3-way'!S33-'OddsRatio_working_3-way'!R33^2/3</f>
        <v>-0.89043700837312567</v>
      </c>
      <c r="V33" s="11">
        <f>'OddsRatio_working_3-way'!S33*'OddsRatio_working_3-way'!R33/3-2*'OddsRatio_working_3-way'!R33^3/27-'OddsRatio_working_3-way'!T33</f>
        <v>0.23218696437369643</v>
      </c>
      <c r="W33" s="11">
        <f>'OddsRatio_working_3-way'!V33^2+4*'OddsRatio_working_3-way'!U33^3/27</f>
        <v>-5.0682987350822106E-2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0.1617048034041462</v>
      </c>
      <c r="Y33" s="11">
        <f>IF('OddsRatio_working_3-way'!W33&gt;=0,IF('OddsRatio_working_3-way'!V33+SQRT('OddsRatio_working_3-way'!W33)&gt;0,0,PI()),ACOS('OddsRatio_working_3-way'!V33/(2*'OddsRatio_working_3-way'!X33)))</f>
        <v>0.76996554482278612</v>
      </c>
      <c r="Z33" s="11">
        <f>'OddsRatio_working_3-way'!X33^(1/3)*COS('OddsRatio_working_3-way'!Y33/3)</f>
        <v>0.52695948231712153</v>
      </c>
      <c r="AA33" s="11">
        <f>'OddsRatio_working_3-way'!X33^(1/3)*COS(('OddsRatio_working_3-way'!Y33+2*PI())/3)</f>
        <v>-0.3832483935277633</v>
      </c>
      <c r="AB33" s="11">
        <f>'OddsRatio_working_3-way'!X33^(1/3)*COS(('OddsRatio_working_3-way'!Y33+4*PI())/3)</f>
        <v>-0.14371108878935812</v>
      </c>
      <c r="AC33" s="11">
        <f>'OddsRatio_working_3-way'!X33^(1/3)*SIN('OddsRatio_working_3-way'!Y33/3)</f>
        <v>0.13829692737167568</v>
      </c>
      <c r="AD33" s="11">
        <f>'OddsRatio_working_3-way'!X33^(1/3)*SIN(('OddsRatio_working_3-way'!Y33+2*PI())/3)</f>
        <v>0.38721183476588616</v>
      </c>
      <c r="AE33" s="11">
        <f>'OddsRatio_working_3-way'!X33^(1/3)*SIN(('OddsRatio_working_3-way'!Y33+4*PI())/3)</f>
        <v>-0.52550876213756181</v>
      </c>
      <c r="AF33" s="11">
        <f>-'OddsRatio_working_3-way'!U33/(3*'OddsRatio_working_3-way'!X33^(1/3))*COS(('OddsRatio_working_3-way'!Y33)/3)</f>
        <v>0.52695948231712142</v>
      </c>
      <c r="AG33" s="11">
        <f>-'OddsRatio_working_3-way'!U33/(3*'OddsRatio_working_3-way'!X33^(1/3))*COS(('OddsRatio_working_3-way'!Y33+2*PI())/3)</f>
        <v>-0.38324839352776324</v>
      </c>
      <c r="AH33" s="11">
        <f>-'OddsRatio_working_3-way'!U33/(3*'OddsRatio_working_3-way'!X33^(1/3))*COS(('OddsRatio_working_3-way'!Y33+4*PI())/3)</f>
        <v>-0.14371108878935809</v>
      </c>
      <c r="AI33" s="11">
        <f>'OddsRatio_working_3-way'!U33/(3*'OddsRatio_working_3-way'!X33^(1/3))*SIN(('OddsRatio_working_3-way'!Y33)/3)</f>
        <v>-0.13829692737167565</v>
      </c>
      <c r="AJ33" s="11">
        <f>'OddsRatio_working_3-way'!U33/(3*'OddsRatio_working_3-way'!X33^(1/3))*SIN(('OddsRatio_working_3-way'!Y33+2*PI())/3)</f>
        <v>-0.38721183476588611</v>
      </c>
      <c r="AK33" s="11">
        <f>'OddsRatio_working_3-way'!U33/(3*'OddsRatio_working_3-way'!X33^(1/3))*SIN(('OddsRatio_working_3-way'!Y33+4*PI())/3)</f>
        <v>0.5255087621375617</v>
      </c>
      <c r="AL33" s="11">
        <f>'OddsRatio_working_3-way'!Z33+'OddsRatio_working_3-way'!AF33</f>
        <v>1.0539189646342431</v>
      </c>
      <c r="AM33" s="11">
        <f>'OddsRatio_working_3-way'!AA33+'OddsRatio_working_3-way'!AG33</f>
        <v>-0.7664967870555266</v>
      </c>
      <c r="AN33" s="11">
        <f>'OddsRatio_working_3-way'!AB33+'OddsRatio_working_3-way'!AH33</f>
        <v>-0.28742217757871624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1.0539189646342431</v>
      </c>
      <c r="AS33" s="11">
        <f>IF(('OddsRatio_working_3-way'!X33=0),IF(Q33&gt;0,-Q33^(1/3),(-Q33)^(1/3)),'OddsRatio_working_3-way'!AM33-'OddsRatio_working_3-way'!R33/3)</f>
        <v>-0.7664967870555266</v>
      </c>
      <c r="AT33" s="11">
        <f>IF(('OddsRatio_working_3-way'!X33=0),IF(Q33&gt;0,-Q33^(1/3),(-Q33)^(1/3)),'OddsRatio_working_3-way'!AN33-'OddsRatio_working_3-way'!R33/3)</f>
        <v>-0.28742217757871624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2.69</v>
      </c>
      <c r="B34" s="4">
        <f>IF('True_Odds_Calculator_3-way'!B35="","",'True_Odds_Calculator_3-way'!B35)</f>
        <v>3.35</v>
      </c>
      <c r="C34" s="4">
        <f>IF('True_Odds_Calculator_3-way'!C35="","",'True_Odds_Calculator_3-way'!C35)</f>
        <v>2.8</v>
      </c>
      <c r="D34" s="9">
        <f t="shared" si="13"/>
        <v>0.3622222285830915</v>
      </c>
      <c r="E34" s="9">
        <f t="shared" si="14"/>
        <v>0.28999284717164514</v>
      </c>
      <c r="F34" s="9">
        <f t="shared" si="15"/>
        <v>0.34778492424526325</v>
      </c>
      <c r="G34" s="9">
        <f t="shared" si="16"/>
        <v>1.041855708780242</v>
      </c>
      <c r="H34" s="9">
        <f t="shared" si="17"/>
        <v>2.7607361478386085</v>
      </c>
      <c r="I34" s="9">
        <f t="shared" si="18"/>
        <v>3.4483609156335695</v>
      </c>
      <c r="J34" s="9">
        <f t="shared" si="19"/>
        <v>2.8753402758044357</v>
      </c>
      <c r="K34" s="11">
        <f t="shared" si="20"/>
        <v>0.37174721189591081</v>
      </c>
      <c r="L34" s="11">
        <f t="shared" si="21"/>
        <v>0.29850746268656714</v>
      </c>
      <c r="M34" s="11">
        <f t="shared" si="22"/>
        <v>0.35714285714285715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-0.28331655582945592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0.23145028970918111</v>
      </c>
      <c r="Q34" s="11">
        <f>2*'OddsRatio_working_3-way'!K34*'OddsRatio_working_3-way'!L34*'OddsRatio_working_3-way'!M34</f>
        <v>7.9263797845609982E-2</v>
      </c>
      <c r="R34" s="11">
        <f t="shared" si="23"/>
        <v>0</v>
      </c>
      <c r="S34" s="11">
        <f t="shared" si="24"/>
        <v>-0.81693174982864036</v>
      </c>
      <c r="T34" s="11">
        <f t="shared" si="25"/>
        <v>-0.27977114720158924</v>
      </c>
      <c r="U34" s="11">
        <f>'OddsRatio_working_3-way'!S34-'OddsRatio_working_3-way'!R34^2/3</f>
        <v>-0.81693174982864036</v>
      </c>
      <c r="V34" s="11">
        <f>'OddsRatio_working_3-way'!S34*'OddsRatio_working_3-way'!R34/3-2*'OddsRatio_working_3-way'!R34^3/27-'OddsRatio_working_3-way'!T34</f>
        <v>0.27977114720158924</v>
      </c>
      <c r="W34" s="11">
        <f>'OddsRatio_working_3-way'!V34^2+4*'OddsRatio_working_3-way'!U34^3/27</f>
        <v>-2.498750482507972E-3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0.14210088431199266</v>
      </c>
      <c r="Y34" s="11">
        <f>IF('OddsRatio_working_3-way'!W34&gt;=0,IF('OddsRatio_working_3-way'!V34+SQRT('OddsRatio_working_3-way'!W34)&gt;0,0,PI()),ACOS('OddsRatio_working_3-way'!V34/(2*'OddsRatio_working_3-way'!X34)))</f>
        <v>0.17680712445032909</v>
      </c>
      <c r="Z34" s="11">
        <f>'OddsRatio_working_3-way'!X34^(1/3)*COS('OddsRatio_working_3-way'!Y34/3)</f>
        <v>0.52092785439012101</v>
      </c>
      <c r="AA34" s="11">
        <f>'OddsRatio_working_3-way'!X34^(1/3)*COS(('OddsRatio_working_3-way'!Y34+2*PI())/3)</f>
        <v>-0.28708281799724761</v>
      </c>
      <c r="AB34" s="11">
        <f>'OddsRatio_working_3-way'!X34^(1/3)*COS(('OddsRatio_working_3-way'!Y34+4*PI())/3)</f>
        <v>-0.23384503639287346</v>
      </c>
      <c r="AC34" s="11">
        <f>'OddsRatio_working_3-way'!X34^(1/3)*SIN('OddsRatio_working_3-way'!Y34/3)</f>
        <v>3.0736847540343899E-2</v>
      </c>
      <c r="AD34" s="11">
        <f>'OddsRatio_working_3-way'!X34^(1/3)*SIN(('OddsRatio_working_3-way'!Y34+2*PI())/3)</f>
        <v>0.43576833167059376</v>
      </c>
      <c r="AE34" s="11">
        <f>'OddsRatio_working_3-way'!X34^(1/3)*SIN(('OddsRatio_working_3-way'!Y34+4*PI())/3)</f>
        <v>-0.46650517921093776</v>
      </c>
      <c r="AF34" s="11">
        <f>-'OddsRatio_working_3-way'!U34/(3*'OddsRatio_working_3-way'!X34^(1/3))*COS(('OddsRatio_working_3-way'!Y34)/3)</f>
        <v>0.52092785439012101</v>
      </c>
      <c r="AG34" s="11">
        <f>-'OddsRatio_working_3-way'!U34/(3*'OddsRatio_working_3-way'!X34^(1/3))*COS(('OddsRatio_working_3-way'!Y34+2*PI())/3)</f>
        <v>-0.28708281799724761</v>
      </c>
      <c r="AH34" s="11">
        <f>-'OddsRatio_working_3-way'!U34/(3*'OddsRatio_working_3-way'!X34^(1/3))*COS(('OddsRatio_working_3-way'!Y34+4*PI())/3)</f>
        <v>-0.23384503639287346</v>
      </c>
      <c r="AI34" s="11">
        <f>'OddsRatio_working_3-way'!U34/(3*'OddsRatio_working_3-way'!X34^(1/3))*SIN(('OddsRatio_working_3-way'!Y34)/3)</f>
        <v>-3.0736847540343899E-2</v>
      </c>
      <c r="AJ34" s="11">
        <f>'OddsRatio_working_3-way'!U34/(3*'OddsRatio_working_3-way'!X34^(1/3))*SIN(('OddsRatio_working_3-way'!Y34+2*PI())/3)</f>
        <v>-0.43576833167059376</v>
      </c>
      <c r="AK34" s="11">
        <f>'OddsRatio_working_3-way'!U34/(3*'OddsRatio_working_3-way'!X34^(1/3))*SIN(('OddsRatio_working_3-way'!Y34+4*PI())/3)</f>
        <v>0.46650517921093776</v>
      </c>
      <c r="AL34" s="11">
        <f>'OddsRatio_working_3-way'!Z34+'OddsRatio_working_3-way'!AF34</f>
        <v>1.041855708780242</v>
      </c>
      <c r="AM34" s="11">
        <f>'OddsRatio_working_3-way'!AA34+'OddsRatio_working_3-way'!AG34</f>
        <v>-0.57416563599449522</v>
      </c>
      <c r="AN34" s="11">
        <f>'OddsRatio_working_3-way'!AB34+'OddsRatio_working_3-way'!AH34</f>
        <v>-0.46769007278574692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1.041855708780242</v>
      </c>
      <c r="AS34" s="11">
        <f>IF(('OddsRatio_working_3-way'!X34=0),IF(Q34&gt;0,-Q34^(1/3),(-Q34)^(1/3)),'OddsRatio_working_3-way'!AM34-'OddsRatio_working_3-way'!R34/3)</f>
        <v>-0.57416563599449522</v>
      </c>
      <c r="AT34" s="11">
        <f>IF(('OddsRatio_working_3-way'!X34=0),IF(Q34&gt;0,-Q34^(1/3),(-Q34)^(1/3)),'OddsRatio_working_3-way'!AN34-'OddsRatio_working_3-way'!R34/3)</f>
        <v>-0.46769007278574692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1.67</v>
      </c>
      <c r="B35" s="4">
        <f>IF('True_Odds_Calculator_3-way'!B36="","",'True_Odds_Calculator_3-way'!B36)</f>
        <v>3.74</v>
      </c>
      <c r="C35" s="4">
        <f>IF('True_Odds_Calculator_3-way'!C36="","",'True_Odds_Calculator_3-way'!C36)</f>
        <v>6.08</v>
      </c>
      <c r="D35" s="9">
        <f t="shared" si="13"/>
        <v>0.58581230416483721</v>
      </c>
      <c r="E35" s="9">
        <f t="shared" si="14"/>
        <v>0.25697415913964289</v>
      </c>
      <c r="F35" s="9">
        <f t="shared" si="15"/>
        <v>0.15721353669551991</v>
      </c>
      <c r="G35" s="9">
        <f t="shared" si="16"/>
        <v>1.0552707520885436</v>
      </c>
      <c r="H35" s="9">
        <f t="shared" si="17"/>
        <v>1.7070314038993242</v>
      </c>
      <c r="I35" s="9">
        <f t="shared" si="18"/>
        <v>3.89144186072261</v>
      </c>
      <c r="J35" s="9">
        <f t="shared" si="19"/>
        <v>6.3607754206098006</v>
      </c>
      <c r="K35" s="11">
        <f t="shared" si="20"/>
        <v>0.5988023952095809</v>
      </c>
      <c r="L35" s="11">
        <f t="shared" si="21"/>
        <v>0.26737967914438499</v>
      </c>
      <c r="M35" s="11">
        <f t="shared" si="22"/>
        <v>0.16447368421052633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-0.24558250512765634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0.22357129254016594</v>
      </c>
      <c r="Q35" s="11">
        <f>2*'OddsRatio_working_3-way'!K35*'OddsRatio_working_3-way'!L35*'OddsRatio_working_3-way'!M35</f>
        <v>5.2666971151982551E-2</v>
      </c>
      <c r="R35" s="11">
        <f t="shared" si="23"/>
        <v>0</v>
      </c>
      <c r="S35" s="11">
        <f t="shared" si="24"/>
        <v>-0.91037141438047986</v>
      </c>
      <c r="T35" s="11">
        <f t="shared" si="25"/>
        <v>-0.21445734143238629</v>
      </c>
      <c r="U35" s="11">
        <f>'OddsRatio_working_3-way'!S35-'OddsRatio_working_3-way'!R35^2/3</f>
        <v>-0.91037141438047986</v>
      </c>
      <c r="V35" s="11">
        <f>'OddsRatio_working_3-way'!S35*'OddsRatio_working_3-way'!R35/3-2*'OddsRatio_working_3-way'!R35^3/27-'OddsRatio_working_3-way'!T35</f>
        <v>0.21445734143238629</v>
      </c>
      <c r="W35" s="11">
        <f>'OddsRatio_working_3-way'!V35^2+4*'OddsRatio_working_3-way'!U35^3/27</f>
        <v>-6.5784949653375835E-2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0.16716526324839662</v>
      </c>
      <c r="Y35" s="11">
        <f>IF('OddsRatio_working_3-way'!W35&gt;=0,IF('OddsRatio_working_3-way'!V35+SQRT('OddsRatio_working_3-way'!W35)&gt;0,0,PI()),ACOS('OddsRatio_working_3-way'!V35/(2*'OddsRatio_working_3-way'!X35)))</f>
        <v>0.87440547786021472</v>
      </c>
      <c r="Z35" s="11">
        <f>'OddsRatio_working_3-way'!X35^(1/3)*COS('OddsRatio_working_3-way'!Y35/3)</f>
        <v>0.52763537604427191</v>
      </c>
      <c r="AA35" s="11">
        <f>'OddsRatio_working_3-way'!X35^(1/3)*COS(('OddsRatio_working_3-way'!Y35+2*PI())/3)</f>
        <v>-0.40090720642192063</v>
      </c>
      <c r="AB35" s="11">
        <f>'OddsRatio_working_3-way'!X35^(1/3)*COS(('OddsRatio_working_3-way'!Y35+4*PI())/3)</f>
        <v>-0.12672816962235139</v>
      </c>
      <c r="AC35" s="11">
        <f>'OddsRatio_working_3-way'!X35^(1/3)*SIN('OddsRatio_working_3-way'!Y35/3)</f>
        <v>0.15829734070238358</v>
      </c>
      <c r="AD35" s="11">
        <f>'OddsRatio_working_3-way'!X35^(1/3)*SIN(('OddsRatio_working_3-way'!Y35+2*PI())/3)</f>
        <v>0.37779696923850281</v>
      </c>
      <c r="AE35" s="11">
        <f>'OddsRatio_working_3-way'!X35^(1/3)*SIN(('OddsRatio_working_3-way'!Y35+4*PI())/3)</f>
        <v>-0.53609430994088647</v>
      </c>
      <c r="AF35" s="11">
        <f>-'OddsRatio_working_3-way'!U35/(3*'OddsRatio_working_3-way'!X35^(1/3))*COS(('OddsRatio_working_3-way'!Y35)/3)</f>
        <v>0.5276353760442718</v>
      </c>
      <c r="AG35" s="11">
        <f>-'OddsRatio_working_3-way'!U35/(3*'OddsRatio_working_3-way'!X35^(1/3))*COS(('OddsRatio_working_3-way'!Y35+2*PI())/3)</f>
        <v>-0.40090720642192051</v>
      </c>
      <c r="AH35" s="11">
        <f>-'OddsRatio_working_3-way'!U35/(3*'OddsRatio_working_3-way'!X35^(1/3))*COS(('OddsRatio_working_3-way'!Y35+4*PI())/3)</f>
        <v>-0.12672816962235137</v>
      </c>
      <c r="AI35" s="11">
        <f>'OddsRatio_working_3-way'!U35/(3*'OddsRatio_working_3-way'!X35^(1/3))*SIN(('OddsRatio_working_3-way'!Y35)/3)</f>
        <v>-0.15829734070238355</v>
      </c>
      <c r="AJ35" s="11">
        <f>'OddsRatio_working_3-way'!U35/(3*'OddsRatio_working_3-way'!X35^(1/3))*SIN(('OddsRatio_working_3-way'!Y35+2*PI())/3)</f>
        <v>-0.37779696923850276</v>
      </c>
      <c r="AK35" s="11">
        <f>'OddsRatio_working_3-way'!U35/(3*'OddsRatio_working_3-way'!X35^(1/3))*SIN(('OddsRatio_working_3-way'!Y35+4*PI())/3)</f>
        <v>0.53609430994088636</v>
      </c>
      <c r="AL35" s="11">
        <f>'OddsRatio_working_3-way'!Z35+'OddsRatio_working_3-way'!AF35</f>
        <v>1.0552707520885436</v>
      </c>
      <c r="AM35" s="11">
        <f>'OddsRatio_working_3-way'!AA35+'OddsRatio_working_3-way'!AG35</f>
        <v>-0.80181441284384114</v>
      </c>
      <c r="AN35" s="11">
        <f>'OddsRatio_working_3-way'!AB35+'OddsRatio_working_3-way'!AH35</f>
        <v>-0.25345633924470279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1.0552707520885436</v>
      </c>
      <c r="AS35" s="11">
        <f>IF(('OddsRatio_working_3-way'!X35=0),IF(Q35&gt;0,-Q35^(1/3),(-Q35)^(1/3)),'OddsRatio_working_3-way'!AM35-'OddsRatio_working_3-way'!R35/3)</f>
        <v>-0.80181441284384114</v>
      </c>
      <c r="AT35" s="11">
        <f>IF(('OddsRatio_working_3-way'!X35=0),IF(Q35&gt;0,-Q35^(1/3),(-Q35)^(1/3)),'OddsRatio_working_3-way'!AN35-'OddsRatio_working_3-way'!R35/3)</f>
        <v>-0.25345633924470279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2.72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2.95</v>
      </c>
      <c r="D36" s="9">
        <f t="shared" si="13"/>
        <v>0.35828005682902481</v>
      </c>
      <c r="E36" s="9">
        <f t="shared" si="14"/>
        <v>0.31175466478908564</v>
      </c>
      <c r="F36" s="9">
        <f t="shared" si="15"/>
        <v>0.32996527838188938</v>
      </c>
      <c r="G36" s="9">
        <f t="shared" si="16"/>
        <v>1.0413445658063165</v>
      </c>
      <c r="H36" s="9">
        <f t="shared" si="17"/>
        <v>2.7911126531868646</v>
      </c>
      <c r="I36" s="9">
        <f t="shared" si="18"/>
        <v>3.207650479509391</v>
      </c>
      <c r="J36" s="9">
        <f t="shared" si="19"/>
        <v>3.0306219033223178</v>
      </c>
      <c r="K36" s="11">
        <f t="shared" si="20"/>
        <v>0.36764705882352938</v>
      </c>
      <c r="L36" s="11">
        <f t="shared" si="21"/>
        <v>0.32051282051282048</v>
      </c>
      <c r="M36" s="11">
        <f t="shared" si="22"/>
        <v>0.33898305084745761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-0.28402293120638089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0.23127732188051231</v>
      </c>
      <c r="Q36" s="11">
        <f>2*'OddsRatio_working_3-way'!K36*'OddsRatio_working_3-way'!L36*'OddsRatio_working_3-way'!M36</f>
        <v>7.9888539509676088E-2</v>
      </c>
      <c r="R36" s="11">
        <f t="shared" si="23"/>
        <v>0</v>
      </c>
      <c r="S36" s="11">
        <f t="shared" si="24"/>
        <v>-0.81429101832787654</v>
      </c>
      <c r="T36" s="11">
        <f t="shared" si="25"/>
        <v>-0.28127496315297973</v>
      </c>
      <c r="U36" s="11">
        <f>'OddsRatio_working_3-way'!S36-'OddsRatio_working_3-way'!R36^2/3</f>
        <v>-0.81429101832787654</v>
      </c>
      <c r="V36" s="11">
        <f>'OddsRatio_working_3-way'!S36*'OddsRatio_working_3-way'!R36/3-2*'OddsRatio_working_3-way'!R36^3/27-'OddsRatio_working_3-way'!T36</f>
        <v>0.28127496315297973</v>
      </c>
      <c r="W36" s="11">
        <f>'OddsRatio_working_3-way'!V36^2+4*'OddsRatio_working_3-way'!U36^3/27</f>
        <v>-8.7429637464266075E-4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0.14141242985621238</v>
      </c>
      <c r="Y36" s="11">
        <f>IF('OddsRatio_working_3-way'!W36&gt;=0,IF('OddsRatio_working_3-way'!V36+SQRT('OddsRatio_working_3-way'!W36)&gt;0,0,PI()),ACOS('OddsRatio_working_3-way'!V36/(2*'OddsRatio_working_3-way'!X36)))</f>
        <v>0.10473843833053031</v>
      </c>
      <c r="Z36" s="11">
        <f>'OddsRatio_working_3-way'!X36^(1/3)*COS('OddsRatio_working_3-way'!Y36/3)</f>
        <v>0.52067228290315826</v>
      </c>
      <c r="AA36" s="11">
        <f>'OddsRatio_working_3-way'!X36^(1/3)*COS(('OddsRatio_working_3-way'!Y36+2*PI())/3)</f>
        <v>-0.27608526664250255</v>
      </c>
      <c r="AB36" s="11">
        <f>'OddsRatio_working_3-way'!X36^(1/3)*COS(('OddsRatio_working_3-way'!Y36+4*PI())/3)</f>
        <v>-0.24458701626065574</v>
      </c>
      <c r="AC36" s="11">
        <f>'OddsRatio_working_3-way'!X36^(1/3)*SIN('OddsRatio_working_3-way'!Y36/3)</f>
        <v>1.8185523336961659E-2</v>
      </c>
      <c r="AD36" s="11">
        <f>'OddsRatio_working_3-way'!X36^(1/3)*SIN(('OddsRatio_working_3-way'!Y36+2*PI())/3)</f>
        <v>0.44182266237209228</v>
      </c>
      <c r="AE36" s="11">
        <f>'OddsRatio_working_3-way'!X36^(1/3)*SIN(('OddsRatio_working_3-way'!Y36+4*PI())/3)</f>
        <v>-0.46000818570905377</v>
      </c>
      <c r="AF36" s="11">
        <f>-'OddsRatio_working_3-way'!U36/(3*'OddsRatio_working_3-way'!X36^(1/3))*COS(('OddsRatio_working_3-way'!Y36)/3)</f>
        <v>0.52067228290315815</v>
      </c>
      <c r="AG36" s="11">
        <f>-'OddsRatio_working_3-way'!U36/(3*'OddsRatio_working_3-way'!X36^(1/3))*COS(('OddsRatio_working_3-way'!Y36+2*PI())/3)</f>
        <v>-0.27608526664250249</v>
      </c>
      <c r="AH36" s="11">
        <f>-'OddsRatio_working_3-way'!U36/(3*'OddsRatio_working_3-way'!X36^(1/3))*COS(('OddsRatio_working_3-way'!Y36+4*PI())/3)</f>
        <v>-0.24458701626065568</v>
      </c>
      <c r="AI36" s="11">
        <f>'OddsRatio_working_3-way'!U36/(3*'OddsRatio_working_3-way'!X36^(1/3))*SIN(('OddsRatio_working_3-way'!Y36)/3)</f>
        <v>-1.8185523336961655E-2</v>
      </c>
      <c r="AJ36" s="11">
        <f>'OddsRatio_working_3-way'!U36/(3*'OddsRatio_working_3-way'!X36^(1/3))*SIN(('OddsRatio_working_3-way'!Y36+2*PI())/3)</f>
        <v>-0.44182266237209222</v>
      </c>
      <c r="AK36" s="11">
        <f>'OddsRatio_working_3-way'!U36/(3*'OddsRatio_working_3-way'!X36^(1/3))*SIN(('OddsRatio_working_3-way'!Y36+4*PI())/3)</f>
        <v>0.46000818570905366</v>
      </c>
      <c r="AL36" s="11">
        <f>'OddsRatio_working_3-way'!Z36+'OddsRatio_working_3-way'!AF36</f>
        <v>1.0413445658063165</v>
      </c>
      <c r="AM36" s="11">
        <f>'OddsRatio_working_3-way'!AA36+'OddsRatio_working_3-way'!AG36</f>
        <v>-0.55217053328500509</v>
      </c>
      <c r="AN36" s="11">
        <f>'OddsRatio_working_3-way'!AB36+'OddsRatio_working_3-way'!AH36</f>
        <v>-0.48917403252131142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1.0413445658063165</v>
      </c>
      <c r="AS36" s="11">
        <f>IF(('OddsRatio_working_3-way'!X36=0),IF(Q36&gt;0,-Q36^(1/3),(-Q36)^(1/3)),'OddsRatio_working_3-way'!AM36-'OddsRatio_working_3-way'!R36/3)</f>
        <v>-0.55217053328500509</v>
      </c>
      <c r="AT36" s="11">
        <f>IF(('OddsRatio_working_3-way'!X36=0),IF(Q36&gt;0,-Q36^(1/3),(-Q36)^(1/3)),'OddsRatio_working_3-way'!AN36-'OddsRatio_working_3-way'!R36/3)</f>
        <v>-0.48917403252131142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1.96</v>
      </c>
      <c r="B37" s="4">
        <f>IF('True_Odds_Calculator_3-way'!B38="","",'True_Odds_Calculator_3-way'!B38)</f>
        <v>3.65</v>
      </c>
      <c r="C37" s="4">
        <f>IF('True_Odds_Calculator_3-way'!C38="","",'True_Odds_Calculator_3-way'!C38)</f>
        <v>4.08</v>
      </c>
      <c r="D37" s="9">
        <f t="shared" si="13"/>
        <v>0.49858121230235697</v>
      </c>
      <c r="E37" s="9">
        <f t="shared" si="14"/>
        <v>0.26482159972263369</v>
      </c>
      <c r="F37" s="9">
        <f t="shared" si="15"/>
        <v>0.23659718797500953</v>
      </c>
      <c r="G37" s="9">
        <f t="shared" si="16"/>
        <v>1.0475951044627356</v>
      </c>
      <c r="H37" s="9">
        <f t="shared" si="17"/>
        <v>2.005691300284226</v>
      </c>
      <c r="I37" s="9">
        <f t="shared" si="18"/>
        <v>3.7761270268262499</v>
      </c>
      <c r="J37" s="9">
        <f t="shared" si="19"/>
        <v>4.2265929217452261</v>
      </c>
      <c r="K37" s="11">
        <f t="shared" si="20"/>
        <v>0.51020408163265307</v>
      </c>
      <c r="L37" s="11">
        <f t="shared" si="21"/>
        <v>0.27397260273972601</v>
      </c>
      <c r="M37" s="11">
        <f t="shared" si="22"/>
        <v>0.24509803921568626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-0.26844710486934498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0.22920126954891548</v>
      </c>
      <c r="Q37" s="11">
        <f>2*'OddsRatio_working_3-way'!K37*'OddsRatio_working_3-way'!L37*'OddsRatio_working_3-way'!M37</f>
        <v>6.85205589084949E-2</v>
      </c>
      <c r="R37" s="11">
        <f t="shared" si="23"/>
        <v>0</v>
      </c>
      <c r="S37" s="11">
        <f t="shared" si="24"/>
        <v>-0.85380421465327139</v>
      </c>
      <c r="T37" s="11">
        <f t="shared" si="25"/>
        <v>-0.25524789675733073</v>
      </c>
      <c r="U37" s="11">
        <f>'OddsRatio_working_3-way'!S37-'OddsRatio_working_3-way'!R37^2/3</f>
        <v>-0.85380421465327139</v>
      </c>
      <c r="V37" s="11">
        <f>'OddsRatio_working_3-way'!S37*'OddsRatio_working_3-way'!R37/3-2*'OddsRatio_working_3-way'!R37^3/27-'OddsRatio_working_3-way'!T37</f>
        <v>0.25524789675733073</v>
      </c>
      <c r="W37" s="11">
        <f>'OddsRatio_working_3-way'!V37^2+4*'OddsRatio_working_3-way'!U37^3/27</f>
        <v>-2.7057043651481108E-2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0.15182928937668949</v>
      </c>
      <c r="Y37" s="11">
        <f>IF('OddsRatio_working_3-way'!W37&gt;=0,IF('OddsRatio_working_3-way'!V37+SQRT('OddsRatio_working_3-way'!W37)&gt;0,0,PI()),ACOS('OddsRatio_working_3-way'!V37/(2*'OddsRatio_working_3-way'!X37)))</f>
        <v>0.57245196598725101</v>
      </c>
      <c r="Z37" s="11">
        <f>'OddsRatio_working_3-way'!X37^(1/3)*COS('OddsRatio_working_3-way'!Y37/3)</f>
        <v>0.52379755223136792</v>
      </c>
      <c r="AA37" s="11">
        <f>'OddsRatio_working_3-way'!X37^(1/3)*COS(('OddsRatio_working_3-way'!Y37+2*PI())/3)</f>
        <v>-0.34952381175412672</v>
      </c>
      <c r="AB37" s="11">
        <f>'OddsRatio_working_3-way'!X37^(1/3)*COS(('OddsRatio_working_3-way'!Y37+4*PI())/3)</f>
        <v>-0.17427374047724165</v>
      </c>
      <c r="AC37" s="11">
        <f>'OddsRatio_working_3-way'!X37^(1/3)*SIN('OddsRatio_working_3-way'!Y37/3)</f>
        <v>0.10118067582721091</v>
      </c>
      <c r="AD37" s="11">
        <f>'OddsRatio_working_3-way'!X37^(1/3)*SIN(('OddsRatio_working_3-way'!Y37+2*PI())/3)</f>
        <v>0.4030316487588656</v>
      </c>
      <c r="AE37" s="11">
        <f>'OddsRatio_working_3-way'!X37^(1/3)*SIN(('OddsRatio_working_3-way'!Y37+4*PI())/3)</f>
        <v>-0.50421232458607634</v>
      </c>
      <c r="AF37" s="11">
        <f>-'OddsRatio_working_3-way'!U37/(3*'OddsRatio_working_3-way'!X37^(1/3))*COS(('OddsRatio_working_3-way'!Y37)/3)</f>
        <v>0.52379755223136781</v>
      </c>
      <c r="AG37" s="11">
        <f>-'OddsRatio_working_3-way'!U37/(3*'OddsRatio_working_3-way'!X37^(1/3))*COS(('OddsRatio_working_3-way'!Y37+2*PI())/3)</f>
        <v>-0.34952381175412667</v>
      </c>
      <c r="AH37" s="11">
        <f>-'OddsRatio_working_3-way'!U37/(3*'OddsRatio_working_3-way'!X37^(1/3))*COS(('OddsRatio_working_3-way'!Y37+4*PI())/3)</f>
        <v>-0.17427374047724159</v>
      </c>
      <c r="AI37" s="11">
        <f>'OddsRatio_working_3-way'!U37/(3*'OddsRatio_working_3-way'!X37^(1/3))*SIN(('OddsRatio_working_3-way'!Y37)/3)</f>
        <v>-0.10118067582721089</v>
      </c>
      <c r="AJ37" s="11">
        <f>'OddsRatio_working_3-way'!U37/(3*'OddsRatio_working_3-way'!X37^(1/3))*SIN(('OddsRatio_working_3-way'!Y37+2*PI())/3)</f>
        <v>-0.40303164875886549</v>
      </c>
      <c r="AK37" s="11">
        <f>'OddsRatio_working_3-way'!U37/(3*'OddsRatio_working_3-way'!X37^(1/3))*SIN(('OddsRatio_working_3-way'!Y37+4*PI())/3)</f>
        <v>0.50421232458607623</v>
      </c>
      <c r="AL37" s="11">
        <f>'OddsRatio_working_3-way'!Z37+'OddsRatio_working_3-way'!AF37</f>
        <v>1.0475951044627356</v>
      </c>
      <c r="AM37" s="11">
        <f>'OddsRatio_working_3-way'!AA37+'OddsRatio_working_3-way'!AG37</f>
        <v>-0.69904762350825345</v>
      </c>
      <c r="AN37" s="11">
        <f>'OddsRatio_working_3-way'!AB37+'OddsRatio_working_3-way'!AH37</f>
        <v>-0.34854748095448324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1.0475951044627356</v>
      </c>
      <c r="AS37" s="11">
        <f>IF(('OddsRatio_working_3-way'!X37=0),IF(Q37&gt;0,-Q37^(1/3),(-Q37)^(1/3)),'OddsRatio_working_3-way'!AM37-'OddsRatio_working_3-way'!R37/3)</f>
        <v>-0.69904762350825345</v>
      </c>
      <c r="AT37" s="11">
        <f>IF(('OddsRatio_working_3-way'!X37=0),IF(Q37&gt;0,-Q37^(1/3),(-Q37)^(1/3)),'OddsRatio_working_3-way'!AN37-'OddsRatio_working_3-way'!R37/3)</f>
        <v>-0.34854748095448324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</v>
      </c>
      <c r="B38" s="4">
        <f>IF('True_Odds_Calculator_3-way'!B39="","",'True_Odds_Calculator_3-way'!B39)</f>
        <v>3.28</v>
      </c>
      <c r="C38" s="4">
        <f>IF('True_Odds_Calculator_3-way'!C39="","",'True_Odds_Calculator_3-way'!C39)</f>
        <v>2.44</v>
      </c>
      <c r="D38" s="9">
        <f t="shared" si="13"/>
        <v>0.30376742096283194</v>
      </c>
      <c r="E38" s="9">
        <f t="shared" si="14"/>
        <v>0.29626667509788041</v>
      </c>
      <c r="F38" s="9">
        <f t="shared" si="15"/>
        <v>0.3999659039392876</v>
      </c>
      <c r="G38" s="9">
        <f t="shared" si="16"/>
        <v>1.0418146656567426</v>
      </c>
      <c r="H38" s="9">
        <f t="shared" si="17"/>
        <v>3.2919922644448332</v>
      </c>
      <c r="I38" s="9">
        <f t="shared" si="18"/>
        <v>3.3753374376973739</v>
      </c>
      <c r="J38" s="9">
        <f t="shared" si="19"/>
        <v>2.5002131185457097</v>
      </c>
      <c r="K38" s="11">
        <f t="shared" si="20"/>
        <v>0.3125</v>
      </c>
      <c r="L38" s="11">
        <f t="shared" si="21"/>
        <v>0.3048780487804878</v>
      </c>
      <c r="M38" s="11">
        <f t="shared" si="22"/>
        <v>0.4098360655737705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-0.28203718512594955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0.23115753698520591</v>
      </c>
      <c r="Q38" s="11">
        <f>2*'OddsRatio_working_3-way'!K38*'OddsRatio_working_3-way'!L38*'OddsRatio_working_3-way'!M38</f>
        <v>7.8093762495002009E-2</v>
      </c>
      <c r="R38" s="11">
        <f t="shared" si="23"/>
        <v>0</v>
      </c>
      <c r="S38" s="11">
        <f t="shared" si="24"/>
        <v>-0.81959950381003033</v>
      </c>
      <c r="T38" s="11">
        <f t="shared" si="25"/>
        <v>-0.27689172426014541</v>
      </c>
      <c r="U38" s="11">
        <f>'OddsRatio_working_3-way'!S38-'OddsRatio_working_3-way'!R38^2/3</f>
        <v>-0.81959950381003033</v>
      </c>
      <c r="V38" s="11">
        <f>'OddsRatio_working_3-way'!S38*'OddsRatio_working_3-way'!R38/3-2*'OddsRatio_working_3-way'!R38^3/27-'OddsRatio_working_3-way'!T38</f>
        <v>0.27689172426014541</v>
      </c>
      <c r="W38" s="11">
        <f>'OddsRatio_working_3-way'!V38^2+4*'OddsRatio_working_3-way'!U38^3/27</f>
        <v>-4.8954935693491242E-3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0.14279751445062475</v>
      </c>
      <c r="Y38" s="11">
        <f>IF('OddsRatio_working_3-way'!W38&gt;=0,IF('OddsRatio_working_3-way'!V38+SQRT('OddsRatio_working_3-way'!W38)&gt;0,0,PI()),ACOS('OddsRatio_working_3-way'!V38/(2*'OddsRatio_working_3-way'!X38)))</f>
        <v>0.24750893641795679</v>
      </c>
      <c r="Z38" s="11">
        <f>'OddsRatio_working_3-way'!X38^(1/3)*COS('OddsRatio_working_3-way'!Y38/3)</f>
        <v>0.52090733282837132</v>
      </c>
      <c r="AA38" s="11">
        <f>'OddsRatio_working_3-way'!X38^(1/3)*COS(('OddsRatio_working_3-way'!Y38+2*PI())/3)</f>
        <v>-0.29775700281633377</v>
      </c>
      <c r="AB38" s="11">
        <f>'OddsRatio_working_3-way'!X38^(1/3)*COS(('OddsRatio_working_3-way'!Y38+4*PI())/3)</f>
        <v>-0.22315033001203777</v>
      </c>
      <c r="AC38" s="11">
        <f>'OddsRatio_working_3-way'!X38^(1/3)*SIN('OddsRatio_working_3-way'!Y38/3)</f>
        <v>4.3074182626902879E-2</v>
      </c>
      <c r="AD38" s="11">
        <f>'OddsRatio_working_3-way'!X38^(1/3)*SIN(('OddsRatio_working_3-way'!Y38+2*PI())/3)</f>
        <v>0.42958189193351398</v>
      </c>
      <c r="AE38" s="11">
        <f>'OddsRatio_working_3-way'!X38^(1/3)*SIN(('OddsRatio_working_3-way'!Y38+4*PI())/3)</f>
        <v>-0.47265607456041664</v>
      </c>
      <c r="AF38" s="11">
        <f>-'OddsRatio_working_3-way'!U38/(3*'OddsRatio_working_3-way'!X38^(1/3))*COS(('OddsRatio_working_3-way'!Y38)/3)</f>
        <v>0.52090733282837121</v>
      </c>
      <c r="AG38" s="11">
        <f>-'OddsRatio_working_3-way'!U38/(3*'OddsRatio_working_3-way'!X38^(1/3))*COS(('OddsRatio_working_3-way'!Y38+2*PI())/3)</f>
        <v>-0.29775700281633372</v>
      </c>
      <c r="AH38" s="11">
        <f>-'OddsRatio_working_3-way'!U38/(3*'OddsRatio_working_3-way'!X38^(1/3))*COS(('OddsRatio_working_3-way'!Y38+4*PI())/3)</f>
        <v>-0.22315033001203771</v>
      </c>
      <c r="AI38" s="11">
        <f>'OddsRatio_working_3-way'!U38/(3*'OddsRatio_working_3-way'!X38^(1/3))*SIN(('OddsRatio_working_3-way'!Y38)/3)</f>
        <v>-4.3074182626902865E-2</v>
      </c>
      <c r="AJ38" s="11">
        <f>'OddsRatio_working_3-way'!U38/(3*'OddsRatio_working_3-way'!X38^(1/3))*SIN(('OddsRatio_working_3-way'!Y38+2*PI())/3)</f>
        <v>-0.42958189193351387</v>
      </c>
      <c r="AK38" s="11">
        <f>'OddsRatio_working_3-way'!U38/(3*'OddsRatio_working_3-way'!X38^(1/3))*SIN(('OddsRatio_working_3-way'!Y38+4*PI())/3)</f>
        <v>0.47265607456041653</v>
      </c>
      <c r="AL38" s="11">
        <f>'OddsRatio_working_3-way'!Z38+'OddsRatio_working_3-way'!AF38</f>
        <v>1.0418146656567426</v>
      </c>
      <c r="AM38" s="11">
        <f>'OddsRatio_working_3-way'!AA38+'OddsRatio_working_3-way'!AG38</f>
        <v>-0.59551400563266754</v>
      </c>
      <c r="AN38" s="11">
        <f>'OddsRatio_working_3-way'!AB38+'OddsRatio_working_3-way'!AH38</f>
        <v>-0.44630066002407548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1.0418146656567426</v>
      </c>
      <c r="AS38" s="11">
        <f>IF(('OddsRatio_working_3-way'!X38=0),IF(Q38&gt;0,-Q38^(1/3),(-Q38)^(1/3)),'OddsRatio_working_3-way'!AM38-'OddsRatio_working_3-way'!R38/3)</f>
        <v>-0.59551400563266754</v>
      </c>
      <c r="AT38" s="11">
        <f>IF(('OddsRatio_working_3-way'!X38=0),IF(Q38&gt;0,-Q38^(1/3),(-Q38)^(1/3)),'OddsRatio_working_3-way'!AN38-'OddsRatio_working_3-way'!R38/3)</f>
        <v>-0.44630066002407548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2.21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3.68</v>
      </c>
      <c r="D39" s="9">
        <f t="shared" si="13"/>
        <v>0.44181949457041803</v>
      </c>
      <c r="E39" s="9">
        <f t="shared" si="14"/>
        <v>0.29489810401654026</v>
      </c>
      <c r="F39" s="9">
        <f t="shared" si="15"/>
        <v>0.26328240141304177</v>
      </c>
      <c r="G39" s="9">
        <f t="shared" si="16"/>
        <v>1.0441055872441622</v>
      </c>
      <c r="H39" s="9">
        <f t="shared" si="17"/>
        <v>2.2633677605654365</v>
      </c>
      <c r="I39" s="9">
        <f t="shared" si="18"/>
        <v>3.3910017947891316</v>
      </c>
      <c r="J39" s="9">
        <f t="shared" si="19"/>
        <v>3.7982029738143552</v>
      </c>
      <c r="K39" s="11">
        <f t="shared" si="20"/>
        <v>0.45248868778280543</v>
      </c>
      <c r="L39" s="11">
        <f t="shared" si="21"/>
        <v>0.303951367781155</v>
      </c>
      <c r="M39" s="11">
        <f t="shared" si="22"/>
        <v>0.27173913043478259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-0.27753621195151368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0.23096835688662423</v>
      </c>
      <c r="Q39" s="11">
        <f>2*'OddsRatio_working_3-way'!K39*'OddsRatio_working_3-way'!L39*'OddsRatio_working_3-way'!M39</f>
        <v>7.4747041063632447E-2</v>
      </c>
      <c r="R39" s="11">
        <f t="shared" si="23"/>
        <v>0</v>
      </c>
      <c r="S39" s="11">
        <f t="shared" si="24"/>
        <v>-0.83220980520904075</v>
      </c>
      <c r="T39" s="11">
        <f t="shared" si="25"/>
        <v>-0.26932356155632386</v>
      </c>
      <c r="U39" s="11">
        <f>'OddsRatio_working_3-way'!S39-'OddsRatio_working_3-way'!R39^2/3</f>
        <v>-0.83220980520904075</v>
      </c>
      <c r="V39" s="11">
        <f>'OddsRatio_working_3-way'!S39*'OddsRatio_working_3-way'!R39/3-2*'OddsRatio_working_3-way'!R39^3/27-'OddsRatio_working_3-way'!T39</f>
        <v>0.26932356155632386</v>
      </c>
      <c r="W39" s="11">
        <f>'OddsRatio_working_3-way'!V39^2+4*'OddsRatio_working_3-way'!U39^3/27</f>
        <v>-1.2852400595327523E-2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0.14610576768621295</v>
      </c>
      <c r="Y39" s="11">
        <f>IF('OddsRatio_working_3-way'!W39&gt;=0,IF('OddsRatio_working_3-way'!V39+SQRT('OddsRatio_working_3-way'!W39)&gt;0,0,PI()),ACOS('OddsRatio_working_3-way'!V39/(2*'OddsRatio_working_3-way'!X39)))</f>
        <v>0.39842477959348743</v>
      </c>
      <c r="Z39" s="11">
        <f>'OddsRatio_working_3-way'!X39^(1/3)*COS('OddsRatio_working_3-way'!Y39/3)</f>
        <v>0.52205279362208112</v>
      </c>
      <c r="AA39" s="11">
        <f>'OddsRatio_working_3-way'!X39^(1/3)*COS(('OddsRatio_working_3-way'!Y39+2*PI())/3)</f>
        <v>-0.32142599785107856</v>
      </c>
      <c r="AB39" s="11">
        <f>'OddsRatio_working_3-way'!X39^(1/3)*COS(('OddsRatio_working_3-way'!Y39+4*PI())/3)</f>
        <v>-0.20062679577100276</v>
      </c>
      <c r="AC39" s="11">
        <f>'OddsRatio_working_3-way'!X39^(1/3)*SIN('OddsRatio_working_3-way'!Y39/3)</f>
        <v>6.9743451838823883E-2</v>
      </c>
      <c r="AD39" s="11">
        <f>'OddsRatio_working_3-way'!X39^(1/3)*SIN(('OddsRatio_working_3-way'!Y39+2*PI())/3)</f>
        <v>0.41723925547394514</v>
      </c>
      <c r="AE39" s="11">
        <f>'OddsRatio_working_3-way'!X39^(1/3)*SIN(('OddsRatio_working_3-way'!Y39+4*PI())/3)</f>
        <v>-0.48698270731276894</v>
      </c>
      <c r="AF39" s="11">
        <f>-'OddsRatio_working_3-way'!U39/(3*'OddsRatio_working_3-way'!X39^(1/3))*COS(('OddsRatio_working_3-way'!Y39)/3)</f>
        <v>0.52205279362208112</v>
      </c>
      <c r="AG39" s="11">
        <f>-'OddsRatio_working_3-way'!U39/(3*'OddsRatio_working_3-way'!X39^(1/3))*COS(('OddsRatio_working_3-way'!Y39+2*PI())/3)</f>
        <v>-0.32142599785107856</v>
      </c>
      <c r="AH39" s="11">
        <f>-'OddsRatio_working_3-way'!U39/(3*'OddsRatio_working_3-way'!X39^(1/3))*COS(('OddsRatio_working_3-way'!Y39+4*PI())/3)</f>
        <v>-0.20062679577100276</v>
      </c>
      <c r="AI39" s="11">
        <f>'OddsRatio_working_3-way'!U39/(3*'OddsRatio_working_3-way'!X39^(1/3))*SIN(('OddsRatio_working_3-way'!Y39)/3)</f>
        <v>-6.9743451838823883E-2</v>
      </c>
      <c r="AJ39" s="11">
        <f>'OddsRatio_working_3-way'!U39/(3*'OddsRatio_working_3-way'!X39^(1/3))*SIN(('OddsRatio_working_3-way'!Y39+2*PI())/3)</f>
        <v>-0.41723925547394514</v>
      </c>
      <c r="AK39" s="11">
        <f>'OddsRatio_working_3-way'!U39/(3*'OddsRatio_working_3-way'!X39^(1/3))*SIN(('OddsRatio_working_3-way'!Y39+4*PI())/3)</f>
        <v>0.48698270731276894</v>
      </c>
      <c r="AL39" s="11">
        <f>'OddsRatio_working_3-way'!Z39+'OddsRatio_working_3-way'!AF39</f>
        <v>1.0441055872441622</v>
      </c>
      <c r="AM39" s="11">
        <f>'OddsRatio_working_3-way'!AA39+'OddsRatio_working_3-way'!AG39</f>
        <v>-0.64285199570215712</v>
      </c>
      <c r="AN39" s="11">
        <f>'OddsRatio_working_3-way'!AB39+'OddsRatio_working_3-way'!AH39</f>
        <v>-0.40125359154200552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1.0441055872441622</v>
      </c>
      <c r="AS39" s="11">
        <f>IF(('OddsRatio_working_3-way'!X39=0),IF(Q39&gt;0,-Q39^(1/3),(-Q39)^(1/3)),'OddsRatio_working_3-way'!AM39-'OddsRatio_working_3-way'!R39/3)</f>
        <v>-0.64285199570215712</v>
      </c>
      <c r="AT39" s="11">
        <f>IF(('OddsRatio_working_3-way'!X39=0),IF(Q39&gt;0,-Q39^(1/3),(-Q39)^(1/3)),'OddsRatio_working_3-way'!AN39-'OddsRatio_working_3-way'!R39/3)</f>
        <v>-0.40125359154200552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1.67</v>
      </c>
      <c r="B40" s="4">
        <f>IF('True_Odds_Calculator_3-way'!B41="","",'True_Odds_Calculator_3-way'!B41)</f>
        <v>3.46</v>
      </c>
      <c r="C40" s="4">
        <f>IF('True_Odds_Calculator_3-way'!C41="","",'True_Odds_Calculator_3-way'!C41)</f>
        <v>4.42</v>
      </c>
      <c r="D40" s="9">
        <f t="shared" si="13"/>
        <v>0.55295512457785012</v>
      </c>
      <c r="E40" s="9">
        <f t="shared" si="14"/>
        <v>0.25199111083766468</v>
      </c>
      <c r="F40" s="9">
        <f t="shared" si="15"/>
        <v>0.19505376458448515</v>
      </c>
      <c r="G40" s="9">
        <f t="shared" si="16"/>
        <v>1.2066642077978493</v>
      </c>
      <c r="H40" s="9">
        <f t="shared" si="17"/>
        <v>1.8084650192245588</v>
      </c>
      <c r="I40" s="9">
        <f t="shared" si="18"/>
        <v>3.9683939511827084</v>
      </c>
      <c r="J40" s="9">
        <f t="shared" si="19"/>
        <v>5.1267915906686445</v>
      </c>
      <c r="K40" s="11">
        <f t="shared" si="20"/>
        <v>0.5988023952095809</v>
      </c>
      <c r="L40" s="11">
        <f t="shared" si="21"/>
        <v>0.28901734104046245</v>
      </c>
      <c r="M40" s="11">
        <f t="shared" si="22"/>
        <v>0.22624434389140272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-0.22070957606143604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0.25646402902092141</v>
      </c>
      <c r="Q40" s="11">
        <f>2*'OddsRatio_working_3-way'!K40*'OddsRatio_working_3-way'!L40*'OddsRatio_working_3-way'!M40</f>
        <v>7.8309627181960745E-2</v>
      </c>
      <c r="R40" s="11">
        <f t="shared" si="23"/>
        <v>0</v>
      </c>
      <c r="S40" s="11">
        <f t="shared" si="24"/>
        <v>-1.1619977419988921</v>
      </c>
      <c r="T40" s="11">
        <f t="shared" si="25"/>
        <v>-0.3548084708393564</v>
      </c>
      <c r="U40" s="11">
        <f>'OddsRatio_working_3-way'!S40-'OddsRatio_working_3-way'!R40^2/3</f>
        <v>-1.1619977419988921</v>
      </c>
      <c r="V40" s="11">
        <f>'OddsRatio_working_3-way'!S40*'OddsRatio_working_3-way'!R40/3-2*'OddsRatio_working_3-way'!R40^3/27-'OddsRatio_working_3-way'!T40</f>
        <v>0.3548084708393564</v>
      </c>
      <c r="W40" s="11">
        <f>'OddsRatio_working_3-way'!V40^2+4*'OddsRatio_working_3-way'!U40^3/27</f>
        <v>-0.10655159812588641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0.24106049505531221</v>
      </c>
      <c r="Y40" s="11">
        <f>IF('OddsRatio_working_3-way'!W40&gt;=0,IF('OddsRatio_working_3-way'!V40+SQRT('OddsRatio_working_3-way'!W40)&gt;0,0,PI()),ACOS('OddsRatio_working_3-way'!V40/(2*'OddsRatio_working_3-way'!X40)))</f>
        <v>0.7437534925465612</v>
      </c>
      <c r="Z40" s="11">
        <f>'OddsRatio_working_3-way'!X40^(1/3)*COS('OddsRatio_working_3-way'!Y40/3)</f>
        <v>0.60333210389892467</v>
      </c>
      <c r="AA40" s="11">
        <f>'OddsRatio_working_3-way'!X40^(1/3)*COS(('OddsRatio_working_3-way'!Y40+2*PI())/3)</f>
        <v>-0.43392418895205254</v>
      </c>
      <c r="AB40" s="11">
        <f>'OddsRatio_working_3-way'!X40^(1/3)*COS(('OddsRatio_working_3-way'!Y40+4*PI())/3)</f>
        <v>-0.16940791494687216</v>
      </c>
      <c r="AC40" s="11">
        <f>'OddsRatio_working_3-way'!X40^(1/3)*SIN('OddsRatio_working_3-way'!Y40/3)</f>
        <v>0.15271854200192783</v>
      </c>
      <c r="AD40" s="11">
        <f>'OddsRatio_working_3-way'!X40^(1/3)*SIN(('OddsRatio_working_3-way'!Y40+2*PI())/3)</f>
        <v>0.44614165789421723</v>
      </c>
      <c r="AE40" s="11">
        <f>'OddsRatio_working_3-way'!X40^(1/3)*SIN(('OddsRatio_working_3-way'!Y40+4*PI())/3)</f>
        <v>-0.59886019989614492</v>
      </c>
      <c r="AF40" s="11">
        <f>-'OddsRatio_working_3-way'!U40/(3*'OddsRatio_working_3-way'!X40^(1/3))*COS(('OddsRatio_working_3-way'!Y40)/3)</f>
        <v>0.60333210389892467</v>
      </c>
      <c r="AG40" s="11">
        <f>-'OddsRatio_working_3-way'!U40/(3*'OddsRatio_working_3-way'!X40^(1/3))*COS(('OddsRatio_working_3-way'!Y40+2*PI())/3)</f>
        <v>-0.43392418895205254</v>
      </c>
      <c r="AH40" s="11">
        <f>-'OddsRatio_working_3-way'!U40/(3*'OddsRatio_working_3-way'!X40^(1/3))*COS(('OddsRatio_working_3-way'!Y40+4*PI())/3)</f>
        <v>-0.16940791494687216</v>
      </c>
      <c r="AI40" s="11">
        <f>'OddsRatio_working_3-way'!U40/(3*'OddsRatio_working_3-way'!X40^(1/3))*SIN(('OddsRatio_working_3-way'!Y40)/3)</f>
        <v>-0.15271854200192783</v>
      </c>
      <c r="AJ40" s="11">
        <f>'OddsRatio_working_3-way'!U40/(3*'OddsRatio_working_3-way'!X40^(1/3))*SIN(('OddsRatio_working_3-way'!Y40+2*PI())/3)</f>
        <v>-0.44614165789421723</v>
      </c>
      <c r="AK40" s="11">
        <f>'OddsRatio_working_3-way'!U40/(3*'OddsRatio_working_3-way'!X40^(1/3))*SIN(('OddsRatio_working_3-way'!Y40+4*PI())/3)</f>
        <v>0.59886019989614492</v>
      </c>
      <c r="AL40" s="11">
        <f>'OddsRatio_working_3-way'!Z40+'OddsRatio_working_3-way'!AF40</f>
        <v>1.2066642077978493</v>
      </c>
      <c r="AM40" s="11">
        <f>'OddsRatio_working_3-way'!AA40+'OddsRatio_working_3-way'!AG40</f>
        <v>-0.86784837790410507</v>
      </c>
      <c r="AN40" s="11">
        <f>'OddsRatio_working_3-way'!AB40+'OddsRatio_working_3-way'!AH40</f>
        <v>-0.33881582989374431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1.2066642077978493</v>
      </c>
      <c r="AS40" s="11">
        <f>IF(('OddsRatio_working_3-way'!X40=0),IF(Q40&gt;0,-Q40^(1/3),(-Q40)^(1/3)),'OddsRatio_working_3-way'!AM40-'OddsRatio_working_3-way'!R40/3)</f>
        <v>-0.86784837790410507</v>
      </c>
      <c r="AT40" s="11">
        <f>IF(('OddsRatio_working_3-way'!X40=0),IF(Q40&gt;0,-Q40^(1/3),(-Q40)^(1/3)),'OddsRatio_working_3-way'!AN40-'OddsRatio_working_3-way'!R40/3)</f>
        <v>-0.33881582989374431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2.21</v>
      </c>
      <c r="C2" s="4">
        <f t="shared" ref="C2:C65" si="0">IF(A2="","",((1/A2)+(1/B2))-1)</f>
        <v>2.720133146096626E-2</v>
      </c>
      <c r="D2" s="4">
        <f>IF(A2="","",(2*A2)/(2-($C2*A2)))</f>
        <v>1.7821754646150993</v>
      </c>
      <c r="E2" s="4">
        <f>IF(B2="","",(2*B2)/(2-($C2*B2)))</f>
        <v>2.2784855128281092</v>
      </c>
      <c r="G2" s="4">
        <f t="shared" ref="G2:G65" si="1">IF(A2="","",C2+1)</f>
        <v>1.0272013314609663</v>
      </c>
    </row>
    <row r="3" spans="1:7" x14ac:dyDescent="0.2">
      <c r="A3" s="4">
        <f>IF('True_Odds_Calculator_2-way'!A4="","",'True_Odds_Calculator_2-way'!A4)</f>
        <v>2.23</v>
      </c>
      <c r="B3" s="4">
        <f>IF('True_Odds_Calculator_2-way'!B4="","",'True_Odds_Calculator_2-way'!B4)</f>
        <v>1.72</v>
      </c>
      <c r="C3" s="4">
        <f t="shared" si="0"/>
        <v>2.982584211075201E-2</v>
      </c>
      <c r="D3" s="4">
        <f t="shared" ref="D3:D66" si="2">IF(A3="","",(2*A3)/(2-($C3*A3)))</f>
        <v>2.3067115708443593</v>
      </c>
      <c r="E3" s="4">
        <f t="shared" ref="E3:E66" si="3">IF(B3="","",(2*B3)/(2-($C3*B3)))</f>
        <v>1.7652798232695142</v>
      </c>
      <c r="G3" s="4">
        <f t="shared" si="1"/>
        <v>1.029825842110752</v>
      </c>
    </row>
    <row r="4" spans="1:7" x14ac:dyDescent="0.2">
      <c r="A4" s="4">
        <f>IF('True_Odds_Calculator_2-way'!A5="","",'True_Odds_Calculator_2-way'!A5)</f>
        <v>1.95</v>
      </c>
      <c r="B4" s="4">
        <f>IF('True_Odds_Calculator_2-way'!B5="","",'True_Odds_Calculator_2-way'!B5)</f>
        <v>1.95</v>
      </c>
      <c r="C4" s="4">
        <f t="shared" si="0"/>
        <v>2.5641025641025772E-2</v>
      </c>
      <c r="D4" s="4">
        <f t="shared" si="2"/>
        <v>2.0000000000000004</v>
      </c>
      <c r="E4" s="4">
        <f t="shared" si="3"/>
        <v>2.0000000000000004</v>
      </c>
      <c r="G4" s="4">
        <f t="shared" si="1"/>
        <v>1.0256410256410258</v>
      </c>
    </row>
    <row r="5" spans="1:7" x14ac:dyDescent="0.2">
      <c r="A5" s="4">
        <f>IF('True_Odds_Calculator_2-way'!A6="","",'True_Odds_Calculator_2-way'!A6)</f>
        <v>2.06</v>
      </c>
      <c r="B5" s="4">
        <f>IF('True_Odds_Calculator_2-way'!B6="","",'True_Odds_Calculator_2-way'!B6)</f>
        <v>1.86</v>
      </c>
      <c r="C5" s="4">
        <f t="shared" si="0"/>
        <v>2.3071301806034006E-2</v>
      </c>
      <c r="D5" s="4">
        <f t="shared" si="2"/>
        <v>2.1101442890186144</v>
      </c>
      <c r="E5" s="4">
        <f t="shared" si="3"/>
        <v>1.9007838079174522</v>
      </c>
      <c r="G5" s="4">
        <f t="shared" si="1"/>
        <v>1.023071301806034</v>
      </c>
    </row>
    <row r="6" spans="1:7" x14ac:dyDescent="0.2">
      <c r="A6" s="4">
        <f>IF('True_Odds_Calculator_2-way'!A7="","",'True_Odds_Calculator_2-way'!A7)</f>
        <v>2.29</v>
      </c>
      <c r="B6" s="4">
        <f>IF('True_Odds_Calculator_2-way'!B7="","",'True_Odds_Calculator_2-way'!B7)</f>
        <v>1.69</v>
      </c>
      <c r="C6" s="4">
        <f t="shared" si="0"/>
        <v>2.8397199038784571E-2</v>
      </c>
      <c r="D6" s="4">
        <f t="shared" si="2"/>
        <v>2.3669612550074923</v>
      </c>
      <c r="E6" s="4">
        <f t="shared" si="3"/>
        <v>1.7315496297621977</v>
      </c>
      <c r="G6" s="4">
        <f t="shared" si="1"/>
        <v>1.0283971990387846</v>
      </c>
    </row>
    <row r="7" spans="1:7" x14ac:dyDescent="0.2">
      <c r="A7" s="4">
        <f>IF('True_Odds_Calculator_2-way'!A8="","",'True_Odds_Calculator_2-way'!A8)</f>
        <v>2.0499999999999998</v>
      </c>
      <c r="B7" s="4">
        <f>IF('True_Odds_Calculator_2-way'!B8="","",'True_Odds_Calculator_2-way'!B8)</f>
        <v>1.86</v>
      </c>
      <c r="C7" s="4">
        <f t="shared" si="0"/>
        <v>2.5439286650930981E-2</v>
      </c>
      <c r="D7" s="4">
        <f t="shared" si="2"/>
        <v>2.1048854540436102</v>
      </c>
      <c r="E7" s="4">
        <f t="shared" si="3"/>
        <v>1.905071196602548</v>
      </c>
      <c r="G7" s="4">
        <f t="shared" si="1"/>
        <v>1.025439286650931</v>
      </c>
    </row>
    <row r="8" spans="1:7" x14ac:dyDescent="0.2">
      <c r="A8" s="4">
        <f>IF('True_Odds_Calculator_2-way'!A9="","",'True_Odds_Calculator_2-way'!A9)</f>
        <v>1.93</v>
      </c>
      <c r="B8" s="4">
        <f>IF('True_Odds_Calculator_2-way'!B9="","",'True_Odds_Calculator_2-way'!B9)</f>
        <v>1.93</v>
      </c>
      <c r="C8" s="4">
        <f t="shared" si="0"/>
        <v>3.62694300518136E-2</v>
      </c>
      <c r="D8" s="4">
        <f t="shared" si="2"/>
        <v>2.0000000000000004</v>
      </c>
      <c r="E8" s="4">
        <f t="shared" si="3"/>
        <v>2.0000000000000004</v>
      </c>
      <c r="G8" s="4">
        <f t="shared" si="1"/>
        <v>1.0362694300518136</v>
      </c>
    </row>
    <row r="9" spans="1:7" x14ac:dyDescent="0.2">
      <c r="A9" s="4">
        <f>IF('True_Odds_Calculator_2-way'!A10="","",'True_Odds_Calculator_2-way'!A10)</f>
        <v>2.11</v>
      </c>
      <c r="B9" s="4">
        <f>IF('True_Odds_Calculator_2-way'!B10="","",'True_Odds_Calculator_2-way'!B10)</f>
        <v>1.77</v>
      </c>
      <c r="C9" s="4">
        <f t="shared" si="0"/>
        <v>3.8905400701529036E-2</v>
      </c>
      <c r="D9" s="4">
        <f t="shared" si="2"/>
        <v>2.2003122514507911</v>
      </c>
      <c r="E9" s="4">
        <f t="shared" si="3"/>
        <v>1.8331165484575556</v>
      </c>
      <c r="G9" s="4">
        <f t="shared" si="1"/>
        <v>1.038905400701529</v>
      </c>
    </row>
    <row r="10" spans="1:7" x14ac:dyDescent="0.2">
      <c r="A10" s="4">
        <f>IF('True_Odds_Calculator_2-way'!A11="","",'True_Odds_Calculator_2-way'!A11)</f>
        <v>1.78</v>
      </c>
      <c r="B10" s="4">
        <f>IF('True_Odds_Calculator_2-way'!B11="","",'True_Odds_Calculator_2-way'!B11)</f>
        <v>2.1</v>
      </c>
      <c r="C10" s="4">
        <f t="shared" si="0"/>
        <v>3.7988228999465079E-2</v>
      </c>
      <c r="D10" s="4">
        <f t="shared" si="2"/>
        <v>1.8422868408082802</v>
      </c>
      <c r="E10" s="4">
        <f t="shared" si="3"/>
        <v>2.1872440023405506</v>
      </c>
      <c r="G10" s="4">
        <f t="shared" si="1"/>
        <v>1.0379882289994651</v>
      </c>
    </row>
    <row r="11" spans="1:7" x14ac:dyDescent="0.2">
      <c r="A11" s="4">
        <f>IF('True_Odds_Calculator_2-way'!A12="","",'True_Odds_Calculator_2-way'!A12)</f>
        <v>1.92</v>
      </c>
      <c r="B11" s="4">
        <f>IF('True_Odds_Calculator_2-way'!B12="","",'True_Odds_Calculator_2-way'!B12)</f>
        <v>1.95</v>
      </c>
      <c r="C11" s="4">
        <f t="shared" si="0"/>
        <v>3.3653846153846256E-2</v>
      </c>
      <c r="D11" s="4">
        <f t="shared" si="2"/>
        <v>1.9841017488076311</v>
      </c>
      <c r="E11" s="4">
        <f t="shared" si="3"/>
        <v>2.0161550888529889</v>
      </c>
      <c r="G11" s="4">
        <f t="shared" si="1"/>
        <v>1.0336538461538463</v>
      </c>
    </row>
    <row r="12" spans="1:7" x14ac:dyDescent="0.2">
      <c r="A12" s="4">
        <f>IF('True_Odds_Calculator_2-way'!A13="","",'True_Odds_Calculator_2-way'!A13)</f>
        <v>2.04</v>
      </c>
      <c r="B12" s="4">
        <f>IF('True_Odds_Calculator_2-way'!B13="","",'True_Odds_Calculator_2-way'!B13)</f>
        <v>1.84</v>
      </c>
      <c r="C12" s="4">
        <f t="shared" si="0"/>
        <v>3.3674339300937772E-2</v>
      </c>
      <c r="D12" s="4">
        <f t="shared" si="2"/>
        <v>2.1125619090499774</v>
      </c>
      <c r="E12" s="4">
        <f t="shared" si="3"/>
        <v>1.8988263860785108</v>
      </c>
      <c r="G12" s="4">
        <f t="shared" si="1"/>
        <v>1.0336743393009378</v>
      </c>
    </row>
    <row r="13" spans="1:7" x14ac:dyDescent="0.2">
      <c r="A13" s="4">
        <f>IF('True_Odds_Calculator_2-way'!A14="","",'True_Odds_Calculator_2-way'!A14)</f>
        <v>2.04</v>
      </c>
      <c r="B13" s="4">
        <f>IF('True_Odds_Calculator_2-way'!B14="","",'True_Odds_Calculator_2-way'!B14)</f>
        <v>1.84</v>
      </c>
      <c r="C13" s="4">
        <f t="shared" si="0"/>
        <v>3.3674339300937772E-2</v>
      </c>
      <c r="D13" s="4">
        <f t="shared" si="2"/>
        <v>2.1125619090499774</v>
      </c>
      <c r="E13" s="4">
        <f t="shared" si="3"/>
        <v>1.8988263860785108</v>
      </c>
      <c r="G13" s="4">
        <f t="shared" si="1"/>
        <v>1.0336743393009378</v>
      </c>
    </row>
    <row r="14" spans="1:7" x14ac:dyDescent="0.2">
      <c r="A14" s="4">
        <f>IF('True_Odds_Calculator_2-way'!A15="","",'True_Odds_Calculator_2-way'!A15)</f>
        <v>1.91</v>
      </c>
      <c r="B14" s="4">
        <f>IF('True_Odds_Calculator_2-way'!B15="","",'True_Odds_Calculator_2-way'!B15)</f>
        <v>1.96</v>
      </c>
      <c r="C14" s="4">
        <f t="shared" si="0"/>
        <v>3.3764291056736839E-2</v>
      </c>
      <c r="D14" s="4">
        <f t="shared" si="2"/>
        <v>1.9736398144242935</v>
      </c>
      <c r="E14" s="4">
        <f t="shared" si="3"/>
        <v>2.0270738574832143</v>
      </c>
      <c r="G14" s="4">
        <f t="shared" si="1"/>
        <v>1.0337642910567368</v>
      </c>
    </row>
    <row r="15" spans="1:7" x14ac:dyDescent="0.2">
      <c r="A15" s="4">
        <f>IF('True_Odds_Calculator_2-way'!A16="","",'True_Odds_Calculator_2-way'!A16)</f>
        <v>2.38</v>
      </c>
      <c r="B15" s="4">
        <f>IF('True_Odds_Calculator_2-way'!B16="","",'True_Odds_Calculator_2-way'!B16)</f>
        <v>1.62</v>
      </c>
      <c r="C15" s="4">
        <f t="shared" si="0"/>
        <v>3.7452017844174623E-2</v>
      </c>
      <c r="D15" s="4">
        <f t="shared" si="2"/>
        <v>2.4910195115648013</v>
      </c>
      <c r="E15" s="4">
        <f t="shared" si="3"/>
        <v>1.6706820348383742</v>
      </c>
      <c r="G15" s="4">
        <f t="shared" si="1"/>
        <v>1.0374520178441746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1.95</v>
      </c>
      <c r="C16" s="4">
        <f t="shared" si="0"/>
        <v>4.4735406437534042E-2</v>
      </c>
      <c r="D16" s="4">
        <f t="shared" si="2"/>
        <v>1.9625267665952888</v>
      </c>
      <c r="E16" s="4">
        <f t="shared" si="3"/>
        <v>2.0389321468298109</v>
      </c>
      <c r="G16" s="4">
        <f t="shared" si="1"/>
        <v>1.044735406437534</v>
      </c>
    </row>
    <row r="17" spans="1:7" x14ac:dyDescent="0.2">
      <c r="A17" s="4">
        <f>IF('True_Odds_Calculator_2-way'!A18="","",'True_Odds_Calculator_2-way'!A18)</f>
        <v>1.63</v>
      </c>
      <c r="B17" s="4">
        <f>IF('True_Odds_Calculator_2-way'!B18="","",'True_Odds_Calculator_2-way'!B18)</f>
        <v>2.31</v>
      </c>
      <c r="C17" s="4">
        <f t="shared" si="0"/>
        <v>4.6397365415770331E-2</v>
      </c>
      <c r="D17" s="4">
        <f t="shared" si="2"/>
        <v>1.6940588936629699</v>
      </c>
      <c r="E17" s="4">
        <f t="shared" si="3"/>
        <v>2.4407999222117787</v>
      </c>
      <c r="G17" s="4">
        <f t="shared" si="1"/>
        <v>1.0463973654157703</v>
      </c>
    </row>
    <row r="18" spans="1:7" x14ac:dyDescent="0.2">
      <c r="A18" s="4">
        <f>IF('True_Odds_Calculator_2-way'!A19="","",'True_Odds_Calculator_2-way'!A19)</f>
        <v>2.11</v>
      </c>
      <c r="B18" s="4">
        <f>IF('True_Odds_Calculator_2-way'!B19="","",'True_Odds_Calculator_2-way'!B19)</f>
        <v>1.74</v>
      </c>
      <c r="C18" s="4">
        <f t="shared" si="0"/>
        <v>4.8646292967260418E-2</v>
      </c>
      <c r="D18" s="4">
        <f t="shared" si="2"/>
        <v>2.2241473314351485</v>
      </c>
      <c r="E18" s="4">
        <f t="shared" si="3"/>
        <v>1.8168951353491363</v>
      </c>
      <c r="G18" s="4">
        <f t="shared" si="1"/>
        <v>1.0486462929672604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2.37</v>
      </c>
      <c r="C19" s="4">
        <f t="shared" si="0"/>
        <v>4.6940928270042148E-2</v>
      </c>
      <c r="D19" s="4">
        <f t="shared" si="2"/>
        <v>1.6624287593160894</v>
      </c>
      <c r="E19" s="4">
        <f t="shared" si="3"/>
        <v>2.5095962938451355</v>
      </c>
      <c r="G19" s="4">
        <f t="shared" si="1"/>
        <v>1.0469409282700421</v>
      </c>
    </row>
    <row r="20" spans="1:7" x14ac:dyDescent="0.2">
      <c r="A20" s="4">
        <f>IF('True_Odds_Calculator_2-way'!A21="","",'True_Odds_Calculator_2-way'!A21)</f>
        <v>1.68</v>
      </c>
      <c r="B20" s="4">
        <f>IF('True_Odds_Calculator_2-way'!B21="","",'True_Odds_Calculator_2-way'!B21)</f>
        <v>2.21</v>
      </c>
      <c r="C20" s="4">
        <f t="shared" si="0"/>
        <v>4.772678302090072E-2</v>
      </c>
      <c r="D20" s="4">
        <f t="shared" si="2"/>
        <v>1.7501649853870085</v>
      </c>
      <c r="E20" s="4">
        <f t="shared" si="3"/>
        <v>2.3330400904863642</v>
      </c>
      <c r="G20" s="4">
        <f t="shared" si="1"/>
        <v>1.0477267830209007</v>
      </c>
    </row>
    <row r="21" spans="1:7" x14ac:dyDescent="0.2">
      <c r="A21" s="4">
        <f>IF('True_Odds_Calculator_2-way'!A22="","",'True_Odds_Calculator_2-way'!A22)</f>
        <v>1.85</v>
      </c>
      <c r="B21" s="4">
        <f>IF('True_Odds_Calculator_2-way'!B22="","",'True_Odds_Calculator_2-way'!B22)</f>
        <v>1.98</v>
      </c>
      <c r="C21" s="4">
        <f t="shared" si="0"/>
        <v>4.5591045591045543E-2</v>
      </c>
      <c r="D21" s="4">
        <f t="shared" si="2"/>
        <v>1.931452675982072</v>
      </c>
      <c r="E21" s="4">
        <f t="shared" si="3"/>
        <v>2.0735918482875744</v>
      </c>
      <c r="G21" s="4">
        <f t="shared" si="1"/>
        <v>1.0455910455910455</v>
      </c>
    </row>
    <row r="22" spans="1:7" x14ac:dyDescent="0.2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4.761904761904745E-2</v>
      </c>
      <c r="D22" s="4">
        <f t="shared" si="2"/>
        <v>2.2105263157894735</v>
      </c>
      <c r="E22" s="4">
        <f t="shared" si="3"/>
        <v>1.8260869565217388</v>
      </c>
      <c r="G22" s="4">
        <f t="shared" si="1"/>
        <v>1.0476190476190474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2.04</v>
      </c>
      <c r="C23" s="4">
        <f t="shared" si="0"/>
        <v>4.8855296308467411E-2</v>
      </c>
      <c r="D23" s="4">
        <f t="shared" si="2"/>
        <v>1.8718474472011479</v>
      </c>
      <c r="E23" s="4">
        <f t="shared" si="3"/>
        <v>2.1469896519285041</v>
      </c>
      <c r="G23" s="4">
        <f t="shared" si="1"/>
        <v>1.0488552963084674</v>
      </c>
    </row>
    <row r="24" spans="1:7" x14ac:dyDescent="0.2">
      <c r="A24" s="4">
        <f>IF('True_Odds_Calculator_2-way'!A25="","",'True_Odds_Calculator_2-way'!A25)</f>
        <v>1.78</v>
      </c>
      <c r="B24" s="4">
        <f>IF('True_Odds_Calculator_2-way'!B25="","",'True_Odds_Calculator_2-way'!B25)</f>
        <v>2.06</v>
      </c>
      <c r="C24" s="4">
        <f t="shared" si="0"/>
        <v>4.7234646012872306E-2</v>
      </c>
      <c r="D24" s="4">
        <f t="shared" si="2"/>
        <v>1.8581129015911626</v>
      </c>
      <c r="E24" s="4">
        <f t="shared" si="3"/>
        <v>2.165347820951931</v>
      </c>
      <c r="G24" s="4">
        <f t="shared" si="1"/>
        <v>1.0472346460128723</v>
      </c>
    </row>
    <row r="25" spans="1:7" x14ac:dyDescent="0.2">
      <c r="A25" s="4">
        <f>IF('True_Odds_Calculator_2-way'!A26="","",'True_Odds_Calculator_2-way'!A26)</f>
        <v>1.65</v>
      </c>
      <c r="B25" s="4">
        <f>IF('True_Odds_Calculator_2-way'!B26="","",'True_Odds_Calculator_2-way'!B26)</f>
        <v>2.2599999999999998</v>
      </c>
      <c r="C25" s="4">
        <f t="shared" si="0"/>
        <v>4.85384821668009E-2</v>
      </c>
      <c r="D25" s="4">
        <f t="shared" si="2"/>
        <v>1.7188292233233464</v>
      </c>
      <c r="E25" s="4">
        <f t="shared" si="3"/>
        <v>2.3911510099390831</v>
      </c>
      <c r="G25" s="4">
        <f t="shared" si="1"/>
        <v>1.0485384821668009</v>
      </c>
    </row>
    <row r="26" spans="1:7" x14ac:dyDescent="0.2">
      <c r="A26" s="4">
        <f>IF('True_Odds_Calculator_2-way'!A27="","",'True_Odds_Calculator_2-way'!A27)</f>
        <v>2.12</v>
      </c>
      <c r="B26" s="4">
        <f>IF('True_Odds_Calculator_2-way'!B27="","",'True_Odds_Calculator_2-way'!B27)</f>
        <v>1.74</v>
      </c>
      <c r="C26" s="4">
        <f t="shared" si="0"/>
        <v>4.6410756885707949E-2</v>
      </c>
      <c r="D26" s="4">
        <f t="shared" si="2"/>
        <v>2.2296905222437133</v>
      </c>
      <c r="E26" s="4">
        <f t="shared" si="3"/>
        <v>1.8132127408572549</v>
      </c>
      <c r="G26" s="4">
        <f t="shared" si="1"/>
        <v>1.0464107568857079</v>
      </c>
    </row>
    <row r="27" spans="1:7" x14ac:dyDescent="0.2">
      <c r="A27" s="4">
        <f>IF('True_Odds_Calculator_2-way'!A28="","",'True_Odds_Calculator_2-way'!A28)</f>
        <v>1.91</v>
      </c>
      <c r="B27" s="4">
        <f>IF('True_Odds_Calculator_2-way'!B28="","",'True_Odds_Calculator_2-way'!B28)</f>
        <v>1.93</v>
      </c>
      <c r="C27" s="4">
        <f t="shared" si="0"/>
        <v>4.1694924449990456E-2</v>
      </c>
      <c r="D27" s="4">
        <f t="shared" si="2"/>
        <v>1.9892075654965866</v>
      </c>
      <c r="E27" s="4">
        <f t="shared" si="3"/>
        <v>2.0109101819272834</v>
      </c>
      <c r="G27" s="4">
        <f t="shared" si="1"/>
        <v>1.0416949244499905</v>
      </c>
    </row>
    <row r="28" spans="1:7" x14ac:dyDescent="0.2">
      <c r="A28" s="4">
        <f>IF('True_Odds_Calculator_2-way'!A29="","",'True_Odds_Calculator_2-way'!A29)</f>
        <v>2.2799999999999998</v>
      </c>
      <c r="B28" s="4">
        <f>IF('True_Odds_Calculator_2-way'!B29="","",'True_Odds_Calculator_2-way'!B29)</f>
        <v>1.67</v>
      </c>
      <c r="C28" s="4">
        <f t="shared" si="0"/>
        <v>3.7398886437651102E-2</v>
      </c>
      <c r="D28" s="4">
        <f t="shared" si="2"/>
        <v>2.3815361521140859</v>
      </c>
      <c r="E28" s="4">
        <f t="shared" si="3"/>
        <v>1.723831944947483</v>
      </c>
      <c r="G28" s="4">
        <f t="shared" si="1"/>
        <v>1.0373988864376511</v>
      </c>
    </row>
    <row r="29" spans="1:7" x14ac:dyDescent="0.2">
      <c r="A29" s="4">
        <f>IF('True_Odds_Calculator_2-way'!A30="","",'True_Odds_Calculator_2-way'!A30)</f>
        <v>2.12</v>
      </c>
      <c r="B29" s="4">
        <f>IF('True_Odds_Calculator_2-way'!B30="","",'True_Odds_Calculator_2-way'!B30)</f>
        <v>1.78</v>
      </c>
      <c r="C29" s="4">
        <f t="shared" si="0"/>
        <v>3.3495866016535869E-2</v>
      </c>
      <c r="D29" s="4">
        <f t="shared" si="2"/>
        <v>2.1980428704566637</v>
      </c>
      <c r="E29" s="4">
        <f t="shared" si="3"/>
        <v>1.8346946713341112</v>
      </c>
      <c r="G29" s="4">
        <f t="shared" si="1"/>
        <v>1.0334958660165359</v>
      </c>
    </row>
    <row r="30" spans="1:7" x14ac:dyDescent="0.2">
      <c r="A30" s="4">
        <f>IF('True_Odds_Calculator_2-way'!A31="","",'True_Odds_Calculator_2-way'!A31)</f>
        <v>1.93</v>
      </c>
      <c r="B30" s="4">
        <f>IF('True_Odds_Calculator_2-way'!B31="","",'True_Odds_Calculator_2-way'!B31)</f>
        <v>1.91</v>
      </c>
      <c r="C30" s="4">
        <f t="shared" si="0"/>
        <v>4.1694924449990456E-2</v>
      </c>
      <c r="D30" s="4">
        <f t="shared" si="2"/>
        <v>2.0109101819272834</v>
      </c>
      <c r="E30" s="4">
        <f t="shared" si="3"/>
        <v>1.9892075654965866</v>
      </c>
      <c r="G30" s="4">
        <f t="shared" si="1"/>
        <v>1.0416949244499905</v>
      </c>
    </row>
    <row r="31" spans="1:7" x14ac:dyDescent="0.2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1.82</v>
      </c>
      <c r="C31" s="4">
        <f t="shared" si="0"/>
        <v>4.2061386888973207E-2</v>
      </c>
      <c r="D31" s="4">
        <f t="shared" si="2"/>
        <v>2.1205303334672561</v>
      </c>
      <c r="E31" s="4">
        <f t="shared" si="3"/>
        <v>1.8924345643599858</v>
      </c>
      <c r="G31" s="4">
        <f t="shared" si="1"/>
        <v>1.0420613868889732</v>
      </c>
    </row>
    <row r="32" spans="1:7" x14ac:dyDescent="0.2">
      <c r="A32" s="4">
        <f>IF('True_Odds_Calculator_2-way'!A33="","",'True_Odds_Calculator_2-way'!A33)</f>
        <v>1.85</v>
      </c>
      <c r="B32" s="4">
        <f>IF('True_Odds_Calculator_2-way'!B33="","",'True_Odds_Calculator_2-way'!B33)</f>
        <v>1.97</v>
      </c>
      <c r="C32" s="4">
        <f t="shared" si="0"/>
        <v>4.8154753738510081E-2</v>
      </c>
      <c r="D32" s="4">
        <f t="shared" si="2"/>
        <v>1.9362465134812061</v>
      </c>
      <c r="E32" s="4">
        <f t="shared" si="3"/>
        <v>2.0680947652149242</v>
      </c>
      <c r="G32" s="4">
        <f t="shared" si="1"/>
        <v>1.0481547537385101</v>
      </c>
    </row>
    <row r="33" spans="1:7" x14ac:dyDescent="0.2">
      <c r="A33" s="4">
        <f>IF('True_Odds_Calculator_2-way'!A34="","",'True_Odds_Calculator_2-way'!A34)</f>
        <v>1.98</v>
      </c>
      <c r="B33" s="4">
        <f>IF('True_Odds_Calculator_2-way'!B34="","",'True_Odds_Calculator_2-way'!B34)</f>
        <v>1.93</v>
      </c>
      <c r="C33" s="4">
        <f t="shared" si="0"/>
        <v>2.3185220076411994E-2</v>
      </c>
      <c r="D33" s="4">
        <f t="shared" si="2"/>
        <v>2.0265153523890338</v>
      </c>
      <c r="E33" s="4">
        <f t="shared" si="3"/>
        <v>1.974169551066798</v>
      </c>
      <c r="G33" s="4">
        <f t="shared" si="1"/>
        <v>1.023185220076412</v>
      </c>
    </row>
    <row r="34" spans="1:7" x14ac:dyDescent="0.2">
      <c r="A34" s="4">
        <f>IF('True_Odds_Calculator_2-way'!A35="","",'True_Odds_Calculator_2-way'!A35)</f>
        <v>2.21</v>
      </c>
      <c r="B34" s="4">
        <f>IF('True_Odds_Calculator_2-way'!B35="","",'True_Odds_Calculator_2-way'!B35)</f>
        <v>1.74</v>
      </c>
      <c r="C34" s="4">
        <f t="shared" si="0"/>
        <v>2.720133146096626E-2</v>
      </c>
      <c r="D34" s="4">
        <f t="shared" si="2"/>
        <v>2.2784855128281092</v>
      </c>
      <c r="E34" s="4">
        <f t="shared" si="3"/>
        <v>1.7821754646150993</v>
      </c>
      <c r="G34" s="4">
        <f t="shared" si="1"/>
        <v>1.0272013314609663</v>
      </c>
    </row>
    <row r="35" spans="1:7" x14ac:dyDescent="0.2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1.86</v>
      </c>
      <c r="C35" s="4">
        <f t="shared" si="0"/>
        <v>2.5439286650930981E-2</v>
      </c>
      <c r="D35" s="4">
        <f t="shared" si="2"/>
        <v>2.1048854540436102</v>
      </c>
      <c r="E35" s="4">
        <f t="shared" si="3"/>
        <v>1.905071196602548</v>
      </c>
      <c r="G35" s="4">
        <f t="shared" si="1"/>
        <v>1.025439286650931</v>
      </c>
    </row>
    <row r="36" spans="1:7" x14ac:dyDescent="0.2">
      <c r="A36" s="4">
        <f>IF('True_Odds_Calculator_2-way'!A37="","",'True_Odds_Calculator_2-way'!A37)</f>
        <v>2.2799999999999998</v>
      </c>
      <c r="B36" s="4">
        <f>IF('True_Odds_Calculator_2-way'!B37="","",'True_Odds_Calculator_2-way'!B37)</f>
        <v>1.69</v>
      </c>
      <c r="C36" s="4">
        <f t="shared" si="0"/>
        <v>3.0312467559431067E-2</v>
      </c>
      <c r="D36" s="4">
        <f t="shared" si="2"/>
        <v>2.3616082373130669</v>
      </c>
      <c r="E36" s="4">
        <f t="shared" si="3"/>
        <v>1.7344256391789699</v>
      </c>
      <c r="G36" s="4">
        <f t="shared" si="1"/>
        <v>1.0303124675594311</v>
      </c>
    </row>
    <row r="37" spans="1:7" x14ac:dyDescent="0.2">
      <c r="A37" s="4">
        <f>IF('True_Odds_Calculator_2-way'!A38="","",'True_Odds_Calculator_2-way'!A38)</f>
        <v>2.0299999999999998</v>
      </c>
      <c r="B37" s="4">
        <f>IF('True_Odds_Calculator_2-way'!B38="","",'True_Odds_Calculator_2-way'!B38)</f>
        <v>1.88</v>
      </c>
      <c r="C37" s="4">
        <f t="shared" si="0"/>
        <v>2.4525731055444977E-2</v>
      </c>
      <c r="D37" s="4">
        <f t="shared" si="2"/>
        <v>2.0818241326641935</v>
      </c>
      <c r="E37" s="4">
        <f t="shared" si="3"/>
        <v>1.9243646631706333</v>
      </c>
      <c r="G37" s="4">
        <f t="shared" si="1"/>
        <v>1.024525731055445</v>
      </c>
    </row>
    <row r="38" spans="1:7" x14ac:dyDescent="0.2">
      <c r="A38" s="4">
        <f>IF('True_Odds_Calculator_2-way'!A39="","",'True_Odds_Calculator_2-way'!A39)</f>
        <v>2.31</v>
      </c>
      <c r="B38" s="4">
        <f>IF('True_Odds_Calculator_2-way'!B39="","",'True_Odds_Calculator_2-way'!B39)</f>
        <v>1.68</v>
      </c>
      <c r="C38" s="4">
        <f t="shared" si="0"/>
        <v>2.813852813852824E-2</v>
      </c>
      <c r="D38" s="4">
        <f t="shared" si="2"/>
        <v>2.3875968992248064</v>
      </c>
      <c r="E38" s="4">
        <f t="shared" si="3"/>
        <v>1.7206703910614525</v>
      </c>
      <c r="G38" s="4">
        <f t="shared" si="1"/>
        <v>1.0281385281385282</v>
      </c>
    </row>
    <row r="39" spans="1:7" x14ac:dyDescent="0.2">
      <c r="A39" s="4">
        <f>IF('True_Odds_Calculator_2-way'!A40="","",'True_Odds_Calculator_2-way'!A40)</f>
        <v>2.38</v>
      </c>
      <c r="B39" s="4">
        <f>IF('True_Odds_Calculator_2-way'!B40="","",'True_Odds_Calculator_2-way'!B40)</f>
        <v>1.63</v>
      </c>
      <c r="C39" s="4">
        <f t="shared" si="0"/>
        <v>3.3664999742228252E-2</v>
      </c>
      <c r="D39" s="4">
        <f t="shared" si="2"/>
        <v>2.4793251102447753</v>
      </c>
      <c r="E39" s="4">
        <f t="shared" si="3"/>
        <v>1.6759839288028686</v>
      </c>
      <c r="G39" s="4">
        <f t="shared" si="1"/>
        <v>1.0336649997422283</v>
      </c>
    </row>
    <row r="40" spans="1:7" x14ac:dyDescent="0.2">
      <c r="A40" s="4">
        <f>IF('True_Odds_Calculator_2-way'!A41="","",'True_Odds_Calculator_2-way'!A41)</f>
        <v>1.66</v>
      </c>
      <c r="B40" s="4">
        <f>IF('True_Odds_Calculator_2-way'!B41="","",'True_Odds_Calculator_2-way'!B41)</f>
        <v>2.06</v>
      </c>
      <c r="C40" s="4">
        <f t="shared" si="0"/>
        <v>8.7846531758100532E-2</v>
      </c>
      <c r="D40" s="4">
        <f t="shared" si="2"/>
        <v>1.7905539847104412</v>
      </c>
      <c r="E40" s="4">
        <f t="shared" si="3"/>
        <v>2.2649357530798784</v>
      </c>
      <c r="G40" s="4">
        <f t="shared" si="1"/>
        <v>1.0878465317581005</v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2.08</v>
      </c>
      <c r="B2" s="4">
        <f>IF('True_Odds_Calculator_3-way'!B3="","",'True_Odds_Calculator_3-way'!B3)</f>
        <v>3.71</v>
      </c>
      <c r="C2" s="4">
        <f>IF('True_Odds_Calculator_3-way'!C3="","",'True_Odds_Calculator_3-way'!C3)</f>
        <v>3.6</v>
      </c>
      <c r="D2" s="4">
        <f>IF(A2="","",((1/A2)+(1/B2)+(1/C2))-1)</f>
        <v>2.808878752274957E-2</v>
      </c>
      <c r="E2" s="4">
        <f>IF(A2="","",(3*A2)/(3-($D2*A2)))</f>
        <v>2.1213123299721439</v>
      </c>
      <c r="F2" s="4">
        <f>IF(B2="","",(3*B2)/(3-($D2*B2)))</f>
        <v>3.8435099577193523</v>
      </c>
      <c r="G2" s="4">
        <f>IF(C2="","",(3*C2)/(3-($D2*C2)))</f>
        <v>3.7255763054937656</v>
      </c>
      <c r="I2" s="4">
        <f>IF(A2="","",D2+1)</f>
        <v>1.0280887875227496</v>
      </c>
    </row>
    <row r="3" spans="1:9" x14ac:dyDescent="0.2">
      <c r="A3" s="4">
        <f>IF('True_Odds_Calculator_3-way'!A4="","",'True_Odds_Calculator_3-way'!A4)</f>
        <v>1.78</v>
      </c>
      <c r="B3" s="4">
        <f>IF('True_Odds_Calculator_3-way'!B4="","",'True_Odds_Calculator_3-way'!B4)</f>
        <v>3.55</v>
      </c>
      <c r="C3" s="4">
        <f>IF('True_Odds_Calculator_3-way'!C4="","",'True_Odds_Calculator_3-way'!C4)</f>
        <v>5.4</v>
      </c>
      <c r="D3" s="4">
        <f t="shared" ref="D3:D66" si="0">IF(A3="","",((1/A3)+(1/B3)+(1/C3))-1)</f>
        <v>2.8673078839244415E-2</v>
      </c>
      <c r="E3" s="4">
        <f t="shared" ref="E3:E66" si="1">IF(A3="","",(3*A3)/(3-($D3*A3)))</f>
        <v>1.8108066992620058</v>
      </c>
      <c r="F3" s="4">
        <f t="shared" ref="F3:F66" si="2">IF(B3="","",(3*B3)/(3-($D3*B3)))</f>
        <v>3.6746812360002292</v>
      </c>
      <c r="G3" s="4">
        <f t="shared" ref="G3:G66" si="3">IF(C3="","",(3*C3)/(3-($D3*C3)))</f>
        <v>5.693869378038336</v>
      </c>
      <c r="I3" s="4">
        <f t="shared" ref="I3:I66" si="4">IF(A3="","",D3+1)</f>
        <v>1.0286730788392444</v>
      </c>
    </row>
    <row r="4" spans="1:9" x14ac:dyDescent="0.2">
      <c r="A4" s="4">
        <f>IF('True_Odds_Calculator_3-way'!A5="","",'True_Odds_Calculator_3-way'!A5)</f>
        <v>1.73</v>
      </c>
      <c r="B4" s="4">
        <f>IF('True_Odds_Calculator_3-way'!B5="","",'True_Odds_Calculator_3-way'!B5)</f>
        <v>3.86</v>
      </c>
      <c r="C4" s="4">
        <f>IF('True_Odds_Calculator_3-way'!C5="","",'True_Odds_Calculator_3-way'!C5)</f>
        <v>5.15</v>
      </c>
      <c r="D4" s="4">
        <f t="shared" si="0"/>
        <v>3.1276796875431723E-2</v>
      </c>
      <c r="E4" s="4">
        <f t="shared" si="1"/>
        <v>1.7617758942456436</v>
      </c>
      <c r="F4" s="4">
        <f t="shared" si="2"/>
        <v>4.0218505765631685</v>
      </c>
      <c r="G4" s="4">
        <f t="shared" si="3"/>
        <v>5.4422017990512614</v>
      </c>
      <c r="I4" s="4">
        <f t="shared" si="4"/>
        <v>1.0312767968754317</v>
      </c>
    </row>
    <row r="5" spans="1:9" x14ac:dyDescent="0.2">
      <c r="A5" s="4">
        <f>IF('True_Odds_Calculator_3-way'!A6="","",'True_Odds_Calculator_3-way'!A6)</f>
        <v>1.93</v>
      </c>
      <c r="B5" s="4">
        <f>IF('True_Odds_Calculator_3-way'!B6="","",'True_Odds_Calculator_3-way'!B6)</f>
        <v>3.62</v>
      </c>
      <c r="C5" s="4">
        <f>IF('True_Odds_Calculator_3-way'!C6="","",'True_Odds_Calculator_3-way'!C6)</f>
        <v>4.24</v>
      </c>
      <c r="D5" s="4">
        <f t="shared" si="0"/>
        <v>3.0226865552332338E-2</v>
      </c>
      <c r="E5" s="4">
        <f t="shared" si="1"/>
        <v>1.9682749771300667</v>
      </c>
      <c r="F5" s="4">
        <f t="shared" si="2"/>
        <v>3.7570330897907955</v>
      </c>
      <c r="G5" s="4">
        <f t="shared" si="3"/>
        <v>4.4292190580084601</v>
      </c>
      <c r="I5" s="4">
        <f t="shared" si="4"/>
        <v>1.0302268655523323</v>
      </c>
    </row>
    <row r="6" spans="1:9" x14ac:dyDescent="0.2">
      <c r="A6" s="4">
        <f>IF('True_Odds_Calculator_3-way'!A7="","",'True_Odds_Calculator_3-way'!A7)</f>
        <v>2.39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3.27</v>
      </c>
      <c r="D6" s="4">
        <f t="shared" si="0"/>
        <v>2.7250742424823837E-2</v>
      </c>
      <c r="E6" s="4">
        <f t="shared" si="1"/>
        <v>2.443037758851462</v>
      </c>
      <c r="F6" s="4">
        <f t="shared" si="2"/>
        <v>3.4019770400591991</v>
      </c>
      <c r="G6" s="4">
        <f t="shared" si="3"/>
        <v>3.3701032180672774</v>
      </c>
      <c r="I6" s="4">
        <f t="shared" si="4"/>
        <v>1.0272507424248238</v>
      </c>
    </row>
    <row r="7" spans="1:9" x14ac:dyDescent="0.2">
      <c r="A7" s="4">
        <f>IF('True_Odds_Calculator_3-way'!A8="","",'True_Odds_Calculator_3-way'!A8)</f>
        <v>4.29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1.94</v>
      </c>
      <c r="D7" s="4">
        <f t="shared" si="0"/>
        <v>2.8676195443933405E-2</v>
      </c>
      <c r="E7" s="4">
        <f t="shared" si="1"/>
        <v>4.4734422657492843</v>
      </c>
      <c r="F7" s="4">
        <f t="shared" si="2"/>
        <v>3.6961291987131077</v>
      </c>
      <c r="G7" s="4">
        <f t="shared" si="3"/>
        <v>1.9766549706232877</v>
      </c>
      <c r="I7" s="4">
        <f t="shared" si="4"/>
        <v>1.0286761954439334</v>
      </c>
    </row>
    <row r="8" spans="1:9" x14ac:dyDescent="0.2">
      <c r="A8" s="4">
        <f>IF('True_Odds_Calculator_3-way'!A9="","",'True_Odds_Calculator_3-way'!A9)</f>
        <v>2.09</v>
      </c>
      <c r="B8" s="4">
        <f>IF('True_Odds_Calculator_3-way'!B9="","",'True_Odds_Calculator_3-way'!B9)</f>
        <v>3.62</v>
      </c>
      <c r="C8" s="4">
        <f>IF('True_Odds_Calculator_3-way'!C9="","",'True_Odds_Calculator_3-way'!C9)</f>
        <v>3.57</v>
      </c>
      <c r="D8" s="4">
        <f t="shared" si="0"/>
        <v>3.4824038262110335E-2</v>
      </c>
      <c r="E8" s="4">
        <f t="shared" si="1"/>
        <v>2.1419656868749835</v>
      </c>
      <c r="F8" s="4">
        <f t="shared" si="2"/>
        <v>3.7787884946472348</v>
      </c>
      <c r="G8" s="4">
        <f t="shared" si="3"/>
        <v>3.724338857459133</v>
      </c>
      <c r="I8" s="4">
        <f t="shared" si="4"/>
        <v>1.0348240382621103</v>
      </c>
    </row>
    <row r="9" spans="1:9" x14ac:dyDescent="0.2">
      <c r="A9" s="4">
        <f>IF('True_Odds_Calculator_3-way'!A10="","",'True_Odds_Calculator_3-way'!A10)</f>
        <v>4.09</v>
      </c>
      <c r="B9" s="4">
        <f>IF('True_Odds_Calculator_3-way'!B10="","",'True_Odds_Calculator_3-way'!B10)</f>
        <v>3.51</v>
      </c>
      <c r="C9" s="4">
        <f>IF('True_Odds_Calculator_3-way'!C10="","",'True_Odds_Calculator_3-way'!C10)</f>
        <v>1.98</v>
      </c>
      <c r="D9" s="4">
        <f t="shared" si="0"/>
        <v>3.4449567456902308E-2</v>
      </c>
      <c r="E9" s="4">
        <f t="shared" si="1"/>
        <v>4.2915583762644944</v>
      </c>
      <c r="F9" s="4">
        <f t="shared" si="2"/>
        <v>3.6574157781330792</v>
      </c>
      <c r="G9" s="4">
        <f t="shared" si="3"/>
        <v>2.0260660862038216</v>
      </c>
      <c r="I9" s="4">
        <f t="shared" si="4"/>
        <v>1.0344495674569023</v>
      </c>
    </row>
    <row r="10" spans="1:9" x14ac:dyDescent="0.2">
      <c r="A10" s="4">
        <f>IF('True_Odds_Calculator_3-way'!A11="","",'True_Odds_Calculator_3-way'!A11)</f>
        <v>1.31</v>
      </c>
      <c r="B10" s="4">
        <f>IF('True_Odds_Calculator_3-way'!B11="","",'True_Odds_Calculator_3-way'!B11)</f>
        <v>5.37</v>
      </c>
      <c r="C10" s="4">
        <f>IF('True_Odds_Calculator_3-way'!C11="","",'True_Odds_Calculator_3-way'!C11)</f>
        <v>11.4</v>
      </c>
      <c r="D10" s="4">
        <f t="shared" si="0"/>
        <v>3.729781616393324E-2</v>
      </c>
      <c r="E10" s="4">
        <f t="shared" si="1"/>
        <v>1.3316888339209472</v>
      </c>
      <c r="F10" s="4">
        <f t="shared" si="2"/>
        <v>5.7541659013156385</v>
      </c>
      <c r="G10" s="4">
        <f t="shared" si="3"/>
        <v>13.282559799657484</v>
      </c>
      <c r="I10" s="4">
        <f t="shared" si="4"/>
        <v>1.0372978161639332</v>
      </c>
    </row>
    <row r="11" spans="1:9" x14ac:dyDescent="0.2">
      <c r="A11" s="4">
        <f>IF('True_Odds_Calculator_3-way'!A12="","",'True_Odds_Calculator_3-way'!A12)</f>
        <v>3.02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2.39</v>
      </c>
      <c r="D11" s="4">
        <f t="shared" si="0"/>
        <v>3.3626778746482788E-2</v>
      </c>
      <c r="E11" s="4">
        <f t="shared" si="1"/>
        <v>3.1258117189363408</v>
      </c>
      <c r="F11" s="4">
        <f t="shared" si="2"/>
        <v>3.6645878543718524</v>
      </c>
      <c r="G11" s="4">
        <f t="shared" si="3"/>
        <v>2.4557889497570242</v>
      </c>
      <c r="I11" s="4">
        <f t="shared" si="4"/>
        <v>1.0336267787464828</v>
      </c>
    </row>
    <row r="12" spans="1:9" x14ac:dyDescent="0.2">
      <c r="A12" s="4">
        <f>IF('True_Odds_Calculator_3-way'!A13="","",'True_Odds_Calculator_3-way'!A13)</f>
        <v>2.52</v>
      </c>
      <c r="B12" s="4">
        <f>IF('True_Odds_Calculator_3-way'!B13="","",'True_Odds_Calculator_3-way'!B13)</f>
        <v>3.34</v>
      </c>
      <c r="C12" s="4">
        <f>IF('True_Odds_Calculator_3-way'!C13="","",'True_Odds_Calculator_3-way'!C13)</f>
        <v>2.97</v>
      </c>
      <c r="D12" s="4">
        <f t="shared" si="0"/>
        <v>3.2926931130524029E-2</v>
      </c>
      <c r="E12" s="4">
        <f t="shared" si="1"/>
        <v>2.5916823632160799</v>
      </c>
      <c r="F12" s="4">
        <f t="shared" si="2"/>
        <v>3.4670991751492921</v>
      </c>
      <c r="G12" s="4">
        <f t="shared" si="3"/>
        <v>3.0700773429854866</v>
      </c>
      <c r="I12" s="4">
        <f t="shared" si="4"/>
        <v>1.032926931130524</v>
      </c>
    </row>
    <row r="13" spans="1:9" x14ac:dyDescent="0.2">
      <c r="A13" s="4">
        <f>IF('True_Odds_Calculator_3-way'!A14="","",'True_Odds_Calculator_3-way'!A14)</f>
        <v>1.75</v>
      </c>
      <c r="B13" s="4">
        <f>IF('True_Odds_Calculator_3-way'!B14="","",'True_Odds_Calculator_3-way'!B14)</f>
        <v>3.75</v>
      </c>
      <c r="C13" s="4">
        <f>IF('True_Odds_Calculator_3-way'!C14="","",'True_Odds_Calculator_3-way'!C14)</f>
        <v>5.0199999999999996</v>
      </c>
      <c r="D13" s="4">
        <f t="shared" si="0"/>
        <v>3.7298425346234065E-2</v>
      </c>
      <c r="E13" s="4">
        <f t="shared" si="1"/>
        <v>1.7889223250446862</v>
      </c>
      <c r="F13" s="4">
        <f t="shared" si="2"/>
        <v>3.9333863986866322</v>
      </c>
      <c r="G13" s="4">
        <f t="shared" si="3"/>
        <v>5.3541680774700335</v>
      </c>
      <c r="I13" s="4">
        <f t="shared" si="4"/>
        <v>1.0372984253462341</v>
      </c>
    </row>
    <row r="14" spans="1:9" x14ac:dyDescent="0.2">
      <c r="A14" s="4">
        <f>IF('True_Odds_Calculator_3-way'!A15="","",'True_Odds_Calculator_3-way'!A15)</f>
        <v>2.2200000000000002</v>
      </c>
      <c r="B14" s="4">
        <f>IF('True_Odds_Calculator_3-way'!B15="","",'True_Odds_Calculator_3-way'!B15)</f>
        <v>3.56</v>
      </c>
      <c r="C14" s="4">
        <f>IF('True_Odds_Calculator_3-way'!C15="","",'True_Odds_Calculator_3-way'!C15)</f>
        <v>3.3</v>
      </c>
      <c r="D14" s="4">
        <f t="shared" si="0"/>
        <v>3.4379629885247898E-2</v>
      </c>
      <c r="E14" s="4">
        <f t="shared" si="1"/>
        <v>2.2779532400743463</v>
      </c>
      <c r="F14" s="4">
        <f t="shared" si="2"/>
        <v>3.7114152028142398</v>
      </c>
      <c r="G14" s="4">
        <f t="shared" si="3"/>
        <v>3.4297031161234663</v>
      </c>
      <c r="I14" s="4">
        <f t="shared" si="4"/>
        <v>1.0343796298852479</v>
      </c>
    </row>
    <row r="15" spans="1:9" x14ac:dyDescent="0.2">
      <c r="A15" s="4">
        <f>IF('True_Odds_Calculator_3-way'!A16="","",'True_Odds_Calculator_3-way'!A16)</f>
        <v>2.58</v>
      </c>
      <c r="B15" s="4">
        <f>IF('True_Odds_Calculator_3-way'!B16="","",'True_Odds_Calculator_3-way'!B16)</f>
        <v>3.2</v>
      </c>
      <c r="C15" s="4">
        <f>IF('True_Odds_Calculator_3-way'!C16="","",'True_Odds_Calculator_3-way'!C16)</f>
        <v>3</v>
      </c>
      <c r="D15" s="4">
        <f t="shared" si="0"/>
        <v>3.3430232558139483E-2</v>
      </c>
      <c r="E15" s="4">
        <f t="shared" si="1"/>
        <v>2.6563706563706564</v>
      </c>
      <c r="F15" s="4">
        <f t="shared" si="2"/>
        <v>3.3183279742765279</v>
      </c>
      <c r="G15" s="4">
        <f t="shared" si="3"/>
        <v>3.1037593984962406</v>
      </c>
      <c r="I15" s="4">
        <f t="shared" si="4"/>
        <v>1.0334302325581395</v>
      </c>
    </row>
    <row r="16" spans="1:9" x14ac:dyDescent="0.2">
      <c r="A16" s="4">
        <f>IF('True_Odds_Calculator_3-way'!A17="","",'True_Odds_Calculator_3-way'!A17)</f>
        <v>3.42</v>
      </c>
      <c r="B16" s="4">
        <f>IF('True_Odds_Calculator_3-way'!B17="","",'True_Odds_Calculator_3-way'!B17)</f>
        <v>3.64</v>
      </c>
      <c r="C16" s="4">
        <f>IF('True_Odds_Calculator_3-way'!C17="","",'True_Odds_Calculator_3-way'!C17)</f>
        <v>2.09</v>
      </c>
      <c r="D16" s="4">
        <f t="shared" si="0"/>
        <v>4.5591835065519337E-2</v>
      </c>
      <c r="E16" s="4">
        <f t="shared" si="1"/>
        <v>3.6074986300984926</v>
      </c>
      <c r="F16" s="4">
        <f t="shared" si="2"/>
        <v>3.8531488470860129</v>
      </c>
      <c r="G16" s="4">
        <f t="shared" si="3"/>
        <v>2.1585608837475196</v>
      </c>
      <c r="I16" s="4">
        <f t="shared" si="4"/>
        <v>1.0455918350655193</v>
      </c>
    </row>
    <row r="17" spans="1: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3.71</v>
      </c>
      <c r="C17" s="4">
        <f>IF('True_Odds_Calculator_3-way'!C18="","",'True_Odds_Calculator_3-way'!C18)</f>
        <v>2.71</v>
      </c>
      <c r="D17" s="4">
        <f t="shared" si="0"/>
        <v>4.3403768607783277E-2</v>
      </c>
      <c r="E17" s="4">
        <f t="shared" si="1"/>
        <v>2.561538551197863</v>
      </c>
      <c r="F17" s="4">
        <f t="shared" si="2"/>
        <v>3.9204331453810441</v>
      </c>
      <c r="G17" s="4">
        <f t="shared" si="3"/>
        <v>2.8205898885433416</v>
      </c>
      <c r="I17" s="4">
        <f t="shared" si="4"/>
        <v>1.0434037686077833</v>
      </c>
    </row>
    <row r="18" spans="1:9" x14ac:dyDescent="0.2">
      <c r="A18" s="4">
        <f>IF('True_Odds_Calculator_3-way'!A19="","",'True_Odds_Calculator_3-way'!A19)</f>
        <v>2.38</v>
      </c>
      <c r="B18" s="4">
        <f>IF('True_Odds_Calculator_3-way'!B19="","",'True_Odds_Calculator_3-way'!B19)</f>
        <v>3.35</v>
      </c>
      <c r="C18" s="4">
        <f>IF('True_Odds_Calculator_3-way'!C19="","",'True_Odds_Calculator_3-way'!C19)</f>
        <v>3.08</v>
      </c>
      <c r="D18" s="4">
        <f t="shared" si="0"/>
        <v>4.3350854588782628E-2</v>
      </c>
      <c r="E18" s="4">
        <f t="shared" si="1"/>
        <v>2.4647674897890357</v>
      </c>
      <c r="F18" s="4">
        <f t="shared" si="2"/>
        <v>3.5204179935240445</v>
      </c>
      <c r="G18" s="4">
        <f t="shared" si="3"/>
        <v>3.2234664249047449</v>
      </c>
      <c r="I18" s="4">
        <f t="shared" si="4"/>
        <v>1.0433508545887826</v>
      </c>
    </row>
    <row r="19" spans="1:9" x14ac:dyDescent="0.2">
      <c r="A19" s="4">
        <f>IF('True_Odds_Calculator_3-way'!A20="","",'True_Odds_Calculator_3-way'!A20)</f>
        <v>1.43</v>
      </c>
      <c r="B19" s="4">
        <f>IF('True_Odds_Calculator_3-way'!B20="","",'True_Odds_Calculator_3-way'!B20)</f>
        <v>4.8499999999999996</v>
      </c>
      <c r="C19" s="4">
        <f>IF('True_Odds_Calculator_3-way'!C20="","",'True_Odds_Calculator_3-way'!C20)</f>
        <v>6.99</v>
      </c>
      <c r="D19" s="4">
        <f t="shared" si="0"/>
        <v>4.8547782763083136E-2</v>
      </c>
      <c r="E19" s="4">
        <f t="shared" si="1"/>
        <v>1.463875708479673</v>
      </c>
      <c r="F19" s="4">
        <f t="shared" si="2"/>
        <v>5.263075548215042</v>
      </c>
      <c r="G19" s="4">
        <f t="shared" si="3"/>
        <v>7.8815297504002775</v>
      </c>
      <c r="I19" s="4">
        <f t="shared" si="4"/>
        <v>1.0485477827630831</v>
      </c>
    </row>
    <row r="20" spans="1:9" x14ac:dyDescent="0.2">
      <c r="A20" s="4">
        <f>IF('True_Odds_Calculator_3-way'!A21="","",'True_Odds_Calculator_3-way'!A21)</f>
        <v>2.04</v>
      </c>
      <c r="B20" s="4">
        <f>IF('True_Odds_Calculator_3-way'!B21="","",'True_Odds_Calculator_3-way'!B21)</f>
        <v>3.81</v>
      </c>
      <c r="C20" s="4">
        <f>IF('True_Odds_Calculator_3-way'!C21="","",'True_Odds_Calculator_3-way'!C21)</f>
        <v>3.42</v>
      </c>
      <c r="D20" s="4">
        <f t="shared" si="0"/>
        <v>4.5060930851135828E-2</v>
      </c>
      <c r="E20" s="4">
        <f t="shared" si="1"/>
        <v>2.1044844182568894</v>
      </c>
      <c r="F20" s="4">
        <f t="shared" si="2"/>
        <v>4.0412713818670083</v>
      </c>
      <c r="G20" s="4">
        <f t="shared" si="3"/>
        <v>3.60519702878124</v>
      </c>
      <c r="I20" s="4">
        <f t="shared" si="4"/>
        <v>1.0450609308511358</v>
      </c>
    </row>
    <row r="21" spans="1:9" x14ac:dyDescent="0.2">
      <c r="A21" s="4">
        <f>IF('True_Odds_Calculator_3-way'!A22="","",'True_Odds_Calculator_3-way'!A22)</f>
        <v>1.94</v>
      </c>
      <c r="B21" s="4">
        <f>IF('True_Odds_Calculator_3-way'!B22="","",'True_Odds_Calculator_3-way'!B22)</f>
        <v>3.75</v>
      </c>
      <c r="C21" s="4">
        <f>IF('True_Odds_Calculator_3-way'!C22="","",'True_Odds_Calculator_3-way'!C22)</f>
        <v>3.76</v>
      </c>
      <c r="D21" s="4">
        <f t="shared" si="0"/>
        <v>4.8088031000950604E-2</v>
      </c>
      <c r="E21" s="4">
        <f t="shared" si="1"/>
        <v>2.002264265114214</v>
      </c>
      <c r="F21" s="4">
        <f t="shared" si="2"/>
        <v>3.9898287614620918</v>
      </c>
      <c r="G21" s="4">
        <f t="shared" si="3"/>
        <v>4.0011506806568633</v>
      </c>
      <c r="I21" s="4">
        <f t="shared" si="4"/>
        <v>1.0480880310009506</v>
      </c>
    </row>
    <row r="22" spans="1:9" x14ac:dyDescent="0.2">
      <c r="A22" s="4">
        <f>IF('True_Odds_Calculator_3-way'!A23="","",'True_Odds_Calculator_3-way'!A23)</f>
        <v>2.2999999999999998</v>
      </c>
      <c r="B22" s="4">
        <f>IF('True_Odds_Calculator_3-way'!B23="","",'True_Odds_Calculator_3-way'!B23)</f>
        <v>3.36</v>
      </c>
      <c r="C22" s="4">
        <f>IF('True_Odds_Calculator_3-way'!C23="","",'True_Odds_Calculator_3-way'!C23)</f>
        <v>3.2</v>
      </c>
      <c r="D22" s="4">
        <f t="shared" si="0"/>
        <v>4.4901656314699778E-2</v>
      </c>
      <c r="E22" s="4">
        <f t="shared" si="1"/>
        <v>2.3819993835405322</v>
      </c>
      <c r="F22" s="4">
        <f t="shared" si="2"/>
        <v>3.537921562643064</v>
      </c>
      <c r="G22" s="4">
        <f t="shared" si="3"/>
        <v>3.3609741954189625</v>
      </c>
      <c r="I22" s="4">
        <f t="shared" si="4"/>
        <v>1.0449016563146998</v>
      </c>
    </row>
    <row r="23" spans="1:9" x14ac:dyDescent="0.2">
      <c r="A23" s="4">
        <f>IF('True_Odds_Calculator_3-way'!A24="","",'True_Odds_Calculator_3-way'!A24)</f>
        <v>2.14</v>
      </c>
      <c r="B23" s="4">
        <f>IF('True_Odds_Calculator_3-way'!B24="","",'True_Odds_Calculator_3-way'!B24)</f>
        <v>3.7</v>
      </c>
      <c r="C23" s="4">
        <f>IF('True_Odds_Calculator_3-way'!C24="","",'True_Odds_Calculator_3-way'!C24)</f>
        <v>3.26</v>
      </c>
      <c r="D23" s="4">
        <f t="shared" si="0"/>
        <v>4.4308456154107168E-2</v>
      </c>
      <c r="E23" s="4">
        <f t="shared" si="1"/>
        <v>2.209845934682332</v>
      </c>
      <c r="F23" s="4">
        <f t="shared" si="2"/>
        <v>3.9138823015666038</v>
      </c>
      <c r="G23" s="4">
        <f t="shared" si="3"/>
        <v>3.4249040701840041</v>
      </c>
      <c r="I23" s="4">
        <f t="shared" si="4"/>
        <v>1.0443084561541072</v>
      </c>
    </row>
    <row r="24" spans="1:9" x14ac:dyDescent="0.2">
      <c r="A24" s="4">
        <f>IF('True_Odds_Calculator_3-way'!A25="","",'True_Odds_Calculator_3-way'!A25)</f>
        <v>2.0299999999999998</v>
      </c>
      <c r="B24" s="4">
        <f>IF('True_Odds_Calculator_3-way'!B25="","",'True_Odds_Calculator_3-way'!B25)</f>
        <v>3.66</v>
      </c>
      <c r="C24" s="4">
        <f>IF('True_Odds_Calculator_3-way'!C25="","",'True_Odds_Calculator_3-way'!C25)</f>
        <v>3.58</v>
      </c>
      <c r="D24" s="4">
        <f t="shared" si="0"/>
        <v>4.5164490092818088E-2</v>
      </c>
      <c r="E24" s="4">
        <f t="shared" si="1"/>
        <v>2.0939952267142772</v>
      </c>
      <c r="F24" s="4">
        <f t="shared" si="2"/>
        <v>3.873428538309327</v>
      </c>
      <c r="G24" s="4">
        <f t="shared" si="3"/>
        <v>3.7839403522861534</v>
      </c>
      <c r="I24" s="4">
        <f t="shared" si="4"/>
        <v>1.0451644900928181</v>
      </c>
    </row>
    <row r="25" spans="1:9" x14ac:dyDescent="0.2">
      <c r="A25" s="4">
        <f>IF('True_Odds_Calculator_3-way'!A26="","",'True_Odds_Calculator_3-way'!A26)</f>
        <v>1.55</v>
      </c>
      <c r="B25" s="4">
        <f>IF('True_Odds_Calculator_3-way'!B26="","",'True_Odds_Calculator_3-way'!B26)</f>
        <v>4.51</v>
      </c>
      <c r="C25" s="4">
        <f>IF('True_Odds_Calculator_3-way'!C26="","",'True_Odds_Calculator_3-way'!C26)</f>
        <v>5.44</v>
      </c>
      <c r="D25" s="4">
        <f t="shared" si="0"/>
        <v>5.0714309756518361E-2</v>
      </c>
      <c r="E25" s="4">
        <f t="shared" si="1"/>
        <v>1.591706520383366</v>
      </c>
      <c r="F25" s="4">
        <f t="shared" si="2"/>
        <v>4.8822231979396955</v>
      </c>
      <c r="G25" s="4">
        <f t="shared" si="3"/>
        <v>5.9909383644945216</v>
      </c>
      <c r="I25" s="4">
        <f t="shared" si="4"/>
        <v>1.0507143097565184</v>
      </c>
    </row>
    <row r="26" spans="1:9" x14ac:dyDescent="0.2">
      <c r="A26" s="4">
        <f>IF('True_Odds_Calculator_3-way'!A27="","",'True_Odds_Calculator_3-way'!A27)</f>
        <v>2.52</v>
      </c>
      <c r="B26" s="4">
        <f>IF('True_Odds_Calculator_3-way'!B27="","",'True_Odds_Calculator_3-way'!B27)</f>
        <v>3.3</v>
      </c>
      <c r="C26" s="4">
        <f>IF('True_Odds_Calculator_3-way'!C27="","",'True_Odds_Calculator_3-way'!C27)</f>
        <v>2.91</v>
      </c>
      <c r="D26" s="4">
        <f t="shared" si="0"/>
        <v>4.349831153954864E-2</v>
      </c>
      <c r="E26" s="4">
        <f t="shared" si="1"/>
        <v>2.615569188467076</v>
      </c>
      <c r="F26" s="4">
        <f t="shared" si="2"/>
        <v>3.4658337057024022</v>
      </c>
      <c r="G26" s="4">
        <f t="shared" si="3"/>
        <v>3.0381915150054235</v>
      </c>
      <c r="I26" s="4">
        <f t="shared" si="4"/>
        <v>1.0434983115395486</v>
      </c>
    </row>
    <row r="27" spans="1:9" x14ac:dyDescent="0.2">
      <c r="A27" s="4">
        <f>IF('True_Odds_Calculator_3-way'!A28="","",'True_Odds_Calculator_3-way'!A28)</f>
        <v>2.89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2.44</v>
      </c>
      <c r="D27" s="4">
        <f t="shared" si="0"/>
        <v>4.3213148658525657E-2</v>
      </c>
      <c r="E27" s="4">
        <f t="shared" si="1"/>
        <v>3.0155326010946224</v>
      </c>
      <c r="F27" s="4">
        <f t="shared" si="2"/>
        <v>3.6636486402558166</v>
      </c>
      <c r="G27" s="4">
        <f t="shared" si="3"/>
        <v>2.5288818366889299</v>
      </c>
      <c r="I27" s="4">
        <f t="shared" si="4"/>
        <v>1.0432131486585257</v>
      </c>
    </row>
    <row r="28" spans="1:9" x14ac:dyDescent="0.2">
      <c r="A28" s="4">
        <f>IF('True_Odds_Calculator_3-way'!A29="","",'True_Odds_Calculator_3-way'!A29)</f>
        <v>1.84</v>
      </c>
      <c r="B28" s="4">
        <f>IF('True_Odds_Calculator_3-way'!B29="","",'True_Odds_Calculator_3-way'!B29)</f>
        <v>3.45</v>
      </c>
      <c r="C28" s="4">
        <f>IF('True_Odds_Calculator_3-way'!C29="","",'True_Odds_Calculator_3-way'!C29)</f>
        <v>4.9400000000000004</v>
      </c>
      <c r="D28" s="4">
        <f t="shared" si="0"/>
        <v>3.5762483130904021E-2</v>
      </c>
      <c r="E28" s="4">
        <f t="shared" si="1"/>
        <v>1.8812642578556185</v>
      </c>
      <c r="F28" s="4">
        <f t="shared" si="2"/>
        <v>3.5979733295802401</v>
      </c>
      <c r="G28" s="4">
        <f t="shared" si="3"/>
        <v>5.2491145218417934</v>
      </c>
      <c r="I28" s="4">
        <f t="shared" si="4"/>
        <v>1.035762483130904</v>
      </c>
    </row>
    <row r="29" spans="1:9" x14ac:dyDescent="0.2">
      <c r="A29" s="4">
        <f>IF('True_Odds_Calculator_3-way'!A30="","",'True_Odds_Calculator_3-way'!A30)</f>
        <v>3.08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2.4700000000000002</v>
      </c>
      <c r="D29" s="4">
        <f t="shared" si="0"/>
        <v>2.8041086957033556E-2</v>
      </c>
      <c r="E29" s="4">
        <f t="shared" si="1"/>
        <v>3.1712980207276495</v>
      </c>
      <c r="F29" s="4">
        <f t="shared" si="2"/>
        <v>3.4582877996178789</v>
      </c>
      <c r="G29" s="4">
        <f t="shared" si="3"/>
        <v>2.5283729549831744</v>
      </c>
      <c r="I29" s="4">
        <f t="shared" si="4"/>
        <v>1.0280410869570336</v>
      </c>
    </row>
    <row r="30" spans="1:9" x14ac:dyDescent="0.2">
      <c r="A30" s="4">
        <f>IF('True_Odds_Calculator_3-way'!A31="","",'True_Odds_Calculator_3-way'!A31)</f>
        <v>4.0199999999999996</v>
      </c>
      <c r="B30" s="4">
        <f>IF('True_Odds_Calculator_3-way'!B31="","",'True_Odds_Calculator_3-way'!B31)</f>
        <v>3.59</v>
      </c>
      <c r="C30" s="4">
        <f>IF('True_Odds_Calculator_3-way'!C31="","",'True_Odds_Calculator_3-way'!C31)</f>
        <v>1.93</v>
      </c>
      <c r="D30" s="4">
        <f t="shared" si="0"/>
        <v>4.5442465964805612E-2</v>
      </c>
      <c r="E30" s="4">
        <f t="shared" si="1"/>
        <v>4.2806619381370457</v>
      </c>
      <c r="F30" s="4">
        <f t="shared" si="2"/>
        <v>3.7964489351557842</v>
      </c>
      <c r="G30" s="4">
        <f t="shared" si="3"/>
        <v>1.9881220587149928</v>
      </c>
      <c r="I30" s="4">
        <f t="shared" si="4"/>
        <v>1.0454424659648056</v>
      </c>
    </row>
    <row r="31" spans="1:9" x14ac:dyDescent="0.2">
      <c r="A31" s="4">
        <f>IF('True_Odds_Calculator_3-way'!A32="","",'True_Odds_Calculator_3-way'!A32)</f>
        <v>2.46</v>
      </c>
      <c r="B31" s="4">
        <f>IF('True_Odds_Calculator_3-way'!B32="","",'True_Odds_Calculator_3-way'!B32)</f>
        <v>3.35</v>
      </c>
      <c r="C31" s="4">
        <f>IF('True_Odds_Calculator_3-way'!C32="","",'True_Odds_Calculator_3-way'!C32)</f>
        <v>2.95</v>
      </c>
      <c r="D31" s="4">
        <f t="shared" si="0"/>
        <v>4.3994578574675147E-2</v>
      </c>
      <c r="E31" s="4">
        <f t="shared" si="1"/>
        <v>2.5520672406523213</v>
      </c>
      <c r="F31" s="4">
        <f t="shared" si="2"/>
        <v>3.5230793012083699</v>
      </c>
      <c r="G31" s="4">
        <f t="shared" si="3"/>
        <v>3.0833916405429234</v>
      </c>
      <c r="I31" s="4">
        <f t="shared" si="4"/>
        <v>1.0439945785746751</v>
      </c>
    </row>
    <row r="32" spans="1:9" x14ac:dyDescent="0.2">
      <c r="A32" s="4">
        <f>IF('True_Odds_Calculator_3-way'!A33="","",'True_Odds_Calculator_3-way'!A33)</f>
        <v>2.5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2.63</v>
      </c>
      <c r="D32" s="4">
        <f t="shared" si="0"/>
        <v>6.4319045973038502E-2</v>
      </c>
      <c r="E32" s="4">
        <f t="shared" si="1"/>
        <v>2.6415869609879699</v>
      </c>
      <c r="F32" s="4">
        <f t="shared" si="2"/>
        <v>3.8073303941567427</v>
      </c>
      <c r="G32" s="4">
        <f t="shared" si="3"/>
        <v>2.787157686842169</v>
      </c>
      <c r="I32" s="4">
        <f t="shared" si="4"/>
        <v>1.0643190459730385</v>
      </c>
    </row>
    <row r="33" spans="1:9" x14ac:dyDescent="0.2">
      <c r="A33" s="4">
        <f>IF('True_Odds_Calculator_3-way'!A34="","",'True_Odds_Calculator_3-way'!A34)</f>
        <v>1.74</v>
      </c>
      <c r="B33" s="4">
        <f>IF('True_Odds_Calculator_3-way'!B34="","",'True_Odds_Calculator_3-way'!B34)</f>
        <v>3.86</v>
      </c>
      <c r="C33" s="4">
        <f>IF('True_Odds_Calculator_3-way'!C34="","",'True_Odds_Calculator_3-way'!C34)</f>
        <v>5.07</v>
      </c>
      <c r="D33" s="4">
        <f t="shared" si="0"/>
        <v>3.1018659968234497E-2</v>
      </c>
      <c r="E33" s="4">
        <f t="shared" si="1"/>
        <v>1.7718775347177631</v>
      </c>
      <c r="F33" s="4">
        <f t="shared" si="2"/>
        <v>4.0204592456228756</v>
      </c>
      <c r="G33" s="4">
        <f t="shared" si="3"/>
        <v>5.3504803972649997</v>
      </c>
      <c r="I33" s="4">
        <f t="shared" si="4"/>
        <v>1.0310186599682345</v>
      </c>
    </row>
    <row r="34" spans="1:9" x14ac:dyDescent="0.2">
      <c r="A34" s="4">
        <f>IF('True_Odds_Calculator_3-way'!A35="","",'True_Odds_Calculator_3-way'!A35)</f>
        <v>2.69</v>
      </c>
      <c r="B34" s="4">
        <f>IF('True_Odds_Calculator_3-way'!B35="","",'True_Odds_Calculator_3-way'!B35)</f>
        <v>3.35</v>
      </c>
      <c r="C34" s="4">
        <f>IF('True_Odds_Calculator_3-way'!C35="","",'True_Odds_Calculator_3-way'!C35)</f>
        <v>2.8</v>
      </c>
      <c r="D34" s="4">
        <f t="shared" si="0"/>
        <v>2.7397531725335211E-2</v>
      </c>
      <c r="E34" s="4">
        <f t="shared" si="1"/>
        <v>2.7577480900734828</v>
      </c>
      <c r="F34" s="4">
        <f t="shared" si="2"/>
        <v>3.4557241140029316</v>
      </c>
      <c r="G34" s="4">
        <f t="shared" si="3"/>
        <v>2.8734777855385829</v>
      </c>
      <c r="I34" s="4">
        <f t="shared" si="4"/>
        <v>1.0273975317253352</v>
      </c>
    </row>
    <row r="35" spans="1:9" x14ac:dyDescent="0.2">
      <c r="A35" s="4">
        <f>IF('True_Odds_Calculator_3-way'!A36="","",'True_Odds_Calculator_3-way'!A36)</f>
        <v>1.67</v>
      </c>
      <c r="B35" s="4">
        <f>IF('True_Odds_Calculator_3-way'!B36="","",'True_Odds_Calculator_3-way'!B36)</f>
        <v>3.74</v>
      </c>
      <c r="C35" s="4">
        <f>IF('True_Odds_Calculator_3-way'!C36="","",'True_Odds_Calculator_3-way'!C36)</f>
        <v>6.08</v>
      </c>
      <c r="D35" s="4">
        <f t="shared" si="0"/>
        <v>3.0655758564492208E-2</v>
      </c>
      <c r="E35" s="4">
        <f t="shared" si="1"/>
        <v>1.6989933883206989</v>
      </c>
      <c r="F35" s="4">
        <f t="shared" si="2"/>
        <v>3.8886131199101714</v>
      </c>
      <c r="G35" s="4">
        <f t="shared" si="3"/>
        <v>6.4827679138036061</v>
      </c>
      <c r="I35" s="4">
        <f t="shared" si="4"/>
        <v>1.0306557585644922</v>
      </c>
    </row>
    <row r="36" spans="1:9" x14ac:dyDescent="0.2">
      <c r="A36" s="4">
        <f>IF('True_Odds_Calculator_3-way'!A37="","",'True_Odds_Calculator_3-way'!A37)</f>
        <v>2.72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2.95</v>
      </c>
      <c r="D36" s="4">
        <f t="shared" si="0"/>
        <v>2.7142930183807534E-2</v>
      </c>
      <c r="E36" s="4">
        <f t="shared" si="1"/>
        <v>2.7886269663989354</v>
      </c>
      <c r="F36" s="4">
        <f t="shared" si="2"/>
        <v>3.2106317927812698</v>
      </c>
      <c r="G36" s="4">
        <f t="shared" si="3"/>
        <v>3.0308962827607142</v>
      </c>
      <c r="I36" s="4">
        <f t="shared" si="4"/>
        <v>1.0271429301838075</v>
      </c>
    </row>
    <row r="37" spans="1:9" x14ac:dyDescent="0.2">
      <c r="A37" s="4">
        <f>IF('True_Odds_Calculator_3-way'!A38="","",'True_Odds_Calculator_3-way'!A38)</f>
        <v>1.96</v>
      </c>
      <c r="B37" s="4">
        <f>IF('True_Odds_Calculator_3-way'!B38="","",'True_Odds_Calculator_3-way'!B38)</f>
        <v>3.65</v>
      </c>
      <c r="C37" s="4">
        <f>IF('True_Odds_Calculator_3-way'!C38="","",'True_Odds_Calculator_3-way'!C38)</f>
        <v>4.08</v>
      </c>
      <c r="D37" s="4">
        <f t="shared" si="0"/>
        <v>2.9274723588065266E-2</v>
      </c>
      <c r="E37" s="4">
        <f t="shared" si="1"/>
        <v>1.9982182270263558</v>
      </c>
      <c r="F37" s="4">
        <f t="shared" si="2"/>
        <v>3.784805618276688</v>
      </c>
      <c r="G37" s="4">
        <f t="shared" si="3"/>
        <v>4.2491750584252728</v>
      </c>
      <c r="I37" s="4">
        <f t="shared" si="4"/>
        <v>1.0292747235880653</v>
      </c>
    </row>
    <row r="38" spans="1:9" x14ac:dyDescent="0.2">
      <c r="A38" s="4">
        <f>IF('True_Odds_Calculator_3-way'!A39="","",'True_Odds_Calculator_3-way'!A39)</f>
        <v>3.2</v>
      </c>
      <c r="B38" s="4">
        <f>IF('True_Odds_Calculator_3-way'!B39="","",'True_Odds_Calculator_3-way'!B39)</f>
        <v>3.28</v>
      </c>
      <c r="C38" s="4">
        <f>IF('True_Odds_Calculator_3-way'!C39="","",'True_Odds_Calculator_3-way'!C39)</f>
        <v>2.44</v>
      </c>
      <c r="D38" s="4">
        <f t="shared" si="0"/>
        <v>2.7214114354258356E-2</v>
      </c>
      <c r="E38" s="4">
        <f t="shared" si="1"/>
        <v>3.2956679295009068</v>
      </c>
      <c r="F38" s="4">
        <f t="shared" si="2"/>
        <v>3.3805862972036835</v>
      </c>
      <c r="G38" s="4">
        <f t="shared" si="3"/>
        <v>2.4952297811311341</v>
      </c>
      <c r="I38" s="4">
        <f t="shared" si="4"/>
        <v>1.0272141143542584</v>
      </c>
    </row>
    <row r="39" spans="1:9" x14ac:dyDescent="0.2">
      <c r="A39" s="4">
        <f>IF('True_Odds_Calculator_3-way'!A40="","",'True_Odds_Calculator_3-way'!A40)</f>
        <v>2.21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3.68</v>
      </c>
      <c r="D39" s="4">
        <f t="shared" si="0"/>
        <v>2.8179185998743028E-2</v>
      </c>
      <c r="E39" s="4">
        <f t="shared" si="1"/>
        <v>2.2568491806534552</v>
      </c>
      <c r="F39" s="4">
        <f t="shared" si="2"/>
        <v>3.3949136058025045</v>
      </c>
      <c r="G39" s="4">
        <f t="shared" si="3"/>
        <v>3.8117590477518286</v>
      </c>
      <c r="I39" s="4">
        <f t="shared" si="4"/>
        <v>1.028179185998743</v>
      </c>
    </row>
    <row r="40" spans="1:9" x14ac:dyDescent="0.2">
      <c r="A40" s="4">
        <f>IF('True_Odds_Calculator_3-way'!A41="","",'True_Odds_Calculator_3-way'!A41)</f>
        <v>1.67</v>
      </c>
      <c r="B40" s="4">
        <f>IF('True_Odds_Calculator_3-way'!B41="","",'True_Odds_Calculator_3-way'!B41)</f>
        <v>3.46</v>
      </c>
      <c r="C40" s="4">
        <f>IF('True_Odds_Calculator_3-way'!C41="","",'True_Odds_Calculator_3-way'!C41)</f>
        <v>4.42</v>
      </c>
      <c r="D40" s="4">
        <f t="shared" si="0"/>
        <v>0.11406408014144609</v>
      </c>
      <c r="E40" s="4">
        <f t="shared" si="1"/>
        <v>1.7832272086561318</v>
      </c>
      <c r="F40" s="4">
        <f t="shared" si="2"/>
        <v>3.9841275387857262</v>
      </c>
      <c r="G40" s="4">
        <f t="shared" si="3"/>
        <v>5.3128474513370518</v>
      </c>
      <c r="I40" s="4">
        <f t="shared" si="4"/>
        <v>1.1140640801414461</v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2.21</v>
      </c>
      <c r="C2" s="4">
        <f>1/A2</f>
        <v>0.57471264367816088</v>
      </c>
      <c r="D2">
        <f>1/B2</f>
        <v>0.45248868778280543</v>
      </c>
      <c r="E2">
        <f>C2+D2-1</f>
        <v>2.720133146096626E-2</v>
      </c>
      <c r="F2">
        <f>C2+D2-(C2*D2)-1</f>
        <v>-0.23284963852915186</v>
      </c>
      <c r="G2">
        <v>0</v>
      </c>
      <c r="H2">
        <f>C2*D2</f>
        <v>0.26005096999011806</v>
      </c>
      <c r="I2">
        <f>((-4*F2*H2)^0.5)/(2*F2)</f>
        <v>-1.0567967158529021</v>
      </c>
      <c r="J2">
        <f>(-((-4*F2*H2)^0.5))/(2*F2)</f>
        <v>1.0567967158529021</v>
      </c>
      <c r="K2">
        <f>IF(A2="","",(C2/($J2+C2-($J2*C2))))</f>
        <v>0.56115791622406608</v>
      </c>
      <c r="L2">
        <f>IF(B2="","",(D2/($J2+D2-($J2*D2))))</f>
        <v>0.43884208377593403</v>
      </c>
      <c r="M2">
        <f>IF(A2="","",1/K2)</f>
        <v>1.7820295697311479</v>
      </c>
      <c r="N2">
        <f>IF(B2="","",1/L2)</f>
        <v>2.2787240261820116</v>
      </c>
    </row>
    <row r="3" spans="1:14" x14ac:dyDescent="0.25">
      <c r="A3" s="4">
        <f>IF('True_Odds_Calculator_2-way'!A4="","",'True_Odds_Calculator_2-way'!A4)</f>
        <v>2.23</v>
      </c>
      <c r="B3" s="4">
        <f>IF('True_Odds_Calculator_2-way'!B4="","",'True_Odds_Calculator_2-way'!B4)</f>
        <v>1.72</v>
      </c>
      <c r="C3" s="4">
        <f t="shared" ref="C3:C66" si="0">1/A3</f>
        <v>0.44843049327354262</v>
      </c>
      <c r="D3">
        <f t="shared" ref="D3:D66" si="1">1/B3</f>
        <v>0.58139534883720934</v>
      </c>
      <c r="E3">
        <f t="shared" ref="E3:E66" si="2">C3+D3-1</f>
        <v>2.982584211075201E-2</v>
      </c>
      <c r="F3">
        <f t="shared" ref="F3:F66" si="3">C3+D3-(C3*D3)-1</f>
        <v>-0.23088956095526114</v>
      </c>
      <c r="G3">
        <v>0</v>
      </c>
      <c r="H3">
        <f t="shared" ref="H3:H66" si="4">C3*D3</f>
        <v>0.26071540306601315</v>
      </c>
      <c r="I3">
        <f t="shared" ref="I3:I66" si="5">((-4*F3*H3)^0.5)/(2*F3)</f>
        <v>-1.0626278551055641</v>
      </c>
      <c r="J3">
        <f t="shared" ref="J3:J66" si="6">(-((-4*F3*H3)^0.5))/(2*F3)</f>
        <v>1.0626278551055641</v>
      </c>
      <c r="K3">
        <f t="shared" ref="K3:K66" si="7">IF(A3="","",(C3/($J3+C3-($J3*C3))))</f>
        <v>0.43345731074801436</v>
      </c>
      <c r="L3">
        <f t="shared" ref="L3:L66" si="8">IF(B3="","",(D3/($J3+D3-($J3*D3))))</f>
        <v>0.56654268925198559</v>
      </c>
      <c r="M3">
        <f t="shared" ref="M3:M66" si="9">IF(A3="","",1/K3)</f>
        <v>2.3070322617798436</v>
      </c>
      <c r="N3">
        <f t="shared" ref="N3:N66" si="10">IF(B3="","",1/L3)</f>
        <v>1.7650920556760061</v>
      </c>
    </row>
    <row r="4" spans="1:14" x14ac:dyDescent="0.25">
      <c r="A4" s="4">
        <f>IF('True_Odds_Calculator_2-way'!A5="","",'True_Odds_Calculator_2-way'!A5)</f>
        <v>1.95</v>
      </c>
      <c r="B4" s="4">
        <f>IF('True_Odds_Calculator_2-way'!B5="","",'True_Odds_Calculator_2-way'!B5)</f>
        <v>1.95</v>
      </c>
      <c r="C4" s="4">
        <f t="shared" si="0"/>
        <v>0.51282051282051289</v>
      </c>
      <c r="D4">
        <f t="shared" si="1"/>
        <v>0.51282051282051289</v>
      </c>
      <c r="E4">
        <f t="shared" si="2"/>
        <v>2.5641025641025772E-2</v>
      </c>
      <c r="F4">
        <f t="shared" si="3"/>
        <v>-0.23734385272846803</v>
      </c>
      <c r="G4">
        <v>0</v>
      </c>
      <c r="H4">
        <f t="shared" si="4"/>
        <v>0.2629848783694938</v>
      </c>
      <c r="I4">
        <f t="shared" si="5"/>
        <v>-1.0526315789473688</v>
      </c>
      <c r="J4">
        <f t="shared" si="6"/>
        <v>1.0526315789473688</v>
      </c>
      <c r="K4">
        <f t="shared" si="7"/>
        <v>0.49999999999999989</v>
      </c>
      <c r="L4">
        <f t="shared" si="8"/>
        <v>0.49999999999999989</v>
      </c>
      <c r="M4">
        <f t="shared" si="9"/>
        <v>2.0000000000000004</v>
      </c>
      <c r="N4">
        <f t="shared" si="10"/>
        <v>2.0000000000000004</v>
      </c>
    </row>
    <row r="5" spans="1:14" x14ac:dyDescent="0.25">
      <c r="A5" s="4">
        <f>IF('True_Odds_Calculator_2-way'!A6="","",'True_Odds_Calculator_2-way'!A6)</f>
        <v>2.06</v>
      </c>
      <c r="B5" s="4">
        <f>IF('True_Odds_Calculator_2-way'!B6="","",'True_Odds_Calculator_2-way'!B6)</f>
        <v>1.86</v>
      </c>
      <c r="C5" s="4">
        <f t="shared" si="0"/>
        <v>0.4854368932038835</v>
      </c>
      <c r="D5">
        <f t="shared" si="1"/>
        <v>0.5376344086021505</v>
      </c>
      <c r="E5">
        <f t="shared" si="2"/>
        <v>2.3071301806034006E-2</v>
      </c>
      <c r="F5">
        <f t="shared" si="3"/>
        <v>-0.23791627518530123</v>
      </c>
      <c r="G5">
        <v>0</v>
      </c>
      <c r="H5">
        <f t="shared" si="4"/>
        <v>0.26098757699133518</v>
      </c>
      <c r="I5">
        <f t="shared" si="5"/>
        <v>-1.0473644811127694</v>
      </c>
      <c r="J5">
        <f t="shared" si="6"/>
        <v>1.0473644811127694</v>
      </c>
      <c r="K5">
        <f t="shared" si="7"/>
        <v>0.47388730491200443</v>
      </c>
      <c r="L5">
        <f t="shared" si="8"/>
        <v>0.52611269508799574</v>
      </c>
      <c r="M5">
        <f t="shared" si="9"/>
        <v>2.1102063499795354</v>
      </c>
      <c r="N5">
        <f t="shared" si="10"/>
        <v>1.9007334537569818</v>
      </c>
    </row>
    <row r="6" spans="1:14" x14ac:dyDescent="0.25">
      <c r="A6" s="4">
        <f>IF('True_Odds_Calculator_2-way'!A7="","",'True_Odds_Calculator_2-way'!A7)</f>
        <v>2.29</v>
      </c>
      <c r="B6" s="4">
        <f>IF('True_Odds_Calculator_2-way'!B7="","",'True_Odds_Calculator_2-way'!B7)</f>
        <v>1.69</v>
      </c>
      <c r="C6" s="4">
        <f t="shared" si="0"/>
        <v>0.4366812227074236</v>
      </c>
      <c r="D6">
        <f t="shared" si="1"/>
        <v>0.59171597633136097</v>
      </c>
      <c r="E6">
        <f t="shared" si="2"/>
        <v>2.8397199038784571E-2</v>
      </c>
      <c r="F6">
        <f t="shared" si="3"/>
        <v>-0.22999405700111109</v>
      </c>
      <c r="G6">
        <v>0</v>
      </c>
      <c r="H6">
        <f t="shared" si="4"/>
        <v>0.25839125603989566</v>
      </c>
      <c r="I6">
        <f t="shared" si="5"/>
        <v>-1.059938334581489</v>
      </c>
      <c r="J6">
        <f t="shared" si="6"/>
        <v>1.059938334581489</v>
      </c>
      <c r="K6">
        <f t="shared" si="7"/>
        <v>0.42241851935163877</v>
      </c>
      <c r="L6">
        <f t="shared" si="8"/>
        <v>0.57758148064836135</v>
      </c>
      <c r="M6">
        <f t="shared" si="9"/>
        <v>2.3673204516101207</v>
      </c>
      <c r="N6">
        <f t="shared" si="10"/>
        <v>1.7313574508612271</v>
      </c>
    </row>
    <row r="7" spans="1:14" x14ac:dyDescent="0.25">
      <c r="A7" s="4">
        <f>IF('True_Odds_Calculator_2-way'!A8="","",'True_Odds_Calculator_2-way'!A8)</f>
        <v>2.0499999999999998</v>
      </c>
      <c r="B7" s="4">
        <f>IF('True_Odds_Calculator_2-way'!B8="","",'True_Odds_Calculator_2-way'!B8)</f>
        <v>1.86</v>
      </c>
      <c r="C7" s="4">
        <f t="shared" si="0"/>
        <v>0.48780487804878053</v>
      </c>
      <c r="D7">
        <f t="shared" si="1"/>
        <v>0.5376344086021505</v>
      </c>
      <c r="E7">
        <f t="shared" si="2"/>
        <v>2.5439286650930981E-2</v>
      </c>
      <c r="F7">
        <f t="shared" si="3"/>
        <v>-0.23682140047206923</v>
      </c>
      <c r="G7">
        <v>0</v>
      </c>
      <c r="H7">
        <f t="shared" si="4"/>
        <v>0.26226068712300027</v>
      </c>
      <c r="I7">
        <f t="shared" si="5"/>
        <v>-1.0523401123547818</v>
      </c>
      <c r="J7">
        <f t="shared" si="6"/>
        <v>1.0523401123547818</v>
      </c>
      <c r="K7">
        <f t="shared" si="7"/>
        <v>0.47506906029667378</v>
      </c>
      <c r="L7">
        <f t="shared" si="8"/>
        <v>0.52493093970332627</v>
      </c>
      <c r="M7">
        <f t="shared" si="9"/>
        <v>2.1049571179725204</v>
      </c>
      <c r="N7">
        <f t="shared" si="10"/>
        <v>1.9050124966251125</v>
      </c>
    </row>
    <row r="8" spans="1:14" x14ac:dyDescent="0.25">
      <c r="A8" s="4">
        <f>IF('True_Odds_Calculator_2-way'!A9="","",'True_Odds_Calculator_2-way'!A9)</f>
        <v>1.93</v>
      </c>
      <c r="B8" s="4">
        <f>IF('True_Odds_Calculator_2-way'!B9="","",'True_Odds_Calculator_2-way'!B9)</f>
        <v>1.93</v>
      </c>
      <c r="C8" s="4">
        <f t="shared" si="0"/>
        <v>0.5181347150259068</v>
      </c>
      <c r="D8">
        <f t="shared" si="1"/>
        <v>0.5181347150259068</v>
      </c>
      <c r="E8">
        <f t="shared" si="2"/>
        <v>3.62694300518136E-2</v>
      </c>
      <c r="F8">
        <f t="shared" si="3"/>
        <v>-0.23219415286316403</v>
      </c>
      <c r="G8">
        <v>0</v>
      </c>
      <c r="H8">
        <f t="shared" si="4"/>
        <v>0.26846358291497763</v>
      </c>
      <c r="I8">
        <f t="shared" si="5"/>
        <v>-1.0752688172043015</v>
      </c>
      <c r="J8">
        <f t="shared" si="6"/>
        <v>1.0752688172043015</v>
      </c>
      <c r="K8">
        <f t="shared" si="7"/>
        <v>0.5</v>
      </c>
      <c r="L8">
        <f t="shared" si="8"/>
        <v>0.5</v>
      </c>
      <c r="M8">
        <f t="shared" si="9"/>
        <v>2</v>
      </c>
      <c r="N8">
        <f t="shared" si="10"/>
        <v>2</v>
      </c>
    </row>
    <row r="9" spans="1:14" x14ac:dyDescent="0.25">
      <c r="A9" s="4">
        <f>IF('True_Odds_Calculator_2-way'!A10="","",'True_Odds_Calculator_2-way'!A10)</f>
        <v>2.11</v>
      </c>
      <c r="B9" s="4">
        <f>IF('True_Odds_Calculator_2-way'!B10="","",'True_Odds_Calculator_2-way'!B10)</f>
        <v>1.77</v>
      </c>
      <c r="C9" s="4">
        <f t="shared" si="0"/>
        <v>0.47393364928909953</v>
      </c>
      <c r="D9">
        <f t="shared" si="1"/>
        <v>0.56497175141242939</v>
      </c>
      <c r="E9">
        <f t="shared" si="2"/>
        <v>3.8905400701529036E-2</v>
      </c>
      <c r="F9">
        <f t="shared" si="3"/>
        <v>-0.22885372319061759</v>
      </c>
      <c r="G9">
        <v>0</v>
      </c>
      <c r="H9">
        <f t="shared" si="4"/>
        <v>0.26775912389214662</v>
      </c>
      <c r="I9">
        <f t="shared" si="5"/>
        <v>-1.0816659234722941</v>
      </c>
      <c r="J9">
        <f t="shared" si="6"/>
        <v>1.0816659234722941</v>
      </c>
      <c r="K9">
        <f t="shared" si="7"/>
        <v>0.45441136703461599</v>
      </c>
      <c r="L9">
        <f t="shared" si="8"/>
        <v>0.54558863296538396</v>
      </c>
      <c r="M9">
        <f t="shared" si="9"/>
        <v>2.2006491750542465</v>
      </c>
      <c r="N9">
        <f t="shared" si="10"/>
        <v>1.8328827610736662</v>
      </c>
    </row>
    <row r="10" spans="1:14" x14ac:dyDescent="0.25">
      <c r="A10" s="4">
        <f>IF('True_Odds_Calculator_2-way'!A11="","",'True_Odds_Calculator_2-way'!A11)</f>
        <v>1.78</v>
      </c>
      <c r="B10" s="4">
        <f>IF('True_Odds_Calculator_2-way'!B11="","",'True_Odds_Calculator_2-way'!B11)</f>
        <v>2.1</v>
      </c>
      <c r="C10" s="4">
        <f t="shared" si="0"/>
        <v>0.5617977528089888</v>
      </c>
      <c r="D10">
        <f t="shared" si="1"/>
        <v>0.47619047619047616</v>
      </c>
      <c r="E10">
        <f t="shared" si="2"/>
        <v>3.7988228999465079E-2</v>
      </c>
      <c r="F10">
        <f t="shared" si="3"/>
        <v>-0.2295345104333868</v>
      </c>
      <c r="G10">
        <v>0</v>
      </c>
      <c r="H10">
        <f t="shared" si="4"/>
        <v>0.26752273943285182</v>
      </c>
      <c r="I10">
        <f t="shared" si="5"/>
        <v>-1.0795837927188263</v>
      </c>
      <c r="J10">
        <f t="shared" si="6"/>
        <v>1.0795837927188263</v>
      </c>
      <c r="K10">
        <f t="shared" si="7"/>
        <v>0.54286595577264729</v>
      </c>
      <c r="L10">
        <f t="shared" si="8"/>
        <v>0.45713404422735271</v>
      </c>
      <c r="M10">
        <f t="shared" si="9"/>
        <v>1.8420753583206844</v>
      </c>
      <c r="N10">
        <f t="shared" si="10"/>
        <v>2.1875421719907089</v>
      </c>
    </row>
    <row r="11" spans="1:14" x14ac:dyDescent="0.25">
      <c r="A11" s="4">
        <f>IF('True_Odds_Calculator_2-way'!A12="","",'True_Odds_Calculator_2-way'!A12)</f>
        <v>1.92</v>
      </c>
      <c r="B11" s="4">
        <f>IF('True_Odds_Calculator_2-way'!B12="","",'True_Odds_Calculator_2-way'!B12)</f>
        <v>1.95</v>
      </c>
      <c r="C11" s="4">
        <f t="shared" si="0"/>
        <v>0.52083333333333337</v>
      </c>
      <c r="D11">
        <f t="shared" si="1"/>
        <v>0.51282051282051289</v>
      </c>
      <c r="E11">
        <f t="shared" si="2"/>
        <v>3.3653846153846256E-2</v>
      </c>
      <c r="F11">
        <f t="shared" si="3"/>
        <v>-0.23344017094017089</v>
      </c>
      <c r="G11">
        <v>0</v>
      </c>
      <c r="H11">
        <f t="shared" si="4"/>
        <v>0.26709401709401714</v>
      </c>
      <c r="I11">
        <f t="shared" si="5"/>
        <v>-1.0696563746013956</v>
      </c>
      <c r="J11">
        <f t="shared" si="6"/>
        <v>1.0696563746013956</v>
      </c>
      <c r="K11">
        <f t="shared" si="7"/>
        <v>0.50401095327935097</v>
      </c>
      <c r="L11">
        <f t="shared" si="8"/>
        <v>0.49598904672064897</v>
      </c>
      <c r="M11">
        <f t="shared" si="9"/>
        <v>1.9840838646332837</v>
      </c>
      <c r="N11">
        <f t="shared" si="10"/>
        <v>2.0161735558713256</v>
      </c>
    </row>
    <row r="12" spans="1:14" x14ac:dyDescent="0.25">
      <c r="A12" s="4">
        <f>IF('True_Odds_Calculator_2-way'!A13="","",'True_Odds_Calculator_2-way'!A13)</f>
        <v>2.04</v>
      </c>
      <c r="B12" s="4">
        <f>IF('True_Odds_Calculator_2-way'!B13="","",'True_Odds_Calculator_2-way'!B13)</f>
        <v>1.84</v>
      </c>
      <c r="C12" s="4">
        <f t="shared" si="0"/>
        <v>0.49019607843137253</v>
      </c>
      <c r="D12">
        <f t="shared" si="1"/>
        <v>0.54347826086956519</v>
      </c>
      <c r="E12">
        <f t="shared" si="2"/>
        <v>3.3674339300937772E-2</v>
      </c>
      <c r="F12">
        <f t="shared" si="3"/>
        <v>-0.23273657289002547</v>
      </c>
      <c r="G12">
        <v>0</v>
      </c>
      <c r="H12">
        <f t="shared" si="4"/>
        <v>0.2664109121909633</v>
      </c>
      <c r="I12">
        <f t="shared" si="5"/>
        <v>-1.0699012312772824</v>
      </c>
      <c r="J12">
        <f t="shared" si="6"/>
        <v>1.0699012312772824</v>
      </c>
      <c r="K12">
        <f t="shared" si="7"/>
        <v>0.47332857821916891</v>
      </c>
      <c r="L12">
        <f t="shared" si="8"/>
        <v>0.52667142178083093</v>
      </c>
      <c r="M12">
        <f t="shared" si="9"/>
        <v>2.1126972805283741</v>
      </c>
      <c r="N12">
        <f t="shared" si="10"/>
        <v>1.8987170342729172</v>
      </c>
    </row>
    <row r="13" spans="1:14" x14ac:dyDescent="0.25">
      <c r="A13" s="4">
        <f>IF('True_Odds_Calculator_2-way'!A14="","",'True_Odds_Calculator_2-way'!A14)</f>
        <v>2.04</v>
      </c>
      <c r="B13" s="4">
        <f>IF('True_Odds_Calculator_2-way'!B14="","",'True_Odds_Calculator_2-way'!B14)</f>
        <v>1.84</v>
      </c>
      <c r="C13" s="4">
        <f t="shared" si="0"/>
        <v>0.49019607843137253</v>
      </c>
      <c r="D13">
        <f t="shared" si="1"/>
        <v>0.54347826086956519</v>
      </c>
      <c r="E13">
        <f t="shared" si="2"/>
        <v>3.3674339300937772E-2</v>
      </c>
      <c r="F13">
        <f t="shared" si="3"/>
        <v>-0.23273657289002547</v>
      </c>
      <c r="G13">
        <v>0</v>
      </c>
      <c r="H13">
        <f t="shared" si="4"/>
        <v>0.2664109121909633</v>
      </c>
      <c r="I13">
        <f t="shared" si="5"/>
        <v>-1.0699012312772824</v>
      </c>
      <c r="J13">
        <f t="shared" si="6"/>
        <v>1.0699012312772824</v>
      </c>
      <c r="K13">
        <f t="shared" si="7"/>
        <v>0.47332857821916891</v>
      </c>
      <c r="L13">
        <f t="shared" si="8"/>
        <v>0.52667142178083093</v>
      </c>
      <c r="M13">
        <f t="shared" si="9"/>
        <v>2.1126972805283741</v>
      </c>
      <c r="N13">
        <f t="shared" si="10"/>
        <v>1.8987170342729172</v>
      </c>
    </row>
    <row r="14" spans="1:14" x14ac:dyDescent="0.25">
      <c r="A14" s="4">
        <f>IF('True_Odds_Calculator_2-way'!A15="","",'True_Odds_Calculator_2-way'!A15)</f>
        <v>1.91</v>
      </c>
      <c r="B14" s="4">
        <f>IF('True_Odds_Calculator_2-way'!B15="","",'True_Odds_Calculator_2-way'!B15)</f>
        <v>1.96</v>
      </c>
      <c r="C14" s="4">
        <f t="shared" si="0"/>
        <v>0.52356020942408377</v>
      </c>
      <c r="D14">
        <f t="shared" si="1"/>
        <v>0.51020408163265307</v>
      </c>
      <c r="E14">
        <f t="shared" si="2"/>
        <v>3.3764291056736839E-2</v>
      </c>
      <c r="F14">
        <f t="shared" si="3"/>
        <v>-0.23335826477187727</v>
      </c>
      <c r="G14">
        <v>0</v>
      </c>
      <c r="H14">
        <f t="shared" si="4"/>
        <v>0.26712255582861416</v>
      </c>
      <c r="I14">
        <f t="shared" si="5"/>
        <v>-1.0699012312772824</v>
      </c>
      <c r="J14">
        <f t="shared" si="6"/>
        <v>1.0699012312772824</v>
      </c>
      <c r="K14">
        <f t="shared" si="7"/>
        <v>0.50668568712332396</v>
      </c>
      <c r="L14">
        <f t="shared" si="8"/>
        <v>0.49331431287667615</v>
      </c>
      <c r="M14">
        <f t="shared" si="9"/>
        <v>1.9736101204623264</v>
      </c>
      <c r="N14">
        <f t="shared" si="10"/>
        <v>2.0271051820261912</v>
      </c>
    </row>
    <row r="15" spans="1:14" x14ac:dyDescent="0.25">
      <c r="A15" s="4">
        <f>IF('True_Odds_Calculator_2-way'!A16="","",'True_Odds_Calculator_2-way'!A16)</f>
        <v>2.38</v>
      </c>
      <c r="B15" s="4">
        <f>IF('True_Odds_Calculator_2-way'!B16="","",'True_Odds_Calculator_2-way'!B16)</f>
        <v>1.62</v>
      </c>
      <c r="C15" s="4">
        <f t="shared" si="0"/>
        <v>0.42016806722689076</v>
      </c>
      <c r="D15">
        <f t="shared" si="1"/>
        <v>0.61728395061728392</v>
      </c>
      <c r="E15">
        <f t="shared" si="2"/>
        <v>3.7452017844174623E-2</v>
      </c>
      <c r="F15">
        <f t="shared" si="3"/>
        <v>-0.22191098661686903</v>
      </c>
      <c r="G15">
        <v>0</v>
      </c>
      <c r="H15">
        <f t="shared" si="4"/>
        <v>0.25936300446104366</v>
      </c>
      <c r="I15">
        <f t="shared" si="5"/>
        <v>-1.0810968751610261</v>
      </c>
      <c r="J15">
        <f t="shared" si="6"/>
        <v>1.0810968751610261</v>
      </c>
      <c r="K15">
        <f t="shared" si="7"/>
        <v>0.4012980084049661</v>
      </c>
      <c r="L15">
        <f t="shared" si="8"/>
        <v>0.59870199159503401</v>
      </c>
      <c r="M15">
        <f t="shared" si="9"/>
        <v>2.4919136877222163</v>
      </c>
      <c r="N15">
        <f t="shared" si="10"/>
        <v>1.6702800625998362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1.95</v>
      </c>
      <c r="C16" s="4">
        <f t="shared" si="0"/>
        <v>0.53191489361702127</v>
      </c>
      <c r="D16">
        <f t="shared" si="1"/>
        <v>0.51282051282051289</v>
      </c>
      <c r="E16">
        <f t="shared" si="2"/>
        <v>4.4735406437534042E-2</v>
      </c>
      <c r="F16">
        <f t="shared" si="3"/>
        <v>-0.22804146208401543</v>
      </c>
      <c r="G16">
        <v>0</v>
      </c>
      <c r="H16">
        <f t="shared" si="4"/>
        <v>0.27277686852154942</v>
      </c>
      <c r="I16">
        <f t="shared" si="5"/>
        <v>-1.0936965981495175</v>
      </c>
      <c r="J16">
        <f t="shared" si="6"/>
        <v>1.0936965981495175</v>
      </c>
      <c r="K16">
        <f t="shared" si="7"/>
        <v>0.50956634210004492</v>
      </c>
      <c r="L16">
        <f t="shared" si="8"/>
        <v>0.49043365789995519</v>
      </c>
      <c r="M16">
        <f t="shared" si="9"/>
        <v>1.9624530063715757</v>
      </c>
      <c r="N16">
        <f t="shared" si="10"/>
        <v>2.0390117682420414</v>
      </c>
    </row>
    <row r="17" spans="1:14" x14ac:dyDescent="0.25">
      <c r="A17" s="4">
        <f>IF('True_Odds_Calculator_2-way'!A18="","",'True_Odds_Calculator_2-way'!A18)</f>
        <v>1.63</v>
      </c>
      <c r="B17" s="4">
        <f>IF('True_Odds_Calculator_2-way'!B18="","",'True_Odds_Calculator_2-way'!B18)</f>
        <v>2.31</v>
      </c>
      <c r="C17" s="4">
        <f t="shared" si="0"/>
        <v>0.61349693251533743</v>
      </c>
      <c r="D17">
        <f t="shared" si="1"/>
        <v>0.4329004329004329</v>
      </c>
      <c r="E17">
        <f t="shared" si="2"/>
        <v>4.6397365415770331E-2</v>
      </c>
      <c r="F17">
        <f t="shared" si="3"/>
        <v>-0.21918572225320698</v>
      </c>
      <c r="G17">
        <v>0</v>
      </c>
      <c r="H17">
        <f t="shared" si="4"/>
        <v>0.26558308766897726</v>
      </c>
      <c r="I17">
        <f t="shared" si="5"/>
        <v>-1.1007636444730438</v>
      </c>
      <c r="J17">
        <f t="shared" si="6"/>
        <v>1.1007636444730438</v>
      </c>
      <c r="K17">
        <f t="shared" si="7"/>
        <v>0.59049965325940701</v>
      </c>
      <c r="L17">
        <f t="shared" si="8"/>
        <v>0.4095003467405931</v>
      </c>
      <c r="M17">
        <f t="shared" si="9"/>
        <v>1.6934810960180178</v>
      </c>
      <c r="N17">
        <f t="shared" si="10"/>
        <v>2.442000374259687</v>
      </c>
    </row>
    <row r="18" spans="1:14" x14ac:dyDescent="0.25">
      <c r="A18" s="4">
        <f>IF('True_Odds_Calculator_2-way'!A19="","",'True_Odds_Calculator_2-way'!A19)</f>
        <v>2.11</v>
      </c>
      <c r="B18" s="4">
        <f>IF('True_Odds_Calculator_2-way'!B19="","",'True_Odds_Calculator_2-way'!B19)</f>
        <v>1.74</v>
      </c>
      <c r="C18" s="4">
        <f t="shared" si="0"/>
        <v>0.47393364928909953</v>
      </c>
      <c r="D18">
        <f t="shared" si="1"/>
        <v>0.57471264367816088</v>
      </c>
      <c r="E18">
        <f t="shared" si="2"/>
        <v>4.8646292967260418E-2</v>
      </c>
      <c r="F18">
        <f t="shared" si="3"/>
        <v>-0.22372936754371631</v>
      </c>
      <c r="G18">
        <v>0</v>
      </c>
      <c r="H18">
        <f t="shared" si="4"/>
        <v>0.27237566051097672</v>
      </c>
      <c r="I18">
        <f t="shared" si="5"/>
        <v>-1.1033737580104406</v>
      </c>
      <c r="J18">
        <f t="shared" si="6"/>
        <v>1.1033737580104406</v>
      </c>
      <c r="K18">
        <f t="shared" si="7"/>
        <v>0.4494897427831781</v>
      </c>
      <c r="L18">
        <f t="shared" si="8"/>
        <v>0.5505102572168219</v>
      </c>
      <c r="M18">
        <f t="shared" si="9"/>
        <v>2.2247448713915889</v>
      </c>
      <c r="N18">
        <f t="shared" si="10"/>
        <v>1.816496580927726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2.37</v>
      </c>
      <c r="C19" s="4">
        <f t="shared" si="0"/>
        <v>0.625</v>
      </c>
      <c r="D19">
        <f t="shared" si="1"/>
        <v>0.42194092827004215</v>
      </c>
      <c r="E19">
        <f t="shared" si="2"/>
        <v>4.6940928270042148E-2</v>
      </c>
      <c r="F19">
        <f t="shared" si="3"/>
        <v>-0.21677215189873422</v>
      </c>
      <c r="G19">
        <v>0</v>
      </c>
      <c r="H19">
        <f t="shared" si="4"/>
        <v>0.26371308016877637</v>
      </c>
      <c r="I19">
        <f t="shared" si="5"/>
        <v>-1.1029709933472638</v>
      </c>
      <c r="J19">
        <f t="shared" si="6"/>
        <v>1.1029709933472638</v>
      </c>
      <c r="K19">
        <f t="shared" si="7"/>
        <v>0.60176343307603775</v>
      </c>
      <c r="L19">
        <f t="shared" si="8"/>
        <v>0.39823656692396225</v>
      </c>
      <c r="M19">
        <f t="shared" si="9"/>
        <v>1.6617825960083583</v>
      </c>
      <c r="N19">
        <f t="shared" si="10"/>
        <v>2.5110702608857518</v>
      </c>
    </row>
    <row r="20" spans="1:14" x14ac:dyDescent="0.25">
      <c r="A20" s="4">
        <f>IF('True_Odds_Calculator_2-way'!A21="","",'True_Odds_Calculator_2-way'!A21)</f>
        <v>1.68</v>
      </c>
      <c r="B20" s="4">
        <f>IF('True_Odds_Calculator_2-way'!B21="","",'True_Odds_Calculator_2-way'!B21)</f>
        <v>2.21</v>
      </c>
      <c r="C20" s="4">
        <f t="shared" si="0"/>
        <v>0.59523809523809523</v>
      </c>
      <c r="D20">
        <f t="shared" si="1"/>
        <v>0.45248868778280543</v>
      </c>
      <c r="E20">
        <f t="shared" si="2"/>
        <v>4.772678302090072E-2</v>
      </c>
      <c r="F20">
        <f t="shared" si="3"/>
        <v>-0.22161172161172149</v>
      </c>
      <c r="G20">
        <v>0</v>
      </c>
      <c r="H20">
        <f t="shared" si="4"/>
        <v>0.26933850463262227</v>
      </c>
      <c r="I20">
        <f t="shared" si="5"/>
        <v>-1.1024346592560592</v>
      </c>
      <c r="J20">
        <f t="shared" si="6"/>
        <v>1.1024346592560592</v>
      </c>
      <c r="K20">
        <f t="shared" si="7"/>
        <v>0.57154106106436731</v>
      </c>
      <c r="L20">
        <f t="shared" si="8"/>
        <v>0.42845893893563264</v>
      </c>
      <c r="M20">
        <f t="shared" si="9"/>
        <v>1.7496555682941202</v>
      </c>
      <c r="N20">
        <f t="shared" si="10"/>
        <v>2.3339459376998315</v>
      </c>
    </row>
    <row r="21" spans="1:14" x14ac:dyDescent="0.25">
      <c r="A21" s="4">
        <f>IF('True_Odds_Calculator_2-way'!A22="","",'True_Odds_Calculator_2-way'!A22)</f>
        <v>1.85</v>
      </c>
      <c r="B21" s="4">
        <f>IF('True_Odds_Calculator_2-way'!B22="","",'True_Odds_Calculator_2-way'!B22)</f>
        <v>1.98</v>
      </c>
      <c r="C21" s="4">
        <f t="shared" si="0"/>
        <v>0.54054054054054046</v>
      </c>
      <c r="D21">
        <f t="shared" si="1"/>
        <v>0.50505050505050508</v>
      </c>
      <c r="E21">
        <f t="shared" si="2"/>
        <v>4.5591045591045543E-2</v>
      </c>
      <c r="F21">
        <f t="shared" si="3"/>
        <v>-0.22740922740922742</v>
      </c>
      <c r="G21">
        <v>0</v>
      </c>
      <c r="H21">
        <f t="shared" si="4"/>
        <v>0.27300027300027296</v>
      </c>
      <c r="I21">
        <f t="shared" si="5"/>
        <v>-1.0956642697819576</v>
      </c>
      <c r="J21">
        <f t="shared" si="6"/>
        <v>1.0956642697819576</v>
      </c>
      <c r="K21">
        <f t="shared" si="7"/>
        <v>0.51778202516637828</v>
      </c>
      <c r="L21">
        <f t="shared" si="8"/>
        <v>0.48221797483362183</v>
      </c>
      <c r="M21">
        <f t="shared" si="9"/>
        <v>1.9313146293146641</v>
      </c>
      <c r="N21">
        <f t="shared" si="10"/>
        <v>2.0737509843863182</v>
      </c>
    </row>
    <row r="22" spans="1:14" x14ac:dyDescent="0.25">
      <c r="A22" s="4">
        <f>IF('True_Odds_Calculator_2-way'!A23="","",'True_Odds_Calculator_2-way'!A23)</f>
        <v>2.1</v>
      </c>
      <c r="B22" s="4">
        <f>IF('True_Odds_Calculator_2-way'!B23="","",'True_Odds_Calculator_2-way'!B23)</f>
        <v>1.75</v>
      </c>
      <c r="C22" s="4">
        <f t="shared" si="0"/>
        <v>0.47619047619047616</v>
      </c>
      <c r="D22">
        <f t="shared" si="1"/>
        <v>0.5714285714285714</v>
      </c>
      <c r="E22">
        <f t="shared" si="2"/>
        <v>4.761904761904745E-2</v>
      </c>
      <c r="F22">
        <f t="shared" si="3"/>
        <v>-0.22448979591836749</v>
      </c>
      <c r="G22">
        <v>0</v>
      </c>
      <c r="H22">
        <f t="shared" si="4"/>
        <v>0.27210884353741494</v>
      </c>
      <c r="I22">
        <f t="shared" si="5"/>
        <v>-1.1009637651263602</v>
      </c>
      <c r="J22">
        <f t="shared" si="6"/>
        <v>1.1009637651263602</v>
      </c>
      <c r="K22">
        <f t="shared" si="7"/>
        <v>0.4522717320835643</v>
      </c>
      <c r="L22">
        <f t="shared" si="8"/>
        <v>0.54772826791643581</v>
      </c>
      <c r="M22">
        <f t="shared" si="9"/>
        <v>2.2110601416389968</v>
      </c>
      <c r="N22">
        <f t="shared" si="10"/>
        <v>1.8257228238447702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2.04</v>
      </c>
      <c r="C23" s="4">
        <f t="shared" si="0"/>
        <v>0.55865921787709494</v>
      </c>
      <c r="D23">
        <f t="shared" si="1"/>
        <v>0.49019607843137253</v>
      </c>
      <c r="E23">
        <f t="shared" si="2"/>
        <v>4.8855296308467411E-2</v>
      </c>
      <c r="F23">
        <f t="shared" si="3"/>
        <v>-0.22499726147442223</v>
      </c>
      <c r="G23">
        <v>0</v>
      </c>
      <c r="H23">
        <f t="shared" si="4"/>
        <v>0.27385255778288964</v>
      </c>
      <c r="I23">
        <f t="shared" si="5"/>
        <v>-1.1032394541017194</v>
      </c>
      <c r="J23">
        <f t="shared" si="6"/>
        <v>1.1032394541017194</v>
      </c>
      <c r="K23">
        <f t="shared" si="7"/>
        <v>0.53431385804010889</v>
      </c>
      <c r="L23">
        <f t="shared" si="8"/>
        <v>0.46568614195989111</v>
      </c>
      <c r="M23">
        <f t="shared" si="9"/>
        <v>1.8715591687403583</v>
      </c>
      <c r="N23">
        <f t="shared" si="10"/>
        <v>2.1473690322657886</v>
      </c>
    </row>
    <row r="24" spans="1:14" x14ac:dyDescent="0.25">
      <c r="A24" s="4">
        <f>IF('True_Odds_Calculator_2-way'!A25="","",'True_Odds_Calculator_2-way'!A25)</f>
        <v>1.78</v>
      </c>
      <c r="B24" s="4">
        <f>IF('True_Odds_Calculator_2-way'!B25="","",'True_Odds_Calculator_2-way'!B25)</f>
        <v>2.06</v>
      </c>
      <c r="C24" s="4">
        <f t="shared" si="0"/>
        <v>0.5617977528089888</v>
      </c>
      <c r="D24">
        <f t="shared" si="1"/>
        <v>0.4854368932038835</v>
      </c>
      <c r="E24">
        <f t="shared" si="2"/>
        <v>4.7234646012872306E-2</v>
      </c>
      <c r="F24">
        <f t="shared" si="3"/>
        <v>-0.22548270971964657</v>
      </c>
      <c r="G24">
        <v>0</v>
      </c>
      <c r="H24">
        <f t="shared" si="4"/>
        <v>0.27271735573251882</v>
      </c>
      <c r="I24">
        <f t="shared" si="5"/>
        <v>-1.0997646755364592</v>
      </c>
      <c r="J24">
        <f t="shared" si="6"/>
        <v>1.0997646755364592</v>
      </c>
      <c r="K24">
        <f t="shared" si="7"/>
        <v>0.53826630809448417</v>
      </c>
      <c r="L24">
        <f t="shared" si="8"/>
        <v>0.46173369190551583</v>
      </c>
      <c r="M24">
        <f t="shared" si="9"/>
        <v>1.8578164469184384</v>
      </c>
      <c r="N24">
        <f t="shared" si="10"/>
        <v>2.1657505560686463</v>
      </c>
    </row>
    <row r="25" spans="1:14" x14ac:dyDescent="0.25">
      <c r="A25" s="4">
        <f>IF('True_Odds_Calculator_2-way'!A26="","",'True_Odds_Calculator_2-way'!A26)</f>
        <v>1.65</v>
      </c>
      <c r="B25" s="4">
        <f>IF('True_Odds_Calculator_2-way'!B26="","",'True_Odds_Calculator_2-way'!B26)</f>
        <v>2.2599999999999998</v>
      </c>
      <c r="C25" s="4">
        <f t="shared" si="0"/>
        <v>0.60606060606060608</v>
      </c>
      <c r="D25">
        <f t="shared" si="1"/>
        <v>0.44247787610619471</v>
      </c>
      <c r="E25">
        <f t="shared" si="2"/>
        <v>4.85384821668009E-2</v>
      </c>
      <c r="F25">
        <f t="shared" si="3"/>
        <v>-0.21962992759452926</v>
      </c>
      <c r="G25">
        <v>0</v>
      </c>
      <c r="H25">
        <f t="shared" si="4"/>
        <v>0.26816840976133016</v>
      </c>
      <c r="I25">
        <f t="shared" si="5"/>
        <v>-1.1049892402196602</v>
      </c>
      <c r="J25">
        <f t="shared" si="6"/>
        <v>1.1049892402196602</v>
      </c>
      <c r="K25">
        <f t="shared" si="7"/>
        <v>0.58198985616409593</v>
      </c>
      <c r="L25">
        <f t="shared" si="8"/>
        <v>0.41801014383590385</v>
      </c>
      <c r="M25">
        <f t="shared" si="9"/>
        <v>1.7182430061427794</v>
      </c>
      <c r="N25">
        <f t="shared" si="10"/>
        <v>2.3922864426767716</v>
      </c>
    </row>
    <row r="26" spans="1:14" x14ac:dyDescent="0.25">
      <c r="A26" s="4">
        <f>IF('True_Odds_Calculator_2-way'!A27="","",'True_Odds_Calculator_2-way'!A27)</f>
        <v>2.12</v>
      </c>
      <c r="B26" s="4">
        <f>IF('True_Odds_Calculator_2-way'!B27="","",'True_Odds_Calculator_2-way'!B27)</f>
        <v>1.74</v>
      </c>
      <c r="C26" s="4">
        <f t="shared" si="0"/>
        <v>0.47169811320754712</v>
      </c>
      <c r="D26">
        <f t="shared" si="1"/>
        <v>0.57471264367816088</v>
      </c>
      <c r="E26">
        <f t="shared" si="2"/>
        <v>4.6410756885707949E-2</v>
      </c>
      <c r="F26">
        <f t="shared" si="3"/>
        <v>-0.22468011277380184</v>
      </c>
      <c r="G26">
        <v>0</v>
      </c>
      <c r="H26">
        <f t="shared" si="4"/>
        <v>0.27109086965950985</v>
      </c>
      <c r="I26">
        <f t="shared" si="5"/>
        <v>-1.0984369379093668</v>
      </c>
      <c r="J26">
        <f t="shared" si="6"/>
        <v>1.0984369379093668</v>
      </c>
      <c r="K26">
        <f t="shared" si="7"/>
        <v>0.44838035299811413</v>
      </c>
      <c r="L26">
        <f t="shared" si="8"/>
        <v>0.55161964700188582</v>
      </c>
      <c r="M26">
        <f t="shared" si="9"/>
        <v>2.2302493704584911</v>
      </c>
      <c r="N26">
        <f t="shared" si="10"/>
        <v>1.8128433340529317</v>
      </c>
    </row>
    <row r="27" spans="1:14" x14ac:dyDescent="0.25">
      <c r="A27" s="4">
        <f>IF('True_Odds_Calculator_2-way'!A28="","",'True_Odds_Calculator_2-way'!A28)</f>
        <v>1.91</v>
      </c>
      <c r="B27" s="4">
        <f>IF('True_Odds_Calculator_2-way'!B28="","",'True_Odds_Calculator_2-way'!B28)</f>
        <v>1.93</v>
      </c>
      <c r="C27" s="4">
        <f t="shared" si="0"/>
        <v>0.52356020942408377</v>
      </c>
      <c r="D27">
        <f t="shared" si="1"/>
        <v>0.5181347150259068</v>
      </c>
      <c r="E27">
        <f t="shared" si="2"/>
        <v>4.1694924449990456E-2</v>
      </c>
      <c r="F27">
        <f t="shared" si="3"/>
        <v>-0.2295797954588612</v>
      </c>
      <c r="G27">
        <v>0</v>
      </c>
      <c r="H27">
        <f t="shared" si="4"/>
        <v>0.27127471990885171</v>
      </c>
      <c r="I27">
        <f t="shared" si="5"/>
        <v>-1.0870207379990005</v>
      </c>
      <c r="J27">
        <f t="shared" si="6"/>
        <v>1.0870207379990005</v>
      </c>
      <c r="K27">
        <f t="shared" si="7"/>
        <v>0.50271747157230162</v>
      </c>
      <c r="L27">
        <f t="shared" si="8"/>
        <v>0.49728252842769838</v>
      </c>
      <c r="M27">
        <f t="shared" si="9"/>
        <v>1.9891888715790902</v>
      </c>
      <c r="N27">
        <f t="shared" si="10"/>
        <v>2.0109292863390706</v>
      </c>
    </row>
    <row r="28" spans="1:14" x14ac:dyDescent="0.25">
      <c r="A28" s="4">
        <f>IF('True_Odds_Calculator_2-way'!A29="","",'True_Odds_Calculator_2-way'!A29)</f>
        <v>2.2799999999999998</v>
      </c>
      <c r="B28" s="4">
        <f>IF('True_Odds_Calculator_2-way'!B29="","",'True_Odds_Calculator_2-way'!B29)</f>
        <v>1.67</v>
      </c>
      <c r="C28" s="4">
        <f t="shared" si="0"/>
        <v>0.43859649122807021</v>
      </c>
      <c r="D28">
        <f t="shared" si="1"/>
        <v>0.5988023952095809</v>
      </c>
      <c r="E28">
        <f t="shared" si="2"/>
        <v>3.7398886437651102E-2</v>
      </c>
      <c r="F28">
        <f t="shared" si="3"/>
        <v>-0.22523374304023536</v>
      </c>
      <c r="G28">
        <v>0</v>
      </c>
      <c r="H28">
        <f t="shared" si="4"/>
        <v>0.2626326294778864</v>
      </c>
      <c r="I28">
        <f t="shared" si="5"/>
        <v>-1.0798355319767001</v>
      </c>
      <c r="J28">
        <f t="shared" si="6"/>
        <v>1.0798355319767001</v>
      </c>
      <c r="K28">
        <f t="shared" si="7"/>
        <v>0.41978188889052137</v>
      </c>
      <c r="L28">
        <f t="shared" si="8"/>
        <v>0.58021811110947863</v>
      </c>
      <c r="M28">
        <f t="shared" si="9"/>
        <v>2.382189480930176</v>
      </c>
      <c r="N28">
        <f t="shared" si="10"/>
        <v>1.7234898064243891</v>
      </c>
    </row>
    <row r="29" spans="1:14" x14ac:dyDescent="0.25">
      <c r="A29" s="4">
        <f>IF('True_Odds_Calculator_2-way'!A30="","",'True_Odds_Calculator_2-way'!A30)</f>
        <v>2.12</v>
      </c>
      <c r="B29" s="4">
        <f>IF('True_Odds_Calculator_2-way'!B30="","",'True_Odds_Calculator_2-way'!B30)</f>
        <v>1.78</v>
      </c>
      <c r="C29" s="4">
        <f t="shared" si="0"/>
        <v>0.47169811320754712</v>
      </c>
      <c r="D29">
        <f t="shared" si="1"/>
        <v>0.5617977528089888</v>
      </c>
      <c r="E29">
        <f t="shared" si="2"/>
        <v>3.3495866016535869E-2</v>
      </c>
      <c r="F29">
        <f t="shared" si="3"/>
        <v>-0.23150307398770409</v>
      </c>
      <c r="G29">
        <v>0</v>
      </c>
      <c r="H29">
        <f t="shared" si="4"/>
        <v>0.26499894000423996</v>
      </c>
      <c r="I29">
        <f t="shared" si="5"/>
        <v>-1.0699012312772822</v>
      </c>
      <c r="J29">
        <f t="shared" si="6"/>
        <v>1.0699012312772822</v>
      </c>
      <c r="K29">
        <f t="shared" si="7"/>
        <v>0.45489916365833472</v>
      </c>
      <c r="L29">
        <f t="shared" si="8"/>
        <v>0.54510083634166528</v>
      </c>
      <c r="M29">
        <f t="shared" si="9"/>
        <v>2.1982893790305562</v>
      </c>
      <c r="N29">
        <f t="shared" si="10"/>
        <v>1.83452296039628</v>
      </c>
    </row>
    <row r="30" spans="1:14" x14ac:dyDescent="0.25">
      <c r="A30" s="4">
        <f>IF('True_Odds_Calculator_2-way'!A31="","",'True_Odds_Calculator_2-way'!A31)</f>
        <v>1.93</v>
      </c>
      <c r="B30" s="4">
        <f>IF('True_Odds_Calculator_2-way'!B31="","",'True_Odds_Calculator_2-way'!B31)</f>
        <v>1.91</v>
      </c>
      <c r="C30" s="4">
        <f t="shared" si="0"/>
        <v>0.5181347150259068</v>
      </c>
      <c r="D30">
        <f t="shared" si="1"/>
        <v>0.52356020942408377</v>
      </c>
      <c r="E30">
        <f t="shared" si="2"/>
        <v>4.1694924449990456E-2</v>
      </c>
      <c r="F30">
        <f t="shared" si="3"/>
        <v>-0.2295797954588612</v>
      </c>
      <c r="G30">
        <v>0</v>
      </c>
      <c r="H30">
        <f t="shared" si="4"/>
        <v>0.27127471990885171</v>
      </c>
      <c r="I30">
        <f t="shared" si="5"/>
        <v>-1.0870207379990005</v>
      </c>
      <c r="J30">
        <f t="shared" si="6"/>
        <v>1.0870207379990005</v>
      </c>
      <c r="K30">
        <f t="shared" si="7"/>
        <v>0.49728252842769838</v>
      </c>
      <c r="L30">
        <f t="shared" si="8"/>
        <v>0.50271747157230162</v>
      </c>
      <c r="M30">
        <f t="shared" si="9"/>
        <v>2.0109292863390706</v>
      </c>
      <c r="N30">
        <f t="shared" si="10"/>
        <v>1.9891888715790902</v>
      </c>
    </row>
    <row r="31" spans="1:14" x14ac:dyDescent="0.25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1.82</v>
      </c>
      <c r="C31" s="4">
        <f t="shared" si="0"/>
        <v>0.49261083743842371</v>
      </c>
      <c r="D31">
        <f t="shared" si="1"/>
        <v>0.54945054945054939</v>
      </c>
      <c r="E31">
        <f t="shared" si="2"/>
        <v>4.2061386888973207E-2</v>
      </c>
      <c r="F31">
        <f t="shared" si="3"/>
        <v>-0.22860390840686395</v>
      </c>
      <c r="G31">
        <v>0</v>
      </c>
      <c r="H31">
        <f t="shared" si="4"/>
        <v>0.27066529529583716</v>
      </c>
      <c r="I31">
        <f t="shared" si="5"/>
        <v>-1.0881141587390988</v>
      </c>
      <c r="J31">
        <f t="shared" si="6"/>
        <v>1.0881141587390988</v>
      </c>
      <c r="K31">
        <f t="shared" si="7"/>
        <v>0.47152961176687003</v>
      </c>
      <c r="L31">
        <f t="shared" si="8"/>
        <v>0.52847038823312997</v>
      </c>
      <c r="M31">
        <f t="shared" si="9"/>
        <v>2.1207575835012715</v>
      </c>
      <c r="N31">
        <f t="shared" si="10"/>
        <v>1.892253610166061</v>
      </c>
    </row>
    <row r="32" spans="1:14" x14ac:dyDescent="0.25">
      <c r="A32" s="4">
        <f>IF('True_Odds_Calculator_2-way'!A33="","",'True_Odds_Calculator_2-way'!A33)</f>
        <v>1.85</v>
      </c>
      <c r="B32" s="4">
        <f>IF('True_Odds_Calculator_2-way'!B33="","",'True_Odds_Calculator_2-way'!B33)</f>
        <v>1.97</v>
      </c>
      <c r="C32" s="4">
        <f t="shared" si="0"/>
        <v>0.54054054054054046</v>
      </c>
      <c r="D32">
        <f t="shared" si="1"/>
        <v>0.50761421319796951</v>
      </c>
      <c r="E32">
        <f t="shared" si="2"/>
        <v>4.8154753738510081E-2</v>
      </c>
      <c r="F32">
        <f t="shared" si="3"/>
        <v>-0.22623130744958153</v>
      </c>
      <c r="G32">
        <v>0</v>
      </c>
      <c r="H32">
        <f t="shared" si="4"/>
        <v>0.27438606118809161</v>
      </c>
      <c r="I32">
        <f t="shared" si="5"/>
        <v>-1.1012975422342641</v>
      </c>
      <c r="J32">
        <f t="shared" si="6"/>
        <v>1.1012975422342641</v>
      </c>
      <c r="K32">
        <f t="shared" si="7"/>
        <v>0.51650147023207593</v>
      </c>
      <c r="L32">
        <f t="shared" si="8"/>
        <v>0.48349852976792396</v>
      </c>
      <c r="M32">
        <f t="shared" si="9"/>
        <v>1.936102910899125</v>
      </c>
      <c r="N32">
        <f t="shared" si="10"/>
        <v>2.0682586159672365</v>
      </c>
    </row>
    <row r="33" spans="1:14" x14ac:dyDescent="0.25">
      <c r="A33" s="4">
        <f>IF('True_Odds_Calculator_2-way'!A34="","",'True_Odds_Calculator_2-way'!A34)</f>
        <v>1.98</v>
      </c>
      <c r="B33" s="4">
        <f>IF('True_Odds_Calculator_2-way'!B34="","",'True_Odds_Calculator_2-way'!B34)</f>
        <v>1.93</v>
      </c>
      <c r="C33" s="4">
        <f t="shared" si="0"/>
        <v>0.50505050505050508</v>
      </c>
      <c r="D33">
        <f t="shared" si="1"/>
        <v>0.5181347150259068</v>
      </c>
      <c r="E33">
        <f t="shared" si="2"/>
        <v>2.3185220076411994E-2</v>
      </c>
      <c r="F33">
        <f t="shared" si="3"/>
        <v>-0.23849897943162168</v>
      </c>
      <c r="G33">
        <v>0</v>
      </c>
      <c r="H33">
        <f t="shared" si="4"/>
        <v>0.26168419950803373</v>
      </c>
      <c r="I33">
        <f t="shared" si="5"/>
        <v>-1.0474793930096669</v>
      </c>
      <c r="J33">
        <f t="shared" si="6"/>
        <v>1.0474793930096669</v>
      </c>
      <c r="K33">
        <f t="shared" si="7"/>
        <v>0.49345437578019818</v>
      </c>
      <c r="L33">
        <f t="shared" si="8"/>
        <v>0.50654562421980165</v>
      </c>
      <c r="M33">
        <f t="shared" si="9"/>
        <v>2.0265298051494733</v>
      </c>
      <c r="N33">
        <f t="shared" si="10"/>
        <v>1.9741558354989901</v>
      </c>
    </row>
    <row r="34" spans="1:14" x14ac:dyDescent="0.25">
      <c r="A34" s="4">
        <f>IF('True_Odds_Calculator_2-way'!A35="","",'True_Odds_Calculator_2-way'!A35)</f>
        <v>2.21</v>
      </c>
      <c r="B34" s="4">
        <f>IF('True_Odds_Calculator_2-way'!B35="","",'True_Odds_Calculator_2-way'!B35)</f>
        <v>1.74</v>
      </c>
      <c r="C34" s="4">
        <f t="shared" si="0"/>
        <v>0.45248868778280543</v>
      </c>
      <c r="D34">
        <f t="shared" si="1"/>
        <v>0.57471264367816088</v>
      </c>
      <c r="E34">
        <f t="shared" si="2"/>
        <v>2.720133146096626E-2</v>
      </c>
      <c r="F34">
        <f t="shared" si="3"/>
        <v>-0.23284963852915186</v>
      </c>
      <c r="G34">
        <v>0</v>
      </c>
      <c r="H34">
        <f t="shared" si="4"/>
        <v>0.26005096999011806</v>
      </c>
      <c r="I34">
        <f t="shared" si="5"/>
        <v>-1.0567967158529021</v>
      </c>
      <c r="J34">
        <f t="shared" si="6"/>
        <v>1.0567967158529021</v>
      </c>
      <c r="K34">
        <f t="shared" si="7"/>
        <v>0.43884208377593403</v>
      </c>
      <c r="L34">
        <f t="shared" si="8"/>
        <v>0.56115791622406608</v>
      </c>
      <c r="M34">
        <f t="shared" si="9"/>
        <v>2.2787240261820116</v>
      </c>
      <c r="N34">
        <f t="shared" si="10"/>
        <v>1.7820295697311479</v>
      </c>
    </row>
    <row r="35" spans="1:14" x14ac:dyDescent="0.25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1.86</v>
      </c>
      <c r="C35" s="4">
        <f t="shared" si="0"/>
        <v>0.48780487804878053</v>
      </c>
      <c r="D35">
        <f t="shared" si="1"/>
        <v>0.5376344086021505</v>
      </c>
      <c r="E35">
        <f t="shared" si="2"/>
        <v>2.5439286650930981E-2</v>
      </c>
      <c r="F35">
        <f t="shared" si="3"/>
        <v>-0.23682140047206923</v>
      </c>
      <c r="G35">
        <v>0</v>
      </c>
      <c r="H35">
        <f t="shared" si="4"/>
        <v>0.26226068712300027</v>
      </c>
      <c r="I35">
        <f t="shared" si="5"/>
        <v>-1.0523401123547818</v>
      </c>
      <c r="J35">
        <f t="shared" si="6"/>
        <v>1.0523401123547818</v>
      </c>
      <c r="K35">
        <f t="shared" si="7"/>
        <v>0.47506906029667378</v>
      </c>
      <c r="L35">
        <f t="shared" si="8"/>
        <v>0.52493093970332627</v>
      </c>
      <c r="M35">
        <f t="shared" si="9"/>
        <v>2.1049571179725204</v>
      </c>
      <c r="N35">
        <f t="shared" si="10"/>
        <v>1.9050124966251125</v>
      </c>
    </row>
    <row r="36" spans="1:14" x14ac:dyDescent="0.25">
      <c r="A36" s="4">
        <f>IF('True_Odds_Calculator_2-way'!A37="","",'True_Odds_Calculator_2-way'!A37)</f>
        <v>2.2799999999999998</v>
      </c>
      <c r="B36" s="4">
        <f>IF('True_Odds_Calculator_2-way'!B37="","",'True_Odds_Calculator_2-way'!B37)</f>
        <v>1.69</v>
      </c>
      <c r="C36" s="4">
        <f t="shared" si="0"/>
        <v>0.43859649122807021</v>
      </c>
      <c r="D36">
        <f t="shared" si="1"/>
        <v>0.59171597633136097</v>
      </c>
      <c r="E36">
        <f t="shared" si="2"/>
        <v>3.0312467559431067E-2</v>
      </c>
      <c r="F36">
        <f t="shared" si="3"/>
        <v>-0.22921208346309574</v>
      </c>
      <c r="G36">
        <v>0</v>
      </c>
      <c r="H36">
        <f t="shared" si="4"/>
        <v>0.25952455102252675</v>
      </c>
      <c r="I36">
        <f t="shared" si="5"/>
        <v>-1.0640706634484354</v>
      </c>
      <c r="J36">
        <f t="shared" si="6"/>
        <v>1.0640706634484354</v>
      </c>
      <c r="K36">
        <f t="shared" si="7"/>
        <v>0.42336815247060766</v>
      </c>
      <c r="L36">
        <f t="shared" si="8"/>
        <v>0.57663184752939267</v>
      </c>
      <c r="M36">
        <f t="shared" si="9"/>
        <v>2.3620104492139973</v>
      </c>
      <c r="N36">
        <f t="shared" si="10"/>
        <v>1.7342087577794201</v>
      </c>
    </row>
    <row r="37" spans="1:14" x14ac:dyDescent="0.25">
      <c r="A37" s="4">
        <f>IF('True_Odds_Calculator_2-way'!A38="","",'True_Odds_Calculator_2-way'!A38)</f>
        <v>2.0299999999999998</v>
      </c>
      <c r="B37" s="4">
        <f>IF('True_Odds_Calculator_2-way'!B38="","",'True_Odds_Calculator_2-way'!B38)</f>
        <v>1.88</v>
      </c>
      <c r="C37" s="4">
        <f t="shared" si="0"/>
        <v>0.49261083743842371</v>
      </c>
      <c r="D37">
        <f t="shared" si="1"/>
        <v>0.53191489361702127</v>
      </c>
      <c r="E37">
        <f t="shared" si="2"/>
        <v>2.4525731055444977E-2</v>
      </c>
      <c r="F37">
        <f t="shared" si="3"/>
        <v>-0.23750131013520592</v>
      </c>
      <c r="G37">
        <v>0</v>
      </c>
      <c r="H37">
        <f t="shared" si="4"/>
        <v>0.2620270411906509</v>
      </c>
      <c r="I37">
        <f t="shared" si="5"/>
        <v>-1.0503645397539194</v>
      </c>
      <c r="J37">
        <f t="shared" si="6"/>
        <v>1.0503645397539194</v>
      </c>
      <c r="K37">
        <f t="shared" si="7"/>
        <v>0.48033612555301569</v>
      </c>
      <c r="L37">
        <f t="shared" si="8"/>
        <v>0.51966387444698414</v>
      </c>
      <c r="M37">
        <f t="shared" si="9"/>
        <v>2.081875475946537</v>
      </c>
      <c r="N37">
        <f t="shared" si="10"/>
        <v>1.9243207949834495</v>
      </c>
    </row>
    <row r="38" spans="1:14" x14ac:dyDescent="0.25">
      <c r="A38" s="4">
        <f>IF('True_Odds_Calculator_2-way'!A39="","",'True_Odds_Calculator_2-way'!A39)</f>
        <v>2.31</v>
      </c>
      <c r="B38" s="4">
        <f>IF('True_Odds_Calculator_2-way'!B39="","",'True_Odds_Calculator_2-way'!B39)</f>
        <v>1.68</v>
      </c>
      <c r="C38" s="4">
        <f t="shared" si="0"/>
        <v>0.4329004329004329</v>
      </c>
      <c r="D38">
        <f t="shared" si="1"/>
        <v>0.59523809523809523</v>
      </c>
      <c r="E38">
        <f t="shared" si="2"/>
        <v>2.813852813852824E-2</v>
      </c>
      <c r="F38">
        <f t="shared" si="3"/>
        <v>-0.22954030096887235</v>
      </c>
      <c r="G38">
        <v>0</v>
      </c>
      <c r="H38">
        <f t="shared" si="4"/>
        <v>0.25767882910740053</v>
      </c>
      <c r="I38">
        <f t="shared" si="5"/>
        <v>-1.0595217973953226</v>
      </c>
      <c r="J38">
        <f t="shared" si="6"/>
        <v>1.0595217973953226</v>
      </c>
      <c r="K38">
        <f t="shared" si="7"/>
        <v>0.41876510653929105</v>
      </c>
      <c r="L38">
        <f t="shared" si="8"/>
        <v>0.581234893460709</v>
      </c>
      <c r="M38">
        <f t="shared" si="9"/>
        <v>2.3879735545878726</v>
      </c>
      <c r="N38">
        <f t="shared" si="10"/>
        <v>1.7204748222288193</v>
      </c>
    </row>
    <row r="39" spans="1:14" x14ac:dyDescent="0.25">
      <c r="A39" s="4">
        <f>IF('True_Odds_Calculator_2-way'!A40="","",'True_Odds_Calculator_2-way'!A40)</f>
        <v>2.38</v>
      </c>
      <c r="B39" s="4">
        <f>IF('True_Odds_Calculator_2-way'!B40="","",'True_Odds_Calculator_2-way'!B40)</f>
        <v>1.63</v>
      </c>
      <c r="C39" s="4">
        <f t="shared" si="0"/>
        <v>0.42016806722689076</v>
      </c>
      <c r="D39">
        <f t="shared" si="1"/>
        <v>0.61349693251533743</v>
      </c>
      <c r="E39">
        <f t="shared" si="2"/>
        <v>3.3664999742228252E-2</v>
      </c>
      <c r="F39">
        <f t="shared" si="3"/>
        <v>-0.22410682064236731</v>
      </c>
      <c r="G39">
        <v>0</v>
      </c>
      <c r="H39">
        <f t="shared" si="4"/>
        <v>0.25777182038459556</v>
      </c>
      <c r="I39">
        <f t="shared" si="5"/>
        <v>-1.0724824201463117</v>
      </c>
      <c r="J39">
        <f t="shared" si="6"/>
        <v>1.0724824201463117</v>
      </c>
      <c r="K39">
        <f t="shared" si="7"/>
        <v>0.40322162143360418</v>
      </c>
      <c r="L39">
        <f t="shared" si="8"/>
        <v>0.59677837856639582</v>
      </c>
      <c r="M39">
        <f t="shared" si="9"/>
        <v>2.4800257398019103</v>
      </c>
      <c r="N39">
        <f t="shared" si="10"/>
        <v>1.6756639246921761</v>
      </c>
    </row>
    <row r="40" spans="1:14" x14ac:dyDescent="0.25">
      <c r="A40" s="4">
        <f>IF('True_Odds_Calculator_2-way'!A41="","",'True_Odds_Calculator_2-way'!A41)</f>
        <v>1.66</v>
      </c>
      <c r="B40" s="4">
        <f>IF('True_Odds_Calculator_2-way'!B41="","",'True_Odds_Calculator_2-way'!B41)</f>
        <v>2.06</v>
      </c>
      <c r="C40" s="4">
        <f t="shared" si="0"/>
        <v>0.60240963855421692</v>
      </c>
      <c r="D40">
        <f t="shared" si="1"/>
        <v>0.4854368932038835</v>
      </c>
      <c r="E40">
        <f t="shared" si="2"/>
        <v>8.7846531758100532E-2</v>
      </c>
      <c r="F40">
        <f t="shared" si="3"/>
        <v>-0.20458533161773285</v>
      </c>
      <c r="G40">
        <v>0</v>
      </c>
      <c r="H40">
        <f t="shared" si="4"/>
        <v>0.29243186337583343</v>
      </c>
      <c r="I40">
        <f t="shared" si="5"/>
        <v>-1.1955702496470266</v>
      </c>
      <c r="J40">
        <f t="shared" si="6"/>
        <v>1.1955702496470266</v>
      </c>
      <c r="K40">
        <f t="shared" si="7"/>
        <v>0.55894763336735154</v>
      </c>
      <c r="L40">
        <f t="shared" si="8"/>
        <v>0.4410523666326483</v>
      </c>
      <c r="M40">
        <f t="shared" si="9"/>
        <v>1.7890763647670371</v>
      </c>
      <c r="N40">
        <f t="shared" si="10"/>
        <v>2.2673044646258482</v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3" sqref="Z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1.74</v>
      </c>
      <c r="B3">
        <v>2.21</v>
      </c>
      <c r="C3" s="29">
        <f t="shared" ref="C3:C66" si="0">IF(OR($A3="",$B3=""),"",(1/A3)+(1/B3)-1)</f>
        <v>2.720133146096626E-2</v>
      </c>
      <c r="D3" s="30">
        <f>IF(OR($A3="",$B3=""),"",A3*'MPTO_working_2-way'!$G2)</f>
        <v>1.7873303167420813</v>
      </c>
      <c r="E3" s="32">
        <f>IF(OR($A3="",$B3=""),"",B3*'MPTO_working_2-way'!$G2)</f>
        <v>2.2701149425287355</v>
      </c>
      <c r="F3" s="30">
        <f>IF(OR($A3="",$B3=""),"",'MPTO_working_2-way'!D2)</f>
        <v>1.7821754646150993</v>
      </c>
      <c r="G3" s="32">
        <f>IF(OR($A3="",$B3=""),"",'MPTO_working_2-way'!E2)</f>
        <v>2.2784855128281092</v>
      </c>
      <c r="H3" s="30">
        <f>IF(OR($A3="",$B3=""),"",'OddsRatio_working_2-way'!M2)</f>
        <v>1.7820295697311479</v>
      </c>
      <c r="I3" s="30">
        <f>IF(OR($A3="",$B3=""),"",'OddsRatio_working_2-way'!N2)</f>
        <v>2.2787240261820116</v>
      </c>
      <c r="J3" s="30">
        <f>IF('Log_working_2-way'!$D2="","",A3^('Log_working_2-way'!$D2))</f>
        <v>1.7796998822901224</v>
      </c>
      <c r="K3" s="32">
        <f>IF('Log_working_2-way'!$D2="","",B3^('Log_working_2-way'!$D2))</f>
        <v>2.2825447620471673</v>
      </c>
      <c r="L3" s="37">
        <f>(1/D3)</f>
        <v>0.55949367088607604</v>
      </c>
      <c r="M3" s="37">
        <f>(1/E3)</f>
        <v>0.44050632911392407</v>
      </c>
      <c r="N3" s="38">
        <v>100</v>
      </c>
      <c r="O3" s="38">
        <f>(1/A3)*((N3*A3)-N3)</f>
        <v>42.528735632183903</v>
      </c>
      <c r="P3" s="38">
        <f>(1/B3)*((N3*B3)-N3)</f>
        <v>54.751131221719454</v>
      </c>
      <c r="Q3" s="38">
        <f>(1/B3)*N3</f>
        <v>45.248868778280546</v>
      </c>
      <c r="R3" s="38">
        <f>(1/A3)*N3</f>
        <v>57.47126436781609</v>
      </c>
      <c r="S3" s="39">
        <f>O3-Q3</f>
        <v>-2.7201331460966429</v>
      </c>
      <c r="T3" s="39">
        <f>P3-R3</f>
        <v>-2.7201331460966358</v>
      </c>
      <c r="U3" t="s">
        <v>112</v>
      </c>
      <c r="V3" t="s">
        <v>116</v>
      </c>
      <c r="W3" t="s">
        <v>149</v>
      </c>
      <c r="X3" s="48" t="s">
        <v>154</v>
      </c>
      <c r="Y3" s="41"/>
    </row>
    <row r="4" spans="1:25" s="12" customFormat="1" ht="15" x14ac:dyDescent="0.25">
      <c r="A4">
        <v>2.23</v>
      </c>
      <c r="B4">
        <v>1.72</v>
      </c>
      <c r="C4" s="29">
        <f t="shared" si="0"/>
        <v>2.982584211075201E-2</v>
      </c>
      <c r="D4" s="30">
        <f>IF(OR($A4="",$B4=""),"",A4*'MPTO_working_2-way'!$G3)</f>
        <v>2.2965116279069768</v>
      </c>
      <c r="E4" s="32">
        <f>IF(OR($A4="",$B4=""),"",B4*'MPTO_working_2-way'!$G3)</f>
        <v>1.7713004484304935</v>
      </c>
      <c r="F4" s="30">
        <f>IF(OR($A4="",$B4=""),"",'MPTO_working_2-way'!D3)</f>
        <v>2.3067115708443593</v>
      </c>
      <c r="G4" s="32">
        <f>IF(OR($A4="",$B4=""),"",'MPTO_working_2-way'!E3)</f>
        <v>1.7652798232695142</v>
      </c>
      <c r="H4" s="30">
        <f>IF(OR($A4="",$B4=""),"",'OddsRatio_working_2-way'!M3)</f>
        <v>2.3070322617798436</v>
      </c>
      <c r="I4" s="30">
        <f>IF(OR($A4="",$B4=""),"",'OddsRatio_working_2-way'!N3)</f>
        <v>1.7650920556760061</v>
      </c>
      <c r="J4" s="30">
        <f>IF('Log_working_2-way'!$D3="","",A4^('Log_working_2-way'!$D3))</f>
        <v>2.3117058576345526</v>
      </c>
      <c r="K4" s="32">
        <f>IF('Log_working_2-way'!$D3="","",B4^('Log_working_2-way'!$D3))</f>
        <v>1.7623660397486636</v>
      </c>
      <c r="L4" s="37">
        <f t="shared" ref="L4" si="1">(1/D4)</f>
        <v>0.43544303797468353</v>
      </c>
      <c r="M4" s="37">
        <f t="shared" ref="M4" si="2">(1/E4)</f>
        <v>0.56455696202531636</v>
      </c>
      <c r="N4" s="38">
        <v>100</v>
      </c>
      <c r="O4" s="38">
        <f t="shared" ref="O4" si="3">(1/A4)*((N4*A4)-N4)</f>
        <v>55.156950672645742</v>
      </c>
      <c r="P4" s="38">
        <f t="shared" ref="P4" si="4">(1/B4)*((N4*B4)-N4)</f>
        <v>41.860465116279073</v>
      </c>
      <c r="Q4" s="38">
        <f t="shared" ref="Q4" si="5">(1/B4)*N4</f>
        <v>58.139534883720934</v>
      </c>
      <c r="R4" s="38">
        <f t="shared" ref="R4" si="6">(1/A4)*N4</f>
        <v>44.843049327354265</v>
      </c>
      <c r="S4" s="39">
        <f t="shared" ref="S4" si="7">O4-Q4</f>
        <v>-2.9825842110751921</v>
      </c>
      <c r="T4" s="39">
        <f t="shared" ref="T4" si="8">P4-R4</f>
        <v>-2.9825842110751921</v>
      </c>
      <c r="U4" t="s">
        <v>148</v>
      </c>
      <c r="V4" t="s">
        <v>119</v>
      </c>
      <c r="W4" t="s">
        <v>149</v>
      </c>
      <c r="X4" s="48" t="s">
        <v>154</v>
      </c>
      <c r="Y4" s="41"/>
    </row>
    <row r="5" spans="1:25" s="12" customFormat="1" ht="15" x14ac:dyDescent="0.25">
      <c r="A5">
        <v>1.95</v>
      </c>
      <c r="B5">
        <v>1.95</v>
      </c>
      <c r="C5" s="29">
        <f t="shared" si="0"/>
        <v>2.5641025641025772E-2</v>
      </c>
      <c r="D5" s="30">
        <f>IF(OR($A5="",$B5=""),"",A5*'MPTO_working_2-way'!$G4)</f>
        <v>2</v>
      </c>
      <c r="E5" s="32">
        <f>IF(OR($A5="",$B5=""),"",B5*'MPTO_working_2-way'!$G4)</f>
        <v>2</v>
      </c>
      <c r="F5" s="30">
        <f>IF(OR($A5="",$B5=""),"",'MPTO_working_2-way'!D4)</f>
        <v>2.0000000000000004</v>
      </c>
      <c r="G5" s="32">
        <f>IF(OR($A5="",$B5=""),"",'MPTO_working_2-way'!E4)</f>
        <v>2.0000000000000004</v>
      </c>
      <c r="H5" s="30">
        <f>IF(OR($A5="",$B5=""),"",'OddsRatio_working_2-way'!M4)</f>
        <v>2.0000000000000004</v>
      </c>
      <c r="I5" s="30">
        <f>IF(OR($A5="",$B5=""),"",'OddsRatio_working_2-way'!N4)</f>
        <v>2.0000000000000004</v>
      </c>
      <c r="J5" s="30">
        <f>IF('Log_working_2-way'!$D4="","",A5^('Log_working_2-way'!$D4))</f>
        <v>1.9999999999999976</v>
      </c>
      <c r="K5" s="32">
        <f>IF('Log_working_2-way'!$D4="","",B5^('Log_working_2-way'!$D4))</f>
        <v>1.9999999999999976</v>
      </c>
      <c r="L5" s="37">
        <f t="shared" ref="L5:L41" si="9">(1/D5)</f>
        <v>0.5</v>
      </c>
      <c r="M5" s="37">
        <f t="shared" ref="M5:M41" si="10">(1/E5)</f>
        <v>0.5</v>
      </c>
      <c r="N5" s="38">
        <v>101</v>
      </c>
      <c r="O5" s="38">
        <f t="shared" ref="O5:O41" si="11">(1/A5)*((N5*A5)-N5)</f>
        <v>49.205128205128204</v>
      </c>
      <c r="P5" s="38">
        <f t="shared" ref="P5:P41" si="12">(1/B5)*((N5*B5)-N5)</f>
        <v>49.205128205128204</v>
      </c>
      <c r="Q5" s="38">
        <f t="shared" ref="Q5:Q41" si="13">(1/B5)*N5</f>
        <v>51.794871794871803</v>
      </c>
      <c r="R5" s="38">
        <f t="shared" ref="R5:R41" si="14">(1/A5)*N5</f>
        <v>51.794871794871803</v>
      </c>
      <c r="S5" s="39">
        <f t="shared" ref="S5:S41" si="15">O5-Q5</f>
        <v>-2.5897435897435983</v>
      </c>
      <c r="T5" s="39">
        <f t="shared" ref="T5:T41" si="16">P5-R5</f>
        <v>-2.5897435897435983</v>
      </c>
      <c r="U5" t="s">
        <v>122</v>
      </c>
      <c r="V5" t="s">
        <v>113</v>
      </c>
      <c r="W5" t="s">
        <v>149</v>
      </c>
      <c r="X5" s="48" t="s">
        <v>154</v>
      </c>
      <c r="Y5" s="41"/>
    </row>
    <row r="6" spans="1:25" s="12" customFormat="1" ht="15" x14ac:dyDescent="0.25">
      <c r="A6">
        <v>2.06</v>
      </c>
      <c r="B6">
        <v>1.86</v>
      </c>
      <c r="C6" s="29">
        <f t="shared" si="0"/>
        <v>2.3071301806034006E-2</v>
      </c>
      <c r="D6" s="30">
        <f>IF(OR($A6="",$B6=""),"",A6*'MPTO_working_2-way'!$G5)</f>
        <v>2.10752688172043</v>
      </c>
      <c r="E6" s="32">
        <f>IF(OR($A6="",$B6=""),"",B6*'MPTO_working_2-way'!$G5)</f>
        <v>1.9029126213592233</v>
      </c>
      <c r="F6" s="30">
        <f>IF(OR($A6="",$B6=""),"",'MPTO_working_2-way'!D5)</f>
        <v>2.1101442890186144</v>
      </c>
      <c r="G6" s="32">
        <f>IF(OR($A6="",$B6=""),"",'MPTO_working_2-way'!E5)</f>
        <v>1.9007838079174522</v>
      </c>
      <c r="H6" s="30">
        <f>IF(OR($A6="",$B6=""),"",'OddsRatio_working_2-way'!M5)</f>
        <v>2.1102063499795354</v>
      </c>
      <c r="I6" s="30">
        <f>IF(OR($A6="",$B6=""),"",'OddsRatio_working_2-way'!N5)</f>
        <v>1.9007334537569818</v>
      </c>
      <c r="J6" s="30">
        <f>IF('Log_working_2-way'!$D5="","",A6^('Log_working_2-way'!$D5))</f>
        <v>2.1113901147506824</v>
      </c>
      <c r="K6" s="32">
        <f>IF('Log_working_2-way'!$D5="","",B6^('Log_working_2-way'!$D5))</f>
        <v>1.8997740637852691</v>
      </c>
      <c r="L6" s="37">
        <f t="shared" si="9"/>
        <v>0.47448979591836737</v>
      </c>
      <c r="M6" s="37">
        <f t="shared" si="10"/>
        <v>0.52551020408163263</v>
      </c>
      <c r="N6" s="38">
        <v>102</v>
      </c>
      <c r="O6" s="38">
        <f t="shared" si="11"/>
        <v>52.485436893203889</v>
      </c>
      <c r="P6" s="38">
        <f t="shared" si="12"/>
        <v>47.161290322580641</v>
      </c>
      <c r="Q6" s="38">
        <f t="shared" si="13"/>
        <v>54.838709677419352</v>
      </c>
      <c r="R6" s="38">
        <f t="shared" si="14"/>
        <v>49.514563106796118</v>
      </c>
      <c r="S6" s="39">
        <f t="shared" si="15"/>
        <v>-2.3532727842154628</v>
      </c>
      <c r="T6" s="39">
        <f t="shared" si="16"/>
        <v>-2.353272784215477</v>
      </c>
      <c r="U6" t="s">
        <v>124</v>
      </c>
      <c r="V6" t="s">
        <v>110</v>
      </c>
      <c r="W6" t="s">
        <v>149</v>
      </c>
      <c r="X6" s="48" t="s">
        <v>154</v>
      </c>
      <c r="Y6" s="41"/>
    </row>
    <row r="7" spans="1:25" s="12" customFormat="1" ht="15" x14ac:dyDescent="0.25">
      <c r="A7">
        <v>2.29</v>
      </c>
      <c r="B7">
        <v>1.69</v>
      </c>
      <c r="C7" s="29">
        <f t="shared" si="0"/>
        <v>2.8397199038784571E-2</v>
      </c>
      <c r="D7" s="30">
        <f>IF(OR($A7="",$B7=""),"",A7*'MPTO_working_2-way'!$G6)</f>
        <v>2.3550295857988166</v>
      </c>
      <c r="E7" s="32">
        <f>IF(OR($A7="",$B7=""),"",B7*'MPTO_working_2-way'!$G6)</f>
        <v>1.7379912663755459</v>
      </c>
      <c r="F7" s="30">
        <f>IF(OR($A7="",$B7=""),"",'MPTO_working_2-way'!D6)</f>
        <v>2.3669612550074923</v>
      </c>
      <c r="G7" s="32">
        <f>IF(OR($A7="",$B7=""),"",'MPTO_working_2-way'!E6)</f>
        <v>1.7315496297621977</v>
      </c>
      <c r="H7" s="30">
        <f>IF(OR($A7="",$B7=""),"",'OddsRatio_working_2-way'!M6)</f>
        <v>2.3673204516101207</v>
      </c>
      <c r="I7" s="30">
        <f>IF(OR($A7="",$B7=""),"",'OddsRatio_working_2-way'!N6)</f>
        <v>1.7313574508612271</v>
      </c>
      <c r="J7" s="30">
        <f>IF('Log_working_2-way'!$D6="","",A7^('Log_working_2-way'!$D6))</f>
        <v>2.372791853383128</v>
      </c>
      <c r="K7" s="32">
        <f>IF('Log_working_2-way'!$D6="","",B7^('Log_working_2-way'!$D6))</f>
        <v>1.7284425512400656</v>
      </c>
      <c r="L7" s="37">
        <f t="shared" si="9"/>
        <v>0.42462311557788945</v>
      </c>
      <c r="M7" s="37">
        <f t="shared" si="10"/>
        <v>0.57537688442211055</v>
      </c>
      <c r="N7" s="38">
        <v>103</v>
      </c>
      <c r="O7" s="38">
        <f t="shared" si="11"/>
        <v>58.021834061135372</v>
      </c>
      <c r="P7" s="38">
        <f t="shared" si="12"/>
        <v>42.053254437869818</v>
      </c>
      <c r="Q7" s="38">
        <f t="shared" si="13"/>
        <v>60.946745562130182</v>
      </c>
      <c r="R7" s="38">
        <f t="shared" si="14"/>
        <v>44.978165938864628</v>
      </c>
      <c r="S7" s="39">
        <f t="shared" si="15"/>
        <v>-2.9249115009948099</v>
      </c>
      <c r="T7" s="39">
        <f t="shared" si="16"/>
        <v>-2.9249115009948099</v>
      </c>
      <c r="U7" t="s">
        <v>114</v>
      </c>
      <c r="V7" t="s">
        <v>108</v>
      </c>
      <c r="W7" t="s">
        <v>149</v>
      </c>
      <c r="X7" s="48" t="s">
        <v>154</v>
      </c>
      <c r="Y7" s="41"/>
    </row>
    <row r="8" spans="1:25" ht="15" x14ac:dyDescent="0.25">
      <c r="A8">
        <v>2.0499999999999998</v>
      </c>
      <c r="B8">
        <v>1.86</v>
      </c>
      <c r="C8" s="29">
        <f t="shared" si="0"/>
        <v>2.5439286650930981E-2</v>
      </c>
      <c r="D8" s="30">
        <f>IF(OR($A8="",$B8=""),"",A8*'MPTO_working_2-way'!$G7)</f>
        <v>2.1021505376344085</v>
      </c>
      <c r="E8" s="32">
        <f>IF(OR($A8="",$B8=""),"",B8*'MPTO_working_2-way'!$G7)</f>
        <v>1.9073170731707316</v>
      </c>
      <c r="F8" s="30">
        <f>IF(OR($A8="",$B8=""),"",'MPTO_working_2-way'!D7)</f>
        <v>2.1048854540436102</v>
      </c>
      <c r="G8" s="32">
        <f>IF(OR($A8="",$B8=""),"",'MPTO_working_2-way'!E7)</f>
        <v>1.905071196602548</v>
      </c>
      <c r="H8" s="30">
        <f>IF(OR($A8="",$B8=""),"",'OddsRatio_working_2-way'!M7)</f>
        <v>2.1049571179725204</v>
      </c>
      <c r="I8" s="30">
        <f>IF(OR($A8="",$B8=""),"",'OddsRatio_working_2-way'!N7)</f>
        <v>1.9050124966251125</v>
      </c>
      <c r="J8" s="30">
        <f>IF('Log_working_2-way'!$D7="","",A8^('Log_working_2-way'!$D7))</f>
        <v>2.1061965618695773</v>
      </c>
      <c r="K8" s="32">
        <f>IF('Log_working_2-way'!$D7="","",B8^('Log_working_2-way'!$D7))</f>
        <v>1.9039984704977753</v>
      </c>
      <c r="L8" s="37">
        <f t="shared" si="9"/>
        <v>0.47570332480818417</v>
      </c>
      <c r="M8" s="37">
        <f t="shared" si="10"/>
        <v>0.52429667519181589</v>
      </c>
      <c r="N8" s="38">
        <v>104</v>
      </c>
      <c r="O8" s="38">
        <f t="shared" si="11"/>
        <v>53.268292682926827</v>
      </c>
      <c r="P8" s="38">
        <f t="shared" si="12"/>
        <v>48.086021505376337</v>
      </c>
      <c r="Q8" s="38">
        <f t="shared" si="13"/>
        <v>55.913978494623649</v>
      </c>
      <c r="R8" s="38">
        <f t="shared" si="14"/>
        <v>50.731707317073173</v>
      </c>
      <c r="S8" s="39">
        <f t="shared" si="15"/>
        <v>-2.645685811696822</v>
      </c>
      <c r="T8" s="39">
        <f t="shared" si="16"/>
        <v>-2.6456858116968363</v>
      </c>
      <c r="U8" t="s">
        <v>118</v>
      </c>
      <c r="V8" t="s">
        <v>111</v>
      </c>
      <c r="W8" t="s">
        <v>149</v>
      </c>
      <c r="X8" s="48" t="s">
        <v>154</v>
      </c>
      <c r="Y8" s="41"/>
    </row>
    <row r="9" spans="1:25" ht="15" x14ac:dyDescent="0.25">
      <c r="A9">
        <v>1.93</v>
      </c>
      <c r="B9">
        <v>1.93</v>
      </c>
      <c r="C9" s="29">
        <f t="shared" si="0"/>
        <v>3.62694300518136E-2</v>
      </c>
      <c r="D9" s="30">
        <f>IF(OR($A9="",$B9=""),"",A9*'MPTO_working_2-way'!$G8)</f>
        <v>2</v>
      </c>
      <c r="E9" s="32">
        <f>IF(OR($A9="",$B9=""),"",B9*'MPTO_working_2-way'!$G8)</f>
        <v>2</v>
      </c>
      <c r="F9" s="30">
        <f>IF(OR($A9="",$B9=""),"",'MPTO_working_2-way'!D8)</f>
        <v>2.0000000000000004</v>
      </c>
      <c r="G9" s="32">
        <f>IF(OR($A9="",$B9=""),"",'MPTO_working_2-way'!E8)</f>
        <v>2.0000000000000004</v>
      </c>
      <c r="H9" s="30">
        <f>IF(OR($A9="",$B9=""),"",'OddsRatio_working_2-way'!M8)</f>
        <v>2</v>
      </c>
      <c r="I9" s="30">
        <f>IF(OR($A9="",$B9=""),"",'OddsRatio_working_2-way'!N8)</f>
        <v>2</v>
      </c>
      <c r="J9" s="30">
        <f>IF('Log_working_2-way'!$D8="","",A9^('Log_working_2-way'!$D8))</f>
        <v>1.9999999999999618</v>
      </c>
      <c r="K9" s="32">
        <f>IF('Log_working_2-way'!$D8="","",B9^('Log_working_2-way'!$D8))</f>
        <v>1.9999999999999618</v>
      </c>
      <c r="L9" s="37">
        <f t="shared" si="9"/>
        <v>0.5</v>
      </c>
      <c r="M9" s="37">
        <f t="shared" si="10"/>
        <v>0.5</v>
      </c>
      <c r="N9" s="38">
        <v>105</v>
      </c>
      <c r="O9" s="38">
        <f t="shared" si="11"/>
        <v>50.595854922279806</v>
      </c>
      <c r="P9" s="38">
        <f t="shared" si="12"/>
        <v>50.595854922279806</v>
      </c>
      <c r="Q9" s="38">
        <f t="shared" si="13"/>
        <v>54.404145077720216</v>
      </c>
      <c r="R9" s="38">
        <f t="shared" si="14"/>
        <v>54.404145077720216</v>
      </c>
      <c r="S9" s="39">
        <f t="shared" si="15"/>
        <v>-3.8082901554404103</v>
      </c>
      <c r="T9" s="39">
        <f t="shared" si="16"/>
        <v>-3.8082901554404103</v>
      </c>
      <c r="U9" t="s">
        <v>74</v>
      </c>
      <c r="V9" t="s">
        <v>130</v>
      </c>
      <c r="W9" t="s">
        <v>106</v>
      </c>
      <c r="X9" s="48" t="s">
        <v>154</v>
      </c>
      <c r="Y9" s="41"/>
    </row>
    <row r="10" spans="1:25" ht="14.25" customHeight="1" x14ac:dyDescent="0.25">
      <c r="A10">
        <v>2.11</v>
      </c>
      <c r="B10">
        <v>1.77</v>
      </c>
      <c r="C10" s="29">
        <f t="shared" si="0"/>
        <v>3.8905400701529036E-2</v>
      </c>
      <c r="D10" s="30">
        <f>IF(OR($A10="",$B10=""),"",A10*'MPTO_working_2-way'!$G9)</f>
        <v>2.1920903954802262</v>
      </c>
      <c r="E10" s="32">
        <f>IF(OR($A10="",$B10=""),"",B10*'MPTO_working_2-way'!$G9)</f>
        <v>1.8388625592417065</v>
      </c>
      <c r="F10" s="30">
        <f>IF(OR($A10="",$B10=""),"",'MPTO_working_2-way'!D9)</f>
        <v>2.2003122514507911</v>
      </c>
      <c r="G10" s="32">
        <f>IF(OR($A10="",$B10=""),"",'MPTO_working_2-way'!E9)</f>
        <v>1.8331165484575556</v>
      </c>
      <c r="H10" s="30">
        <f>IF(OR($A10="",$B10=""),"",'OddsRatio_working_2-way'!M9)</f>
        <v>2.2006491750542465</v>
      </c>
      <c r="I10" s="30">
        <f>IF(OR($A10="",$B10=""),"",'OddsRatio_working_2-way'!N9)</f>
        <v>1.8328827610736662</v>
      </c>
      <c r="J10" s="30">
        <f>IF('Log_working_2-way'!$D9="","",A10^('Log_working_2-way'!$D9))</f>
        <v>2.2044360761738599</v>
      </c>
      <c r="K10" s="32">
        <f>IF('Log_working_2-way'!$D9="","",B10^('Log_working_2-way'!$D9))</f>
        <v>1.8302640711133078</v>
      </c>
      <c r="L10" s="37">
        <f t="shared" si="9"/>
        <v>0.45618556701030921</v>
      </c>
      <c r="M10" s="37">
        <f t="shared" si="10"/>
        <v>0.54381443298969068</v>
      </c>
      <c r="N10" s="38">
        <v>106</v>
      </c>
      <c r="O10" s="38">
        <f t="shared" si="11"/>
        <v>55.763033175355453</v>
      </c>
      <c r="P10" s="38">
        <f t="shared" si="12"/>
        <v>46.112994350282491</v>
      </c>
      <c r="Q10" s="38">
        <f t="shared" si="13"/>
        <v>59.887005649717516</v>
      </c>
      <c r="R10" s="38">
        <f t="shared" si="14"/>
        <v>50.236966824644554</v>
      </c>
      <c r="S10" s="39">
        <f t="shared" si="15"/>
        <v>-4.1239724743620627</v>
      </c>
      <c r="T10" s="39">
        <f t="shared" si="16"/>
        <v>-4.1239724743620627</v>
      </c>
      <c r="U10" t="s">
        <v>129</v>
      </c>
      <c r="V10" t="s">
        <v>128</v>
      </c>
      <c r="W10" t="s">
        <v>106</v>
      </c>
      <c r="X10" s="48" t="s">
        <v>154</v>
      </c>
      <c r="Y10" s="41"/>
    </row>
    <row r="11" spans="1:25" ht="15" x14ac:dyDescent="0.25">
      <c r="A11">
        <v>1.78</v>
      </c>
      <c r="B11">
        <v>2.1</v>
      </c>
      <c r="C11" s="29">
        <f t="shared" si="0"/>
        <v>3.7988228999465079E-2</v>
      </c>
      <c r="D11" s="30">
        <f>IF(OR($A11="",$B11=""),"",A11*'MPTO_working_2-way'!$G10)</f>
        <v>1.8476190476190479</v>
      </c>
      <c r="E11" s="32">
        <f>IF(OR($A11="",$B11=""),"",B11*'MPTO_working_2-way'!$G10)</f>
        <v>2.1797752808988768</v>
      </c>
      <c r="F11" s="30">
        <f>IF(OR($A11="",$B11=""),"",'MPTO_working_2-way'!D10)</f>
        <v>1.8422868408082802</v>
      </c>
      <c r="G11" s="32">
        <f>IF(OR($A11="",$B11=""),"",'MPTO_working_2-way'!E10)</f>
        <v>2.1872440023405506</v>
      </c>
      <c r="H11" s="30">
        <f>IF(OR($A11="",$B11=""),"",'OddsRatio_working_2-way'!M10)</f>
        <v>1.8420753583206844</v>
      </c>
      <c r="I11" s="30">
        <f>IF(OR($A11="",$B11=""),"",'OddsRatio_working_2-way'!N10)</f>
        <v>2.1875421719907089</v>
      </c>
      <c r="J11" s="30">
        <f>IF('Log_working_2-way'!$D10="","",A11^('Log_working_2-way'!$D10))</f>
        <v>1.8396466235294411</v>
      </c>
      <c r="K11" s="32">
        <f>IF('Log_working_2-way'!$D10="","",B11^('Log_working_2-way'!$D10))</f>
        <v>2.1909772182449698</v>
      </c>
      <c r="L11" s="37">
        <f t="shared" si="9"/>
        <v>0.54123711340206171</v>
      </c>
      <c r="M11" s="37">
        <f t="shared" si="10"/>
        <v>0.45876288659793807</v>
      </c>
      <c r="N11" s="38">
        <v>107</v>
      </c>
      <c r="O11" s="38">
        <f t="shared" si="11"/>
        <v>46.887640449438209</v>
      </c>
      <c r="P11" s="38">
        <f t="shared" si="12"/>
        <v>56.047619047619051</v>
      </c>
      <c r="Q11" s="38">
        <f t="shared" si="13"/>
        <v>50.952380952380949</v>
      </c>
      <c r="R11" s="38">
        <f t="shared" si="14"/>
        <v>60.112359550561806</v>
      </c>
      <c r="S11" s="39">
        <f t="shared" si="15"/>
        <v>-4.0647405029427404</v>
      </c>
      <c r="T11" s="39">
        <f t="shared" si="16"/>
        <v>-4.0647405029427546</v>
      </c>
      <c r="U11" t="s">
        <v>71</v>
      </c>
      <c r="V11" t="s">
        <v>72</v>
      </c>
      <c r="W11" t="s">
        <v>106</v>
      </c>
      <c r="X11" s="48" t="s">
        <v>154</v>
      </c>
      <c r="Y11" s="41"/>
    </row>
    <row r="12" spans="1:25" ht="15" x14ac:dyDescent="0.25">
      <c r="A12">
        <v>1.92</v>
      </c>
      <c r="B12">
        <v>1.95</v>
      </c>
      <c r="C12" s="29">
        <f t="shared" si="0"/>
        <v>3.3653846153846256E-2</v>
      </c>
      <c r="D12" s="30">
        <f>IF(OR($A12="",$B12=""),"",A12*'MPTO_working_2-way'!$G11)</f>
        <v>1.9846153846153847</v>
      </c>
      <c r="E12" s="32">
        <f>IF(OR($A12="",$B12=""),"",B12*'MPTO_working_2-way'!$G11)</f>
        <v>2.015625</v>
      </c>
      <c r="F12" s="30">
        <f>IF(OR($A12="",$B12=""),"",'MPTO_working_2-way'!D11)</f>
        <v>1.9841017488076311</v>
      </c>
      <c r="G12" s="32">
        <f>IF(OR($A12="",$B12=""),"",'MPTO_working_2-way'!E11)</f>
        <v>2.0161550888529889</v>
      </c>
      <c r="H12" s="30">
        <f>IF(OR($A12="",$B12=""),"",'OddsRatio_working_2-way'!M11)</f>
        <v>1.9840838646332837</v>
      </c>
      <c r="I12" s="30">
        <f>IF(OR($A12="",$B12=""),"",'OddsRatio_working_2-way'!N11)</f>
        <v>2.0161735558713256</v>
      </c>
      <c r="J12" s="30">
        <f>IF('Log_working_2-way'!$D11="","",A12^('Log_working_2-way'!$D11))</f>
        <v>1.9838501055423525</v>
      </c>
      <c r="K12" s="32">
        <f>IF('Log_working_2-way'!$D11="","",B12^('Log_working_2-way'!$D11))</f>
        <v>2.0164149948926431</v>
      </c>
      <c r="L12" s="37">
        <f t="shared" si="9"/>
        <v>0.50387596899224807</v>
      </c>
      <c r="M12" s="37">
        <f t="shared" si="10"/>
        <v>0.49612403100775193</v>
      </c>
      <c r="N12" s="38">
        <v>108</v>
      </c>
      <c r="O12" s="38">
        <f t="shared" si="11"/>
        <v>51.749999999999993</v>
      </c>
      <c r="P12" s="38">
        <f t="shared" si="12"/>
        <v>52.61538461538462</v>
      </c>
      <c r="Q12" s="38">
        <f t="shared" si="13"/>
        <v>55.384615384615394</v>
      </c>
      <c r="R12" s="38">
        <f t="shared" si="14"/>
        <v>56.250000000000007</v>
      </c>
      <c r="S12" s="39">
        <f t="shared" si="15"/>
        <v>-3.634615384615401</v>
      </c>
      <c r="T12" s="39">
        <f t="shared" si="16"/>
        <v>-3.6346153846153868</v>
      </c>
      <c r="U12" t="s">
        <v>73</v>
      </c>
      <c r="V12" t="s">
        <v>75</v>
      </c>
      <c r="W12" t="s">
        <v>106</v>
      </c>
      <c r="X12" s="48" t="s">
        <v>154</v>
      </c>
      <c r="Y12" s="41"/>
    </row>
    <row r="13" spans="1:25" ht="15" x14ac:dyDescent="0.25">
      <c r="A13">
        <v>2.04</v>
      </c>
      <c r="B13">
        <v>1.84</v>
      </c>
      <c r="C13" s="29">
        <f t="shared" si="0"/>
        <v>3.3674339300937772E-2</v>
      </c>
      <c r="D13" s="30">
        <f>IF(OR($A13="",$B13=""),"",A13*'MPTO_working_2-way'!$G12)</f>
        <v>2.1086956521739131</v>
      </c>
      <c r="E13" s="32">
        <f>IF(OR($A13="",$B13=""),"",B13*'MPTO_working_2-way'!$G12)</f>
        <v>1.9019607843137256</v>
      </c>
      <c r="F13" s="30">
        <f>IF(OR($A13="",$B13=""),"",'MPTO_working_2-way'!D12)</f>
        <v>2.1125619090499774</v>
      </c>
      <c r="G13" s="32">
        <f>IF(OR($A13="",$B13=""),"",'MPTO_working_2-way'!E12)</f>
        <v>1.8988263860785108</v>
      </c>
      <c r="H13" s="30">
        <f>IF(OR($A13="",$B13=""),"",'OddsRatio_working_2-way'!M12)</f>
        <v>2.1126972805283741</v>
      </c>
      <c r="I13" s="30">
        <f>IF(OR($A13="",$B13=""),"",'OddsRatio_working_2-way'!N12)</f>
        <v>1.8987170342729172</v>
      </c>
      <c r="J13" s="30">
        <f>IF('Log_working_2-way'!$D12="","",A13^('Log_working_2-way'!$D12))</f>
        <v>2.1144632865880677</v>
      </c>
      <c r="K13" s="32">
        <f>IF('Log_working_2-way'!$D12="","",B13^('Log_working_2-way'!$D12))</f>
        <v>1.8972929050551837</v>
      </c>
      <c r="L13" s="37">
        <f t="shared" si="9"/>
        <v>0.47422680412371132</v>
      </c>
      <c r="M13" s="37">
        <f t="shared" si="10"/>
        <v>0.52577319587628868</v>
      </c>
      <c r="N13" s="38">
        <v>109</v>
      </c>
      <c r="O13" s="38">
        <f t="shared" si="11"/>
        <v>55.568627450980394</v>
      </c>
      <c r="P13" s="38">
        <f t="shared" si="12"/>
        <v>49.760869565217391</v>
      </c>
      <c r="Q13" s="38">
        <f t="shared" si="13"/>
        <v>59.239130434782602</v>
      </c>
      <c r="R13" s="38">
        <f t="shared" si="14"/>
        <v>53.431372549019606</v>
      </c>
      <c r="S13" s="39">
        <f t="shared" si="15"/>
        <v>-3.6705029838022085</v>
      </c>
      <c r="T13" s="39">
        <f t="shared" si="16"/>
        <v>-3.6705029838022156</v>
      </c>
      <c r="U13" t="s">
        <v>77</v>
      </c>
      <c r="V13" t="s">
        <v>79</v>
      </c>
      <c r="W13" t="s">
        <v>107</v>
      </c>
      <c r="X13" s="48" t="s">
        <v>154</v>
      </c>
      <c r="Y13" s="41"/>
    </row>
    <row r="14" spans="1:25" s="35" customFormat="1" ht="15" x14ac:dyDescent="0.25">
      <c r="A14">
        <v>2.04</v>
      </c>
      <c r="B14">
        <v>1.84</v>
      </c>
      <c r="C14" s="29">
        <f t="shared" si="0"/>
        <v>3.3674339300937772E-2</v>
      </c>
      <c r="D14" s="30">
        <f>IF(OR($A14="",$B14=""),"",A14*'MPTO_working_2-way'!$G13)</f>
        <v>2.1086956521739131</v>
      </c>
      <c r="E14" s="32">
        <f>IF(OR($A14="",$B14=""),"",B14*'MPTO_working_2-way'!$G13)</f>
        <v>1.9019607843137256</v>
      </c>
      <c r="F14" s="30">
        <f>IF(OR($A14="",$B14=""),"",'MPTO_working_2-way'!D13)</f>
        <v>2.1125619090499774</v>
      </c>
      <c r="G14" s="32">
        <f>IF(OR($A14="",$B14=""),"",'MPTO_working_2-way'!E13)</f>
        <v>1.8988263860785108</v>
      </c>
      <c r="H14" s="30">
        <f>IF(OR($A14="",$B14=""),"",'OddsRatio_working_2-way'!M13)</f>
        <v>2.1126972805283741</v>
      </c>
      <c r="I14" s="30">
        <f>IF(OR($A14="",$B14=""),"",'OddsRatio_working_2-way'!N13)</f>
        <v>1.8987170342729172</v>
      </c>
      <c r="J14" s="30">
        <f>IF('Log_working_2-way'!$D13="","",A14^('Log_working_2-way'!$D13))</f>
        <v>2.1144632865880677</v>
      </c>
      <c r="K14" s="32">
        <f>IF('Log_working_2-way'!$D13="","",B14^('Log_working_2-way'!$D13))</f>
        <v>1.8972929050551837</v>
      </c>
      <c r="L14" s="37">
        <f t="shared" si="9"/>
        <v>0.47422680412371132</v>
      </c>
      <c r="M14" s="37">
        <f t="shared" si="10"/>
        <v>0.52577319587628868</v>
      </c>
      <c r="N14" s="38">
        <v>110</v>
      </c>
      <c r="O14" s="38">
        <f t="shared" si="11"/>
        <v>56.078431372549019</v>
      </c>
      <c r="P14" s="38">
        <f t="shared" si="12"/>
        <v>50.217391304347828</v>
      </c>
      <c r="Q14" s="38">
        <f t="shared" si="13"/>
        <v>59.782608695652172</v>
      </c>
      <c r="R14" s="38">
        <f t="shared" si="14"/>
        <v>53.921568627450981</v>
      </c>
      <c r="S14" s="39">
        <f t="shared" si="15"/>
        <v>-3.7041773231031527</v>
      </c>
      <c r="T14" s="39">
        <f t="shared" si="16"/>
        <v>-3.7041773231031527</v>
      </c>
      <c r="U14" t="s">
        <v>78</v>
      </c>
      <c r="V14" t="s">
        <v>83</v>
      </c>
      <c r="W14" t="s">
        <v>107</v>
      </c>
      <c r="X14" s="48" t="s">
        <v>154</v>
      </c>
      <c r="Y14" s="41"/>
    </row>
    <row r="15" spans="1:25" ht="15" x14ac:dyDescent="0.25">
      <c r="A15">
        <v>1.91</v>
      </c>
      <c r="B15">
        <v>1.96</v>
      </c>
      <c r="C15" s="29">
        <f t="shared" si="0"/>
        <v>3.3764291056736839E-2</v>
      </c>
      <c r="D15" s="30">
        <f>IF(OR($A15="",$B15=""),"",A15*'MPTO_working_2-way'!$G14)</f>
        <v>1.9744897959183674</v>
      </c>
      <c r="E15" s="32">
        <f>IF(OR($A15="",$B15=""),"",B15*'MPTO_working_2-way'!$G14)</f>
        <v>2.0261780104712042</v>
      </c>
      <c r="F15" s="30">
        <f>IF(OR($A15="",$B15=""),"",'MPTO_working_2-way'!D14)</f>
        <v>1.9736398144242935</v>
      </c>
      <c r="G15" s="32">
        <f>IF(OR($A15="",$B15=""),"",'MPTO_working_2-way'!E14)</f>
        <v>2.0270738574832143</v>
      </c>
      <c r="H15" s="30">
        <f>IF(OR($A15="",$B15=""),"",'OddsRatio_working_2-way'!M14)</f>
        <v>1.9736101204623264</v>
      </c>
      <c r="I15" s="30">
        <f>IF(OR($A15="",$B15=""),"",'OddsRatio_working_2-way'!N14)</f>
        <v>2.0271051820261912</v>
      </c>
      <c r="J15" s="30">
        <f>IF('Log_working_2-way'!$D14="","",A15^('Log_working_2-way'!$D14))</f>
        <v>1.9732233459331785</v>
      </c>
      <c r="K15" s="32">
        <f>IF('Log_working_2-way'!$D14="","",B15^('Log_working_2-way'!$D14))</f>
        <v>2.0275133700590602</v>
      </c>
      <c r="L15" s="37">
        <f t="shared" si="9"/>
        <v>0.50645994832041341</v>
      </c>
      <c r="M15" s="37">
        <f t="shared" si="10"/>
        <v>0.49354005167958659</v>
      </c>
      <c r="N15" s="38">
        <v>111</v>
      </c>
      <c r="O15" s="38">
        <f t="shared" si="11"/>
        <v>52.8848167539267</v>
      </c>
      <c r="P15" s="38">
        <f t="shared" si="12"/>
        <v>54.367346938775512</v>
      </c>
      <c r="Q15" s="38">
        <f t="shared" si="13"/>
        <v>56.632653061224488</v>
      </c>
      <c r="R15" s="38">
        <f t="shared" si="14"/>
        <v>58.1151832460733</v>
      </c>
      <c r="S15" s="39">
        <f t="shared" si="15"/>
        <v>-3.7478363072977885</v>
      </c>
      <c r="T15" s="39">
        <f t="shared" si="16"/>
        <v>-3.7478363072977885</v>
      </c>
      <c r="U15" t="s">
        <v>80</v>
      </c>
      <c r="V15" t="s">
        <v>81</v>
      </c>
      <c r="W15" t="s">
        <v>107</v>
      </c>
      <c r="X15" s="48" t="s">
        <v>154</v>
      </c>
      <c r="Y15" s="41"/>
    </row>
    <row r="16" spans="1:25" ht="15" x14ac:dyDescent="0.25">
      <c r="A16">
        <v>2.38</v>
      </c>
      <c r="B16">
        <v>1.62</v>
      </c>
      <c r="C16" s="29">
        <f t="shared" si="0"/>
        <v>3.7452017844174623E-2</v>
      </c>
      <c r="D16" s="30">
        <f>IF(OR($A16="",$B16=""),"",A16*'MPTO_working_2-way'!$G15)</f>
        <v>2.4691358024691357</v>
      </c>
      <c r="E16" s="32">
        <f>IF(OR($A16="",$B16=""),"",B16*'MPTO_working_2-way'!$G15)</f>
        <v>1.680672268907563</v>
      </c>
      <c r="F16" s="30">
        <f>IF(OR($A16="",$B16=""),"",'MPTO_working_2-way'!D15)</f>
        <v>2.4910195115648013</v>
      </c>
      <c r="G16" s="32">
        <f>IF(OR($A16="",$B16=""),"",'MPTO_working_2-way'!E15)</f>
        <v>1.6706820348383742</v>
      </c>
      <c r="H16" s="30">
        <f>IF(OR($A16="",$B16=""),"",'OddsRatio_working_2-way'!M15)</f>
        <v>2.4919136877222163</v>
      </c>
      <c r="I16" s="30">
        <f>IF(OR($A16="",$B16=""),"",'OddsRatio_working_2-way'!N15)</f>
        <v>1.6702800625998362</v>
      </c>
      <c r="J16" s="30">
        <f>IF('Log_working_2-way'!$D15="","",A16^('Log_working_2-way'!$D15))</f>
        <v>2.502110477070953</v>
      </c>
      <c r="K16" s="32">
        <f>IF('Log_working_2-way'!$D15="","",B16^('Log_working_2-way'!$D15))</f>
        <v>1.6657299947403132</v>
      </c>
      <c r="L16" s="37">
        <f t="shared" si="9"/>
        <v>0.40500000000000003</v>
      </c>
      <c r="M16" s="37">
        <f t="shared" si="10"/>
        <v>0.59499999999999997</v>
      </c>
      <c r="N16" s="38">
        <v>112</v>
      </c>
      <c r="O16" s="38">
        <f t="shared" si="11"/>
        <v>64.941176470588232</v>
      </c>
      <c r="P16" s="38">
        <f t="shared" si="12"/>
        <v>42.864197530864196</v>
      </c>
      <c r="Q16" s="38">
        <f t="shared" si="13"/>
        <v>69.135802469135797</v>
      </c>
      <c r="R16" s="38">
        <f t="shared" si="14"/>
        <v>47.058823529411768</v>
      </c>
      <c r="S16" s="39">
        <f t="shared" si="15"/>
        <v>-4.1946259985475649</v>
      </c>
      <c r="T16" s="39">
        <f t="shared" si="16"/>
        <v>-4.194625998547572</v>
      </c>
      <c r="U16" t="s">
        <v>76</v>
      </c>
      <c r="V16" t="s">
        <v>82</v>
      </c>
      <c r="W16" t="s">
        <v>107</v>
      </c>
      <c r="X16" s="48" t="s">
        <v>154</v>
      </c>
      <c r="Y16" s="41"/>
    </row>
    <row r="17" spans="1:25" ht="15" x14ac:dyDescent="0.25">
      <c r="A17">
        <v>1.88</v>
      </c>
      <c r="B17">
        <v>1.95</v>
      </c>
      <c r="C17" s="29">
        <f t="shared" si="0"/>
        <v>4.4735406437534042E-2</v>
      </c>
      <c r="D17" s="30">
        <f>IF(OR($A17="",$B17=""),"",A17*'MPTO_working_2-way'!$G16)</f>
        <v>1.9641025641025638</v>
      </c>
      <c r="E17" s="32">
        <f>IF(OR($A17="",$B17=""),"",B17*'MPTO_working_2-way'!$G16)</f>
        <v>2.0372340425531914</v>
      </c>
      <c r="F17" s="30">
        <f>IF(OR($A17="",$B17=""),"",'MPTO_working_2-way'!D16)</f>
        <v>1.9625267665952888</v>
      </c>
      <c r="G17" s="32">
        <f>IF(OR($A17="",$B17=""),"",'MPTO_working_2-way'!E16)</f>
        <v>2.0389321468298109</v>
      </c>
      <c r="H17" s="30">
        <f>IF(OR($A17="",$B17=""),"",'OddsRatio_working_2-way'!M16)</f>
        <v>1.9624530063715757</v>
      </c>
      <c r="I17" s="30">
        <f>IF(OR($A17="",$B17=""),"",'OddsRatio_working_2-way'!N16)</f>
        <v>2.0390117682420414</v>
      </c>
      <c r="J17" s="30">
        <f>IF('Log_working_2-way'!$D16="","",A17^('Log_working_2-way'!$D16))</f>
        <v>1.9617295659739398</v>
      </c>
      <c r="K17" s="32">
        <f>IF('Log_working_2-way'!$D16="","",B17^('Log_working_2-way'!$D16))</f>
        <v>2.0397933425150612</v>
      </c>
      <c r="L17" s="37">
        <f t="shared" si="9"/>
        <v>0.50913838120104449</v>
      </c>
      <c r="M17" s="37">
        <f t="shared" si="10"/>
        <v>0.49086161879895562</v>
      </c>
      <c r="N17" s="38">
        <v>113</v>
      </c>
      <c r="O17" s="38">
        <f t="shared" si="11"/>
        <v>52.89361702127659</v>
      </c>
      <c r="P17" s="38">
        <f t="shared" si="12"/>
        <v>55.051282051282058</v>
      </c>
      <c r="Q17" s="38">
        <f t="shared" si="13"/>
        <v>57.948717948717956</v>
      </c>
      <c r="R17" s="38">
        <f t="shared" si="14"/>
        <v>60.106382978723403</v>
      </c>
      <c r="S17" s="39">
        <f t="shared" si="15"/>
        <v>-5.0551009274413659</v>
      </c>
      <c r="T17" s="39">
        <f t="shared" si="16"/>
        <v>-5.0551009274413445</v>
      </c>
      <c r="U17" t="s">
        <v>84</v>
      </c>
      <c r="V17" t="s">
        <v>87</v>
      </c>
      <c r="W17" t="s">
        <v>70</v>
      </c>
      <c r="X17" s="48" t="s">
        <v>154</v>
      </c>
      <c r="Y17" s="41"/>
    </row>
    <row r="18" spans="1:25" ht="15" x14ac:dyDescent="0.25">
      <c r="A18">
        <v>1.63</v>
      </c>
      <c r="B18">
        <v>2.31</v>
      </c>
      <c r="C18" s="29">
        <f t="shared" si="0"/>
        <v>4.6397365415770331E-2</v>
      </c>
      <c r="D18" s="30">
        <f>IF(OR($A18="",$B18=""),"",A18*'MPTO_working_2-way'!$G17)</f>
        <v>1.7056277056277056</v>
      </c>
      <c r="E18" s="32">
        <f>IF(OR($A18="",$B18=""),"",B18*'MPTO_working_2-way'!$G17)</f>
        <v>2.4171779141104297</v>
      </c>
      <c r="F18" s="30">
        <f>IF(OR($A18="",$B18=""),"",'MPTO_working_2-way'!D17)</f>
        <v>1.6940588936629699</v>
      </c>
      <c r="G18" s="32">
        <f>IF(OR($A18="",$B18=""),"",'MPTO_working_2-way'!E17)</f>
        <v>2.4407999222117787</v>
      </c>
      <c r="H18" s="30">
        <f>IF(OR($A18="",$B18=""),"",'OddsRatio_working_2-way'!M17)</f>
        <v>1.6934810960180178</v>
      </c>
      <c r="I18" s="30">
        <f>IF(OR($A18="",$B18=""),"",'OddsRatio_working_2-way'!N17)</f>
        <v>2.442000374259687</v>
      </c>
      <c r="J18" s="30">
        <f>IF('Log_working_2-way'!$D17="","",A18^('Log_working_2-way'!$D17))</f>
        <v>1.6881850418584505</v>
      </c>
      <c r="K18" s="32">
        <f>IF('Log_working_2-way'!$D17="","",B18^('Log_working_2-way'!$D17))</f>
        <v>2.4530975525108785</v>
      </c>
      <c r="L18" s="37">
        <f t="shared" si="9"/>
        <v>0.58629441624365486</v>
      </c>
      <c r="M18" s="37">
        <f t="shared" si="10"/>
        <v>0.41370558375634514</v>
      </c>
      <c r="N18" s="38">
        <v>114</v>
      </c>
      <c r="O18" s="38">
        <f t="shared" si="11"/>
        <v>44.061349693251529</v>
      </c>
      <c r="P18" s="38">
        <f t="shared" si="12"/>
        <v>64.649350649350666</v>
      </c>
      <c r="Q18" s="38">
        <f t="shared" si="13"/>
        <v>49.350649350649348</v>
      </c>
      <c r="R18" s="38">
        <f t="shared" si="14"/>
        <v>69.938650306748471</v>
      </c>
      <c r="S18" s="39">
        <f t="shared" si="15"/>
        <v>-5.2892996573978195</v>
      </c>
      <c r="T18" s="39">
        <f t="shared" si="16"/>
        <v>-5.2892996573978053</v>
      </c>
      <c r="U18" t="s">
        <v>85</v>
      </c>
      <c r="V18" t="s">
        <v>91</v>
      </c>
      <c r="W18" t="s">
        <v>70</v>
      </c>
      <c r="X18" s="48" t="s">
        <v>154</v>
      </c>
      <c r="Y18" s="41"/>
    </row>
    <row r="19" spans="1:25" ht="15" x14ac:dyDescent="0.25">
      <c r="A19">
        <v>2.11</v>
      </c>
      <c r="B19">
        <v>1.74</v>
      </c>
      <c r="C19" s="29">
        <f t="shared" si="0"/>
        <v>4.8646292967260418E-2</v>
      </c>
      <c r="D19" s="30">
        <f>IF(OR($A19="",$B19=""),"",A19*'MPTO_working_2-way'!$G18)</f>
        <v>2.2126436781609193</v>
      </c>
      <c r="E19" s="32">
        <f>IF(OR($A19="",$B19=""),"",B19*'MPTO_working_2-way'!$G18)</f>
        <v>1.824644549763033</v>
      </c>
      <c r="F19" s="30">
        <f>IF(OR($A19="",$B19=""),"",'MPTO_working_2-way'!D18)</f>
        <v>2.2241473314351485</v>
      </c>
      <c r="G19" s="32">
        <f>IF(OR($A19="",$B19=""),"",'MPTO_working_2-way'!E18)</f>
        <v>1.8168951353491363</v>
      </c>
      <c r="H19" s="30">
        <f>IF(OR($A19="",$B19=""),"",'OddsRatio_working_2-way'!M18)</f>
        <v>2.2247448713915889</v>
      </c>
      <c r="I19" s="30">
        <f>IF(OR($A19="",$B19=""),"",'OddsRatio_working_2-way'!N18)</f>
        <v>1.816496580927726</v>
      </c>
      <c r="J19" s="30">
        <f>IF('Log_working_2-way'!$D18="","",A19^('Log_working_2-way'!$D18))</f>
        <v>2.230102180975829</v>
      </c>
      <c r="K19" s="32">
        <f>IF('Log_working_2-way'!$D18="","",B19^('Log_working_2-way'!$D18))</f>
        <v>1.8129405958827052</v>
      </c>
      <c r="L19" s="37">
        <f t="shared" si="9"/>
        <v>0.45194805194805199</v>
      </c>
      <c r="M19" s="37">
        <f t="shared" si="10"/>
        <v>0.54805194805194812</v>
      </c>
      <c r="N19" s="38">
        <v>115</v>
      </c>
      <c r="O19" s="38">
        <f t="shared" si="11"/>
        <v>60.497630331753548</v>
      </c>
      <c r="P19" s="38">
        <f t="shared" si="12"/>
        <v>48.90804597701149</v>
      </c>
      <c r="Q19" s="38">
        <f t="shared" si="13"/>
        <v>66.091954022988503</v>
      </c>
      <c r="R19" s="38">
        <f t="shared" si="14"/>
        <v>54.502369668246445</v>
      </c>
      <c r="S19" s="39">
        <f t="shared" si="15"/>
        <v>-5.5943236912349548</v>
      </c>
      <c r="T19" s="39">
        <f t="shared" si="16"/>
        <v>-5.5943236912349548</v>
      </c>
      <c r="U19" t="s">
        <v>97</v>
      </c>
      <c r="V19" t="s">
        <v>86</v>
      </c>
      <c r="W19" t="s">
        <v>70</v>
      </c>
      <c r="X19" s="48" t="s">
        <v>154</v>
      </c>
      <c r="Y19" s="41"/>
    </row>
    <row r="20" spans="1:25" ht="15" x14ac:dyDescent="0.25">
      <c r="A20">
        <v>1.6</v>
      </c>
      <c r="B20">
        <v>2.37</v>
      </c>
      <c r="C20" s="29">
        <f t="shared" si="0"/>
        <v>4.6940928270042148E-2</v>
      </c>
      <c r="D20" s="30">
        <f>IF(OR($A20="",$B20=""),"",A20*'MPTO_working_2-way'!$G19)</f>
        <v>1.6751054852320675</v>
      </c>
      <c r="E20" s="32">
        <f>IF(OR($A20="",$B20=""),"",B20*'MPTO_working_2-way'!$G19)</f>
        <v>2.4812500000000002</v>
      </c>
      <c r="F20" s="30">
        <f>IF(OR($A20="",$B20=""),"",'MPTO_working_2-way'!D19)</f>
        <v>1.6624287593160894</v>
      </c>
      <c r="G20" s="32">
        <f>IF(OR($A20="",$B20=""),"",'MPTO_working_2-way'!E19)</f>
        <v>2.5095962938451355</v>
      </c>
      <c r="H20" s="30">
        <f>IF(OR($A20="",$B20=""),"",'OddsRatio_working_2-way'!M19)</f>
        <v>1.6617825960083583</v>
      </c>
      <c r="I20" s="30">
        <f>IF(OR($A20="",$B20=""),"",'OddsRatio_working_2-way'!N19)</f>
        <v>2.5110702608857518</v>
      </c>
      <c r="J20" s="30">
        <f>IF('Log_working_2-way'!$D19="","",A20^('Log_working_2-way'!$D19))</f>
        <v>1.6559759798683542</v>
      </c>
      <c r="K20" s="32">
        <f>IF('Log_working_2-way'!$D19="","",B20^('Log_working_2-way'!$D19))</f>
        <v>2.524446063100616</v>
      </c>
      <c r="L20" s="37">
        <f t="shared" si="9"/>
        <v>0.59697732997481112</v>
      </c>
      <c r="M20" s="37">
        <f t="shared" si="10"/>
        <v>0.40302267002518888</v>
      </c>
      <c r="N20" s="38">
        <v>116</v>
      </c>
      <c r="O20" s="38">
        <f t="shared" si="11"/>
        <v>43.500000000000014</v>
      </c>
      <c r="P20" s="38">
        <f t="shared" si="12"/>
        <v>67.05485232067511</v>
      </c>
      <c r="Q20" s="38">
        <f t="shared" si="13"/>
        <v>48.94514767932489</v>
      </c>
      <c r="R20" s="38">
        <f t="shared" si="14"/>
        <v>72.5</v>
      </c>
      <c r="S20" s="39">
        <f t="shared" si="15"/>
        <v>-5.4451476793248759</v>
      </c>
      <c r="T20" s="39">
        <f t="shared" si="16"/>
        <v>-5.4451476793248901</v>
      </c>
      <c r="U20" t="s">
        <v>95</v>
      </c>
      <c r="V20" t="s">
        <v>88</v>
      </c>
      <c r="W20" t="s">
        <v>70</v>
      </c>
      <c r="X20" s="48" t="s">
        <v>154</v>
      </c>
      <c r="Y20" s="41"/>
    </row>
    <row r="21" spans="1:25" ht="15" x14ac:dyDescent="0.25">
      <c r="A21">
        <v>1.68</v>
      </c>
      <c r="B21">
        <v>2.21</v>
      </c>
      <c r="C21" s="29">
        <f t="shared" si="0"/>
        <v>4.772678302090072E-2</v>
      </c>
      <c r="D21" s="30">
        <f>IF(OR($A21="",$B21=""),"",A21*'MPTO_working_2-way'!$G20)</f>
        <v>1.7601809954751131</v>
      </c>
      <c r="E21" s="32">
        <f>IF(OR($A21="",$B21=""),"",B21*'MPTO_working_2-way'!$G20)</f>
        <v>2.3154761904761907</v>
      </c>
      <c r="F21" s="30">
        <f>IF(OR($A21="",$B21=""),"",'MPTO_working_2-way'!D20)</f>
        <v>1.7501649853870085</v>
      </c>
      <c r="G21" s="32">
        <f>IF(OR($A21="",$B21=""),"",'MPTO_working_2-way'!E20)</f>
        <v>2.3330400904863642</v>
      </c>
      <c r="H21" s="30">
        <f>IF(OR($A21="",$B21=""),"",'OddsRatio_working_2-way'!M20)</f>
        <v>1.7496555682941202</v>
      </c>
      <c r="I21" s="30">
        <f>IF(OR($A21="",$B21=""),"",'OddsRatio_working_2-way'!N20)</f>
        <v>2.3339459376998315</v>
      </c>
      <c r="J21" s="30">
        <f>IF('Log_working_2-way'!$D20="","",A21^('Log_working_2-way'!$D20))</f>
        <v>1.7450661905782558</v>
      </c>
      <c r="K21" s="32">
        <f>IF('Log_working_2-way'!$D20="","",B21^('Log_working_2-way'!$D20))</f>
        <v>2.3421626328567902</v>
      </c>
      <c r="L21" s="37">
        <f t="shared" si="9"/>
        <v>0.56812339331619544</v>
      </c>
      <c r="M21" s="37">
        <f t="shared" si="10"/>
        <v>0.43187660668380456</v>
      </c>
      <c r="N21" s="38">
        <v>117</v>
      </c>
      <c r="O21" s="38">
        <f t="shared" si="11"/>
        <v>47.357142857142861</v>
      </c>
      <c r="P21" s="38">
        <f t="shared" si="12"/>
        <v>64.058823529411768</v>
      </c>
      <c r="Q21" s="38">
        <f t="shared" si="13"/>
        <v>52.941176470588239</v>
      </c>
      <c r="R21" s="38">
        <f t="shared" si="14"/>
        <v>69.642857142857139</v>
      </c>
      <c r="S21" s="39">
        <f t="shared" si="15"/>
        <v>-5.5840336134453779</v>
      </c>
      <c r="T21" s="39">
        <f t="shared" si="16"/>
        <v>-5.5840336134453707</v>
      </c>
      <c r="U21" t="s">
        <v>90</v>
      </c>
      <c r="V21" t="s">
        <v>102</v>
      </c>
      <c r="W21" t="s">
        <v>70</v>
      </c>
      <c r="X21" s="48" t="s">
        <v>154</v>
      </c>
      <c r="Y21" s="41"/>
    </row>
    <row r="22" spans="1:25" ht="15" x14ac:dyDescent="0.25">
      <c r="A22">
        <v>1.85</v>
      </c>
      <c r="B22">
        <v>1.98</v>
      </c>
      <c r="C22" s="29">
        <f t="shared" si="0"/>
        <v>4.5591045591045543E-2</v>
      </c>
      <c r="D22" s="30">
        <f>IF(OR($A22="",$B22=""),"",A22*'MPTO_working_2-way'!$G21)</f>
        <v>1.9343434343434343</v>
      </c>
      <c r="E22" s="32">
        <f>IF(OR($A22="",$B22=""),"",B22*'MPTO_working_2-way'!$G21)</f>
        <v>2.07027027027027</v>
      </c>
      <c r="F22" s="30">
        <f>IF(OR($A22="",$B22=""),"",'MPTO_working_2-way'!D21)</f>
        <v>1.931452675982072</v>
      </c>
      <c r="G22" s="32">
        <f>IF(OR($A22="",$B22=""),"",'MPTO_working_2-way'!E21)</f>
        <v>2.0735918482875744</v>
      </c>
      <c r="H22" s="30">
        <f>IF(OR($A22="",$B22=""),"",'OddsRatio_working_2-way'!M21)</f>
        <v>1.9313146293146641</v>
      </c>
      <c r="I22" s="30">
        <f>IF(OR($A22="",$B22=""),"",'OddsRatio_working_2-way'!N21)</f>
        <v>2.0737509843863182</v>
      </c>
      <c r="J22" s="30">
        <f>IF('Log_working_2-way'!$D21="","",A22^('Log_working_2-way'!$D21))</f>
        <v>1.9299877590211039</v>
      </c>
      <c r="K22" s="32">
        <f>IF('Log_working_2-way'!$D21="","",B22^('Log_working_2-way'!$D21))</f>
        <v>2.0752829704469682</v>
      </c>
      <c r="L22" s="37">
        <f t="shared" si="9"/>
        <v>0.51697127937336818</v>
      </c>
      <c r="M22" s="37">
        <f t="shared" si="10"/>
        <v>0.48302872062663194</v>
      </c>
      <c r="N22" s="38">
        <v>118</v>
      </c>
      <c r="O22" s="38">
        <f t="shared" si="11"/>
        <v>54.216216216216218</v>
      </c>
      <c r="P22" s="38">
        <f t="shared" si="12"/>
        <v>58.404040404040401</v>
      </c>
      <c r="Q22" s="38">
        <f t="shared" si="13"/>
        <v>59.595959595959599</v>
      </c>
      <c r="R22" s="38">
        <f t="shared" si="14"/>
        <v>63.783783783783775</v>
      </c>
      <c r="S22" s="39">
        <f t="shared" si="15"/>
        <v>-5.3797433797433811</v>
      </c>
      <c r="T22" s="39">
        <f t="shared" si="16"/>
        <v>-5.379743379743374</v>
      </c>
      <c r="U22" t="s">
        <v>68</v>
      </c>
      <c r="V22" t="s">
        <v>99</v>
      </c>
      <c r="W22" t="s">
        <v>70</v>
      </c>
      <c r="X22" s="48" t="s">
        <v>154</v>
      </c>
      <c r="Y22" s="41"/>
    </row>
    <row r="23" spans="1:25" ht="15" x14ac:dyDescent="0.25">
      <c r="A23">
        <v>2.1</v>
      </c>
      <c r="B23">
        <v>1.75</v>
      </c>
      <c r="C23" s="29">
        <f t="shared" si="0"/>
        <v>4.761904761904745E-2</v>
      </c>
      <c r="D23" s="30">
        <f>IF(OR($A23="",$B23=""),"",A23*'MPTO_working_2-way'!$G22)</f>
        <v>2.1999999999999997</v>
      </c>
      <c r="E23" s="32">
        <f>IF(OR($A23="",$B23=""),"",B23*'MPTO_working_2-way'!$G22)</f>
        <v>1.833333333333333</v>
      </c>
      <c r="F23" s="30">
        <f>IF(OR($A23="",$B23=""),"",'MPTO_working_2-way'!D22)</f>
        <v>2.2105263157894735</v>
      </c>
      <c r="G23" s="32">
        <f>IF(OR($A23="",$B23=""),"",'MPTO_working_2-way'!E22)</f>
        <v>1.8260869565217388</v>
      </c>
      <c r="H23" s="30">
        <f>IF(OR($A23="",$B23=""),"",'OddsRatio_working_2-way'!M22)</f>
        <v>2.2110601416389968</v>
      </c>
      <c r="I23" s="30">
        <f>IF(OR($A23="",$B23=""),"",'OddsRatio_working_2-way'!N22)</f>
        <v>1.8257228238447702</v>
      </c>
      <c r="J23" s="30">
        <f>IF('Log_working_2-way'!$D22="","",A23^('Log_working_2-way'!$D22))</f>
        <v>2.2159538718240408</v>
      </c>
      <c r="K23" s="32">
        <f>IF('Log_working_2-way'!$D22="","",B23^('Log_working_2-way'!$D22))</f>
        <v>1.8223996182512778</v>
      </c>
      <c r="L23" s="37">
        <f t="shared" si="9"/>
        <v>0.45454545454545459</v>
      </c>
      <c r="M23" s="37">
        <f t="shared" si="10"/>
        <v>0.54545454545454553</v>
      </c>
      <c r="N23" s="38">
        <v>119</v>
      </c>
      <c r="O23" s="38">
        <f t="shared" si="11"/>
        <v>62.333333333333336</v>
      </c>
      <c r="P23" s="38">
        <f t="shared" si="12"/>
        <v>51</v>
      </c>
      <c r="Q23" s="38">
        <f t="shared" si="13"/>
        <v>68</v>
      </c>
      <c r="R23" s="38">
        <f t="shared" si="14"/>
        <v>56.666666666666664</v>
      </c>
      <c r="S23" s="39">
        <f t="shared" si="15"/>
        <v>-5.6666666666666643</v>
      </c>
      <c r="T23" s="39">
        <f t="shared" si="16"/>
        <v>-5.6666666666666643</v>
      </c>
      <c r="U23" t="s">
        <v>93</v>
      </c>
      <c r="V23" t="s">
        <v>103</v>
      </c>
      <c r="W23" t="s">
        <v>70</v>
      </c>
      <c r="X23" s="48" t="s">
        <v>154</v>
      </c>
      <c r="Y23" s="41"/>
    </row>
    <row r="24" spans="1:25" ht="15" x14ac:dyDescent="0.25">
      <c r="A24">
        <v>1.79</v>
      </c>
      <c r="B24">
        <v>2.04</v>
      </c>
      <c r="C24" s="29">
        <f t="shared" si="0"/>
        <v>4.8855296308467411E-2</v>
      </c>
      <c r="D24" s="30">
        <f>IF(OR($A24="",$B24=""),"",A24*'MPTO_working_2-way'!$G23)</f>
        <v>1.8774509803921566</v>
      </c>
      <c r="E24" s="32">
        <f>IF(OR($A24="",$B24=""),"",B24*'MPTO_working_2-way'!$G23)</f>
        <v>2.1396648044692737</v>
      </c>
      <c r="F24" s="30">
        <f>IF(OR($A24="",$B24=""),"",'MPTO_working_2-way'!D23)</f>
        <v>1.8718474472011479</v>
      </c>
      <c r="G24" s="32">
        <f>IF(OR($A24="",$B24=""),"",'MPTO_working_2-way'!E23)</f>
        <v>2.1469896519285041</v>
      </c>
      <c r="H24" s="30">
        <f>IF(OR($A24="",$B24=""),"",'OddsRatio_working_2-way'!M23)</f>
        <v>1.8715591687403583</v>
      </c>
      <c r="I24" s="30">
        <f>IF(OR($A24="",$B24=""),"",'OddsRatio_working_2-way'!N23)</f>
        <v>2.1473690322657886</v>
      </c>
      <c r="J24" s="30">
        <f>IF('Log_working_2-way'!$D23="","",A24^('Log_working_2-way'!$D23))</f>
        <v>1.8689844941716391</v>
      </c>
      <c r="K24" s="32">
        <f>IF('Log_working_2-way'!$D23="","",B24^('Log_working_2-way'!$D23))</f>
        <v>2.1507685196988517</v>
      </c>
      <c r="L24" s="37">
        <f t="shared" si="9"/>
        <v>0.53263707571801577</v>
      </c>
      <c r="M24" s="37">
        <f t="shared" si="10"/>
        <v>0.46736292428198434</v>
      </c>
      <c r="N24" s="38">
        <v>120</v>
      </c>
      <c r="O24" s="38">
        <f t="shared" si="11"/>
        <v>52.960893854748605</v>
      </c>
      <c r="P24" s="38">
        <f t="shared" si="12"/>
        <v>61.176470588235297</v>
      </c>
      <c r="Q24" s="38">
        <f t="shared" si="13"/>
        <v>58.823529411764703</v>
      </c>
      <c r="R24" s="38">
        <f t="shared" si="14"/>
        <v>67.039106145251395</v>
      </c>
      <c r="S24" s="39">
        <f t="shared" si="15"/>
        <v>-5.8626355570160982</v>
      </c>
      <c r="T24" s="39">
        <f t="shared" si="16"/>
        <v>-5.8626355570160982</v>
      </c>
      <c r="U24" t="s">
        <v>89</v>
      </c>
      <c r="V24" t="s">
        <v>69</v>
      </c>
      <c r="W24" t="s">
        <v>70</v>
      </c>
      <c r="X24" s="48" t="s">
        <v>154</v>
      </c>
      <c r="Y24" s="41"/>
    </row>
    <row r="25" spans="1:25" ht="15" x14ac:dyDescent="0.25">
      <c r="A25">
        <v>1.78</v>
      </c>
      <c r="B25">
        <v>2.06</v>
      </c>
      <c r="C25" s="29">
        <f t="shared" si="0"/>
        <v>4.7234646012872306E-2</v>
      </c>
      <c r="D25" s="30">
        <f>IF(OR($A25="",$B25=""),"",A25*'MPTO_working_2-way'!$G24)</f>
        <v>1.8640776699029127</v>
      </c>
      <c r="E25" s="32">
        <f>IF(OR($A25="",$B25=""),"",B25*'MPTO_working_2-way'!$G24)</f>
        <v>2.1573033707865168</v>
      </c>
      <c r="F25" s="30">
        <f>IF(OR($A25="",$B25=""),"",'MPTO_working_2-way'!D24)</f>
        <v>1.8581129015911626</v>
      </c>
      <c r="G25" s="32">
        <f>IF(OR($A25="",$B25=""),"",'MPTO_working_2-way'!E24)</f>
        <v>2.165347820951931</v>
      </c>
      <c r="H25" s="30">
        <f>IF(OR($A25="",$B25=""),"",'OddsRatio_working_2-way'!M24)</f>
        <v>1.8578164469184384</v>
      </c>
      <c r="I25" s="30">
        <f>IF(OR($A25="",$B25=""),"",'OddsRatio_working_2-way'!N24)</f>
        <v>2.1657505560686463</v>
      </c>
      <c r="J25" s="30">
        <f>IF('Log_working_2-way'!$D24="","",A25^('Log_working_2-way'!$D24))</f>
        <v>1.855080049537273</v>
      </c>
      <c r="K25" s="32">
        <f>IF('Log_working_2-way'!$D24="","",B25^('Log_working_2-way'!$D24))</f>
        <v>2.169481150379414</v>
      </c>
      <c r="L25" s="37">
        <f t="shared" si="9"/>
        <v>0.53645833333333337</v>
      </c>
      <c r="M25" s="37">
        <f t="shared" si="10"/>
        <v>0.46354166666666669</v>
      </c>
      <c r="N25" s="38">
        <v>121</v>
      </c>
      <c r="O25" s="38">
        <f t="shared" si="11"/>
        <v>53.022471910112358</v>
      </c>
      <c r="P25" s="38">
        <f t="shared" si="12"/>
        <v>62.26213592233011</v>
      </c>
      <c r="Q25" s="38">
        <f t="shared" si="13"/>
        <v>58.737864077669904</v>
      </c>
      <c r="R25" s="38">
        <f t="shared" si="14"/>
        <v>67.977528089887642</v>
      </c>
      <c r="S25" s="39">
        <f t="shared" si="15"/>
        <v>-5.7153921675575461</v>
      </c>
      <c r="T25" s="39">
        <f t="shared" si="16"/>
        <v>-5.7153921675575319</v>
      </c>
      <c r="U25" t="s">
        <v>94</v>
      </c>
      <c r="V25" t="s">
        <v>96</v>
      </c>
      <c r="W25" t="s">
        <v>70</v>
      </c>
      <c r="X25" s="48" t="s">
        <v>154</v>
      </c>
      <c r="Y25" s="41"/>
    </row>
    <row r="26" spans="1:25" ht="15" x14ac:dyDescent="0.25">
      <c r="A26">
        <v>1.65</v>
      </c>
      <c r="B26">
        <v>2.2599999999999998</v>
      </c>
      <c r="C26" s="29">
        <f t="shared" si="0"/>
        <v>4.85384821668009E-2</v>
      </c>
      <c r="D26" s="30">
        <f>IF(OR($A26="",$B26=""),"",A26*'MPTO_working_2-way'!$G25)</f>
        <v>1.7300884955752214</v>
      </c>
      <c r="E26" s="32">
        <f>IF(OR($A26="",$B26=""),"",B26*'MPTO_working_2-way'!$G25)</f>
        <v>2.3696969696969696</v>
      </c>
      <c r="F26" s="30">
        <f>IF(OR($A26="",$B26=""),"",'MPTO_working_2-way'!D25)</f>
        <v>1.7188292233233464</v>
      </c>
      <c r="G26" s="32">
        <f>IF(OR($A26="",$B26=""),"",'MPTO_working_2-way'!E25)</f>
        <v>2.3911510099390831</v>
      </c>
      <c r="H26" s="30">
        <f>IF(OR($A26="",$B26=""),"",'OddsRatio_working_2-way'!M25)</f>
        <v>1.7182430061427794</v>
      </c>
      <c r="I26" s="30">
        <f>IF(OR($A26="",$B26=""),"",'OddsRatio_working_2-way'!N25)</f>
        <v>2.3922864426767716</v>
      </c>
      <c r="J26" s="30">
        <f>IF('Log_working_2-way'!$D25="","",A26^('Log_working_2-way'!$D25))</f>
        <v>1.7130819075338126</v>
      </c>
      <c r="K26" s="32">
        <f>IF('Log_working_2-way'!$D25="","",B26^('Log_working_2-way'!$D25))</f>
        <v>2.4023634444146</v>
      </c>
      <c r="L26" s="37">
        <f t="shared" si="9"/>
        <v>0.57800511508951402</v>
      </c>
      <c r="M26" s="37">
        <f t="shared" si="10"/>
        <v>0.42199488491048592</v>
      </c>
      <c r="N26" s="38">
        <v>122</v>
      </c>
      <c r="O26" s="38">
        <f t="shared" si="11"/>
        <v>48.060606060606048</v>
      </c>
      <c r="P26" s="38">
        <f t="shared" si="12"/>
        <v>68.017699115044238</v>
      </c>
      <c r="Q26" s="38">
        <f t="shared" si="13"/>
        <v>53.982300884955755</v>
      </c>
      <c r="R26" s="38">
        <f t="shared" si="14"/>
        <v>73.939393939393938</v>
      </c>
      <c r="S26" s="39">
        <f t="shared" si="15"/>
        <v>-5.9216948243497072</v>
      </c>
      <c r="T26" s="39">
        <f t="shared" si="16"/>
        <v>-5.9216948243497001</v>
      </c>
      <c r="U26" t="s">
        <v>98</v>
      </c>
      <c r="V26" t="s">
        <v>104</v>
      </c>
      <c r="W26" t="s">
        <v>70</v>
      </c>
      <c r="X26" s="48" t="s">
        <v>154</v>
      </c>
      <c r="Y26" s="41"/>
    </row>
    <row r="27" spans="1:25" ht="15" x14ac:dyDescent="0.25">
      <c r="A27">
        <v>2.12</v>
      </c>
      <c r="B27">
        <v>1.74</v>
      </c>
      <c r="C27" s="29">
        <f t="shared" si="0"/>
        <v>4.6410756885707949E-2</v>
      </c>
      <c r="D27" s="30">
        <f>IF(OR($A27="",$B27=""),"",A27*'MPTO_working_2-way'!$G26)</f>
        <v>2.2183908045977008</v>
      </c>
      <c r="E27" s="32">
        <f>IF(OR($A27="",$B27=""),"",B27*'MPTO_working_2-way'!$G26)</f>
        <v>1.8207547169811318</v>
      </c>
      <c r="F27" s="30">
        <f>IF(OR($A27="",$B27=""),"",'MPTO_working_2-way'!D26)</f>
        <v>2.2296905222437133</v>
      </c>
      <c r="G27" s="32">
        <f>IF(OR($A27="",$B27=""),"",'MPTO_working_2-way'!E26)</f>
        <v>1.8132127408572549</v>
      </c>
      <c r="H27" s="30">
        <f>IF(OR($A27="",$B27=""),"",'OddsRatio_working_2-way'!M26)</f>
        <v>2.2302493704584911</v>
      </c>
      <c r="I27" s="30">
        <f>IF(OR($A27="",$B27=""),"",'OddsRatio_working_2-way'!N26)</f>
        <v>1.8128433340529317</v>
      </c>
      <c r="J27" s="30">
        <f>IF('Log_working_2-way'!$D26="","",A27^('Log_working_2-way'!$D26))</f>
        <v>2.235500887736106</v>
      </c>
      <c r="K27" s="32">
        <f>IF('Log_working_2-way'!$D26="","",B27^('Log_working_2-way'!$D26))</f>
        <v>1.8093883298066613</v>
      </c>
      <c r="L27" s="37">
        <f t="shared" si="9"/>
        <v>0.45077720207253896</v>
      </c>
      <c r="M27" s="37">
        <f t="shared" si="10"/>
        <v>0.5492227979274612</v>
      </c>
      <c r="N27" s="38">
        <v>123</v>
      </c>
      <c r="O27" s="38">
        <f t="shared" si="11"/>
        <v>64.981132075471692</v>
      </c>
      <c r="P27" s="38">
        <f t="shared" si="12"/>
        <v>52.310344827586206</v>
      </c>
      <c r="Q27" s="38">
        <f t="shared" si="13"/>
        <v>70.689655172413794</v>
      </c>
      <c r="R27" s="38">
        <f t="shared" si="14"/>
        <v>58.018867924528294</v>
      </c>
      <c r="S27" s="39">
        <f t="shared" si="15"/>
        <v>-5.7085230969421019</v>
      </c>
      <c r="T27" s="39">
        <f t="shared" si="16"/>
        <v>-5.7085230969420877</v>
      </c>
      <c r="U27" t="s">
        <v>100</v>
      </c>
      <c r="V27" t="s">
        <v>105</v>
      </c>
      <c r="W27" t="s">
        <v>70</v>
      </c>
      <c r="X27" s="48" t="s">
        <v>154</v>
      </c>
      <c r="Y27" s="41"/>
    </row>
    <row r="28" spans="1:25" ht="15" x14ac:dyDescent="0.25">
      <c r="A28">
        <v>1.91</v>
      </c>
      <c r="B28">
        <v>1.93</v>
      </c>
      <c r="C28" s="29">
        <f t="shared" si="0"/>
        <v>4.1694924449990456E-2</v>
      </c>
      <c r="D28" s="30">
        <f>IF(OR($A28="",$B28=""),"",A28*'MPTO_working_2-way'!$G27)</f>
        <v>1.9896373056994816</v>
      </c>
      <c r="E28" s="32">
        <f>IF(OR($A28="",$B28=""),"",B28*'MPTO_working_2-way'!$G27)</f>
        <v>2.0104712041884816</v>
      </c>
      <c r="F28" s="30">
        <f>IF(OR($A28="",$B28=""),"",'MPTO_working_2-way'!D27)</f>
        <v>1.9892075654965866</v>
      </c>
      <c r="G28" s="32">
        <f>IF(OR($A28="",$B28=""),"",'MPTO_working_2-way'!E27)</f>
        <v>2.0109101819272834</v>
      </c>
      <c r="H28" s="30">
        <f>IF(OR($A28="",$B28=""),"",'OddsRatio_working_2-way'!M27)</f>
        <v>1.9891888715790902</v>
      </c>
      <c r="I28" s="30">
        <f>IF(OR($A28="",$B28=""),"",'OddsRatio_working_2-way'!N27)</f>
        <v>2.0109292863390706</v>
      </c>
      <c r="J28" s="30">
        <f>IF('Log_working_2-way'!$D27="","",A28^('Log_working_2-way'!$D27))</f>
        <v>1.9889919289180891</v>
      </c>
      <c r="K28" s="32">
        <f>IF('Log_working_2-way'!$D27="","",B28^('Log_working_2-way'!$D27))</f>
        <v>2.0111305974900358</v>
      </c>
      <c r="L28" s="37">
        <f t="shared" si="9"/>
        <v>0.50260416666666674</v>
      </c>
      <c r="M28" s="37">
        <f t="shared" si="10"/>
        <v>0.49739583333333337</v>
      </c>
      <c r="N28" s="38">
        <v>124</v>
      </c>
      <c r="O28" s="38">
        <f t="shared" si="11"/>
        <v>59.078534031413611</v>
      </c>
      <c r="P28" s="38">
        <f t="shared" si="12"/>
        <v>59.751295336787571</v>
      </c>
      <c r="Q28" s="38">
        <f t="shared" si="13"/>
        <v>64.248704663212436</v>
      </c>
      <c r="R28" s="38">
        <f t="shared" si="14"/>
        <v>64.921465968586389</v>
      </c>
      <c r="S28" s="39">
        <f t="shared" si="15"/>
        <v>-5.1701706317988254</v>
      </c>
      <c r="T28" s="39">
        <f t="shared" si="16"/>
        <v>-5.1701706317988183</v>
      </c>
      <c r="U28" t="s">
        <v>101</v>
      </c>
      <c r="V28" t="s">
        <v>92</v>
      </c>
      <c r="W28" t="s">
        <v>70</v>
      </c>
      <c r="X28" s="48" t="s">
        <v>154</v>
      </c>
      <c r="Y28" s="41"/>
    </row>
    <row r="29" spans="1:25" ht="15" x14ac:dyDescent="0.25">
      <c r="A29">
        <v>2.2799999999999998</v>
      </c>
      <c r="B29">
        <v>1.67</v>
      </c>
      <c r="C29" s="29">
        <f t="shared" si="0"/>
        <v>3.7398886437651102E-2</v>
      </c>
      <c r="D29" s="30">
        <f>IF(OR($A29="",$B29=""),"",A29*'MPTO_working_2-way'!$G28)</f>
        <v>2.3652694610778444</v>
      </c>
      <c r="E29" s="32">
        <f>IF(OR($A29="",$B29=""),"",B29*'MPTO_working_2-way'!$G28)</f>
        <v>1.7324561403508774</v>
      </c>
      <c r="F29" s="30">
        <f>IF(OR($A29="",$B29=""),"",'MPTO_working_2-way'!D28)</f>
        <v>2.3815361521140859</v>
      </c>
      <c r="G29" s="32">
        <f>IF(OR($A29="",$B29=""),"",'MPTO_working_2-way'!E28)</f>
        <v>1.723831944947483</v>
      </c>
      <c r="H29" s="30">
        <f>IF(OR($A29="",$B29=""),"",'OddsRatio_working_2-way'!M28)</f>
        <v>2.382189480930176</v>
      </c>
      <c r="I29" s="30">
        <f>IF(OR($A29="",$B29=""),"",'OddsRatio_working_2-way'!N28)</f>
        <v>1.7234898064243891</v>
      </c>
      <c r="J29" s="30">
        <f>IF('Log_working_2-way'!$D28="","",A29^('Log_working_2-way'!$D28))</f>
        <v>2.3897292266228689</v>
      </c>
      <c r="K29" s="32">
        <f>IF('Log_working_2-way'!$D28="","",B29^('Log_working_2-way'!$D28))</f>
        <v>1.7195646323348297</v>
      </c>
      <c r="L29" s="37">
        <f t="shared" si="9"/>
        <v>0.42278481012658226</v>
      </c>
      <c r="M29" s="37">
        <f t="shared" si="10"/>
        <v>0.57721518987341769</v>
      </c>
      <c r="N29" s="38">
        <v>125</v>
      </c>
      <c r="O29" s="38">
        <f t="shared" si="11"/>
        <v>70.175438596491233</v>
      </c>
      <c r="P29" s="38">
        <f t="shared" si="12"/>
        <v>50.149700598802397</v>
      </c>
      <c r="Q29" s="38">
        <f t="shared" si="13"/>
        <v>74.850299401197617</v>
      </c>
      <c r="R29" s="38">
        <f t="shared" si="14"/>
        <v>54.824561403508774</v>
      </c>
      <c r="S29" s="39">
        <f t="shared" si="15"/>
        <v>-4.674860804706384</v>
      </c>
      <c r="T29" s="39">
        <f t="shared" si="16"/>
        <v>-4.6748608047063769</v>
      </c>
      <c r="U29" t="s">
        <v>131</v>
      </c>
      <c r="V29" t="s">
        <v>132</v>
      </c>
      <c r="W29" t="s">
        <v>150</v>
      </c>
      <c r="X29" s="48" t="s">
        <v>154</v>
      </c>
      <c r="Y29" s="41"/>
    </row>
    <row r="30" spans="1:25" s="35" customFormat="1" ht="15" x14ac:dyDescent="0.25">
      <c r="A30">
        <v>2.12</v>
      </c>
      <c r="B30">
        <v>1.78</v>
      </c>
      <c r="C30" s="29">
        <f t="shared" si="0"/>
        <v>3.3495866016535869E-2</v>
      </c>
      <c r="D30" s="30">
        <f>IF(OR($A30="",$B30=""),"",A30*'MPTO_working_2-way'!$G29)</f>
        <v>2.191011235955056</v>
      </c>
      <c r="E30" s="32">
        <f>IF(OR($A30="",$B30=""),"",B30*'MPTO_working_2-way'!$G29)</f>
        <v>1.8396226415094339</v>
      </c>
      <c r="F30" s="30">
        <f>IF(OR($A30="",$B30=""),"",'MPTO_working_2-way'!D29)</f>
        <v>2.1980428704566637</v>
      </c>
      <c r="G30" s="32">
        <f>IF(OR($A30="",$B30=""),"",'MPTO_working_2-way'!E29)</f>
        <v>1.8346946713341112</v>
      </c>
      <c r="H30" s="30">
        <f>IF(OR($A30="",$B30=""),"",'OddsRatio_working_2-way'!M29)</f>
        <v>2.1982893790305562</v>
      </c>
      <c r="I30" s="30">
        <f>IF(OR($A30="",$B30=""),"",'OddsRatio_working_2-way'!N29)</f>
        <v>1.83452296039628</v>
      </c>
      <c r="J30" s="30">
        <f>IF('Log_working_2-way'!$D29="","",A30^('Log_working_2-way'!$D29))</f>
        <v>2.2015102621380289</v>
      </c>
      <c r="K30" s="32">
        <f>IF('Log_working_2-way'!$D29="","",B30^('Log_working_2-way'!$D29))</f>
        <v>1.8322858584832242</v>
      </c>
      <c r="L30" s="37">
        <f t="shared" si="9"/>
        <v>0.45641025641025645</v>
      </c>
      <c r="M30" s="37">
        <f t="shared" si="10"/>
        <v>0.54358974358974366</v>
      </c>
      <c r="N30" s="38">
        <v>126</v>
      </c>
      <c r="O30" s="38">
        <f t="shared" si="11"/>
        <v>66.566037735849051</v>
      </c>
      <c r="P30" s="38">
        <f t="shared" si="12"/>
        <v>55.213483146067418</v>
      </c>
      <c r="Q30" s="38">
        <f t="shared" si="13"/>
        <v>70.786516853932596</v>
      </c>
      <c r="R30" s="38">
        <f t="shared" si="14"/>
        <v>59.433962264150935</v>
      </c>
      <c r="S30" s="39">
        <f t="shared" si="15"/>
        <v>-4.2204791180835457</v>
      </c>
      <c r="T30" s="39">
        <f t="shared" si="16"/>
        <v>-4.2204791180835173</v>
      </c>
      <c r="U30" t="s">
        <v>136</v>
      </c>
      <c r="V30" t="s">
        <v>134</v>
      </c>
      <c r="W30" t="s">
        <v>151</v>
      </c>
      <c r="X30" s="48" t="s">
        <v>154</v>
      </c>
      <c r="Y30" s="41"/>
    </row>
    <row r="31" spans="1:25" ht="15" x14ac:dyDescent="0.25">
      <c r="A31">
        <v>1.93</v>
      </c>
      <c r="B31">
        <v>1.91</v>
      </c>
      <c r="C31" s="29">
        <f t="shared" si="0"/>
        <v>4.1694924449990456E-2</v>
      </c>
      <c r="D31" s="30">
        <f>IF(OR($A31="",$B31=""),"",A31*'MPTO_working_2-way'!$G30)</f>
        <v>2.0104712041884816</v>
      </c>
      <c r="E31" s="32">
        <f>IF(OR($A31="",$B31=""),"",B31*'MPTO_working_2-way'!$G30)</f>
        <v>1.9896373056994816</v>
      </c>
      <c r="F31" s="30">
        <f>IF(OR($A31="",$B31=""),"",'MPTO_working_2-way'!D30)</f>
        <v>2.0109101819272834</v>
      </c>
      <c r="G31" s="32">
        <f>IF(OR($A31="",$B31=""),"",'MPTO_working_2-way'!E30)</f>
        <v>1.9892075654965866</v>
      </c>
      <c r="H31" s="30">
        <f>IF(OR($A31="",$B31=""),"",'OddsRatio_working_2-way'!M30)</f>
        <v>2.0109292863390706</v>
      </c>
      <c r="I31" s="30">
        <f>IF(OR($A31="",$B31=""),"",'OddsRatio_working_2-way'!N30)</f>
        <v>1.9891888715790902</v>
      </c>
      <c r="J31" s="30">
        <f>IF('Log_working_2-way'!$D30="","",A31^('Log_working_2-way'!$D30))</f>
        <v>2.0111305974900358</v>
      </c>
      <c r="K31" s="32">
        <f>IF('Log_working_2-way'!$D30="","",B31^('Log_working_2-way'!$D30))</f>
        <v>1.9889919289180891</v>
      </c>
      <c r="L31" s="37">
        <f t="shared" si="9"/>
        <v>0.49739583333333337</v>
      </c>
      <c r="M31" s="37">
        <f t="shared" si="10"/>
        <v>0.50260416666666674</v>
      </c>
      <c r="N31" s="38">
        <v>127</v>
      </c>
      <c r="O31" s="38">
        <f t="shared" si="11"/>
        <v>61.196891191709845</v>
      </c>
      <c r="P31" s="38">
        <f t="shared" si="12"/>
        <v>60.507853403141354</v>
      </c>
      <c r="Q31" s="38">
        <f t="shared" si="13"/>
        <v>66.492146596858632</v>
      </c>
      <c r="R31" s="38">
        <f t="shared" si="14"/>
        <v>65.803108808290162</v>
      </c>
      <c r="S31" s="39">
        <f t="shared" si="15"/>
        <v>-5.2952554051487866</v>
      </c>
      <c r="T31" s="39">
        <f t="shared" si="16"/>
        <v>-5.2952554051488079</v>
      </c>
      <c r="U31" t="s">
        <v>137</v>
      </c>
      <c r="V31" t="s">
        <v>138</v>
      </c>
      <c r="W31" t="s">
        <v>152</v>
      </c>
      <c r="X31" s="48" t="s">
        <v>154</v>
      </c>
      <c r="Y31" s="41"/>
    </row>
    <row r="32" spans="1:25" ht="15" x14ac:dyDescent="0.25">
      <c r="A32">
        <v>2.0299999999999998</v>
      </c>
      <c r="B32">
        <v>1.82</v>
      </c>
      <c r="C32" s="29">
        <f t="shared" si="0"/>
        <v>4.2061386888973207E-2</v>
      </c>
      <c r="D32" s="30">
        <f>IF(OR($A32="",$B32=""),"",A32*'MPTO_working_2-way'!$G31)</f>
        <v>2.1153846153846154</v>
      </c>
      <c r="E32" s="32">
        <f>IF(OR($A32="",$B32=""),"",B32*'MPTO_working_2-way'!$G31)</f>
        <v>1.8965517241379313</v>
      </c>
      <c r="F32" s="30">
        <f>IF(OR($A32="",$B32=""),"",'MPTO_working_2-way'!D31)</f>
        <v>2.1205303334672561</v>
      </c>
      <c r="G32" s="32">
        <f>IF(OR($A32="",$B32=""),"",'MPTO_working_2-way'!E31)</f>
        <v>1.8924345643599858</v>
      </c>
      <c r="H32" s="30">
        <f>IF(OR($A32="",$B32=""),"",'OddsRatio_working_2-way'!M31)</f>
        <v>2.1207575835012715</v>
      </c>
      <c r="I32" s="30">
        <f>IF(OR($A32="",$B32=""),"",'OddsRatio_working_2-way'!N31)</f>
        <v>1.892253610166061</v>
      </c>
      <c r="J32" s="30">
        <f>IF('Log_working_2-way'!$D31="","",A32^('Log_working_2-way'!$D31))</f>
        <v>2.1231274030900367</v>
      </c>
      <c r="K32" s="32">
        <f>IF('Log_working_2-way'!$D31="","",B32^('Log_working_2-way'!$D31))</f>
        <v>1.8903709385493244</v>
      </c>
      <c r="L32" s="37">
        <f t="shared" si="9"/>
        <v>0.47272727272727272</v>
      </c>
      <c r="M32" s="37">
        <f t="shared" si="10"/>
        <v>0.52727272727272723</v>
      </c>
      <c r="N32" s="38">
        <v>128</v>
      </c>
      <c r="O32" s="38">
        <f t="shared" si="11"/>
        <v>64.945812807881765</v>
      </c>
      <c r="P32" s="38">
        <f t="shared" si="12"/>
        <v>57.670329670329664</v>
      </c>
      <c r="Q32" s="38">
        <f t="shared" si="13"/>
        <v>70.329670329670321</v>
      </c>
      <c r="R32" s="38">
        <f t="shared" si="14"/>
        <v>63.054187192118235</v>
      </c>
      <c r="S32" s="39">
        <f t="shared" si="15"/>
        <v>-5.3838575217885563</v>
      </c>
      <c r="T32" s="39">
        <f t="shared" si="16"/>
        <v>-5.3838575217885705</v>
      </c>
      <c r="U32" t="s">
        <v>140</v>
      </c>
      <c r="V32" t="s">
        <v>139</v>
      </c>
      <c r="W32" t="s">
        <v>152</v>
      </c>
      <c r="X32" s="48" t="s">
        <v>154</v>
      </c>
      <c r="Y32" s="41"/>
    </row>
    <row r="33" spans="1:25" ht="15" x14ac:dyDescent="0.25">
      <c r="A33">
        <v>1.85</v>
      </c>
      <c r="B33">
        <v>1.97</v>
      </c>
      <c r="C33" s="29">
        <f t="shared" si="0"/>
        <v>4.8154753738510081E-2</v>
      </c>
      <c r="D33" s="30">
        <f>IF(OR($A33="",$B33=""),"",A33*'MPTO_working_2-way'!$G32)</f>
        <v>1.9390862944162437</v>
      </c>
      <c r="E33" s="32">
        <f>IF(OR($A33="",$B33=""),"",B33*'MPTO_working_2-way'!$G32)</f>
        <v>2.0648648648648646</v>
      </c>
      <c r="F33" s="30">
        <f>IF(OR($A33="",$B33=""),"",'MPTO_working_2-way'!D32)</f>
        <v>1.9362465134812061</v>
      </c>
      <c r="G33" s="32">
        <f>IF(OR($A33="",$B33=""),"",'MPTO_working_2-way'!E32)</f>
        <v>2.0680947652149242</v>
      </c>
      <c r="H33" s="30">
        <f>IF(OR($A33="",$B33=""),"",'OddsRatio_working_2-way'!M32)</f>
        <v>1.936102910899125</v>
      </c>
      <c r="I33" s="30">
        <f>IF(OR($A33="",$B33=""),"",'OddsRatio_working_2-way'!N32)</f>
        <v>2.0682586159672365</v>
      </c>
      <c r="J33" s="30">
        <f>IF('Log_working_2-way'!$D32="","",A33^('Log_working_2-way'!$D32))</f>
        <v>1.9347965200176827</v>
      </c>
      <c r="K33" s="32">
        <f>IF('Log_working_2-way'!$D32="","",B33^('Log_working_2-way'!$D32))</f>
        <v>2.0697515219465816</v>
      </c>
      <c r="L33" s="37">
        <f t="shared" si="9"/>
        <v>0.51570680628272247</v>
      </c>
      <c r="M33" s="37">
        <f t="shared" si="10"/>
        <v>0.48429319371727753</v>
      </c>
      <c r="N33" s="38">
        <v>129</v>
      </c>
      <c r="O33" s="38">
        <f t="shared" si="11"/>
        <v>59.270270270270267</v>
      </c>
      <c r="P33" s="38">
        <f t="shared" si="12"/>
        <v>63.51776649746192</v>
      </c>
      <c r="Q33" s="38">
        <f t="shared" si="13"/>
        <v>65.482233502538065</v>
      </c>
      <c r="R33" s="38">
        <f t="shared" si="14"/>
        <v>69.729729729729726</v>
      </c>
      <c r="S33" s="39">
        <f t="shared" si="15"/>
        <v>-6.2119632322677987</v>
      </c>
      <c r="T33" s="39">
        <f t="shared" si="16"/>
        <v>-6.2119632322678058</v>
      </c>
      <c r="U33" t="s">
        <v>143</v>
      </c>
      <c r="V33" t="s">
        <v>142</v>
      </c>
      <c r="W33" t="s">
        <v>153</v>
      </c>
      <c r="X33" s="48" t="s">
        <v>154</v>
      </c>
      <c r="Y33" s="41"/>
    </row>
    <row r="34" spans="1:25" ht="15" x14ac:dyDescent="0.25">
      <c r="A34">
        <v>1.98</v>
      </c>
      <c r="B34">
        <v>1.93</v>
      </c>
      <c r="C34" s="29">
        <f t="shared" si="0"/>
        <v>2.3185220076411994E-2</v>
      </c>
      <c r="D34" s="30">
        <f>IF(OR($A34="",$B34=""),"",A34*'MPTO_working_2-way'!$G33)</f>
        <v>2.0259067357512959</v>
      </c>
      <c r="E34" s="32">
        <f>IF(OR($A34="",$B34=""),"",B34*'MPTO_working_2-way'!$G33)</f>
        <v>1.9747474747474751</v>
      </c>
      <c r="F34" s="30">
        <f>IF(OR($A34="",$B34=""),"",'MPTO_working_2-way'!D33)</f>
        <v>2.0265153523890338</v>
      </c>
      <c r="G34" s="32">
        <f>IF(OR($A34="",$B34=""),"",'MPTO_working_2-way'!E33)</f>
        <v>1.974169551066798</v>
      </c>
      <c r="H34" s="30">
        <f>IF(OR($A34="",$B34=""),"",'OddsRatio_working_2-way'!M33)</f>
        <v>2.0265298051494733</v>
      </c>
      <c r="I34" s="30">
        <f>IF(OR($A34="",$B34=""),"",'OddsRatio_working_2-way'!N33)</f>
        <v>1.9741558354989901</v>
      </c>
      <c r="J34" s="30">
        <f>IF('Log_working_2-way'!$D33="","",A34^('Log_working_2-way'!$D33))</f>
        <v>2.0268045830085555</v>
      </c>
      <c r="K34" s="32">
        <f>IF('Log_working_2-way'!$D33="","",B34^('Log_working_2-way'!$D33))</f>
        <v>1.9738951466986834</v>
      </c>
      <c r="L34" s="37">
        <f t="shared" si="9"/>
        <v>0.49360613810741677</v>
      </c>
      <c r="M34" s="37">
        <f t="shared" si="10"/>
        <v>0.50639386189258306</v>
      </c>
      <c r="N34" s="38">
        <v>130</v>
      </c>
      <c r="O34" s="38">
        <f t="shared" si="11"/>
        <v>64.343434343434339</v>
      </c>
      <c r="P34" s="38">
        <f t="shared" si="12"/>
        <v>62.642487046632134</v>
      </c>
      <c r="Q34" s="38">
        <f t="shared" si="13"/>
        <v>67.357512953367888</v>
      </c>
      <c r="R34" s="38">
        <f t="shared" si="14"/>
        <v>65.656565656565661</v>
      </c>
      <c r="S34" s="39">
        <f t="shared" si="15"/>
        <v>-3.0140786099335486</v>
      </c>
      <c r="T34" s="39">
        <f t="shared" si="16"/>
        <v>-3.0140786099335273</v>
      </c>
      <c r="U34" t="s">
        <v>115</v>
      </c>
      <c r="V34" t="s">
        <v>145</v>
      </c>
      <c r="W34" t="s">
        <v>149</v>
      </c>
      <c r="X34" s="48" t="s">
        <v>155</v>
      </c>
      <c r="Y34" s="41"/>
    </row>
    <row r="35" spans="1:25" ht="15" x14ac:dyDescent="0.25">
      <c r="A35">
        <v>2.21</v>
      </c>
      <c r="B35">
        <v>1.74</v>
      </c>
      <c r="C35" s="29">
        <f t="shared" si="0"/>
        <v>2.720133146096626E-2</v>
      </c>
      <c r="D35" s="30">
        <f>IF(OR($A35="",$B35=""),"",A35*'MPTO_working_2-way'!$G34)</f>
        <v>2.2701149425287355</v>
      </c>
      <c r="E35" s="32">
        <f>IF(OR($A35="",$B35=""),"",B35*'MPTO_working_2-way'!$G34)</f>
        <v>1.7873303167420813</v>
      </c>
      <c r="F35" s="30">
        <f>IF(OR($A35="",$B35=""),"",'MPTO_working_2-way'!D34)</f>
        <v>2.2784855128281092</v>
      </c>
      <c r="G35" s="32">
        <f>IF(OR($A35="",$B35=""),"",'MPTO_working_2-way'!E34)</f>
        <v>1.7821754646150993</v>
      </c>
      <c r="H35" s="30">
        <f>IF(OR($A35="",$B35=""),"",'OddsRatio_working_2-way'!M34)</f>
        <v>2.2787240261820116</v>
      </c>
      <c r="I35" s="30">
        <f>IF(OR($A35="",$B35=""),"",'OddsRatio_working_2-way'!N34)</f>
        <v>1.7820295697311479</v>
      </c>
      <c r="J35" s="30">
        <f>IF('Log_working_2-way'!$D34="","",A35^('Log_working_2-way'!$D34))</f>
        <v>2.2825447620471673</v>
      </c>
      <c r="K35" s="32">
        <f>IF('Log_working_2-way'!$D34="","",B35^('Log_working_2-way'!$D34))</f>
        <v>1.7796998822901224</v>
      </c>
      <c r="L35" s="37">
        <f t="shared" si="9"/>
        <v>0.44050632911392407</v>
      </c>
      <c r="M35" s="37">
        <f t="shared" si="10"/>
        <v>0.55949367088607604</v>
      </c>
      <c r="N35" s="38">
        <v>131</v>
      </c>
      <c r="O35" s="38">
        <f t="shared" si="11"/>
        <v>71.723981900452486</v>
      </c>
      <c r="P35" s="38">
        <f t="shared" si="12"/>
        <v>55.712643678160916</v>
      </c>
      <c r="Q35" s="38">
        <f t="shared" si="13"/>
        <v>75.28735632183907</v>
      </c>
      <c r="R35" s="38">
        <f t="shared" si="14"/>
        <v>59.276018099547514</v>
      </c>
      <c r="S35" s="39">
        <f t="shared" si="15"/>
        <v>-3.5633744213865839</v>
      </c>
      <c r="T35" s="39">
        <f t="shared" si="16"/>
        <v>-3.5633744213865981</v>
      </c>
      <c r="U35" t="s">
        <v>147</v>
      </c>
      <c r="V35" t="s">
        <v>121</v>
      </c>
      <c r="W35" t="s">
        <v>149</v>
      </c>
      <c r="X35" s="48" t="s">
        <v>155</v>
      </c>
      <c r="Y35" s="41"/>
    </row>
    <row r="36" spans="1:25" ht="15" x14ac:dyDescent="0.25">
      <c r="A36">
        <v>2.0499999999999998</v>
      </c>
      <c r="B36">
        <v>1.86</v>
      </c>
      <c r="C36" s="29">
        <f t="shared" si="0"/>
        <v>2.5439286650930981E-2</v>
      </c>
      <c r="D36" s="30">
        <f>IF(OR($A36="",$B36=""),"",A36*'MPTO_working_2-way'!$G35)</f>
        <v>2.1021505376344085</v>
      </c>
      <c r="E36" s="32">
        <f>IF(OR($A36="",$B36=""),"",B36*'MPTO_working_2-way'!$G35)</f>
        <v>1.9073170731707316</v>
      </c>
      <c r="F36" s="30">
        <f>IF(OR($A36="",$B36=""),"",'MPTO_working_2-way'!D35)</f>
        <v>2.1048854540436102</v>
      </c>
      <c r="G36" s="32">
        <f>IF(OR($A36="",$B36=""),"",'MPTO_working_2-way'!E35)</f>
        <v>1.905071196602548</v>
      </c>
      <c r="H36" s="30">
        <f>IF(OR($A36="",$B36=""),"",'OddsRatio_working_2-way'!M35)</f>
        <v>2.1049571179725204</v>
      </c>
      <c r="I36" s="30">
        <f>IF(OR($A36="",$B36=""),"",'OddsRatio_working_2-way'!N35)</f>
        <v>1.9050124966251125</v>
      </c>
      <c r="J36" s="30">
        <f>IF('Log_working_2-way'!$D35="","",A36^('Log_working_2-way'!$D35))</f>
        <v>2.1061965618695773</v>
      </c>
      <c r="K36" s="32">
        <f>IF('Log_working_2-way'!$D35="","",B36^('Log_working_2-way'!$D35))</f>
        <v>1.9039984704977753</v>
      </c>
      <c r="L36" s="37">
        <f t="shared" si="9"/>
        <v>0.47570332480818417</v>
      </c>
      <c r="M36" s="37">
        <f t="shared" si="10"/>
        <v>0.52429667519181589</v>
      </c>
      <c r="N36" s="38">
        <v>132</v>
      </c>
      <c r="O36" s="38">
        <f t="shared" si="11"/>
        <v>67.609756097560961</v>
      </c>
      <c r="P36" s="38">
        <f t="shared" si="12"/>
        <v>61.032258064516128</v>
      </c>
      <c r="Q36" s="38">
        <f t="shared" si="13"/>
        <v>70.967741935483872</v>
      </c>
      <c r="R36" s="38">
        <f t="shared" si="14"/>
        <v>64.390243902439025</v>
      </c>
      <c r="S36" s="39">
        <f t="shared" si="15"/>
        <v>-3.3579858379229108</v>
      </c>
      <c r="T36" s="39">
        <f t="shared" si="16"/>
        <v>-3.3579858379228966</v>
      </c>
      <c r="U36" t="s">
        <v>117</v>
      </c>
      <c r="V36" t="s">
        <v>123</v>
      </c>
      <c r="W36" t="s">
        <v>149</v>
      </c>
      <c r="X36" s="48" t="s">
        <v>155</v>
      </c>
      <c r="Y36" s="41"/>
    </row>
    <row r="37" spans="1:25" ht="15" x14ac:dyDescent="0.25">
      <c r="A37">
        <v>2.2799999999999998</v>
      </c>
      <c r="B37">
        <v>1.69</v>
      </c>
      <c r="C37" s="29">
        <f t="shared" si="0"/>
        <v>3.0312467559431067E-2</v>
      </c>
      <c r="D37" s="30">
        <f>IF(OR($A37="",$B37=""),"",A37*'MPTO_working_2-way'!$G36)</f>
        <v>2.3491124260355027</v>
      </c>
      <c r="E37" s="32">
        <f>IF(OR($A37="",$B37=""),"",B37*'MPTO_working_2-way'!$G36)</f>
        <v>1.7412280701754383</v>
      </c>
      <c r="F37" s="30">
        <f>IF(OR($A37="",$B37=""),"",'MPTO_working_2-way'!D36)</f>
        <v>2.3616082373130669</v>
      </c>
      <c r="G37" s="32">
        <f>IF(OR($A37="",$B37=""),"",'MPTO_working_2-way'!E36)</f>
        <v>1.7344256391789699</v>
      </c>
      <c r="H37" s="30">
        <f>IF(OR($A37="",$B37=""),"",'OddsRatio_working_2-way'!M36)</f>
        <v>2.3620104492139973</v>
      </c>
      <c r="I37" s="30">
        <f>IF(OR($A37="",$B37=""),"",'OddsRatio_working_2-way'!N36)</f>
        <v>1.7342087577794201</v>
      </c>
      <c r="J37" s="30">
        <f>IF('Log_working_2-way'!$D36="","",A37^('Log_working_2-way'!$D36))</f>
        <v>2.3677515095728476</v>
      </c>
      <c r="K37" s="32">
        <f>IF('Log_working_2-way'!$D36="","",B37^('Log_working_2-way'!$D36))</f>
        <v>1.7311269576388733</v>
      </c>
      <c r="L37" s="37">
        <f t="shared" si="9"/>
        <v>0.42569269521410585</v>
      </c>
      <c r="M37" s="37">
        <f t="shared" si="10"/>
        <v>0.57430730478589431</v>
      </c>
      <c r="N37" s="38">
        <v>133</v>
      </c>
      <c r="O37" s="38">
        <f t="shared" si="11"/>
        <v>74.666666666666657</v>
      </c>
      <c r="P37" s="38">
        <f t="shared" si="12"/>
        <v>54.301775147928986</v>
      </c>
      <c r="Q37" s="38">
        <f t="shared" si="13"/>
        <v>78.698224852071007</v>
      </c>
      <c r="R37" s="38">
        <f t="shared" si="14"/>
        <v>58.333333333333336</v>
      </c>
      <c r="S37" s="39">
        <f t="shared" si="15"/>
        <v>-4.0315581854043501</v>
      </c>
      <c r="T37" s="39">
        <f t="shared" si="16"/>
        <v>-4.0315581854043501</v>
      </c>
      <c r="U37" t="s">
        <v>120</v>
      </c>
      <c r="V37" t="s">
        <v>109</v>
      </c>
      <c r="W37" t="s">
        <v>149</v>
      </c>
      <c r="X37" s="48" t="s">
        <v>155</v>
      </c>
      <c r="Y37" s="41"/>
    </row>
    <row r="38" spans="1:25" ht="15" x14ac:dyDescent="0.25">
      <c r="A38">
        <v>2.0299999999999998</v>
      </c>
      <c r="B38">
        <v>1.88</v>
      </c>
      <c r="C38" s="29">
        <f t="shared" si="0"/>
        <v>2.4525731055444977E-2</v>
      </c>
      <c r="D38" s="30">
        <f>IF(OR($A38="",$B38=""),"",A38*'MPTO_working_2-way'!$G37)</f>
        <v>2.0797872340425529</v>
      </c>
      <c r="E38" s="32">
        <f>IF(OR($A38="",$B38=""),"",B38*'MPTO_working_2-way'!$G37)</f>
        <v>1.9261083743842364</v>
      </c>
      <c r="F38" s="30">
        <f>IF(OR($A38="",$B38=""),"",'MPTO_working_2-way'!D37)</f>
        <v>2.0818241326641935</v>
      </c>
      <c r="G38" s="32">
        <f>IF(OR($A38="",$B38=""),"",'MPTO_working_2-way'!E37)</f>
        <v>1.9243646631706333</v>
      </c>
      <c r="H38" s="30">
        <f>IF(OR($A38="",$B38=""),"",'OddsRatio_working_2-way'!M37)</f>
        <v>2.081875475946537</v>
      </c>
      <c r="I38" s="30">
        <f>IF(OR($A38="",$B38=""),"",'OddsRatio_working_2-way'!N37)</f>
        <v>1.9243207949834495</v>
      </c>
      <c r="J38" s="30">
        <f>IF('Log_working_2-way'!$D37="","",A38^('Log_working_2-way'!$D37))</f>
        <v>2.0827972819225606</v>
      </c>
      <c r="K38" s="32">
        <f>IF('Log_working_2-way'!$D37="","",B38^('Log_working_2-way'!$D37))</f>
        <v>1.9235339030630429</v>
      </c>
      <c r="L38" s="37">
        <f t="shared" si="9"/>
        <v>0.4808184143222507</v>
      </c>
      <c r="M38" s="37">
        <f t="shared" si="10"/>
        <v>0.51918158567774941</v>
      </c>
      <c r="N38" s="38">
        <v>134</v>
      </c>
      <c r="O38" s="38">
        <f t="shared" si="11"/>
        <v>67.990147783251231</v>
      </c>
      <c r="P38" s="38">
        <f t="shared" si="12"/>
        <v>62.723404255319139</v>
      </c>
      <c r="Q38" s="38">
        <f t="shared" si="13"/>
        <v>71.276595744680847</v>
      </c>
      <c r="R38" s="38">
        <f t="shared" si="14"/>
        <v>66.009852216748783</v>
      </c>
      <c r="S38" s="39">
        <f t="shared" si="15"/>
        <v>-3.2864479614296158</v>
      </c>
      <c r="T38" s="39">
        <f t="shared" si="16"/>
        <v>-3.2864479614296442</v>
      </c>
      <c r="U38" t="s">
        <v>146</v>
      </c>
      <c r="V38" t="s">
        <v>127</v>
      </c>
      <c r="W38" t="s">
        <v>149</v>
      </c>
      <c r="X38" s="48" t="s">
        <v>155</v>
      </c>
      <c r="Y38" s="41"/>
    </row>
    <row r="39" spans="1:25" ht="15" x14ac:dyDescent="0.25">
      <c r="A39">
        <v>2.31</v>
      </c>
      <c r="B39">
        <v>1.68</v>
      </c>
      <c r="C39" s="29">
        <f t="shared" si="0"/>
        <v>2.813852813852824E-2</v>
      </c>
      <c r="D39" s="30">
        <f>IF(OR($A39="",$B39=""),"",A39*'MPTO_working_2-way'!$G38)</f>
        <v>2.3750000000000004</v>
      </c>
      <c r="E39" s="32">
        <f>IF(OR($A39="",$B39=""),"",B39*'MPTO_working_2-way'!$G38)</f>
        <v>1.7272727272727273</v>
      </c>
      <c r="F39" s="30">
        <f>IF(OR($A39="",$B39=""),"",'MPTO_working_2-way'!D38)</f>
        <v>2.3875968992248064</v>
      </c>
      <c r="G39" s="32">
        <f>IF(OR($A39="",$B39=""),"",'MPTO_working_2-way'!E38)</f>
        <v>1.7206703910614525</v>
      </c>
      <c r="H39" s="30">
        <f>IF(OR($A39="",$B39=""),"",'OddsRatio_working_2-way'!M38)</f>
        <v>2.3879735545878726</v>
      </c>
      <c r="I39" s="30">
        <f>IF(OR($A39="",$B39=""),"",'OddsRatio_working_2-way'!N38)</f>
        <v>1.7204748222288193</v>
      </c>
      <c r="J39" s="30">
        <f>IF('Log_working_2-way'!$D38="","",A39^('Log_working_2-way'!$D38))</f>
        <v>2.3937530589126359</v>
      </c>
      <c r="K39" s="32">
        <f>IF('Log_working_2-way'!$D38="","",B39^('Log_working_2-way'!$D38))</f>
        <v>1.7174872145429791</v>
      </c>
      <c r="L39" s="37">
        <f t="shared" si="9"/>
        <v>0.42105263157894729</v>
      </c>
      <c r="M39" s="37">
        <f t="shared" si="10"/>
        <v>0.57894736842105265</v>
      </c>
      <c r="N39" s="38">
        <v>135</v>
      </c>
      <c r="O39" s="38">
        <f t="shared" si="11"/>
        <v>76.558441558441572</v>
      </c>
      <c r="P39" s="38">
        <f t="shared" si="12"/>
        <v>54.642857142857132</v>
      </c>
      <c r="Q39" s="38">
        <f t="shared" si="13"/>
        <v>80.357142857142861</v>
      </c>
      <c r="R39" s="38">
        <f t="shared" si="14"/>
        <v>58.441558441558442</v>
      </c>
      <c r="S39" s="39">
        <f t="shared" si="15"/>
        <v>-3.7987012987012889</v>
      </c>
      <c r="T39" s="39">
        <f t="shared" si="16"/>
        <v>-3.7987012987013102</v>
      </c>
      <c r="U39" t="s">
        <v>125</v>
      </c>
      <c r="V39" t="s">
        <v>126</v>
      </c>
      <c r="W39" t="s">
        <v>149</v>
      </c>
      <c r="X39" s="48" t="s">
        <v>155</v>
      </c>
      <c r="Y39" s="41"/>
    </row>
    <row r="40" spans="1:25" ht="15" x14ac:dyDescent="0.25">
      <c r="A40">
        <v>2.38</v>
      </c>
      <c r="B40">
        <v>1.63</v>
      </c>
      <c r="C40" s="29">
        <f t="shared" si="0"/>
        <v>3.3664999742228252E-2</v>
      </c>
      <c r="D40" s="30">
        <f>IF(OR($A40="",$B40=""),"",A40*'MPTO_working_2-way'!$G39)</f>
        <v>2.4601226993865031</v>
      </c>
      <c r="E40" s="32">
        <f>IF(OR($A40="",$B40=""),"",B40*'MPTO_working_2-way'!$G39)</f>
        <v>1.6848739495798319</v>
      </c>
      <c r="F40" s="30">
        <f>IF(OR($A40="",$B40=""),"",'MPTO_working_2-way'!D39)</f>
        <v>2.4793251102447753</v>
      </c>
      <c r="G40" s="32">
        <f>IF(OR($A40="",$B40=""),"",'MPTO_working_2-way'!E39)</f>
        <v>1.6759839288028686</v>
      </c>
      <c r="H40" s="30">
        <f>IF(OR($A40="",$B40=""),"",'OddsRatio_working_2-way'!M39)</f>
        <v>2.4800257398019103</v>
      </c>
      <c r="I40" s="30">
        <f>IF(OR($A40="",$B40=""),"",'OddsRatio_working_2-way'!N39)</f>
        <v>1.6756639246921761</v>
      </c>
      <c r="J40" s="30">
        <f>IF('Log_working_2-way'!$D39="","",A40^('Log_working_2-way'!$D39))</f>
        <v>2.4889275111820632</v>
      </c>
      <c r="K40" s="32">
        <f>IF('Log_working_2-way'!$D39="","",B40^('Log_working_2-way'!$D39))</f>
        <v>1.6716243688761041</v>
      </c>
      <c r="L40" s="37">
        <f t="shared" si="9"/>
        <v>0.40648379052369077</v>
      </c>
      <c r="M40" s="37">
        <f t="shared" si="10"/>
        <v>0.59351620947630923</v>
      </c>
      <c r="N40" s="38">
        <v>136</v>
      </c>
      <c r="O40" s="38">
        <f t="shared" si="11"/>
        <v>78.857142857142861</v>
      </c>
      <c r="P40" s="38">
        <f t="shared" si="12"/>
        <v>52.564417177914095</v>
      </c>
      <c r="Q40" s="38">
        <f t="shared" si="13"/>
        <v>83.435582822085891</v>
      </c>
      <c r="R40" s="38">
        <f t="shared" si="14"/>
        <v>57.142857142857146</v>
      </c>
      <c r="S40" s="39">
        <f t="shared" si="15"/>
        <v>-4.5784399649430298</v>
      </c>
      <c r="T40" s="39">
        <f t="shared" si="16"/>
        <v>-4.5784399649430512</v>
      </c>
      <c r="U40" t="s">
        <v>133</v>
      </c>
      <c r="V40" t="s">
        <v>135</v>
      </c>
      <c r="W40" t="s">
        <v>151</v>
      </c>
      <c r="X40" s="48" t="s">
        <v>155</v>
      </c>
      <c r="Y40" s="41"/>
    </row>
    <row r="41" spans="1:25" s="35" customFormat="1" ht="15" x14ac:dyDescent="0.25">
      <c r="A41">
        <v>1.66</v>
      </c>
      <c r="B41">
        <v>2.06</v>
      </c>
      <c r="C41" s="29">
        <f t="shared" si="0"/>
        <v>8.7846531758100532E-2</v>
      </c>
      <c r="D41" s="30">
        <f>IF(OR($A41="",$B41=""),"",A41*'MPTO_working_2-way'!$G40)</f>
        <v>1.8058252427184467</v>
      </c>
      <c r="E41" s="32">
        <f>IF(OR($A41="",$B41=""),"",B41*'MPTO_working_2-way'!$G40)</f>
        <v>2.2409638554216871</v>
      </c>
      <c r="F41" s="30">
        <f>IF(OR($A41="",$B41=""),"",'MPTO_working_2-way'!D40)</f>
        <v>1.7905539847104412</v>
      </c>
      <c r="G41" s="32">
        <f>IF(OR($A41="",$B41=""),"",'MPTO_working_2-way'!E40)</f>
        <v>2.2649357530798784</v>
      </c>
      <c r="H41" s="30">
        <f>IF(OR($A41="",$B41=""),"",'OddsRatio_working_2-way'!M40)</f>
        <v>1.7890763647670371</v>
      </c>
      <c r="I41" s="30">
        <f>IF(OR($A41="",$B41=""),"",'OddsRatio_working_2-way'!N40)</f>
        <v>2.2673044646258482</v>
      </c>
      <c r="J41" s="30">
        <f>IF('Log_working_2-way'!$D40="","",A41^('Log_working_2-way'!$D40))</f>
        <v>1.7818702228678016</v>
      </c>
      <c r="K41" s="32">
        <f>IF('Log_working_2-way'!$D40="","",B41^('Log_working_2-way'!$D40))</f>
        <v>2.2789846328253329</v>
      </c>
      <c r="L41" s="37">
        <f t="shared" si="9"/>
        <v>0.55376344086021501</v>
      </c>
      <c r="M41" s="37">
        <f t="shared" si="10"/>
        <v>0.44623655913978488</v>
      </c>
      <c r="N41" s="38">
        <v>137</v>
      </c>
      <c r="O41" s="38">
        <f t="shared" si="11"/>
        <v>54.46987951807229</v>
      </c>
      <c r="P41" s="38">
        <f t="shared" si="12"/>
        <v>70.49514563106797</v>
      </c>
      <c r="Q41" s="38">
        <f t="shared" si="13"/>
        <v>66.504854368932044</v>
      </c>
      <c r="R41" s="38">
        <f t="shared" si="14"/>
        <v>82.530120481927725</v>
      </c>
      <c r="S41" s="39">
        <f t="shared" si="15"/>
        <v>-12.034974850859754</v>
      </c>
      <c r="T41" s="39">
        <f t="shared" si="16"/>
        <v>-12.034974850859754</v>
      </c>
      <c r="U41" t="s">
        <v>144</v>
      </c>
      <c r="V41" t="s">
        <v>141</v>
      </c>
      <c r="W41" t="s">
        <v>153</v>
      </c>
      <c r="X41" s="48" t="s">
        <v>155</v>
      </c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" activePane="bottomLeft" state="frozen"/>
      <selection pane="bottomLeft" activeCell="S3" sqref="S3:S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2.08</v>
      </c>
      <c r="B3">
        <v>3.71</v>
      </c>
      <c r="C3">
        <v>3.6</v>
      </c>
      <c r="D3" s="20">
        <f>IF(OR($A3="",$B3="",$C3=""),"",(1/A3)+(1/B3)+(1/C3)-1)</f>
        <v>2.808878752274957E-2</v>
      </c>
      <c r="E3" s="17">
        <f>IF(OR($A3="",$B3="",$C3=""),"",A3*'MPTO_working_3-way'!$I2)</f>
        <v>2.1384246780473193</v>
      </c>
      <c r="F3" s="21">
        <f>IF(OR($A3="",$B3="",$C3=""),"",B3*'MPTO_working_3-way'!$I2)</f>
        <v>3.8142094017094008</v>
      </c>
      <c r="G3" s="22">
        <f>IF(OR($A3="",$B3="",$C3=""),"",C3*'MPTO_working_3-way'!$I2)</f>
        <v>3.7011196350818985</v>
      </c>
      <c r="H3" s="17">
        <f>IF(OR($A3="",$B3="",$C3=""),"",'MPTO_working_3-way'!E2)</f>
        <v>2.1213123299721439</v>
      </c>
      <c r="I3" s="21">
        <f>IF(OR($A3="",$B3="",$C3=""),"",'MPTO_working_3-way'!F2)</f>
        <v>3.8435099577193523</v>
      </c>
      <c r="J3" s="22">
        <f>IF(OR($A3="",$B3="",$C3=""),"",'MPTO_working_3-way'!G2)</f>
        <v>3.7255763054937656</v>
      </c>
      <c r="K3" s="17">
        <f>IF(OR($A3="",$B3="",$C3=""),"",'OddsRatio_working_3-way'!H2)</f>
        <v>2.128229404631202</v>
      </c>
      <c r="L3" s="21">
        <f>IF(OR($A3="",$B3="",$C3=""),"",'OddsRatio_working_3-way'!I2)</f>
        <v>3.8310200801394041</v>
      </c>
      <c r="M3" s="22">
        <f>IF(OR($A3="",$B3="",$C3=""),"",'OddsRatio_working_3-way'!J2)</f>
        <v>3.7161078259640026</v>
      </c>
      <c r="N3" s="23">
        <f>(1/E3)* 100</f>
        <v>46.763395983305792</v>
      </c>
      <c r="O3" s="24">
        <f>(1/F3)* 100</f>
        <v>26.21775300411754</v>
      </c>
      <c r="P3" s="24">
        <f>(1/G3)* 100</f>
        <v>27.018851012576683</v>
      </c>
      <c r="Q3" t="s">
        <v>112</v>
      </c>
      <c r="R3" t="s">
        <v>116</v>
      </c>
      <c r="S3" s="48" t="s">
        <v>154</v>
      </c>
      <c r="T3" s="35">
        <v>100</v>
      </c>
      <c r="U3" s="35">
        <f>(1/A4)*((T3*A4)-T3)</f>
        <v>43.820224719101127</v>
      </c>
      <c r="V3" s="35">
        <f>(1/B4)*((T3*B4)-T3)</f>
        <v>71.83098591549296</v>
      </c>
      <c r="W3" s="35">
        <f>(1/C4)*((T3*C4)-T3)</f>
        <v>81.481481481481481</v>
      </c>
      <c r="X3" s="35">
        <f>((1/B4)+(1/C4))*T3</f>
        <v>46.687532603025559</v>
      </c>
      <c r="Y3" s="35">
        <f>((1/A4)+(1/C4))*T3</f>
        <v>74.698293799417399</v>
      </c>
      <c r="Z3" s="35">
        <f>((1/A4)+(1/B4))*T3</f>
        <v>84.348789365405935</v>
      </c>
      <c r="AA3" s="35">
        <f t="shared" ref="AA3" si="0">U3-X3</f>
        <v>-2.8673078839244326</v>
      </c>
      <c r="AB3" s="35">
        <f t="shared" ref="AB3" si="1">V3-Y3</f>
        <v>-2.8673078839244397</v>
      </c>
      <c r="AC3" s="35">
        <f t="shared" ref="AC3" si="2">W3-Z3</f>
        <v>-2.8673078839244539</v>
      </c>
      <c r="AD3" s="27"/>
      <c r="AE3" s="27"/>
      <c r="AF3">
        <v>1.74</v>
      </c>
      <c r="AG3">
        <v>2.21</v>
      </c>
      <c r="AH3" s="41"/>
      <c r="AI3" s="27"/>
      <c r="AJ3" t="s">
        <v>149</v>
      </c>
    </row>
    <row r="4" spans="1:36" ht="15" x14ac:dyDescent="0.25">
      <c r="A4">
        <v>1.78</v>
      </c>
      <c r="B4">
        <v>3.55</v>
      </c>
      <c r="C4">
        <v>5.4</v>
      </c>
      <c r="D4" s="20">
        <f t="shared" ref="D4:D67" si="3">IF(OR($A4="",$B4="",$C4=""),"",(1/A4)+(1/B4)+(1/C4)-1)</f>
        <v>2.8673078839244415E-2</v>
      </c>
      <c r="E4" s="17">
        <f>IF(OR($A4="",$B4="",$C4=""),"",A4*'MPTO_working_3-way'!$I3)</f>
        <v>1.8310380803338551</v>
      </c>
      <c r="F4" s="21">
        <f>IF(OR($A4="",$B4="",$C4=""),"",B4*'MPTO_working_3-way'!$I3)</f>
        <v>3.6517894298793174</v>
      </c>
      <c r="G4" s="22">
        <f>IF(OR($A4="",$B4="",$C4=""),"",C4*'MPTO_working_3-way'!$I3)</f>
        <v>5.5548346257319201</v>
      </c>
      <c r="H4" s="17">
        <f>IF(OR($A4="",$B4="",$C4=""),"",'MPTO_working_3-way'!E3)</f>
        <v>1.8108066992620058</v>
      </c>
      <c r="I4" s="21">
        <f>IF(OR($A4="",$B4="",$C4=""),"",'MPTO_working_3-way'!F3)</f>
        <v>3.6746812360002292</v>
      </c>
      <c r="J4" s="22">
        <f>IF(OR($A4="",$B4="",$C4=""),"",'MPTO_working_3-way'!G3)</f>
        <v>5.693869378038336</v>
      </c>
      <c r="K4" s="17">
        <f>IF(OR($A4="",$B4="",$C4=""),"",'OddsRatio_working_3-way'!H3)</f>
        <v>1.8184638224020613</v>
      </c>
      <c r="L4" s="21">
        <f>IF(OR($A4="",$B4="",$C4=""),"",'OddsRatio_working_3-way'!I3)</f>
        <v>3.6757471116990477</v>
      </c>
      <c r="M4" s="22">
        <f>IF(OR($A4="",$B4="",$C4=""),"",'OddsRatio_working_3-way'!J3)</f>
        <v>5.6169754084218857</v>
      </c>
      <c r="N4" s="23">
        <f t="shared" ref="N4" si="4">(1/E4)* 100</f>
        <v>54.613828665849972</v>
      </c>
      <c r="O4" s="24">
        <f t="shared" ref="O4" si="5">(1/F4)* 100</f>
        <v>27.383835218369846</v>
      </c>
      <c r="P4" s="24">
        <f t="shared" ref="P4" si="6">(1/G4)* 100</f>
        <v>18.002336115780178</v>
      </c>
      <c r="Q4" t="s">
        <v>148</v>
      </c>
      <c r="R4" t="s">
        <v>119</v>
      </c>
      <c r="S4" s="48" t="s">
        <v>154</v>
      </c>
      <c r="T4" s="35">
        <v>100</v>
      </c>
      <c r="U4" s="35">
        <f t="shared" ref="U4" si="7">(1/A5)*((T4*A5)-T4)</f>
        <v>42.196531791907518</v>
      </c>
      <c r="V4" s="35">
        <f t="shared" ref="V4" si="8">(1/B5)*((T4*B5)-T4)</f>
        <v>74.093264248704671</v>
      </c>
      <c r="W4" s="35">
        <f t="shared" ref="W4" si="9">(1/C5)*((T4*C5)-T4)</f>
        <v>80.582524271844662</v>
      </c>
      <c r="X4" s="35">
        <f t="shared" ref="X4" si="10">((1/B5)+(1/C5))*T4</f>
        <v>45.324211479450682</v>
      </c>
      <c r="Y4" s="35">
        <f t="shared" ref="Y4" si="11">((1/A5)+(1/C5))*T4</f>
        <v>77.220943936247835</v>
      </c>
      <c r="Z4" s="35">
        <f t="shared" ref="Z4" si="12">((1/A5)+(1/B5))*T4</f>
        <v>83.710203959387826</v>
      </c>
      <c r="AA4" s="35">
        <f t="shared" ref="AA4" si="13">U4-X4</f>
        <v>-3.1276796875431643</v>
      </c>
      <c r="AB4" s="35">
        <f t="shared" ref="AB4" si="14">V4-Y4</f>
        <v>-3.1276796875431643</v>
      </c>
      <c r="AC4" s="35">
        <f t="shared" ref="AC4" si="15">W4-Z4</f>
        <v>-3.1276796875431643</v>
      </c>
      <c r="AD4" s="4"/>
      <c r="AE4" s="4"/>
      <c r="AF4">
        <v>2.23</v>
      </c>
      <c r="AG4">
        <v>1.72</v>
      </c>
      <c r="AH4" s="4"/>
      <c r="AI4" s="4"/>
      <c r="AJ4" t="s">
        <v>149</v>
      </c>
    </row>
    <row r="5" spans="1:36" s="12" customFormat="1" ht="15" x14ac:dyDescent="0.25">
      <c r="A5">
        <v>1.73</v>
      </c>
      <c r="B5">
        <v>3.86</v>
      </c>
      <c r="C5">
        <v>5.15</v>
      </c>
      <c r="D5" s="20">
        <f t="shared" si="3"/>
        <v>3.1276796875431723E-2</v>
      </c>
      <c r="E5" s="17">
        <f>IF(OR($A5="",$B5="",$C5=""),"",A5*'MPTO_working_3-way'!$I4)</f>
        <v>1.7841088585944969</v>
      </c>
      <c r="F5" s="21">
        <f>IF(OR($A5="",$B5="",$C5=""),"",B5*'MPTO_working_3-way'!$I4)</f>
        <v>3.9807284359391661</v>
      </c>
      <c r="G5" s="22">
        <f>IF(OR($A5="",$B5="",$C5=""),"",C5*'MPTO_working_3-way'!$I4)</f>
        <v>5.3110755039084738</v>
      </c>
      <c r="H5" s="17">
        <f>IF(OR($A5="",$B5="",$C5=""),"",'MPTO_working_3-way'!E4)</f>
        <v>1.7617758942456436</v>
      </c>
      <c r="I5" s="21">
        <f>IF(OR($A5="",$B5="",$C5=""),"",'MPTO_working_3-way'!F4)</f>
        <v>4.0218505765631685</v>
      </c>
      <c r="J5" s="22">
        <f>IF(OR($A5="",$B5="",$C5=""),"",'MPTO_working_3-way'!G4)</f>
        <v>5.4422017990512614</v>
      </c>
      <c r="K5" s="17">
        <f>IF(OR($A5="",$B5="",$C5=""),"",'OddsRatio_working_3-way'!H4)</f>
        <v>1.7698618023217534</v>
      </c>
      <c r="L5" s="21">
        <f>IF(OR($A5="",$B5="",$C5=""),"",'OddsRatio_working_3-way'!I4)</f>
        <v>4.0161708967674175</v>
      </c>
      <c r="M5" s="22">
        <f>IF(OR($A5="",$B5="",$C5=""),"",'OddsRatio_working_3-way'!J4)</f>
        <v>5.376611615938736</v>
      </c>
      <c r="N5" s="23">
        <f t="shared" ref="N5:N41" si="16">(1/E5)* 100</f>
        <v>56.050391498408345</v>
      </c>
      <c r="O5" s="24">
        <f t="shared" ref="O5:O41" si="17">(1/F5)* 100</f>
        <v>25.121030386592341</v>
      </c>
      <c r="P5" s="24">
        <f t="shared" ref="P5:P41" si="18">(1/G5)* 100</f>
        <v>18.828578114999306</v>
      </c>
      <c r="Q5" t="s">
        <v>122</v>
      </c>
      <c r="R5" t="s">
        <v>113</v>
      </c>
      <c r="S5" s="48" t="s">
        <v>154</v>
      </c>
      <c r="T5" s="35">
        <v>100</v>
      </c>
      <c r="U5" s="35">
        <f t="shared" ref="U5:U41" si="19">(1/A6)*((T5*A6)-T5)</f>
        <v>48.186528497409334</v>
      </c>
      <c r="V5" s="35">
        <f t="shared" ref="V5:V41" si="20">(1/B6)*((T5*B6)-T5)</f>
        <v>72.375690607734811</v>
      </c>
      <c r="W5" s="35">
        <f t="shared" ref="W5:W41" si="21">(1/C6)*((T5*C6)-T5)</f>
        <v>76.415094339622627</v>
      </c>
      <c r="X5" s="35">
        <f t="shared" ref="X5:X41" si="22">((1/B6)+(1/C6))*T5</f>
        <v>51.209215052642556</v>
      </c>
      <c r="Y5" s="35">
        <f t="shared" ref="Y5:Y41" si="23">((1/A6)+(1/C6))*T5</f>
        <v>75.398377162968032</v>
      </c>
      <c r="Z5" s="35">
        <f t="shared" ref="Z5:Z41" si="24">((1/A6)+(1/B6))*T5</f>
        <v>79.437780894855877</v>
      </c>
      <c r="AA5" s="35">
        <f t="shared" ref="AA5:AA41" si="25">U5-X5</f>
        <v>-3.0226865552332214</v>
      </c>
      <c r="AB5" s="35">
        <f t="shared" ref="AB5:AB41" si="26">V5-Y5</f>
        <v>-3.0226865552332214</v>
      </c>
      <c r="AC5" s="35">
        <f t="shared" ref="AC5:AC41" si="27">W5-Z5</f>
        <v>-3.0226865552332498</v>
      </c>
      <c r="AD5" s="27"/>
      <c r="AE5" s="27"/>
      <c r="AF5">
        <v>1.95</v>
      </c>
      <c r="AG5">
        <v>1.95</v>
      </c>
      <c r="AH5" s="36"/>
      <c r="AI5" s="27"/>
      <c r="AJ5" t="s">
        <v>149</v>
      </c>
    </row>
    <row r="6" spans="1:36" s="12" customFormat="1" ht="15" x14ac:dyDescent="0.25">
      <c r="A6">
        <v>1.93</v>
      </c>
      <c r="B6">
        <v>3.62</v>
      </c>
      <c r="C6">
        <v>4.24</v>
      </c>
      <c r="D6" s="20">
        <f t="shared" si="3"/>
        <v>3.0226865552332338E-2</v>
      </c>
      <c r="E6" s="17">
        <f>IF(OR($A6="",$B6="",$C6=""),"",A6*'MPTO_working_3-way'!$I5)</f>
        <v>1.9883378505160014</v>
      </c>
      <c r="F6" s="21">
        <f>IF(OR($A6="",$B6="",$C6=""),"",B6*'MPTO_working_3-way'!$I5)</f>
        <v>3.7294212532994431</v>
      </c>
      <c r="G6" s="22">
        <f>IF(OR($A6="",$B6="",$C6=""),"",C6*'MPTO_working_3-way'!$I5)</f>
        <v>4.3681619099418896</v>
      </c>
      <c r="H6" s="17">
        <f>IF(OR($A6="",$B6="",$C6=""),"",'MPTO_working_3-way'!E5)</f>
        <v>1.9682749771300667</v>
      </c>
      <c r="I6" s="21">
        <f>IF(OR($A6="",$B6="",$C6=""),"",'MPTO_working_3-way'!F5)</f>
        <v>3.7570330897907955</v>
      </c>
      <c r="J6" s="22">
        <f>IF(OR($A6="",$B6="",$C6=""),"",'MPTO_working_3-way'!G5)</f>
        <v>4.4292190580084601</v>
      </c>
      <c r="K6" s="17">
        <f>IF(OR($A6="",$B6="",$C6=""),"",'OddsRatio_working_3-way'!H5)</f>
        <v>1.9760439955125324</v>
      </c>
      <c r="L6" s="21">
        <f>IF(OR($A6="",$B6="",$C6=""),"",'OddsRatio_working_3-way'!I5)</f>
        <v>3.7497153421965979</v>
      </c>
      <c r="M6" s="22">
        <f>IF(OR($A6="",$B6="",$C6=""),"",'OddsRatio_working_3-way'!J5)</f>
        <v>4.400411339204954</v>
      </c>
      <c r="N6" s="23">
        <f t="shared" si="16"/>
        <v>50.293263780120967</v>
      </c>
      <c r="O6" s="24">
        <f t="shared" si="17"/>
        <v>26.813811904871127</v>
      </c>
      <c r="P6" s="24">
        <f t="shared" si="18"/>
        <v>22.892924315007892</v>
      </c>
      <c r="Q6" t="s">
        <v>124</v>
      </c>
      <c r="R6" t="s">
        <v>110</v>
      </c>
      <c r="S6" s="48" t="s">
        <v>154</v>
      </c>
      <c r="T6" s="35">
        <v>100</v>
      </c>
      <c r="U6" s="35">
        <f t="shared" si="19"/>
        <v>58.15899581589958</v>
      </c>
      <c r="V6" s="35">
        <f t="shared" si="20"/>
        <v>69.696969696969703</v>
      </c>
      <c r="W6" s="35">
        <f t="shared" si="21"/>
        <v>69.418960244648318</v>
      </c>
      <c r="X6" s="35">
        <f t="shared" si="22"/>
        <v>60.884070058381987</v>
      </c>
      <c r="Y6" s="35">
        <f t="shared" si="23"/>
        <v>72.422043939452095</v>
      </c>
      <c r="Z6" s="35">
        <f t="shared" si="24"/>
        <v>72.14403448713071</v>
      </c>
      <c r="AA6" s="35">
        <f t="shared" si="25"/>
        <v>-2.7250742424824068</v>
      </c>
      <c r="AB6" s="35">
        <f t="shared" si="26"/>
        <v>-2.7250742424823926</v>
      </c>
      <c r="AC6" s="35">
        <f t="shared" si="27"/>
        <v>-2.7250742424823926</v>
      </c>
      <c r="AD6" s="27"/>
      <c r="AE6" s="27"/>
      <c r="AF6">
        <v>2.06</v>
      </c>
      <c r="AG6">
        <v>1.86</v>
      </c>
      <c r="AH6" s="36"/>
      <c r="AI6" s="27"/>
      <c r="AJ6" t="s">
        <v>149</v>
      </c>
    </row>
    <row r="7" spans="1:36" s="12" customFormat="1" ht="15" x14ac:dyDescent="0.25">
      <c r="A7">
        <v>2.39</v>
      </c>
      <c r="B7">
        <v>3.3</v>
      </c>
      <c r="C7">
        <v>3.27</v>
      </c>
      <c r="D7" s="20">
        <f t="shared" si="3"/>
        <v>2.7250742424823837E-2</v>
      </c>
      <c r="E7" s="17">
        <f>IF(OR($A7="",$B7="",$C7=""),"",A7*'MPTO_working_3-way'!$I6)</f>
        <v>2.455129274395329</v>
      </c>
      <c r="F7" s="21">
        <f>IF(OR($A7="",$B7="",$C7=""),"",B7*'MPTO_working_3-way'!$I6)</f>
        <v>3.3899274500019185</v>
      </c>
      <c r="G7" s="22">
        <f>IF(OR($A7="",$B7="",$C7=""),"",C7*'MPTO_working_3-way'!$I6)</f>
        <v>3.359109927729174</v>
      </c>
      <c r="H7" s="17">
        <f>IF(OR($A7="",$B7="",$C7=""),"",'MPTO_working_3-way'!E6)</f>
        <v>2.443037758851462</v>
      </c>
      <c r="I7" s="21">
        <f>IF(OR($A7="",$B7="",$C7=""),"",'MPTO_working_3-way'!F6)</f>
        <v>3.4019770400591991</v>
      </c>
      <c r="J7" s="22">
        <f>IF(OR($A7="",$B7="",$C7=""),"",'MPTO_working_3-way'!G6)</f>
        <v>3.3701032180672774</v>
      </c>
      <c r="K7" s="17">
        <f>IF(OR($A7="",$B7="",$C7=""),"",'OddsRatio_working_3-way'!H6)</f>
        <v>2.4483628075045289</v>
      </c>
      <c r="L7" s="21">
        <f>IF(OR($A7="",$B7="",$C7=""),"",'OddsRatio_working_3-way'!I6)</f>
        <v>3.396571551985911</v>
      </c>
      <c r="M7" s="22">
        <f>IF(OR($A7="",$B7="",$C7=""),"",'OddsRatio_working_3-way'!J6)</f>
        <v>3.3653119230469652</v>
      </c>
      <c r="N7" s="23">
        <f t="shared" si="16"/>
        <v>40.731052756734734</v>
      </c>
      <c r="O7" s="24">
        <f t="shared" si="17"/>
        <v>29.499156390483638</v>
      </c>
      <c r="P7" s="24">
        <f t="shared" si="18"/>
        <v>29.769790852781654</v>
      </c>
      <c r="Q7" t="s">
        <v>114</v>
      </c>
      <c r="R7" t="s">
        <v>108</v>
      </c>
      <c r="S7" s="48" t="s">
        <v>154</v>
      </c>
      <c r="T7" s="35">
        <v>100</v>
      </c>
      <c r="U7" s="35">
        <f t="shared" si="19"/>
        <v>76.689976689976689</v>
      </c>
      <c r="V7" s="35">
        <f t="shared" si="20"/>
        <v>71.988795518207283</v>
      </c>
      <c r="W7" s="35">
        <f t="shared" si="21"/>
        <v>48.453608247422686</v>
      </c>
      <c r="X7" s="35">
        <f t="shared" si="22"/>
        <v>79.557596234370038</v>
      </c>
      <c r="Y7" s="35">
        <f t="shared" si="23"/>
        <v>74.856415062600632</v>
      </c>
      <c r="Z7" s="35">
        <f t="shared" si="24"/>
        <v>51.321227791816028</v>
      </c>
      <c r="AA7" s="35">
        <f t="shared" si="25"/>
        <v>-2.8676195443933494</v>
      </c>
      <c r="AB7" s="35">
        <f t="shared" si="26"/>
        <v>-2.8676195443933494</v>
      </c>
      <c r="AC7" s="35">
        <f t="shared" si="27"/>
        <v>-2.8676195443933423</v>
      </c>
      <c r="AD7" s="27"/>
      <c r="AE7" s="27"/>
      <c r="AF7">
        <v>2.29</v>
      </c>
      <c r="AG7">
        <v>1.69</v>
      </c>
      <c r="AH7" s="36"/>
      <c r="AI7" s="27"/>
      <c r="AJ7" t="s">
        <v>149</v>
      </c>
    </row>
    <row r="8" spans="1:36" ht="15" x14ac:dyDescent="0.25">
      <c r="A8">
        <v>4.29</v>
      </c>
      <c r="B8">
        <v>3.57</v>
      </c>
      <c r="C8">
        <v>1.94</v>
      </c>
      <c r="D8" s="20">
        <f t="shared" si="3"/>
        <v>2.8676195443933405E-2</v>
      </c>
      <c r="E8" s="17">
        <f>IF(OR($A8="",$B8="",$C8=""),"",A8*'MPTO_working_3-way'!$I7)</f>
        <v>4.413020878454474</v>
      </c>
      <c r="F8" s="21">
        <f>IF(OR($A8="",$B8="",$C8=""),"",B8*'MPTO_working_3-way'!$I7)</f>
        <v>3.6723740177348421</v>
      </c>
      <c r="G8" s="22">
        <f>IF(OR($A8="",$B8="",$C8=""),"",C8*'MPTO_working_3-way'!$I7)</f>
        <v>1.9956318191612308</v>
      </c>
      <c r="H8" s="17">
        <f>IF(OR($A8="",$B8="",$C8=""),"",'MPTO_working_3-way'!E7)</f>
        <v>4.4734422657492843</v>
      </c>
      <c r="I8" s="21">
        <f>IF(OR($A8="",$B8="",$C8=""),"",'MPTO_working_3-way'!F7)</f>
        <v>3.6961291987131077</v>
      </c>
      <c r="J8" s="22">
        <f>IF(OR($A8="",$B8="",$C8=""),"",'MPTO_working_3-way'!G7)</f>
        <v>1.9766549706232877</v>
      </c>
      <c r="K8" s="17">
        <f>IF(OR($A8="",$B8="",$C8=""),"",'OddsRatio_working_3-way'!H7)</f>
        <v>4.4441971244307021</v>
      </c>
      <c r="L8" s="21">
        <f>IF(OR($A8="",$B8="",$C8=""),"",'OddsRatio_working_3-way'!I7)</f>
        <v>3.6904518570780844</v>
      </c>
      <c r="M8" s="22">
        <f>IF(OR($A8="",$B8="",$C8=""),"",'OddsRatio_working_3-way'!J7)</f>
        <v>1.9840563212659139</v>
      </c>
      <c r="N8" s="23">
        <f t="shared" si="16"/>
        <v>22.660214568262354</v>
      </c>
      <c r="O8" s="24">
        <f t="shared" si="17"/>
        <v>27.230341876147197</v>
      </c>
      <c r="P8" s="24">
        <f t="shared" si="18"/>
        <v>50.10944355559046</v>
      </c>
      <c r="Q8" t="s">
        <v>118</v>
      </c>
      <c r="R8" t="s">
        <v>111</v>
      </c>
      <c r="S8" s="48" t="s">
        <v>154</v>
      </c>
      <c r="T8" s="35">
        <v>100</v>
      </c>
      <c r="U8" s="35">
        <f t="shared" si="19"/>
        <v>52.153110047846894</v>
      </c>
      <c r="V8" s="35">
        <f t="shared" si="20"/>
        <v>72.375690607734811</v>
      </c>
      <c r="W8" s="35">
        <f t="shared" si="21"/>
        <v>71.988795518207283</v>
      </c>
      <c r="X8" s="35">
        <f t="shared" si="22"/>
        <v>55.635513874057921</v>
      </c>
      <c r="Y8" s="35">
        <f t="shared" si="23"/>
        <v>75.858094433945837</v>
      </c>
      <c r="Z8" s="35">
        <f t="shared" si="24"/>
        <v>75.471199344418309</v>
      </c>
      <c r="AA8" s="35">
        <f t="shared" si="25"/>
        <v>-3.4824038262110264</v>
      </c>
      <c r="AB8" s="35">
        <f t="shared" si="26"/>
        <v>-3.4824038262110264</v>
      </c>
      <c r="AC8" s="35">
        <f t="shared" si="27"/>
        <v>-3.4824038262110264</v>
      </c>
      <c r="AF8">
        <v>2.0499999999999998</v>
      </c>
      <c r="AG8">
        <v>1.86</v>
      </c>
      <c r="AJ8" t="s">
        <v>149</v>
      </c>
    </row>
    <row r="9" spans="1:36" ht="15" x14ac:dyDescent="0.25">
      <c r="A9">
        <v>2.09</v>
      </c>
      <c r="B9">
        <v>3.62</v>
      </c>
      <c r="C9">
        <v>3.57</v>
      </c>
      <c r="D9" s="20">
        <f t="shared" si="3"/>
        <v>3.4824038262110335E-2</v>
      </c>
      <c r="E9" s="17">
        <f>IF(OR($A9="",$B9="",$C9=""),"",A9*'MPTO_working_3-way'!$I8)</f>
        <v>2.1627822399678105</v>
      </c>
      <c r="F9" s="21">
        <f>IF(OR($A9="",$B9="",$C9=""),"",B9*'MPTO_working_3-way'!$I8)</f>
        <v>3.7460630185088397</v>
      </c>
      <c r="G9" s="22">
        <f>IF(OR($A9="",$B9="",$C9=""),"",C9*'MPTO_working_3-way'!$I8)</f>
        <v>3.6943218165957337</v>
      </c>
      <c r="H9" s="17">
        <f>IF(OR($A9="",$B9="",$C9=""),"",'MPTO_working_3-way'!E8)</f>
        <v>2.1419656868749835</v>
      </c>
      <c r="I9" s="21">
        <f>IF(OR($A9="",$B9="",$C9=""),"",'MPTO_working_3-way'!F8)</f>
        <v>3.7787884946472348</v>
      </c>
      <c r="J9" s="22">
        <f>IF(OR($A9="",$B9="",$C9=""),"",'MPTO_working_3-way'!G8)</f>
        <v>3.724338857459133</v>
      </c>
      <c r="K9" s="17">
        <f>IF(OR($A9="",$B9="",$C9=""),"",'OddsRatio_working_3-way'!H8)</f>
        <v>2.1503783147776985</v>
      </c>
      <c r="L9" s="21">
        <f>IF(OR($A9="",$B9="",$C9=""),"",'OddsRatio_working_3-way'!I8)</f>
        <v>3.7651295272638272</v>
      </c>
      <c r="M9" s="22">
        <f>IF(OR($A9="",$B9="",$C9=""),"",'OddsRatio_working_3-way'!J8)</f>
        <v>3.7123598797969604</v>
      </c>
      <c r="N9" s="23">
        <f t="shared" si="16"/>
        <v>46.23673995098477</v>
      </c>
      <c r="O9" s="24">
        <f t="shared" si="17"/>
        <v>26.694692402640374</v>
      </c>
      <c r="P9" s="24">
        <f t="shared" si="18"/>
        <v>27.068567646374841</v>
      </c>
      <c r="Q9" t="s">
        <v>74</v>
      </c>
      <c r="R9" t="s">
        <v>130</v>
      </c>
      <c r="S9" s="48" t="s">
        <v>154</v>
      </c>
      <c r="T9" s="35">
        <v>100</v>
      </c>
      <c r="U9" s="35">
        <f t="shared" si="19"/>
        <v>75.550122249388764</v>
      </c>
      <c r="V9" s="35">
        <f t="shared" si="20"/>
        <v>71.509971509971507</v>
      </c>
      <c r="W9" s="35">
        <f t="shared" si="21"/>
        <v>49.494949494949495</v>
      </c>
      <c r="X9" s="35">
        <f t="shared" si="22"/>
        <v>78.995078995078998</v>
      </c>
      <c r="Y9" s="35">
        <f t="shared" si="23"/>
        <v>74.954928255661756</v>
      </c>
      <c r="Z9" s="35">
        <f t="shared" si="24"/>
        <v>52.939906240639736</v>
      </c>
      <c r="AA9" s="35">
        <f t="shared" si="25"/>
        <v>-3.4449567456902344</v>
      </c>
      <c r="AB9" s="35">
        <f t="shared" si="26"/>
        <v>-3.4449567456902486</v>
      </c>
      <c r="AC9" s="35">
        <f t="shared" si="27"/>
        <v>-3.4449567456902415</v>
      </c>
      <c r="AF9">
        <v>1.93</v>
      </c>
      <c r="AG9">
        <v>1.93</v>
      </c>
      <c r="AJ9" t="s">
        <v>106</v>
      </c>
    </row>
    <row r="10" spans="1:36" ht="15" x14ac:dyDescent="0.25">
      <c r="A10">
        <v>4.09</v>
      </c>
      <c r="B10">
        <v>3.51</v>
      </c>
      <c r="C10">
        <v>1.98</v>
      </c>
      <c r="D10" s="20">
        <f t="shared" si="3"/>
        <v>3.4449567456902308E-2</v>
      </c>
      <c r="E10" s="17">
        <f>IF(OR($A10="",$B10="",$C10=""),"",A10*'MPTO_working_3-way'!$I9)</f>
        <v>4.2308987308987307</v>
      </c>
      <c r="F10" s="21">
        <f>IF(OR($A10="",$B10="",$C10=""),"",B10*'MPTO_working_3-way'!$I9)</f>
        <v>3.6309179817737269</v>
      </c>
      <c r="G10" s="22">
        <f>IF(OR($A10="",$B10="",$C10=""),"",C10*'MPTO_working_3-way'!$I9)</f>
        <v>2.0482101435646665</v>
      </c>
      <c r="H10" s="17">
        <f>IF(OR($A10="",$B10="",$C10=""),"",'MPTO_working_3-way'!E9)</f>
        <v>4.2915583762644944</v>
      </c>
      <c r="I10" s="21">
        <f>IF(OR($A10="",$B10="",$C10=""),"",'MPTO_working_3-way'!F9)</f>
        <v>3.6574157781330792</v>
      </c>
      <c r="J10" s="22">
        <f>IF(OR($A10="",$B10="",$C10=""),"",'MPTO_working_3-way'!G9)</f>
        <v>2.0260660862038216</v>
      </c>
      <c r="K10" s="17">
        <f>IF(OR($A10="",$B10="",$C10=""),"",'OddsRatio_working_3-way'!H9)</f>
        <v>4.2626995433339214</v>
      </c>
      <c r="L10" s="21">
        <f>IF(OR($A10="",$B10="",$C10=""),"",'OddsRatio_working_3-way'!I9)</f>
        <v>3.6502834478214052</v>
      </c>
      <c r="M10" s="22">
        <f>IF(OR($A10="",$B10="",$C10=""),"",'OddsRatio_working_3-way'!J9)</f>
        <v>2.0347720234521822</v>
      </c>
      <c r="N10" s="23">
        <f t="shared" si="16"/>
        <v>23.635640170181507</v>
      </c>
      <c r="O10" s="24">
        <f t="shared" si="17"/>
        <v>27.541244528787001</v>
      </c>
      <c r="P10" s="24">
        <f t="shared" si="18"/>
        <v>48.823115301031507</v>
      </c>
      <c r="Q10" t="s">
        <v>129</v>
      </c>
      <c r="R10" t="s">
        <v>128</v>
      </c>
      <c r="S10" s="48" t="s">
        <v>154</v>
      </c>
      <c r="T10" s="35">
        <v>100</v>
      </c>
      <c r="U10" s="35">
        <f t="shared" si="19"/>
        <v>23.664122137404579</v>
      </c>
      <c r="V10" s="35">
        <f t="shared" si="20"/>
        <v>81.378026070763497</v>
      </c>
      <c r="W10" s="35">
        <f t="shared" si="21"/>
        <v>91.228070175438589</v>
      </c>
      <c r="X10" s="35">
        <f t="shared" si="22"/>
        <v>27.3939037537979</v>
      </c>
      <c r="Y10" s="35">
        <f t="shared" si="23"/>
        <v>85.107807687156821</v>
      </c>
      <c r="Z10" s="35">
        <f t="shared" si="24"/>
        <v>94.957851791831914</v>
      </c>
      <c r="AA10" s="35">
        <f t="shared" si="25"/>
        <v>-3.7297816163933213</v>
      </c>
      <c r="AB10" s="35">
        <f t="shared" si="26"/>
        <v>-3.7297816163933248</v>
      </c>
      <c r="AC10" s="35">
        <f t="shared" si="27"/>
        <v>-3.7297816163933248</v>
      </c>
      <c r="AF10">
        <v>2.11</v>
      </c>
      <c r="AG10">
        <v>1.77</v>
      </c>
      <c r="AJ10" t="s">
        <v>106</v>
      </c>
    </row>
    <row r="11" spans="1:36" ht="15" x14ac:dyDescent="0.25">
      <c r="A11">
        <v>1.31</v>
      </c>
      <c r="B11">
        <v>5.37</v>
      </c>
      <c r="C11">
        <v>11.4</v>
      </c>
      <c r="D11" s="20">
        <f t="shared" si="3"/>
        <v>3.729781616393324E-2</v>
      </c>
      <c r="E11" s="17">
        <f>IF(OR($A11="",$B11="",$C11=""),"",A11*'MPTO_working_3-way'!$I10)</f>
        <v>1.3588601391747526</v>
      </c>
      <c r="F11" s="21">
        <f>IF(OR($A11="",$B11="",$C11=""),"",B11*'MPTO_working_3-way'!$I10)</f>
        <v>5.5702892728003217</v>
      </c>
      <c r="G11" s="22">
        <f>IF(OR($A11="",$B11="",$C11=""),"",C11*'MPTO_working_3-way'!$I10)</f>
        <v>11.82519510426884</v>
      </c>
      <c r="H11" s="17">
        <f>IF(OR($A11="",$B11="",$C11=""),"",'MPTO_working_3-way'!E10)</f>
        <v>1.3316888339209472</v>
      </c>
      <c r="I11" s="21">
        <f>IF(OR($A11="",$B11="",$C11=""),"",'MPTO_working_3-way'!F10)</f>
        <v>5.7541659013156385</v>
      </c>
      <c r="J11" s="22">
        <f>IF(OR($A11="",$B11="",$C11=""),"",'MPTO_working_3-way'!G10)</f>
        <v>13.282559799657484</v>
      </c>
      <c r="K11" s="17">
        <f>IF(OR($A11="",$B11="",$C11=""),"",'OddsRatio_working_3-way'!H10)</f>
        <v>1.3395792751276079</v>
      </c>
      <c r="L11" s="21">
        <f>IF(OR($A11="",$B11="",$C11=""),"",'OddsRatio_working_3-way'!I10)</f>
        <v>5.7869723622827314</v>
      </c>
      <c r="M11" s="22">
        <f>IF(OR($A11="",$B11="",$C11=""),"",'OddsRatio_working_3-way'!J10)</f>
        <v>12.39233697202298</v>
      </c>
      <c r="N11" s="23">
        <f t="shared" si="16"/>
        <v>73.591090883518646</v>
      </c>
      <c r="O11" s="24">
        <f t="shared" si="17"/>
        <v>17.952389023726148</v>
      </c>
      <c r="P11" s="24">
        <f t="shared" si="18"/>
        <v>8.4565200927552109</v>
      </c>
      <c r="Q11" t="s">
        <v>71</v>
      </c>
      <c r="R11" t="s">
        <v>72</v>
      </c>
      <c r="S11" s="48" t="s">
        <v>154</v>
      </c>
      <c r="T11" s="35">
        <v>100</v>
      </c>
      <c r="U11" s="35">
        <f t="shared" si="19"/>
        <v>66.88741721854305</v>
      </c>
      <c r="V11" s="35">
        <f t="shared" si="20"/>
        <v>71.590909090909093</v>
      </c>
      <c r="W11" s="35">
        <f t="shared" si="21"/>
        <v>58.15899581589958</v>
      </c>
      <c r="X11" s="35">
        <f t="shared" si="22"/>
        <v>70.250095093191334</v>
      </c>
      <c r="Y11" s="35">
        <f t="shared" si="23"/>
        <v>74.953586965557378</v>
      </c>
      <c r="Z11" s="35">
        <f t="shared" si="24"/>
        <v>61.521673690547864</v>
      </c>
      <c r="AA11" s="35">
        <f t="shared" si="25"/>
        <v>-3.3626778746482842</v>
      </c>
      <c r="AB11" s="35">
        <f t="shared" si="26"/>
        <v>-3.3626778746482842</v>
      </c>
      <c r="AC11" s="35">
        <f t="shared" si="27"/>
        <v>-3.3626778746482842</v>
      </c>
      <c r="AF11">
        <v>1.78</v>
      </c>
      <c r="AG11">
        <v>2.1</v>
      </c>
      <c r="AJ11" t="s">
        <v>106</v>
      </c>
    </row>
    <row r="12" spans="1:36" ht="15" x14ac:dyDescent="0.25">
      <c r="A12">
        <v>3.02</v>
      </c>
      <c r="B12">
        <v>3.52</v>
      </c>
      <c r="C12">
        <v>2.39</v>
      </c>
      <c r="D12" s="20">
        <f t="shared" si="3"/>
        <v>3.3626778746482788E-2</v>
      </c>
      <c r="E12" s="17">
        <f>IF(OR($A12="",$B12="",$C12=""),"",A12*'MPTO_working_3-way'!$I11)</f>
        <v>3.1215528718143779</v>
      </c>
      <c r="F12" s="21">
        <f>IF(OR($A12="",$B12="",$C12=""),"",B12*'MPTO_working_3-way'!$I11)</f>
        <v>3.6383662611876195</v>
      </c>
      <c r="G12" s="22">
        <f>IF(OR($A12="",$B12="",$C12=""),"",C12*'MPTO_working_3-way'!$I11)</f>
        <v>2.4703680012040938</v>
      </c>
      <c r="H12" s="17">
        <f>IF(OR($A12="",$B12="",$C12=""),"",'MPTO_working_3-way'!E11)</f>
        <v>3.1258117189363408</v>
      </c>
      <c r="I12" s="21">
        <f>IF(OR($A12="",$B12="",$C12=""),"",'MPTO_working_3-way'!F11)</f>
        <v>3.6645878543718524</v>
      </c>
      <c r="J12" s="22">
        <f>IF(OR($A12="",$B12="",$C12=""),"",'MPTO_working_3-way'!G11)</f>
        <v>2.4557889497570242</v>
      </c>
      <c r="K12" s="17">
        <f>IF(OR($A12="",$B12="",$C12=""),"",'OddsRatio_working_3-way'!H11)</f>
        <v>3.1250985492648344</v>
      </c>
      <c r="L12" s="21">
        <f>IF(OR($A12="",$B12="",$C12=""),"",'OddsRatio_working_3-way'!I11)</f>
        <v>3.6511130416571205</v>
      </c>
      <c r="M12" s="22">
        <f>IF(OR($A12="",$B12="",$C12=""),"",'OddsRatio_working_3-way'!J11)</f>
        <v>2.4623202888505547</v>
      </c>
      <c r="N12" s="23">
        <f t="shared" si="16"/>
        <v>32.035337572826627</v>
      </c>
      <c r="O12" s="24">
        <f t="shared" si="17"/>
        <v>27.484863485777389</v>
      </c>
      <c r="P12" s="24">
        <f t="shared" si="18"/>
        <v>40.479798941395991</v>
      </c>
      <c r="Q12" t="s">
        <v>73</v>
      </c>
      <c r="R12" t="s">
        <v>75</v>
      </c>
      <c r="S12" s="48" t="s">
        <v>154</v>
      </c>
      <c r="T12" s="35">
        <v>100</v>
      </c>
      <c r="U12" s="35">
        <f t="shared" si="19"/>
        <v>60.317460317460316</v>
      </c>
      <c r="V12" s="35">
        <f t="shared" si="20"/>
        <v>70.059880239520965</v>
      </c>
      <c r="W12" s="35">
        <f t="shared" si="21"/>
        <v>66.329966329966325</v>
      </c>
      <c r="X12" s="35">
        <f t="shared" si="22"/>
        <v>63.610153430512703</v>
      </c>
      <c r="Y12" s="35">
        <f t="shared" si="23"/>
        <v>73.352573352573344</v>
      </c>
      <c r="Z12" s="35">
        <f t="shared" si="24"/>
        <v>69.622659443018733</v>
      </c>
      <c r="AA12" s="35">
        <f t="shared" si="25"/>
        <v>-3.2926931130523869</v>
      </c>
      <c r="AB12" s="35">
        <f t="shared" si="26"/>
        <v>-3.2926931130523798</v>
      </c>
      <c r="AC12" s="35">
        <f t="shared" si="27"/>
        <v>-3.2926931130524082</v>
      </c>
      <c r="AF12">
        <v>1.92</v>
      </c>
      <c r="AG12">
        <v>1.95</v>
      </c>
      <c r="AJ12" t="s">
        <v>106</v>
      </c>
    </row>
    <row r="13" spans="1:36" ht="15" x14ac:dyDescent="0.25">
      <c r="A13">
        <v>2.52</v>
      </c>
      <c r="B13">
        <v>3.34</v>
      </c>
      <c r="C13">
        <v>2.97</v>
      </c>
      <c r="D13" s="20">
        <f t="shared" si="3"/>
        <v>3.2926931130524029E-2</v>
      </c>
      <c r="E13" s="17">
        <f>IF(OR($A13="",$B13="",$C13=""),"",A13*'MPTO_working_3-way'!$I12)</f>
        <v>2.6029758664489204</v>
      </c>
      <c r="F13" s="21">
        <f>IF(OR($A13="",$B13="",$C13=""),"",B13*'MPTO_working_3-way'!$I12)</f>
        <v>3.4499759499759501</v>
      </c>
      <c r="G13" s="22">
        <f>IF(OR($A13="",$B13="",$C13=""),"",C13*'MPTO_working_3-way'!$I12)</f>
        <v>3.0677929854576567</v>
      </c>
      <c r="H13" s="17">
        <f>IF(OR($A13="",$B13="",$C13=""),"",'MPTO_working_3-way'!E12)</f>
        <v>2.5916823632160799</v>
      </c>
      <c r="I13" s="21">
        <f>IF(OR($A13="",$B13="",$C13=""),"",'MPTO_working_3-way'!F12)</f>
        <v>3.4670991751492921</v>
      </c>
      <c r="J13" s="22">
        <f>IF(OR($A13="",$B13="",$C13=""),"",'MPTO_working_3-way'!G12)</f>
        <v>3.0700773429854866</v>
      </c>
      <c r="K13" s="17">
        <f>IF(OR($A13="",$B13="",$C13=""),"",'OddsRatio_working_3-way'!H12)</f>
        <v>2.5968881025222963</v>
      </c>
      <c r="L13" s="21">
        <f>IF(OR($A13="",$B13="",$C13=""),"",'OddsRatio_working_3-way'!I12)</f>
        <v>3.4583672104619554</v>
      </c>
      <c r="M13" s="22">
        <f>IF(OR($A13="",$B13="",$C13=""),"",'OddsRatio_working_3-way'!J12)</f>
        <v>3.0696510276111346</v>
      </c>
      <c r="N13" s="23">
        <f t="shared" si="16"/>
        <v>38.41756709654932</v>
      </c>
      <c r="O13" s="24">
        <f t="shared" si="17"/>
        <v>28.985709306378528</v>
      </c>
      <c r="P13" s="24">
        <f t="shared" si="18"/>
        <v>32.596723597072149</v>
      </c>
      <c r="Q13" t="s">
        <v>77</v>
      </c>
      <c r="R13" t="s">
        <v>79</v>
      </c>
      <c r="S13" s="48" t="s">
        <v>154</v>
      </c>
      <c r="T13" s="35">
        <v>100</v>
      </c>
      <c r="U13" s="35">
        <f t="shared" si="19"/>
        <v>42.857142857142854</v>
      </c>
      <c r="V13" s="35">
        <f t="shared" si="20"/>
        <v>73.333333333333329</v>
      </c>
      <c r="W13" s="35">
        <f t="shared" si="21"/>
        <v>80.079681274900395</v>
      </c>
      <c r="X13" s="35">
        <f t="shared" si="22"/>
        <v>46.58698539176627</v>
      </c>
      <c r="Y13" s="35">
        <f t="shared" si="23"/>
        <v>77.063175867956744</v>
      </c>
      <c r="Z13" s="35">
        <f t="shared" si="24"/>
        <v>83.809523809523796</v>
      </c>
      <c r="AA13" s="35">
        <f t="shared" si="25"/>
        <v>-3.7298425346234154</v>
      </c>
      <c r="AB13" s="35">
        <f t="shared" si="26"/>
        <v>-3.7298425346234154</v>
      </c>
      <c r="AC13" s="35">
        <f t="shared" si="27"/>
        <v>-3.7298425346234012</v>
      </c>
      <c r="AF13">
        <v>2.04</v>
      </c>
      <c r="AG13">
        <v>1.84</v>
      </c>
      <c r="AJ13" t="s">
        <v>107</v>
      </c>
    </row>
    <row r="14" spans="1:36" ht="15" x14ac:dyDescent="0.25">
      <c r="A14">
        <v>1.75</v>
      </c>
      <c r="B14">
        <v>3.75</v>
      </c>
      <c r="C14">
        <v>5.0199999999999996</v>
      </c>
      <c r="D14" s="20">
        <f t="shared" si="3"/>
        <v>3.7298425346234065E-2</v>
      </c>
      <c r="E14" s="17">
        <f>IF(OR($A14="",$B14="",$C14=""),"",A14*'MPTO_working_3-way'!$I13)</f>
        <v>1.8152722443559095</v>
      </c>
      <c r="F14" s="21">
        <f>IF(OR($A14="",$B14="",$C14=""),"",B14*'MPTO_working_3-way'!$I13)</f>
        <v>3.8898690950483776</v>
      </c>
      <c r="G14" s="22">
        <f>IF(OR($A14="",$B14="",$C14=""),"",C14*'MPTO_working_3-way'!$I13)</f>
        <v>5.207238095238095</v>
      </c>
      <c r="H14" s="17">
        <f>IF(OR($A14="",$B14="",$C14=""),"",'MPTO_working_3-way'!E13)</f>
        <v>1.7889223250446862</v>
      </c>
      <c r="I14" s="21">
        <f>IF(OR($A14="",$B14="",$C14=""),"",'MPTO_working_3-way'!F13)</f>
        <v>3.9333863986866322</v>
      </c>
      <c r="J14" s="22">
        <f>IF(OR($A14="",$B14="",$C14=""),"",'MPTO_working_3-way'!G13)</f>
        <v>5.3541680774700335</v>
      </c>
      <c r="K14" s="17">
        <f>IF(OR($A14="",$B14="",$C14=""),"",'OddsRatio_working_3-way'!H13)</f>
        <v>1.7985102371166295</v>
      </c>
      <c r="L14" s="21">
        <f>IF(OR($A14="",$B14="",$C14=""),"",'OddsRatio_working_3-way'!I13)</f>
        <v>3.9278708694276401</v>
      </c>
      <c r="M14" s="22">
        <f>IF(OR($A14="",$B14="",$C14=""),"",'OddsRatio_working_3-way'!J13)</f>
        <v>5.2800148709451324</v>
      </c>
      <c r="N14" s="23">
        <f t="shared" si="16"/>
        <v>55.088155680737437</v>
      </c>
      <c r="O14" s="24">
        <f t="shared" si="17"/>
        <v>25.707805984344141</v>
      </c>
      <c r="P14" s="24">
        <f t="shared" si="18"/>
        <v>19.20403833491843</v>
      </c>
      <c r="Q14" t="s">
        <v>78</v>
      </c>
      <c r="R14" t="s">
        <v>83</v>
      </c>
      <c r="S14" s="48" t="s">
        <v>154</v>
      </c>
      <c r="T14" s="35">
        <v>100</v>
      </c>
      <c r="U14" s="35">
        <f t="shared" si="19"/>
        <v>54.954954954954964</v>
      </c>
      <c r="V14" s="35">
        <f t="shared" si="20"/>
        <v>71.910112359550567</v>
      </c>
      <c r="W14" s="35">
        <f t="shared" si="21"/>
        <v>69.696969696969703</v>
      </c>
      <c r="X14" s="35">
        <f t="shared" si="22"/>
        <v>58.392917943479738</v>
      </c>
      <c r="Y14" s="35">
        <f t="shared" si="23"/>
        <v>75.348075348075355</v>
      </c>
      <c r="Z14" s="35">
        <f t="shared" si="24"/>
        <v>73.134932685494476</v>
      </c>
      <c r="AA14" s="35">
        <f t="shared" si="25"/>
        <v>-3.4379629885247738</v>
      </c>
      <c r="AB14" s="35">
        <f t="shared" si="26"/>
        <v>-3.437962988524788</v>
      </c>
      <c r="AC14" s="35">
        <f t="shared" si="27"/>
        <v>-3.4379629885247738</v>
      </c>
      <c r="AF14">
        <v>2.04</v>
      </c>
      <c r="AG14">
        <v>1.84</v>
      </c>
      <c r="AJ14" t="s">
        <v>107</v>
      </c>
    </row>
    <row r="15" spans="1:36" ht="15" x14ac:dyDescent="0.25">
      <c r="A15">
        <v>2.2200000000000002</v>
      </c>
      <c r="B15">
        <v>3.56</v>
      </c>
      <c r="C15">
        <v>3.3</v>
      </c>
      <c r="D15" s="20">
        <f t="shared" si="3"/>
        <v>3.4379629885247898E-2</v>
      </c>
      <c r="E15" s="17">
        <f>IF(OR($A15="",$B15="",$C15=""),"",A15*'MPTO_working_3-way'!$I14)</f>
        <v>2.2963227783452504</v>
      </c>
      <c r="F15" s="21">
        <f>IF(OR($A15="",$B15="",$C15=""),"",B15*'MPTO_working_3-way'!$I14)</f>
        <v>3.6823914823914827</v>
      </c>
      <c r="G15" s="22">
        <f>IF(OR($A15="",$B15="",$C15=""),"",C15*'MPTO_working_3-way'!$I14)</f>
        <v>3.413452778621318</v>
      </c>
      <c r="H15" s="17">
        <f>IF(OR($A15="",$B15="",$C15=""),"",'MPTO_working_3-way'!E14)</f>
        <v>2.2779532400743463</v>
      </c>
      <c r="I15" s="21">
        <f>IF(OR($A15="",$B15="",$C15=""),"",'MPTO_working_3-way'!F14)</f>
        <v>3.7114152028142398</v>
      </c>
      <c r="J15" s="22">
        <f>IF(OR($A15="",$B15="",$C15=""),"",'MPTO_working_3-way'!G14)</f>
        <v>3.4297031161234663</v>
      </c>
      <c r="K15" s="17">
        <f>IF(OR($A15="",$B15="",$C15=""),"",'OddsRatio_working_3-way'!H14)</f>
        <v>2.2856944760394495</v>
      </c>
      <c r="L15" s="21">
        <f>IF(OR($A15="",$B15="",$C15=""),"",'OddsRatio_working_3-way'!I14)</f>
        <v>3.6978507038204831</v>
      </c>
      <c r="M15" s="22">
        <f>IF(OR($A15="",$B15="",$C15=""),"",'OddsRatio_working_3-way'!J14)</f>
        <v>3.423850241713716</v>
      </c>
      <c r="N15" s="23">
        <f t="shared" si="16"/>
        <v>43.54788488056581</v>
      </c>
      <c r="O15" s="24">
        <f t="shared" si="17"/>
        <v>27.156265290689912</v>
      </c>
      <c r="P15" s="24">
        <f t="shared" si="18"/>
        <v>29.295849828744274</v>
      </c>
      <c r="Q15" t="s">
        <v>80</v>
      </c>
      <c r="R15" t="s">
        <v>81</v>
      </c>
      <c r="S15" s="48" t="s">
        <v>154</v>
      </c>
      <c r="T15" s="35">
        <v>100</v>
      </c>
      <c r="U15" s="35">
        <f t="shared" si="19"/>
        <v>61.240310077519375</v>
      </c>
      <c r="V15" s="35">
        <f t="shared" si="20"/>
        <v>68.75</v>
      </c>
      <c r="W15" s="35">
        <f t="shared" si="21"/>
        <v>66.666666666666657</v>
      </c>
      <c r="X15" s="35">
        <f t="shared" si="22"/>
        <v>64.583333333333329</v>
      </c>
      <c r="Y15" s="35">
        <f t="shared" si="23"/>
        <v>72.093023255813947</v>
      </c>
      <c r="Z15" s="35">
        <f t="shared" si="24"/>
        <v>70.009689922480618</v>
      </c>
      <c r="AA15" s="35">
        <f t="shared" si="25"/>
        <v>-3.3430232558139537</v>
      </c>
      <c r="AB15" s="35">
        <f t="shared" si="26"/>
        <v>-3.3430232558139465</v>
      </c>
      <c r="AC15" s="35">
        <f t="shared" si="27"/>
        <v>-3.3430232558139608</v>
      </c>
      <c r="AF15">
        <v>1.91</v>
      </c>
      <c r="AG15">
        <v>1.96</v>
      </c>
      <c r="AJ15" t="s">
        <v>107</v>
      </c>
    </row>
    <row r="16" spans="1:36" ht="15" x14ac:dyDescent="0.25">
      <c r="A16">
        <v>2.58</v>
      </c>
      <c r="B16">
        <v>3.2</v>
      </c>
      <c r="C16">
        <v>3</v>
      </c>
      <c r="D16" s="20">
        <f t="shared" si="3"/>
        <v>3.3430232558139483E-2</v>
      </c>
      <c r="E16" s="17">
        <f>IF(OR($A16="",$B16="",$C16=""),"",A16*'MPTO_working_3-way'!$I15)</f>
        <v>2.6662499999999998</v>
      </c>
      <c r="F16" s="21">
        <f>IF(OR($A16="",$B16="",$C16=""),"",B16*'MPTO_working_3-way'!$I15)</f>
        <v>3.3069767441860467</v>
      </c>
      <c r="G16" s="22">
        <f>IF(OR($A16="",$B16="",$C16=""),"",C16*'MPTO_working_3-way'!$I15)</f>
        <v>3.1002906976744184</v>
      </c>
      <c r="H16" s="17">
        <f>IF(OR($A16="",$B16="",$C16=""),"",'MPTO_working_3-way'!E15)</f>
        <v>2.6563706563706564</v>
      </c>
      <c r="I16" s="21">
        <f>IF(OR($A16="",$B16="",$C16=""),"",'MPTO_working_3-way'!F15)</f>
        <v>3.3183279742765279</v>
      </c>
      <c r="J16" s="22">
        <f>IF(OR($A16="",$B16="",$C16=""),"",'MPTO_working_3-way'!G15)</f>
        <v>3.1037593984962406</v>
      </c>
      <c r="K16" s="17">
        <f>IF(OR($A16="",$B16="",$C16=""),"",'OddsRatio_working_3-way'!H15)</f>
        <v>2.6609420234785937</v>
      </c>
      <c r="L16" s="21">
        <f>IF(OR($A16="",$B16="",$C16=""),"",'OddsRatio_working_3-way'!I15)</f>
        <v>3.3127040833246233</v>
      </c>
      <c r="M16" s="22">
        <f>IF(OR($A16="",$B16="",$C16=""),"",'OddsRatio_working_3-way'!J15)</f>
        <v>3.1024582575678394</v>
      </c>
      <c r="N16" s="23">
        <f t="shared" si="16"/>
        <v>37.505860290670419</v>
      </c>
      <c r="O16" s="24">
        <f t="shared" si="17"/>
        <v>30.239099859353026</v>
      </c>
      <c r="P16" s="24">
        <f t="shared" si="18"/>
        <v>32.255039849976555</v>
      </c>
      <c r="Q16" t="s">
        <v>76</v>
      </c>
      <c r="R16" t="s">
        <v>82</v>
      </c>
      <c r="S16" s="48" t="s">
        <v>154</v>
      </c>
      <c r="T16" s="35">
        <v>100</v>
      </c>
      <c r="U16" s="35">
        <f t="shared" si="19"/>
        <v>70.760233918128648</v>
      </c>
      <c r="V16" s="35">
        <f t="shared" si="20"/>
        <v>72.527472527472526</v>
      </c>
      <c r="W16" s="35">
        <f t="shared" si="21"/>
        <v>52.153110047846894</v>
      </c>
      <c r="X16" s="35">
        <f t="shared" si="22"/>
        <v>75.31941742468058</v>
      </c>
      <c r="Y16" s="35">
        <f t="shared" si="23"/>
        <v>77.086656034024458</v>
      </c>
      <c r="Z16" s="35">
        <f t="shared" si="24"/>
        <v>56.712293554398819</v>
      </c>
      <c r="AA16" s="35">
        <f t="shared" si="25"/>
        <v>-4.5591835065519319</v>
      </c>
      <c r="AB16" s="35">
        <f t="shared" si="26"/>
        <v>-4.5591835065519319</v>
      </c>
      <c r="AC16" s="35">
        <f t="shared" si="27"/>
        <v>-4.5591835065519248</v>
      </c>
      <c r="AF16">
        <v>2.38</v>
      </c>
      <c r="AG16">
        <v>1.62</v>
      </c>
      <c r="AJ16" t="s">
        <v>107</v>
      </c>
    </row>
    <row r="17" spans="1:36" ht="15" x14ac:dyDescent="0.25">
      <c r="A17">
        <v>3.42</v>
      </c>
      <c r="B17">
        <v>3.64</v>
      </c>
      <c r="C17">
        <v>2.09</v>
      </c>
      <c r="D17" s="20">
        <f t="shared" si="3"/>
        <v>4.5591835065519337E-2</v>
      </c>
      <c r="E17" s="17">
        <f>IF(OR($A17="",$B17="",$C17=""),"",A17*'MPTO_working_3-way'!$I16)</f>
        <v>3.575924075924076</v>
      </c>
      <c r="F17" s="21">
        <f>IF(OR($A17="",$B17="",$C17=""),"",B17*'MPTO_working_3-way'!$I16)</f>
        <v>3.8059542796384904</v>
      </c>
      <c r="G17" s="22">
        <f>IF(OR($A17="",$B17="",$C17=""),"",C17*'MPTO_working_3-way'!$I16)</f>
        <v>2.1852869352869351</v>
      </c>
      <c r="H17" s="17">
        <f>IF(OR($A17="",$B17="",$C17=""),"",'MPTO_working_3-way'!E16)</f>
        <v>3.6074986300984926</v>
      </c>
      <c r="I17" s="21">
        <f>IF(OR($A17="",$B17="",$C17=""),"",'MPTO_working_3-way'!F16)</f>
        <v>3.8531488470860129</v>
      </c>
      <c r="J17" s="22">
        <f>IF(OR($A17="",$B17="",$C17=""),"",'MPTO_working_3-way'!G16)</f>
        <v>2.1585608837475196</v>
      </c>
      <c r="K17" s="17">
        <f>IF(OR($A17="",$B17="",$C17=""),"",'OddsRatio_working_3-way'!H16)</f>
        <v>3.5961256953322382</v>
      </c>
      <c r="L17" s="21">
        <f>IF(OR($A17="",$B17="",$C17=""),"",'OddsRatio_working_3-way'!I16)</f>
        <v>3.8321371221806237</v>
      </c>
      <c r="M17" s="22">
        <f>IF(OR($A17="",$B17="",$C17=""),"",'OddsRatio_working_3-way'!J16)</f>
        <v>2.1693293421124542</v>
      </c>
      <c r="N17" s="23">
        <f t="shared" si="16"/>
        <v>27.964799553010195</v>
      </c>
      <c r="O17" s="24">
        <f t="shared" si="17"/>
        <v>26.274619360245843</v>
      </c>
      <c r="P17" s="24">
        <f t="shared" si="18"/>
        <v>45.760581086743962</v>
      </c>
      <c r="Q17" t="s">
        <v>84</v>
      </c>
      <c r="R17" t="s">
        <v>87</v>
      </c>
      <c r="S17" s="48" t="s">
        <v>154</v>
      </c>
      <c r="T17" s="35">
        <v>100</v>
      </c>
      <c r="U17" s="35">
        <f t="shared" si="19"/>
        <v>59.514170040485837</v>
      </c>
      <c r="V17" s="35">
        <f t="shared" si="20"/>
        <v>73.045822102425873</v>
      </c>
      <c r="W17" s="35">
        <f t="shared" si="21"/>
        <v>63.099630996309962</v>
      </c>
      <c r="X17" s="35">
        <f t="shared" si="22"/>
        <v>63.85454690126415</v>
      </c>
      <c r="Y17" s="35">
        <f t="shared" si="23"/>
        <v>77.386198963204194</v>
      </c>
      <c r="Z17" s="35">
        <f t="shared" si="24"/>
        <v>67.44000785708829</v>
      </c>
      <c r="AA17" s="35">
        <f t="shared" si="25"/>
        <v>-4.3403768607783135</v>
      </c>
      <c r="AB17" s="35">
        <f t="shared" si="26"/>
        <v>-4.3403768607783206</v>
      </c>
      <c r="AC17" s="35">
        <f t="shared" si="27"/>
        <v>-4.3403768607783277</v>
      </c>
      <c r="AF17">
        <v>1.88</v>
      </c>
      <c r="AG17">
        <v>1.95</v>
      </c>
      <c r="AJ17" t="s">
        <v>70</v>
      </c>
    </row>
    <row r="18" spans="1:36" ht="15" x14ac:dyDescent="0.25">
      <c r="A18">
        <v>2.4700000000000002</v>
      </c>
      <c r="B18">
        <v>3.71</v>
      </c>
      <c r="C18">
        <v>2.71</v>
      </c>
      <c r="D18" s="20">
        <f t="shared" si="3"/>
        <v>4.3403768607783277E-2</v>
      </c>
      <c r="E18" s="17">
        <f>IF(OR($A18="",$B18="",$C18=""),"",A18*'MPTO_working_3-way'!$I17)</f>
        <v>2.577207308461225</v>
      </c>
      <c r="F18" s="21">
        <f>IF(OR($A18="",$B18="",$C18=""),"",B18*'MPTO_working_3-way'!$I17)</f>
        <v>3.8710279815348758</v>
      </c>
      <c r="G18" s="22">
        <f>IF(OR($A18="",$B18="",$C18=""),"",C18*'MPTO_working_3-way'!$I17)</f>
        <v>2.8276242129270925</v>
      </c>
      <c r="H18" s="17">
        <f>IF(OR($A18="",$B18="",$C18=""),"",'MPTO_working_3-way'!E17)</f>
        <v>2.561538551197863</v>
      </c>
      <c r="I18" s="21">
        <f>IF(OR($A18="",$B18="",$C18=""),"",'MPTO_working_3-way'!F17)</f>
        <v>3.9204331453810441</v>
      </c>
      <c r="J18" s="22">
        <f>IF(OR($A18="",$B18="",$C18=""),"",'MPTO_working_3-way'!G17)</f>
        <v>2.8205898885433416</v>
      </c>
      <c r="K18" s="17">
        <f>IF(OR($A18="",$B18="",$C18=""),"",'OddsRatio_working_3-way'!H17)</f>
        <v>2.5692912345454859</v>
      </c>
      <c r="L18" s="21">
        <f>IF(OR($A18="",$B18="",$C18=""),"",'OddsRatio_working_3-way'!I17)</f>
        <v>3.8930471058627658</v>
      </c>
      <c r="M18" s="22">
        <f>IF(OR($A18="",$B18="",$C18=""),"",'OddsRatio_working_3-way'!J17)</f>
        <v>2.82550204834883</v>
      </c>
      <c r="N18" s="23">
        <f t="shared" si="16"/>
        <v>38.801690369141113</v>
      </c>
      <c r="O18" s="24">
        <f t="shared" si="17"/>
        <v>25.832931323929532</v>
      </c>
      <c r="P18" s="24">
        <f t="shared" si="18"/>
        <v>35.365378306929358</v>
      </c>
      <c r="Q18" t="s">
        <v>85</v>
      </c>
      <c r="R18" t="s">
        <v>91</v>
      </c>
      <c r="S18" s="48" t="s">
        <v>154</v>
      </c>
      <c r="T18" s="35">
        <v>100</v>
      </c>
      <c r="U18" s="35">
        <f t="shared" si="19"/>
        <v>57.983193277310924</v>
      </c>
      <c r="V18" s="35">
        <f t="shared" si="20"/>
        <v>70.149253731343279</v>
      </c>
      <c r="W18" s="35">
        <f t="shared" si="21"/>
        <v>67.532467532467535</v>
      </c>
      <c r="X18" s="35">
        <f t="shared" si="22"/>
        <v>62.318278736189178</v>
      </c>
      <c r="Y18" s="35">
        <f t="shared" si="23"/>
        <v>74.484339190221547</v>
      </c>
      <c r="Z18" s="35">
        <f t="shared" si="24"/>
        <v>71.867552991345789</v>
      </c>
      <c r="AA18" s="35">
        <f t="shared" si="25"/>
        <v>-4.3350854588782539</v>
      </c>
      <c r="AB18" s="35">
        <f t="shared" si="26"/>
        <v>-4.3350854588782681</v>
      </c>
      <c r="AC18" s="35">
        <f t="shared" si="27"/>
        <v>-4.3350854588782539</v>
      </c>
      <c r="AF18">
        <v>1.63</v>
      </c>
      <c r="AG18">
        <v>2.31</v>
      </c>
      <c r="AJ18" t="s">
        <v>70</v>
      </c>
    </row>
    <row r="19" spans="1:36" ht="15" x14ac:dyDescent="0.25">
      <c r="A19">
        <v>2.38</v>
      </c>
      <c r="B19">
        <v>3.35</v>
      </c>
      <c r="C19">
        <v>3.08</v>
      </c>
      <c r="D19" s="20">
        <f t="shared" si="3"/>
        <v>4.3350854588782628E-2</v>
      </c>
      <c r="E19" s="17">
        <f>IF(OR($A19="",$B19="",$C19=""),"",A19*'MPTO_working_3-way'!$I18)</f>
        <v>2.4831750339213023</v>
      </c>
      <c r="F19" s="21">
        <f>IF(OR($A19="",$B19="",$C19=""),"",B19*'MPTO_working_3-way'!$I18)</f>
        <v>3.4952253628724219</v>
      </c>
      <c r="G19" s="22">
        <f>IF(OR($A19="",$B19="",$C19=""),"",C19*'MPTO_working_3-way'!$I18)</f>
        <v>3.2135206321334504</v>
      </c>
      <c r="H19" s="17">
        <f>IF(OR($A19="",$B19="",$C19=""),"",'MPTO_working_3-way'!E18)</f>
        <v>2.4647674897890357</v>
      </c>
      <c r="I19" s="21">
        <f>IF(OR($A19="",$B19="",$C19=""),"",'MPTO_working_3-way'!F18)</f>
        <v>3.5204179935240445</v>
      </c>
      <c r="J19" s="22">
        <f>IF(OR($A19="",$B19="",$C19=""),"",'MPTO_working_3-way'!G18)</f>
        <v>3.2234664249047449</v>
      </c>
      <c r="K19" s="17">
        <f>IF(OR($A19="",$B19="",$C19=""),"",'OddsRatio_working_3-way'!H18)</f>
        <v>2.472870506241629</v>
      </c>
      <c r="L19" s="21">
        <f>IF(OR($A19="",$B19="",$C19=""),"",'OddsRatio_working_3-way'!I18)</f>
        <v>3.5081490504839334</v>
      </c>
      <c r="M19" s="22">
        <f>IF(OR($A19="",$B19="",$C19=""),"",'OddsRatio_working_3-way'!J18)</f>
        <v>3.2199787340453532</v>
      </c>
      <c r="N19" s="23">
        <f t="shared" si="16"/>
        <v>40.27102344134201</v>
      </c>
      <c r="O19" s="24">
        <f t="shared" si="17"/>
        <v>28.610458444893723</v>
      </c>
      <c r="P19" s="24">
        <f t="shared" si="18"/>
        <v>31.118518113764278</v>
      </c>
      <c r="Q19" t="s">
        <v>97</v>
      </c>
      <c r="R19" t="s">
        <v>86</v>
      </c>
      <c r="S19" s="48" t="s">
        <v>154</v>
      </c>
      <c r="T19" s="35">
        <v>100</v>
      </c>
      <c r="U19" s="35">
        <f t="shared" si="19"/>
        <v>30.069930069930074</v>
      </c>
      <c r="V19" s="35">
        <f t="shared" si="20"/>
        <v>79.38144329896906</v>
      </c>
      <c r="W19" s="35">
        <f t="shared" si="21"/>
        <v>85.69384835479255</v>
      </c>
      <c r="X19" s="35">
        <f t="shared" si="22"/>
        <v>34.924708346238361</v>
      </c>
      <c r="Y19" s="35">
        <f t="shared" si="23"/>
        <v>84.236221575277369</v>
      </c>
      <c r="Z19" s="35">
        <f t="shared" si="24"/>
        <v>90.548626631100873</v>
      </c>
      <c r="AA19" s="35">
        <f t="shared" si="25"/>
        <v>-4.8547782763082878</v>
      </c>
      <c r="AB19" s="35">
        <f t="shared" si="26"/>
        <v>-4.8547782763083092</v>
      </c>
      <c r="AC19" s="35">
        <f t="shared" si="27"/>
        <v>-4.8547782763083234</v>
      </c>
      <c r="AF19">
        <v>2.11</v>
      </c>
      <c r="AG19">
        <v>1.74</v>
      </c>
      <c r="AJ19" t="s">
        <v>70</v>
      </c>
    </row>
    <row r="20" spans="1:36" ht="15" x14ac:dyDescent="0.25">
      <c r="A20">
        <v>1.43</v>
      </c>
      <c r="B20">
        <v>4.8499999999999996</v>
      </c>
      <c r="C20">
        <v>6.99</v>
      </c>
      <c r="D20" s="20">
        <f t="shared" si="3"/>
        <v>4.8547782763083136E-2</v>
      </c>
      <c r="E20" s="17">
        <f>IF(OR($A20="",$B20="",$C20=""),"",A20*'MPTO_working_3-way'!$I19)</f>
        <v>1.4994233293512089</v>
      </c>
      <c r="F20" s="21">
        <f>IF(OR($A20="",$B20="",$C20=""),"",B20*'MPTO_working_3-way'!$I19)</f>
        <v>5.0854567464009532</v>
      </c>
      <c r="G20" s="22">
        <f>IF(OR($A20="",$B20="",$C20=""),"",C20*'MPTO_working_3-way'!$I19)</f>
        <v>7.3293490015139513</v>
      </c>
      <c r="H20" s="17">
        <f>IF(OR($A20="",$B20="",$C20=""),"",'MPTO_working_3-way'!E19)</f>
        <v>1.463875708479673</v>
      </c>
      <c r="I20" s="21">
        <f>IF(OR($A20="",$B20="",$C20=""),"",'MPTO_working_3-way'!F19)</f>
        <v>5.263075548215042</v>
      </c>
      <c r="J20" s="22">
        <f>IF(OR($A20="",$B20="",$C20=""),"",'MPTO_working_3-way'!G19)</f>
        <v>7.8815297504002775</v>
      </c>
      <c r="K20" s="17">
        <f>IF(OR($A20="",$B20="",$C20=""),"",'OddsRatio_working_3-way'!H19)</f>
        <v>1.4746336222423257</v>
      </c>
      <c r="L20" s="21">
        <f>IF(OR($A20="",$B20="",$C20=""),"",'OddsRatio_working_3-way'!I19)</f>
        <v>5.2496266177510549</v>
      </c>
      <c r="M20" s="22">
        <f>IF(OR($A20="",$B20="",$C20=""),"",'OddsRatio_working_3-way'!J19)</f>
        <v>7.6117567377477489</v>
      </c>
      <c r="N20" s="23">
        <f t="shared" si="16"/>
        <v>66.692306330373938</v>
      </c>
      <c r="O20" s="24">
        <f t="shared" si="17"/>
        <v>19.663917124213349</v>
      </c>
      <c r="P20" s="24">
        <f t="shared" si="18"/>
        <v>13.643776545412695</v>
      </c>
      <c r="Q20" t="s">
        <v>95</v>
      </c>
      <c r="R20" t="s">
        <v>88</v>
      </c>
      <c r="S20" s="48" t="s">
        <v>154</v>
      </c>
      <c r="T20" s="35">
        <v>100</v>
      </c>
      <c r="U20" s="35">
        <f t="shared" si="19"/>
        <v>50.980392156862742</v>
      </c>
      <c r="V20" s="35">
        <f t="shared" si="20"/>
        <v>73.753280839895012</v>
      </c>
      <c r="W20" s="35">
        <f t="shared" si="21"/>
        <v>70.760233918128648</v>
      </c>
      <c r="X20" s="35">
        <f t="shared" si="22"/>
        <v>55.486485241976325</v>
      </c>
      <c r="Y20" s="35">
        <f t="shared" si="23"/>
        <v>78.259373925008589</v>
      </c>
      <c r="Z20" s="35">
        <f t="shared" si="24"/>
        <v>75.266327003242239</v>
      </c>
      <c r="AA20" s="35">
        <f t="shared" si="25"/>
        <v>-4.5060930851135836</v>
      </c>
      <c r="AB20" s="35">
        <f t="shared" si="26"/>
        <v>-4.5060930851135765</v>
      </c>
      <c r="AC20" s="35">
        <f t="shared" si="27"/>
        <v>-4.5060930851135907</v>
      </c>
      <c r="AF20">
        <v>1.6</v>
      </c>
      <c r="AG20">
        <v>2.37</v>
      </c>
      <c r="AJ20" t="s">
        <v>70</v>
      </c>
    </row>
    <row r="21" spans="1:36" ht="15" x14ac:dyDescent="0.25">
      <c r="A21">
        <v>2.04</v>
      </c>
      <c r="B21">
        <v>3.81</v>
      </c>
      <c r="C21">
        <v>3.42</v>
      </c>
      <c r="D21" s="20">
        <f t="shared" si="3"/>
        <v>4.5060930851135828E-2</v>
      </c>
      <c r="E21" s="17">
        <f>IF(OR($A21="",$B21="",$C21=""),"",A21*'MPTO_working_3-way'!$I20)</f>
        <v>2.1319242989363172</v>
      </c>
      <c r="F21" s="21">
        <f>IF(OR($A21="",$B21="",$C21=""),"",B21*'MPTO_working_3-way'!$I20)</f>
        <v>3.9816821465428274</v>
      </c>
      <c r="G21" s="22">
        <f>IF(OR($A21="",$B21="",$C21=""),"",C21*'MPTO_working_3-way'!$I20)</f>
        <v>3.5741083835108847</v>
      </c>
      <c r="H21" s="17">
        <f>IF(OR($A21="",$B21="",$C21=""),"",'MPTO_working_3-way'!E20)</f>
        <v>2.1044844182568894</v>
      </c>
      <c r="I21" s="21">
        <f>IF(OR($A21="",$B21="",$C21=""),"",'MPTO_working_3-way'!F20)</f>
        <v>4.0412713818670083</v>
      </c>
      <c r="J21" s="22">
        <f>IF(OR($A21="",$B21="",$C21=""),"",'MPTO_working_3-way'!G20)</f>
        <v>3.60519702878124</v>
      </c>
      <c r="K21" s="17">
        <f>IF(OR($A21="",$B21="",$C21=""),"",'OddsRatio_working_3-way'!H20)</f>
        <v>2.1153969499545862</v>
      </c>
      <c r="L21" s="21">
        <f>IF(OR($A21="",$B21="",$C21=""),"",'OddsRatio_working_3-way'!I20)</f>
        <v>4.0137167590119098</v>
      </c>
      <c r="M21" s="22">
        <f>IF(OR($A21="",$B21="",$C21=""),"",'OddsRatio_working_3-way'!J20)</f>
        <v>3.5954429027789394</v>
      </c>
      <c r="N21" s="23">
        <f t="shared" si="16"/>
        <v>46.90598069072766</v>
      </c>
      <c r="O21" s="24">
        <f t="shared" si="17"/>
        <v>25.115013283224265</v>
      </c>
      <c r="P21" s="24">
        <f t="shared" si="18"/>
        <v>27.979006026048083</v>
      </c>
      <c r="Q21" t="s">
        <v>90</v>
      </c>
      <c r="R21" t="s">
        <v>102</v>
      </c>
      <c r="S21" s="48" t="s">
        <v>154</v>
      </c>
      <c r="T21" s="35">
        <v>100</v>
      </c>
      <c r="U21" s="35">
        <f t="shared" si="19"/>
        <v>48.453608247422686</v>
      </c>
      <c r="V21" s="35">
        <f t="shared" si="20"/>
        <v>73.333333333333329</v>
      </c>
      <c r="W21" s="35">
        <f t="shared" si="21"/>
        <v>73.40425531914893</v>
      </c>
      <c r="X21" s="35">
        <f t="shared" si="22"/>
        <v>53.262411347517727</v>
      </c>
      <c r="Y21" s="35">
        <f t="shared" si="23"/>
        <v>78.142136433428391</v>
      </c>
      <c r="Z21" s="35">
        <f t="shared" si="24"/>
        <v>78.213058419243993</v>
      </c>
      <c r="AA21" s="35">
        <f t="shared" si="25"/>
        <v>-4.8088031000950409</v>
      </c>
      <c r="AB21" s="35">
        <f t="shared" si="26"/>
        <v>-4.8088031000950622</v>
      </c>
      <c r="AC21" s="35">
        <f t="shared" si="27"/>
        <v>-4.8088031000950622</v>
      </c>
      <c r="AF21">
        <v>1.68</v>
      </c>
      <c r="AG21">
        <v>2.21</v>
      </c>
      <c r="AJ21" t="s">
        <v>70</v>
      </c>
    </row>
    <row r="22" spans="1:36" ht="15" x14ac:dyDescent="0.25">
      <c r="A22">
        <v>1.94</v>
      </c>
      <c r="B22">
        <v>3.75</v>
      </c>
      <c r="C22">
        <v>3.76</v>
      </c>
      <c r="D22" s="20">
        <f t="shared" si="3"/>
        <v>4.8088031000950604E-2</v>
      </c>
      <c r="E22" s="17">
        <f>IF(OR($A22="",$B22="",$C22=""),"",A22*'MPTO_working_3-way'!$I21)</f>
        <v>2.0332907801418441</v>
      </c>
      <c r="F22" s="21">
        <f>IF(OR($A22="",$B22="",$C22=""),"",B22*'MPTO_working_3-way'!$I21)</f>
        <v>3.9303301162535647</v>
      </c>
      <c r="G22" s="22">
        <f>IF(OR($A22="",$B22="",$C22=""),"",C22*'MPTO_working_3-way'!$I21)</f>
        <v>3.9408109965635743</v>
      </c>
      <c r="H22" s="17">
        <f>IF(OR($A22="",$B22="",$C22=""),"",'MPTO_working_3-way'!E21)</f>
        <v>2.002264265114214</v>
      </c>
      <c r="I22" s="21">
        <f>IF(OR($A22="",$B22="",$C22=""),"",'MPTO_working_3-way'!F21)</f>
        <v>3.9898287614620918</v>
      </c>
      <c r="J22" s="22">
        <f>IF(OR($A22="",$B22="",$C22=""),"",'MPTO_working_3-way'!G21)</f>
        <v>4.0011506806568633</v>
      </c>
      <c r="K22" s="17">
        <f>IF(OR($A22="",$B22="",$C22=""),"",'OddsRatio_working_3-way'!H21)</f>
        <v>2.0141047897339428</v>
      </c>
      <c r="L22" s="21">
        <f>IF(OR($A22="",$B22="",$C22=""),"",'OddsRatio_working_3-way'!I21)</f>
        <v>3.9667959274131306</v>
      </c>
      <c r="M22" s="22">
        <f>IF(OR($A22="",$B22="",$C22=""),"",'OddsRatio_working_3-way'!J21)</f>
        <v>3.9775842762400875</v>
      </c>
      <c r="N22" s="23">
        <f t="shared" si="16"/>
        <v>49.181357126413531</v>
      </c>
      <c r="O22" s="24">
        <f t="shared" si="17"/>
        <v>25.443155420064596</v>
      </c>
      <c r="P22" s="24">
        <f t="shared" si="18"/>
        <v>25.37548745352187</v>
      </c>
      <c r="Q22" t="s">
        <v>68</v>
      </c>
      <c r="R22" t="s">
        <v>99</v>
      </c>
      <c r="S22" s="48" t="s">
        <v>154</v>
      </c>
      <c r="T22" s="35">
        <v>100</v>
      </c>
      <c r="U22" s="35">
        <f t="shared" si="19"/>
        <v>56.521739130434774</v>
      </c>
      <c r="V22" s="35">
        <f t="shared" si="20"/>
        <v>70.238095238095241</v>
      </c>
      <c r="W22" s="35">
        <f t="shared" si="21"/>
        <v>68.75</v>
      </c>
      <c r="X22" s="35">
        <f t="shared" si="22"/>
        <v>61.011904761904766</v>
      </c>
      <c r="Y22" s="35">
        <f t="shared" si="23"/>
        <v>74.728260869565219</v>
      </c>
      <c r="Z22" s="35">
        <f t="shared" si="24"/>
        <v>73.240165631469978</v>
      </c>
      <c r="AA22" s="35">
        <f t="shared" si="25"/>
        <v>-4.490165631469992</v>
      </c>
      <c r="AB22" s="35">
        <f t="shared" si="26"/>
        <v>-4.4901656314699778</v>
      </c>
      <c r="AC22" s="35">
        <f t="shared" si="27"/>
        <v>-4.4901656314699778</v>
      </c>
      <c r="AF22">
        <v>1.85</v>
      </c>
      <c r="AG22">
        <v>1.98</v>
      </c>
      <c r="AJ22" t="s">
        <v>70</v>
      </c>
    </row>
    <row r="23" spans="1:36" ht="15" x14ac:dyDescent="0.25">
      <c r="A23">
        <v>2.2999999999999998</v>
      </c>
      <c r="B23">
        <v>3.36</v>
      </c>
      <c r="C23">
        <v>3.2</v>
      </c>
      <c r="D23" s="20">
        <f t="shared" si="3"/>
        <v>4.4901656314699778E-2</v>
      </c>
      <c r="E23" s="17">
        <f>IF(OR($A23="",$B23="",$C23=""),"",A23*'MPTO_working_3-way'!$I22)</f>
        <v>2.4032738095238093</v>
      </c>
      <c r="F23" s="21">
        <f>IF(OR($A23="",$B23="",$C23=""),"",B23*'MPTO_working_3-way'!$I22)</f>
        <v>3.5108695652173911</v>
      </c>
      <c r="G23" s="22">
        <f>IF(OR($A23="",$B23="",$C23=""),"",C23*'MPTO_working_3-way'!$I22)</f>
        <v>3.3436853002070395</v>
      </c>
      <c r="H23" s="17">
        <f>IF(OR($A23="",$B23="",$C23=""),"",'MPTO_working_3-way'!E22)</f>
        <v>2.3819993835405322</v>
      </c>
      <c r="I23" s="21">
        <f>IF(OR($A23="",$B23="",$C23=""),"",'MPTO_working_3-way'!F22)</f>
        <v>3.537921562643064</v>
      </c>
      <c r="J23" s="22">
        <f>IF(OR($A23="",$B23="",$C23=""),"",'MPTO_working_3-way'!G22)</f>
        <v>3.3609741954189625</v>
      </c>
      <c r="K23" s="17">
        <f>IF(OR($A23="",$B23="",$C23=""),"",'OddsRatio_working_3-way'!H22)</f>
        <v>2.391123792667412</v>
      </c>
      <c r="L23" s="21">
        <f>IF(OR($A23="",$B23="",$C23=""),"",'OddsRatio_working_3-way'!I22)</f>
        <v>3.525424731303918</v>
      </c>
      <c r="M23" s="22">
        <f>IF(OR($A23="",$B23="",$C23=""),"",'OddsRatio_working_3-way'!J22)</f>
        <v>3.3542094952833121</v>
      </c>
      <c r="N23" s="23">
        <f t="shared" si="16"/>
        <v>41.609907120743038</v>
      </c>
      <c r="O23" s="24">
        <f t="shared" si="17"/>
        <v>28.482972136222912</v>
      </c>
      <c r="P23" s="24">
        <f t="shared" si="18"/>
        <v>29.907120743034056</v>
      </c>
      <c r="Q23" t="s">
        <v>93</v>
      </c>
      <c r="R23" t="s">
        <v>103</v>
      </c>
      <c r="S23" s="48" t="s">
        <v>154</v>
      </c>
      <c r="T23" s="35">
        <v>100</v>
      </c>
      <c r="U23" s="35">
        <f t="shared" si="19"/>
        <v>53.271028037383175</v>
      </c>
      <c r="V23" s="35">
        <f t="shared" si="20"/>
        <v>72.972972972972968</v>
      </c>
      <c r="W23" s="35">
        <f t="shared" si="21"/>
        <v>69.325153374233125</v>
      </c>
      <c r="X23" s="35">
        <f t="shared" si="22"/>
        <v>57.701873652793893</v>
      </c>
      <c r="Y23" s="35">
        <f t="shared" si="23"/>
        <v>77.4038185883837</v>
      </c>
      <c r="Z23" s="35">
        <f t="shared" si="24"/>
        <v>73.755998989643842</v>
      </c>
      <c r="AA23" s="35">
        <f t="shared" si="25"/>
        <v>-4.4308456154107176</v>
      </c>
      <c r="AB23" s="35">
        <f t="shared" si="26"/>
        <v>-4.4308456154107319</v>
      </c>
      <c r="AC23" s="35">
        <f t="shared" si="27"/>
        <v>-4.4308456154107176</v>
      </c>
      <c r="AF23">
        <v>2.1</v>
      </c>
      <c r="AG23">
        <v>1.75</v>
      </c>
      <c r="AJ23" t="s">
        <v>70</v>
      </c>
    </row>
    <row r="24" spans="1:36" ht="15" x14ac:dyDescent="0.25">
      <c r="A24">
        <v>2.14</v>
      </c>
      <c r="B24">
        <v>3.7</v>
      </c>
      <c r="C24">
        <v>3.26</v>
      </c>
      <c r="D24" s="20">
        <f t="shared" si="3"/>
        <v>4.4308456154107168E-2</v>
      </c>
      <c r="E24" s="17">
        <f>IF(OR($A24="",$B24="",$C24=""),"",A24*'MPTO_working_3-way'!$I23)</f>
        <v>2.2348200961697895</v>
      </c>
      <c r="F24" s="21">
        <f>IF(OR($A24="",$B24="",$C24=""),"",B24*'MPTO_working_3-way'!$I23)</f>
        <v>3.8639412877701966</v>
      </c>
      <c r="G24" s="22">
        <f>IF(OR($A24="",$B24="",$C24=""),"",C24*'MPTO_working_3-way'!$I23)</f>
        <v>3.404445567062389</v>
      </c>
      <c r="H24" s="17">
        <f>IF(OR($A24="",$B24="",$C24=""),"",'MPTO_working_3-way'!E23)</f>
        <v>2.209845934682332</v>
      </c>
      <c r="I24" s="21">
        <f>IF(OR($A24="",$B24="",$C24=""),"",'MPTO_working_3-way'!F23)</f>
        <v>3.9138823015666038</v>
      </c>
      <c r="J24" s="22">
        <f>IF(OR($A24="",$B24="",$C24=""),"",'MPTO_working_3-way'!G23)</f>
        <v>3.4249040701840041</v>
      </c>
      <c r="K24" s="17">
        <f>IF(OR($A24="",$B24="",$C24=""),"",'OddsRatio_working_3-way'!H23)</f>
        <v>2.2201367532709662</v>
      </c>
      <c r="L24" s="21">
        <f>IF(OR($A24="",$B24="",$C24=""),"",'OddsRatio_working_3-way'!I23)</f>
        <v>3.8897975735364989</v>
      </c>
      <c r="M24" s="22">
        <f>IF(OR($A24="",$B24="",$C24=""),"",'OddsRatio_working_3-way'!J23)</f>
        <v>3.4188675985898089</v>
      </c>
      <c r="N24" s="23">
        <f t="shared" si="16"/>
        <v>44.746331112463089</v>
      </c>
      <c r="O24" s="24">
        <f t="shared" si="17"/>
        <v>25.880310427208382</v>
      </c>
      <c r="P24" s="24">
        <f t="shared" si="18"/>
        <v>29.373358460328536</v>
      </c>
      <c r="Q24" t="s">
        <v>89</v>
      </c>
      <c r="R24" t="s">
        <v>69</v>
      </c>
      <c r="S24" s="48" t="s">
        <v>154</v>
      </c>
      <c r="T24" s="35">
        <v>100</v>
      </c>
      <c r="U24" s="35">
        <f t="shared" si="19"/>
        <v>50.73891625615763</v>
      </c>
      <c r="V24" s="35">
        <f t="shared" si="20"/>
        <v>72.67759562841529</v>
      </c>
      <c r="W24" s="35">
        <f t="shared" si="21"/>
        <v>72.067039106145245</v>
      </c>
      <c r="X24" s="35">
        <f t="shared" si="22"/>
        <v>55.255365265439437</v>
      </c>
      <c r="Y24" s="35">
        <f t="shared" si="23"/>
        <v>77.194044637697118</v>
      </c>
      <c r="Z24" s="35">
        <f t="shared" si="24"/>
        <v>76.583488115427073</v>
      </c>
      <c r="AA24" s="35">
        <f t="shared" si="25"/>
        <v>-4.516449009281807</v>
      </c>
      <c r="AB24" s="35">
        <f t="shared" si="26"/>
        <v>-4.5164490092818284</v>
      </c>
      <c r="AC24" s="35">
        <f t="shared" si="27"/>
        <v>-4.5164490092818284</v>
      </c>
      <c r="AF24">
        <v>1.79</v>
      </c>
      <c r="AG24">
        <v>2.04</v>
      </c>
      <c r="AJ24" t="s">
        <v>70</v>
      </c>
    </row>
    <row r="25" spans="1:36" ht="15" x14ac:dyDescent="0.25">
      <c r="A25">
        <v>2.0299999999999998</v>
      </c>
      <c r="B25">
        <v>3.66</v>
      </c>
      <c r="C25">
        <v>3.58</v>
      </c>
      <c r="D25" s="20">
        <f t="shared" si="3"/>
        <v>4.5164490092818088E-2</v>
      </c>
      <c r="E25" s="17">
        <f>IF(OR($A25="",$B25="",$C25=""),"",A25*'MPTO_working_3-way'!$I24)</f>
        <v>2.1216839148884206</v>
      </c>
      <c r="F25" s="21">
        <f>IF(OR($A25="",$B25="",$C25=""),"",B25*'MPTO_working_3-way'!$I24)</f>
        <v>3.8253020337397143</v>
      </c>
      <c r="G25" s="22">
        <f>IF(OR($A25="",$B25="",$C25=""),"",C25*'MPTO_working_3-way'!$I24)</f>
        <v>3.7416888745322887</v>
      </c>
      <c r="H25" s="17">
        <f>IF(OR($A25="",$B25="",$C25=""),"",'MPTO_working_3-way'!E24)</f>
        <v>2.0939952267142772</v>
      </c>
      <c r="I25" s="21">
        <f>IF(OR($A25="",$B25="",$C25=""),"",'MPTO_working_3-way'!F24)</f>
        <v>3.873428538309327</v>
      </c>
      <c r="J25" s="22">
        <f>IF(OR($A25="",$B25="",$C25=""),"",'MPTO_working_3-way'!G24)</f>
        <v>3.7839403522861534</v>
      </c>
      <c r="K25" s="17">
        <f>IF(OR($A25="",$B25="",$C25=""),"",'OddsRatio_working_3-way'!H24)</f>
        <v>2.1049189914778075</v>
      </c>
      <c r="L25" s="21">
        <f>IF(OR($A25="",$B25="",$C25=""),"",'OddsRatio_working_3-way'!I24)</f>
        <v>3.8534801139135624</v>
      </c>
      <c r="M25" s="22">
        <f>IF(OR($A25="",$B25="",$C25=""),"",'OddsRatio_working_3-way'!J24)</f>
        <v>3.7676611631191701</v>
      </c>
      <c r="N25" s="23">
        <f t="shared" si="16"/>
        <v>47.132374100719431</v>
      </c>
      <c r="O25" s="24">
        <f t="shared" si="17"/>
        <v>26.141726618705036</v>
      </c>
      <c r="P25" s="24">
        <f t="shared" si="18"/>
        <v>26.725899280575543</v>
      </c>
      <c r="Q25" t="s">
        <v>94</v>
      </c>
      <c r="R25" t="s">
        <v>96</v>
      </c>
      <c r="S25" s="48" t="s">
        <v>154</v>
      </c>
      <c r="T25" s="35">
        <v>100</v>
      </c>
      <c r="U25" s="35">
        <f t="shared" si="19"/>
        <v>35.483870967741936</v>
      </c>
      <c r="V25" s="35">
        <f t="shared" si="20"/>
        <v>77.827050997782706</v>
      </c>
      <c r="W25" s="35">
        <f t="shared" si="21"/>
        <v>81.617647058823522</v>
      </c>
      <c r="X25" s="35">
        <f t="shared" si="22"/>
        <v>40.555301943393765</v>
      </c>
      <c r="Y25" s="35">
        <f t="shared" si="23"/>
        <v>82.898481973434528</v>
      </c>
      <c r="Z25" s="35">
        <f t="shared" si="24"/>
        <v>86.689078034475358</v>
      </c>
      <c r="AA25" s="35">
        <f t="shared" si="25"/>
        <v>-5.071430975651829</v>
      </c>
      <c r="AB25" s="35">
        <f t="shared" si="26"/>
        <v>-5.0714309756518219</v>
      </c>
      <c r="AC25" s="35">
        <f t="shared" si="27"/>
        <v>-5.0714309756518361</v>
      </c>
      <c r="AF25">
        <v>1.78</v>
      </c>
      <c r="AG25">
        <v>2.06</v>
      </c>
      <c r="AJ25" t="s">
        <v>70</v>
      </c>
    </row>
    <row r="26" spans="1:36" ht="15" x14ac:dyDescent="0.25">
      <c r="A26">
        <v>1.55</v>
      </c>
      <c r="B26">
        <v>4.51</v>
      </c>
      <c r="C26">
        <v>5.44</v>
      </c>
      <c r="D26" s="20">
        <f t="shared" si="3"/>
        <v>5.0714309756518361E-2</v>
      </c>
      <c r="E26" s="17">
        <f>IF(OR($A26="",$B26="",$C26=""),"",A26*'MPTO_working_3-way'!$I25)</f>
        <v>1.6286071801226034</v>
      </c>
      <c r="F26" s="21">
        <f>IF(OR($A26="",$B26="",$C26=""),"",B26*'MPTO_working_3-way'!$I25)</f>
        <v>4.738721537001898</v>
      </c>
      <c r="G26" s="22">
        <f>IF(OR($A26="",$B26="",$C26=""),"",C26*'MPTO_working_3-way'!$I25)</f>
        <v>5.7158858450754604</v>
      </c>
      <c r="H26" s="17">
        <f>IF(OR($A26="",$B26="",$C26=""),"",'MPTO_working_3-way'!E25)</f>
        <v>1.591706520383366</v>
      </c>
      <c r="I26" s="21">
        <f>IF(OR($A26="",$B26="",$C26=""),"",'MPTO_working_3-way'!F25)</f>
        <v>4.8822231979396955</v>
      </c>
      <c r="J26" s="22">
        <f>IF(OR($A26="",$B26="",$C26=""),"",'MPTO_working_3-way'!G25)</f>
        <v>5.9909383644945216</v>
      </c>
      <c r="K26" s="17">
        <f>IF(OR($A26="",$B26="",$C26=""),"",'OddsRatio_working_3-way'!H25)</f>
        <v>1.6035711256200083</v>
      </c>
      <c r="L26" s="21">
        <f>IF(OR($A26="",$B26="",$C26=""),"",'OddsRatio_working_3-way'!I25)</f>
        <v>4.8518811835022317</v>
      </c>
      <c r="M26" s="22">
        <f>IF(OR($A26="",$B26="",$C26=""),"",'OddsRatio_working_3-way'!J25)</f>
        <v>5.8724650868233379</v>
      </c>
      <c r="N26" s="23">
        <f t="shared" si="16"/>
        <v>61.402160828292487</v>
      </c>
      <c r="O26" s="24">
        <f t="shared" si="17"/>
        <v>21.10273820041094</v>
      </c>
      <c r="P26" s="24">
        <f t="shared" si="18"/>
        <v>17.495100971296569</v>
      </c>
      <c r="Q26" t="s">
        <v>98</v>
      </c>
      <c r="R26" t="s">
        <v>104</v>
      </c>
      <c r="S26" s="48" t="s">
        <v>154</v>
      </c>
      <c r="T26" s="35">
        <v>100</v>
      </c>
      <c r="U26" s="35">
        <f t="shared" si="19"/>
        <v>60.317460317460316</v>
      </c>
      <c r="V26" s="35">
        <f t="shared" si="20"/>
        <v>69.696969696969703</v>
      </c>
      <c r="W26" s="35">
        <f t="shared" si="21"/>
        <v>65.635738831615114</v>
      </c>
      <c r="X26" s="35">
        <f t="shared" si="22"/>
        <v>64.667291471415183</v>
      </c>
      <c r="Y26" s="35">
        <f t="shared" si="23"/>
        <v>74.046800850924569</v>
      </c>
      <c r="Z26" s="35">
        <f t="shared" si="24"/>
        <v>69.985569985569981</v>
      </c>
      <c r="AA26" s="35">
        <f t="shared" si="25"/>
        <v>-4.3498311539548666</v>
      </c>
      <c r="AB26" s="35">
        <f t="shared" si="26"/>
        <v>-4.3498311539548666</v>
      </c>
      <c r="AC26" s="35">
        <f t="shared" si="27"/>
        <v>-4.3498311539548666</v>
      </c>
      <c r="AF26">
        <v>1.65</v>
      </c>
      <c r="AG26">
        <v>2.2599999999999998</v>
      </c>
      <c r="AJ26" t="s">
        <v>70</v>
      </c>
    </row>
    <row r="27" spans="1:36" ht="15" x14ac:dyDescent="0.25">
      <c r="A27">
        <v>2.52</v>
      </c>
      <c r="B27">
        <v>3.3</v>
      </c>
      <c r="C27">
        <v>2.91</v>
      </c>
      <c r="D27" s="20">
        <f t="shared" si="3"/>
        <v>4.349831153954864E-2</v>
      </c>
      <c r="E27" s="17">
        <f>IF(OR($A27="",$B27="",$C27=""),"",A27*'MPTO_working_3-way'!$I26)</f>
        <v>2.6296157450796627</v>
      </c>
      <c r="F27" s="21">
        <f>IF(OR($A27="",$B27="",$C27=""),"",B27*'MPTO_working_3-way'!$I26)</f>
        <v>3.4435444280805103</v>
      </c>
      <c r="G27" s="22">
        <f>IF(OR($A27="",$B27="",$C27=""),"",C27*'MPTO_working_3-way'!$I26)</f>
        <v>3.0365800865800865</v>
      </c>
      <c r="H27" s="17">
        <f>IF(OR($A27="",$B27="",$C27=""),"",'MPTO_working_3-way'!E26)</f>
        <v>2.615569188467076</v>
      </c>
      <c r="I27" s="21">
        <f>IF(OR($A27="",$B27="",$C27=""),"",'MPTO_working_3-way'!F26)</f>
        <v>3.4658337057024022</v>
      </c>
      <c r="J27" s="22">
        <f>IF(OR($A27="",$B27="",$C27=""),"",'MPTO_working_3-way'!G26)</f>
        <v>3.0381915150054235</v>
      </c>
      <c r="K27" s="17">
        <f>IF(OR($A27="",$B27="",$C27=""),"",'OddsRatio_working_3-way'!H26)</f>
        <v>2.6220596718540441</v>
      </c>
      <c r="L27" s="21">
        <f>IF(OR($A27="",$B27="",$C27=""),"",'OddsRatio_working_3-way'!I26)</f>
        <v>3.4544323982001979</v>
      </c>
      <c r="M27" s="22">
        <f>IF(OR($A27="",$B27="",$C27=""),"",'OddsRatio_working_3-way'!J26)</f>
        <v>3.0382460350271216</v>
      </c>
      <c r="N27" s="23">
        <f t="shared" si="16"/>
        <v>38.028369805403095</v>
      </c>
      <c r="O27" s="24">
        <f t="shared" si="17"/>
        <v>29.039846033216911</v>
      </c>
      <c r="P27" s="24">
        <f t="shared" si="18"/>
        <v>32.931784161380001</v>
      </c>
      <c r="Q27" t="s">
        <v>100</v>
      </c>
      <c r="R27" t="s">
        <v>105</v>
      </c>
      <c r="S27" s="48" t="s">
        <v>154</v>
      </c>
      <c r="T27" s="35">
        <v>100</v>
      </c>
      <c r="U27" s="35">
        <f t="shared" si="19"/>
        <v>65.397923875432525</v>
      </c>
      <c r="V27" s="35">
        <f t="shared" si="20"/>
        <v>71.264367816091948</v>
      </c>
      <c r="W27" s="35">
        <f t="shared" si="21"/>
        <v>59.016393442622956</v>
      </c>
      <c r="X27" s="35">
        <f t="shared" si="22"/>
        <v>69.719238741285096</v>
      </c>
      <c r="Y27" s="35">
        <f t="shared" si="23"/>
        <v>75.585682681944519</v>
      </c>
      <c r="Z27" s="35">
        <f t="shared" si="24"/>
        <v>63.337708308475513</v>
      </c>
      <c r="AA27" s="35">
        <f t="shared" si="25"/>
        <v>-4.3213148658525711</v>
      </c>
      <c r="AB27" s="35">
        <f t="shared" si="26"/>
        <v>-4.3213148658525711</v>
      </c>
      <c r="AC27" s="35">
        <f t="shared" si="27"/>
        <v>-4.3213148658525569</v>
      </c>
      <c r="AF27">
        <v>2.12</v>
      </c>
      <c r="AG27">
        <v>1.74</v>
      </c>
      <c r="AJ27" t="s">
        <v>70</v>
      </c>
    </row>
    <row r="28" spans="1:36" ht="15" x14ac:dyDescent="0.25">
      <c r="A28">
        <v>2.89</v>
      </c>
      <c r="B28">
        <v>3.48</v>
      </c>
      <c r="C28">
        <v>2.44</v>
      </c>
      <c r="D28" s="20">
        <f t="shared" si="3"/>
        <v>4.3213148658525657E-2</v>
      </c>
      <c r="E28" s="17">
        <f>IF(OR($A28="",$B28="",$C28=""),"",A28*'MPTO_working_3-way'!$I27)</f>
        <v>3.0148859996231394</v>
      </c>
      <c r="F28" s="21">
        <f>IF(OR($A28="",$B28="",$C28=""),"",B28*'MPTO_working_3-way'!$I27)</f>
        <v>3.6303817573316692</v>
      </c>
      <c r="G28" s="22">
        <f>IF(OR($A28="",$B28="",$C28=""),"",C28*'MPTO_working_3-way'!$I27)</f>
        <v>2.5454400827268024</v>
      </c>
      <c r="H28" s="17">
        <f>IF(OR($A28="",$B28="",$C28=""),"",'MPTO_working_3-way'!E27)</f>
        <v>3.0155326010946224</v>
      </c>
      <c r="I28" s="21">
        <f>IF(OR($A28="",$B28="",$C28=""),"",'MPTO_working_3-way'!F27)</f>
        <v>3.6636486402558166</v>
      </c>
      <c r="J28" s="22">
        <f>IF(OR($A28="",$B28="",$C28=""),"",'MPTO_working_3-way'!G27)</f>
        <v>2.5288818366889299</v>
      </c>
      <c r="K28" s="17">
        <f>IF(OR($A28="",$B28="",$C28=""),"",'OddsRatio_working_3-way'!H27)</f>
        <v>3.0166423178262605</v>
      </c>
      <c r="L28" s="21">
        <f>IF(OR($A28="",$B28="",$C28=""),"",'OddsRatio_working_3-way'!I27)</f>
        <v>3.646176163073612</v>
      </c>
      <c r="M28" s="22">
        <f>IF(OR($A28="",$B28="",$C28=""),"",'OddsRatio_working_3-way'!J27)</f>
        <v>2.5364893850104844</v>
      </c>
      <c r="N28" s="23">
        <f t="shared" si="16"/>
        <v>33.168749999999996</v>
      </c>
      <c r="O28" s="24">
        <f t="shared" si="17"/>
        <v>27.545312500000001</v>
      </c>
      <c r="P28" s="24">
        <f t="shared" si="18"/>
        <v>39.285937500000003</v>
      </c>
      <c r="Q28" t="s">
        <v>101</v>
      </c>
      <c r="R28" t="s">
        <v>92</v>
      </c>
      <c r="S28" s="48" t="s">
        <v>154</v>
      </c>
      <c r="T28" s="35">
        <v>100</v>
      </c>
      <c r="U28" s="35">
        <f t="shared" si="19"/>
        <v>45.652173913043477</v>
      </c>
      <c r="V28" s="35">
        <f t="shared" si="20"/>
        <v>71.014492753623188</v>
      </c>
      <c r="W28" s="35">
        <f t="shared" si="21"/>
        <v>79.757085020242926</v>
      </c>
      <c r="X28" s="35">
        <f t="shared" si="22"/>
        <v>49.228422226133894</v>
      </c>
      <c r="Y28" s="35">
        <f t="shared" si="23"/>
        <v>74.590741066713605</v>
      </c>
      <c r="Z28" s="35">
        <f t="shared" si="24"/>
        <v>83.333333333333329</v>
      </c>
      <c r="AA28" s="35">
        <f t="shared" si="25"/>
        <v>-3.5762483130904172</v>
      </c>
      <c r="AB28" s="35">
        <f t="shared" si="26"/>
        <v>-3.5762483130904172</v>
      </c>
      <c r="AC28" s="35">
        <f t="shared" si="27"/>
        <v>-3.576248313090403</v>
      </c>
      <c r="AF28">
        <v>1.91</v>
      </c>
      <c r="AG28">
        <v>1.93</v>
      </c>
      <c r="AJ28" t="s">
        <v>70</v>
      </c>
    </row>
    <row r="29" spans="1:36" ht="15" x14ac:dyDescent="0.25">
      <c r="A29">
        <v>1.84</v>
      </c>
      <c r="B29">
        <v>3.45</v>
      </c>
      <c r="C29">
        <v>4.9400000000000004</v>
      </c>
      <c r="D29" s="20">
        <f t="shared" si="3"/>
        <v>3.5762483130904021E-2</v>
      </c>
      <c r="E29" s="17">
        <f>IF(OR($A29="",$B29="",$C29=""),"",A29*'MPTO_working_3-way'!$I28)</f>
        <v>1.9058029689608635</v>
      </c>
      <c r="F29" s="21">
        <f>IF(OR($A29="",$B29="",$C29=""),"",B29*'MPTO_working_3-way'!$I28)</f>
        <v>3.5733805668016192</v>
      </c>
      <c r="G29" s="22">
        <f>IF(OR($A29="",$B29="",$C29=""),"",C29*'MPTO_working_3-way'!$I28)</f>
        <v>5.1166666666666663</v>
      </c>
      <c r="H29" s="17">
        <f>IF(OR($A29="",$B29="",$C29=""),"",'MPTO_working_3-way'!E28)</f>
        <v>1.8812642578556185</v>
      </c>
      <c r="I29" s="21">
        <f>IF(OR($A29="",$B29="",$C29=""),"",'MPTO_working_3-way'!F28)</f>
        <v>3.5979733295802401</v>
      </c>
      <c r="J29" s="22">
        <f>IF(OR($A29="",$B29="",$C29=""),"",'MPTO_working_3-way'!G28)</f>
        <v>5.2491145218417934</v>
      </c>
      <c r="K29" s="17">
        <f>IF(OR($A29="",$B29="",$C29=""),"",'OddsRatio_working_3-way'!H28)</f>
        <v>1.8906682822419971</v>
      </c>
      <c r="L29" s="21">
        <f>IF(OR($A29="",$B29="",$C29=""),"",'OddsRatio_working_3-way'!I28)</f>
        <v>3.5977824898724915</v>
      </c>
      <c r="M29" s="22">
        <f>IF(OR($A29="",$B29="",$C29=""),"",'OddsRatio_working_3-way'!J28)</f>
        <v>5.1776583714684152</v>
      </c>
      <c r="N29" s="23">
        <f t="shared" si="16"/>
        <v>52.471321342586045</v>
      </c>
      <c r="O29" s="24">
        <f t="shared" si="17"/>
        <v>27.98470471604589</v>
      </c>
      <c r="P29" s="24">
        <f t="shared" si="18"/>
        <v>19.54397394136808</v>
      </c>
      <c r="Q29" t="s">
        <v>131</v>
      </c>
      <c r="R29" t="s">
        <v>132</v>
      </c>
      <c r="S29" s="48" t="s">
        <v>154</v>
      </c>
      <c r="T29" s="35">
        <v>100</v>
      </c>
      <c r="U29" s="35">
        <f t="shared" si="19"/>
        <v>67.532467532467535</v>
      </c>
      <c r="V29" s="35">
        <f t="shared" si="20"/>
        <v>70.149253731343279</v>
      </c>
      <c r="W29" s="35">
        <f t="shared" si="21"/>
        <v>59.514170040485837</v>
      </c>
      <c r="X29" s="35">
        <f t="shared" si="22"/>
        <v>70.336576228170884</v>
      </c>
      <c r="Y29" s="35">
        <f t="shared" si="23"/>
        <v>72.953362427046642</v>
      </c>
      <c r="Z29" s="35">
        <f t="shared" si="24"/>
        <v>62.318278736189178</v>
      </c>
      <c r="AA29" s="35">
        <f t="shared" si="25"/>
        <v>-2.8041086957033485</v>
      </c>
      <c r="AB29" s="35">
        <f t="shared" si="26"/>
        <v>-2.8041086957033627</v>
      </c>
      <c r="AC29" s="35">
        <f t="shared" si="27"/>
        <v>-2.8041086957033414</v>
      </c>
      <c r="AF29">
        <v>2.2799999999999998</v>
      </c>
      <c r="AG29">
        <v>1.67</v>
      </c>
      <c r="AJ29" t="s">
        <v>150</v>
      </c>
    </row>
    <row r="30" spans="1:36" s="35" customFormat="1" ht="15" x14ac:dyDescent="0.25">
      <c r="A30">
        <v>3.08</v>
      </c>
      <c r="B30">
        <v>3.35</v>
      </c>
      <c r="C30">
        <v>2.4700000000000002</v>
      </c>
      <c r="D30" s="20">
        <f t="shared" si="3"/>
        <v>2.8041086957033556E-2</v>
      </c>
      <c r="E30" s="17">
        <f>IF(OR($A30="",$B30="",$C30=""),"",A30*'MPTO_working_3-way'!$I29)</f>
        <v>3.1663665478276632</v>
      </c>
      <c r="F30" s="21">
        <f>IF(OR($A30="",$B30="",$C30=""),"",B30*'MPTO_working_3-way'!$I29)</f>
        <v>3.4439376413060625</v>
      </c>
      <c r="G30" s="22">
        <f>IF(OR($A30="",$B30="",$C30=""),"",C30*'MPTO_working_3-way'!$I29)</f>
        <v>2.5392614847838733</v>
      </c>
      <c r="H30" s="17">
        <f>IF(OR($A30="",$B30="",$C30=""),"",'MPTO_working_3-way'!E29)</f>
        <v>3.1712980207276495</v>
      </c>
      <c r="I30" s="21">
        <f>IF(OR($A30="",$B30="",$C30=""),"",'MPTO_working_3-way'!F29)</f>
        <v>3.4582877996178789</v>
      </c>
      <c r="J30" s="22">
        <f>IF(OR($A30="",$B30="",$C30=""),"",'MPTO_working_3-way'!G29)</f>
        <v>2.5283729549831744</v>
      </c>
      <c r="K30" s="17">
        <f>IF(OR($A30="",$B30="",$C30=""),"",'OddsRatio_working_3-way'!H29)</f>
        <v>3.1695585211654138</v>
      </c>
      <c r="L30" s="21">
        <f>IF(OR($A30="",$B30="",$C30=""),"",'OddsRatio_working_3-way'!I29)</f>
        <v>3.4511839061243865</v>
      </c>
      <c r="M30" s="22">
        <f>IF(OR($A30="",$B30="",$C30=""),"",'OddsRatio_working_3-way'!J29)</f>
        <v>2.5332937625544036</v>
      </c>
      <c r="N30" s="23">
        <f t="shared" si="16"/>
        <v>31.581940526944553</v>
      </c>
      <c r="O30" s="24">
        <f t="shared" si="17"/>
        <v>29.036530394922156</v>
      </c>
      <c r="P30" s="24">
        <f t="shared" si="18"/>
        <v>39.381529078133283</v>
      </c>
      <c r="Q30" t="s">
        <v>136</v>
      </c>
      <c r="R30" t="s">
        <v>134</v>
      </c>
      <c r="S30" s="48" t="s">
        <v>154</v>
      </c>
      <c r="T30" s="35">
        <v>100</v>
      </c>
      <c r="U30" s="35">
        <f t="shared" si="19"/>
        <v>75.124378109452735</v>
      </c>
      <c r="V30" s="35">
        <f t="shared" si="20"/>
        <v>72.14484679665739</v>
      </c>
      <c r="W30" s="35">
        <f t="shared" si="21"/>
        <v>48.186528497409334</v>
      </c>
      <c r="X30" s="35">
        <f t="shared" si="22"/>
        <v>79.668624705933297</v>
      </c>
      <c r="Y30" s="35">
        <f t="shared" si="23"/>
        <v>76.689093393137938</v>
      </c>
      <c r="Z30" s="35">
        <f t="shared" si="24"/>
        <v>52.730775093889882</v>
      </c>
      <c r="AA30" s="35">
        <f t="shared" si="25"/>
        <v>-4.5442465964805621</v>
      </c>
      <c r="AB30" s="35">
        <f t="shared" si="26"/>
        <v>-4.5442465964805479</v>
      </c>
      <c r="AC30" s="35">
        <f t="shared" si="27"/>
        <v>-4.5442465964805479</v>
      </c>
      <c r="AD30" s="36"/>
      <c r="AE30" s="36"/>
      <c r="AF30">
        <v>2.12</v>
      </c>
      <c r="AG30">
        <v>1.78</v>
      </c>
      <c r="AH30" s="36"/>
      <c r="AI30" s="36"/>
      <c r="AJ30" t="s">
        <v>151</v>
      </c>
    </row>
    <row r="31" spans="1:36" ht="15" x14ac:dyDescent="0.25">
      <c r="A31">
        <v>4.0199999999999996</v>
      </c>
      <c r="B31">
        <v>3.59</v>
      </c>
      <c r="C31">
        <v>1.93</v>
      </c>
      <c r="D31" s="20">
        <f t="shared" si="3"/>
        <v>4.5442465964805612E-2</v>
      </c>
      <c r="E31" s="17">
        <f>IF(OR($A31="",$B31="",$C31=""),"",A31*'MPTO_working_3-way'!$I30)</f>
        <v>4.2026787131785177</v>
      </c>
      <c r="F31" s="21">
        <f>IF(OR($A31="",$B31="",$C31=""),"",B31*'MPTO_working_3-way'!$I30)</f>
        <v>3.7531384528136522</v>
      </c>
      <c r="G31" s="22">
        <f>IF(OR($A31="",$B31="",$C31=""),"",C31*'MPTO_working_3-way'!$I30)</f>
        <v>2.0177039593120747</v>
      </c>
      <c r="H31" s="17">
        <f>IF(OR($A31="",$B31="",$C31=""),"",'MPTO_working_3-way'!E30)</f>
        <v>4.2806619381370457</v>
      </c>
      <c r="I31" s="21">
        <f>IF(OR($A31="",$B31="",$C31=""),"",'MPTO_working_3-way'!F30)</f>
        <v>3.7964489351557842</v>
      </c>
      <c r="J31" s="22">
        <f>IF(OR($A31="",$B31="",$C31=""),"",'MPTO_working_3-way'!G30)</f>
        <v>1.9881220587149928</v>
      </c>
      <c r="K31" s="17">
        <f>IF(OR($A31="",$B31="",$C31=""),"",'OddsRatio_working_3-way'!H30)</f>
        <v>4.2454797195630993</v>
      </c>
      <c r="L31" s="21">
        <f>IF(OR($A31="",$B31="",$C31=""),"",'OddsRatio_working_3-way'!I30)</f>
        <v>3.7833749912809371</v>
      </c>
      <c r="M31" s="22">
        <f>IF(OR($A31="",$B31="",$C31=""),"",'OddsRatio_working_3-way'!J30)</f>
        <v>1.9994358076800274</v>
      </c>
      <c r="N31" s="23">
        <f t="shared" si="16"/>
        <v>23.794348039602873</v>
      </c>
      <c r="O31" s="24">
        <f t="shared" si="17"/>
        <v>26.644367442675083</v>
      </c>
      <c r="P31" s="24">
        <f t="shared" si="18"/>
        <v>49.561284517722051</v>
      </c>
      <c r="Q31" t="s">
        <v>137</v>
      </c>
      <c r="R31" t="s">
        <v>138</v>
      </c>
      <c r="S31" s="48" t="s">
        <v>154</v>
      </c>
      <c r="T31" s="35">
        <v>100</v>
      </c>
      <c r="U31" s="35">
        <f t="shared" si="19"/>
        <v>59.349593495934961</v>
      </c>
      <c r="V31" s="35">
        <f t="shared" si="20"/>
        <v>70.149253731343279</v>
      </c>
      <c r="W31" s="35">
        <f t="shared" si="21"/>
        <v>66.101694915254228</v>
      </c>
      <c r="X31" s="35">
        <f t="shared" si="22"/>
        <v>63.749051353402479</v>
      </c>
      <c r="Y31" s="35">
        <f t="shared" si="23"/>
        <v>74.548711588810804</v>
      </c>
      <c r="Z31" s="35">
        <f t="shared" si="24"/>
        <v>70.501152772721753</v>
      </c>
      <c r="AA31" s="35">
        <f t="shared" si="25"/>
        <v>-4.3994578574675174</v>
      </c>
      <c r="AB31" s="35">
        <f t="shared" si="26"/>
        <v>-4.3994578574675245</v>
      </c>
      <c r="AC31" s="35">
        <f t="shared" si="27"/>
        <v>-4.3994578574675245</v>
      </c>
      <c r="AF31">
        <v>1.93</v>
      </c>
      <c r="AG31">
        <v>1.91</v>
      </c>
      <c r="AJ31" t="s">
        <v>152</v>
      </c>
    </row>
    <row r="32" spans="1:36" ht="15" x14ac:dyDescent="0.25">
      <c r="A32">
        <v>2.46</v>
      </c>
      <c r="B32">
        <v>3.35</v>
      </c>
      <c r="C32">
        <v>2.95</v>
      </c>
      <c r="D32" s="20">
        <f t="shared" si="3"/>
        <v>4.3994578574675147E-2</v>
      </c>
      <c r="E32" s="17">
        <f>IF(OR($A32="",$B32="",$C32=""),"",A32*'MPTO_working_3-way'!$I31)</f>
        <v>2.568226663293701</v>
      </c>
      <c r="F32" s="21">
        <f>IF(OR($A32="",$B32="",$C32=""),"",B32*'MPTO_working_3-way'!$I31)</f>
        <v>3.497381838225162</v>
      </c>
      <c r="G32" s="22">
        <f>IF(OR($A32="",$B32="",$C32=""),"",C32*'MPTO_working_3-way'!$I31)</f>
        <v>3.079784006795292</v>
      </c>
      <c r="H32" s="17">
        <f>IF(OR($A32="",$B32="",$C32=""),"",'MPTO_working_3-way'!E31)</f>
        <v>2.5520672406523213</v>
      </c>
      <c r="I32" s="21">
        <f>IF(OR($A32="",$B32="",$C32=""),"",'MPTO_working_3-way'!F31)</f>
        <v>3.5230793012083699</v>
      </c>
      <c r="J32" s="22">
        <f>IF(OR($A32="",$B32="",$C32=""),"",'MPTO_working_3-way'!G31)</f>
        <v>3.0833916405429234</v>
      </c>
      <c r="K32" s="17">
        <f>IF(OR($A32="",$B32="",$C32=""),"",'OddsRatio_working_3-way'!H31)</f>
        <v>2.5594047860391651</v>
      </c>
      <c r="L32" s="21">
        <f>IF(OR($A32="",$B32="",$C32=""),"",'OddsRatio_working_3-way'!I31)</f>
        <v>3.5100008542411216</v>
      </c>
      <c r="M32" s="22">
        <f>IF(OR($A32="",$B32="",$C32=""),"",'OddsRatio_working_3-way'!J31)</f>
        <v>3.082766666285186</v>
      </c>
      <c r="N32" s="23">
        <f t="shared" si="16"/>
        <v>38.93737318019739</v>
      </c>
      <c r="O32" s="24">
        <f t="shared" si="17"/>
        <v>28.592817320383755</v>
      </c>
      <c r="P32" s="24">
        <f t="shared" si="18"/>
        <v>32.469809499418844</v>
      </c>
      <c r="Q32" t="s">
        <v>140</v>
      </c>
      <c r="R32" t="s">
        <v>139</v>
      </c>
      <c r="S32" s="48" t="s">
        <v>154</v>
      </c>
      <c r="T32" s="35">
        <v>100</v>
      </c>
      <c r="U32" s="35">
        <f t="shared" si="19"/>
        <v>60</v>
      </c>
      <c r="V32" s="35">
        <f t="shared" si="20"/>
        <v>71.590909090909093</v>
      </c>
      <c r="W32" s="35">
        <f t="shared" si="21"/>
        <v>61.977186311787079</v>
      </c>
      <c r="X32" s="35">
        <f t="shared" si="22"/>
        <v>66.431904597303841</v>
      </c>
      <c r="Y32" s="35">
        <f t="shared" si="23"/>
        <v>78.022813688212935</v>
      </c>
      <c r="Z32" s="35">
        <f t="shared" si="24"/>
        <v>68.409090909090907</v>
      </c>
      <c r="AA32" s="35">
        <f t="shared" si="25"/>
        <v>-6.4319045973038413</v>
      </c>
      <c r="AB32" s="35">
        <f t="shared" si="26"/>
        <v>-6.4319045973038413</v>
      </c>
      <c r="AC32" s="35">
        <f t="shared" si="27"/>
        <v>-6.4319045973038271</v>
      </c>
      <c r="AF32">
        <v>2.0299999999999998</v>
      </c>
      <c r="AG32">
        <v>1.82</v>
      </c>
      <c r="AJ32" t="s">
        <v>152</v>
      </c>
    </row>
    <row r="33" spans="1:36" ht="15" x14ac:dyDescent="0.25">
      <c r="A33">
        <v>2.5</v>
      </c>
      <c r="B33">
        <v>3.52</v>
      </c>
      <c r="C33">
        <v>2.63</v>
      </c>
      <c r="D33" s="20">
        <f t="shared" si="3"/>
        <v>6.4319045973038502E-2</v>
      </c>
      <c r="E33" s="17">
        <f>IF(OR($A33="",$B33="",$C33=""),"",A33*'MPTO_working_3-way'!$I32)</f>
        <v>2.660797614932596</v>
      </c>
      <c r="F33" s="21">
        <f>IF(OR($A33="",$B33="",$C33=""),"",B33*'MPTO_working_3-way'!$I32)</f>
        <v>3.7464030418250958</v>
      </c>
      <c r="G33" s="22">
        <f>IF(OR($A33="",$B33="",$C33=""),"",C33*'MPTO_working_3-way'!$I32)</f>
        <v>2.7991590909090913</v>
      </c>
      <c r="H33" s="17">
        <f>IF(OR($A33="",$B33="",$C33=""),"",'MPTO_working_3-way'!E32)</f>
        <v>2.6415869609879699</v>
      </c>
      <c r="I33" s="21">
        <f>IF(OR($A33="",$B33="",$C33=""),"",'MPTO_working_3-way'!F32)</f>
        <v>3.8073303941567427</v>
      </c>
      <c r="J33" s="22">
        <f>IF(OR($A33="",$B33="",$C33=""),"",'MPTO_working_3-way'!G32)</f>
        <v>2.787157686842169</v>
      </c>
      <c r="K33" s="17">
        <f>IF(OR($A33="",$B33="",$C33=""),"",'OddsRatio_working_3-way'!H32)</f>
        <v>2.6512708275214214</v>
      </c>
      <c r="L33" s="21">
        <f>IF(OR($A33="",$B33="",$C33=""),"",'OddsRatio_working_3-way'!I32)</f>
        <v>3.7741349902359889</v>
      </c>
      <c r="M33" s="22">
        <f>IF(OR($A33="",$B33="",$C33=""),"",'OddsRatio_working_3-way'!J32)</f>
        <v>2.7943809659066119</v>
      </c>
      <c r="N33" s="23">
        <f t="shared" si="16"/>
        <v>37.582715588285446</v>
      </c>
      <c r="O33" s="24">
        <f t="shared" si="17"/>
        <v>26.692269593952723</v>
      </c>
      <c r="P33" s="24">
        <f t="shared" si="18"/>
        <v>35.725014817761824</v>
      </c>
      <c r="Q33" t="s">
        <v>143</v>
      </c>
      <c r="R33" t="s">
        <v>142</v>
      </c>
      <c r="S33" s="48" t="s">
        <v>154</v>
      </c>
      <c r="T33" s="35">
        <v>100</v>
      </c>
      <c r="U33" s="35">
        <f t="shared" si="19"/>
        <v>42.528735632183903</v>
      </c>
      <c r="V33" s="35">
        <f t="shared" si="20"/>
        <v>74.093264248704671</v>
      </c>
      <c r="W33" s="35">
        <f t="shared" si="21"/>
        <v>80.276134122287957</v>
      </c>
      <c r="X33" s="35">
        <f t="shared" si="22"/>
        <v>45.630601629007373</v>
      </c>
      <c r="Y33" s="35">
        <f t="shared" si="23"/>
        <v>77.195130245528119</v>
      </c>
      <c r="Z33" s="35">
        <f t="shared" si="24"/>
        <v>83.378000119111434</v>
      </c>
      <c r="AA33" s="35">
        <f t="shared" si="25"/>
        <v>-3.1018659968234701</v>
      </c>
      <c r="AB33" s="35">
        <f t="shared" si="26"/>
        <v>-3.1018659968234488</v>
      </c>
      <c r="AC33" s="35">
        <f t="shared" si="27"/>
        <v>-3.1018659968234772</v>
      </c>
      <c r="AF33">
        <v>1.85</v>
      </c>
      <c r="AG33">
        <v>1.97</v>
      </c>
      <c r="AJ33" t="s">
        <v>153</v>
      </c>
    </row>
    <row r="34" spans="1:36" ht="15" x14ac:dyDescent="0.25">
      <c r="A34">
        <v>1.74</v>
      </c>
      <c r="B34">
        <v>3.86</v>
      </c>
      <c r="C34">
        <v>5.07</v>
      </c>
      <c r="D34" s="20">
        <f t="shared" si="3"/>
        <v>3.1018659968234497E-2</v>
      </c>
      <c r="E34" s="17">
        <f>IF(OR($A34="",$B34="",$C34=""),"",A34*'MPTO_working_3-way'!$I33)</f>
        <v>1.793972468344728</v>
      </c>
      <c r="F34" s="21">
        <f>IF(OR($A34="",$B34="",$C34=""),"",B34*'MPTO_working_3-way'!$I33)</f>
        <v>3.9797320274773851</v>
      </c>
      <c r="G34" s="22">
        <f>IF(OR($A34="",$B34="",$C34=""),"",C34*'MPTO_working_3-way'!$I33)</f>
        <v>5.2272646060389496</v>
      </c>
      <c r="H34" s="17">
        <f>IF(OR($A34="",$B34="",$C34=""),"",'MPTO_working_3-way'!E33)</f>
        <v>1.7718775347177631</v>
      </c>
      <c r="I34" s="21">
        <f>IF(OR($A34="",$B34="",$C34=""),"",'MPTO_working_3-way'!F33)</f>
        <v>4.0204592456228756</v>
      </c>
      <c r="J34" s="22">
        <f>IF(OR($A34="",$B34="",$C34=""),"",'MPTO_working_3-way'!G33)</f>
        <v>5.3504803972649997</v>
      </c>
      <c r="K34" s="17">
        <f>IF(OR($A34="",$B34="",$C34=""),"",'OddsRatio_working_3-way'!H33)</f>
        <v>1.7799000338293398</v>
      </c>
      <c r="L34" s="21">
        <f>IF(OR($A34="",$B34="",$C34=""),"",'OddsRatio_working_3-way'!I33)</f>
        <v>4.014208238853934</v>
      </c>
      <c r="M34" s="22">
        <f>IF(OR($A34="",$B34="",$C34=""),"",'OddsRatio_working_3-way'!J33)</f>
        <v>5.2894501860613685</v>
      </c>
      <c r="N34" s="23">
        <f t="shared" si="16"/>
        <v>55.742215538161808</v>
      </c>
      <c r="O34" s="24">
        <f t="shared" si="17"/>
        <v>25.127319957616983</v>
      </c>
      <c r="P34" s="24">
        <f t="shared" si="18"/>
        <v>19.130464504221212</v>
      </c>
      <c r="Q34" t="s">
        <v>115</v>
      </c>
      <c r="R34" t="s">
        <v>145</v>
      </c>
      <c r="S34" s="48" t="s">
        <v>155</v>
      </c>
      <c r="T34" s="35">
        <v>100</v>
      </c>
      <c r="U34" s="35">
        <f t="shared" si="19"/>
        <v>62.825278810408925</v>
      </c>
      <c r="V34" s="35">
        <f t="shared" si="20"/>
        <v>70.149253731343279</v>
      </c>
      <c r="W34" s="35">
        <f t="shared" si="21"/>
        <v>64.285714285714292</v>
      </c>
      <c r="X34" s="35">
        <f t="shared" si="22"/>
        <v>65.565031982942429</v>
      </c>
      <c r="Y34" s="35">
        <f t="shared" si="23"/>
        <v>72.88900690387679</v>
      </c>
      <c r="Z34" s="35">
        <f t="shared" si="24"/>
        <v>67.025467458247803</v>
      </c>
      <c r="AA34" s="35">
        <f t="shared" si="25"/>
        <v>-2.7397531725335043</v>
      </c>
      <c r="AB34" s="35">
        <f t="shared" si="26"/>
        <v>-2.7397531725335114</v>
      </c>
      <c r="AC34" s="35">
        <f t="shared" si="27"/>
        <v>-2.7397531725335114</v>
      </c>
      <c r="AF34">
        <v>1.98</v>
      </c>
      <c r="AG34">
        <v>1.93</v>
      </c>
      <c r="AJ34" t="s">
        <v>149</v>
      </c>
    </row>
    <row r="35" spans="1:36" s="35" customFormat="1" ht="15" x14ac:dyDescent="0.25">
      <c r="A35">
        <v>2.69</v>
      </c>
      <c r="B35">
        <v>3.35</v>
      </c>
      <c r="C35">
        <v>2.8</v>
      </c>
      <c r="D35" s="20">
        <f t="shared" si="3"/>
        <v>2.7397531725335211E-2</v>
      </c>
      <c r="E35" s="17">
        <f>IF(OR($A35="",$B35="",$C35=""),"",A35*'MPTO_working_3-way'!$I34)</f>
        <v>2.7636993603411515</v>
      </c>
      <c r="F35" s="21">
        <f>IF(OR($A35="",$B35="",$C35=""),"",B35*'MPTO_working_3-way'!$I34)</f>
        <v>3.4417817312798729</v>
      </c>
      <c r="G35" s="22">
        <f>IF(OR($A35="",$B35="",$C35=""),"",C35*'MPTO_working_3-way'!$I34)</f>
        <v>2.8767130888309382</v>
      </c>
      <c r="H35" s="17">
        <f>IF(OR($A35="",$B35="",$C35=""),"",'MPTO_working_3-way'!E34)</f>
        <v>2.7577480900734828</v>
      </c>
      <c r="I35" s="21">
        <f>IF(OR($A35="",$B35="",$C35=""),"",'MPTO_working_3-way'!F34)</f>
        <v>3.4557241140029316</v>
      </c>
      <c r="J35" s="22">
        <f>IF(OR($A35="",$B35="",$C35=""),"",'MPTO_working_3-way'!G34)</f>
        <v>2.8734777855385829</v>
      </c>
      <c r="K35" s="17">
        <f>IF(OR($A35="",$B35="",$C35=""),"",'OddsRatio_working_3-way'!H34)</f>
        <v>2.7607361478386085</v>
      </c>
      <c r="L35" s="21">
        <f>IF(OR($A35="",$B35="",$C35=""),"",'OddsRatio_working_3-way'!I34)</f>
        <v>3.4483609156335695</v>
      </c>
      <c r="M35" s="22">
        <f>IF(OR($A35="",$B35="",$C35=""),"",'OddsRatio_working_3-way'!J34)</f>
        <v>2.8753402758044357</v>
      </c>
      <c r="N35" s="23">
        <f t="shared" si="16"/>
        <v>36.183385731093409</v>
      </c>
      <c r="O35" s="24">
        <f t="shared" si="17"/>
        <v>29.054718691534703</v>
      </c>
      <c r="P35" s="24">
        <f t="shared" si="18"/>
        <v>34.761895577371881</v>
      </c>
      <c r="Q35" t="s">
        <v>147</v>
      </c>
      <c r="R35" t="s">
        <v>121</v>
      </c>
      <c r="S35" s="48" t="s">
        <v>155</v>
      </c>
      <c r="T35" s="35">
        <v>100</v>
      </c>
      <c r="U35" s="35">
        <f t="shared" si="19"/>
        <v>40.119760479041922</v>
      </c>
      <c r="V35" s="35">
        <f t="shared" si="20"/>
        <v>73.262032085561486</v>
      </c>
      <c r="W35" s="35">
        <f t="shared" si="21"/>
        <v>83.55263157894737</v>
      </c>
      <c r="X35" s="35">
        <f t="shared" si="22"/>
        <v>43.185336335491129</v>
      </c>
      <c r="Y35" s="35">
        <f t="shared" si="23"/>
        <v>76.327607942010729</v>
      </c>
      <c r="Z35" s="35">
        <f t="shared" si="24"/>
        <v>86.618207435396585</v>
      </c>
      <c r="AA35" s="35">
        <f t="shared" si="25"/>
        <v>-3.0655758564492075</v>
      </c>
      <c r="AB35" s="35">
        <f t="shared" si="26"/>
        <v>-3.065575856449243</v>
      </c>
      <c r="AC35" s="35">
        <f t="shared" si="27"/>
        <v>-3.0655758564492146</v>
      </c>
      <c r="AD35" s="36"/>
      <c r="AE35" s="36"/>
      <c r="AF35">
        <v>2.21</v>
      </c>
      <c r="AG35">
        <v>1.74</v>
      </c>
      <c r="AH35" s="36"/>
      <c r="AI35" s="36"/>
      <c r="AJ35" t="s">
        <v>149</v>
      </c>
    </row>
    <row r="36" spans="1:36" ht="15" x14ac:dyDescent="0.25">
      <c r="A36">
        <v>1.67</v>
      </c>
      <c r="B36">
        <v>3.74</v>
      </c>
      <c r="C36">
        <v>6.08</v>
      </c>
      <c r="D36" s="20">
        <f t="shared" si="3"/>
        <v>3.0655758564492208E-2</v>
      </c>
      <c r="E36" s="17">
        <f>IF(OR($A36="",$B36="",$C36=""),"",A36*'MPTO_working_3-way'!$I35)</f>
        <v>1.721195116802702</v>
      </c>
      <c r="F36" s="21">
        <f>IF(OR($A36="",$B36="",$C36=""),"",B36*'MPTO_working_3-way'!$I35)</f>
        <v>3.854652537031201</v>
      </c>
      <c r="G36" s="22">
        <f>IF(OR($A36="",$B36="",$C36=""),"",C36*'MPTO_working_3-way'!$I35)</f>
        <v>6.266387012072113</v>
      </c>
      <c r="H36" s="17">
        <f>IF(OR($A36="",$B36="",$C36=""),"",'MPTO_working_3-way'!E35)</f>
        <v>1.6989933883206989</v>
      </c>
      <c r="I36" s="21">
        <f>IF(OR($A36="",$B36="",$C36=""),"",'MPTO_working_3-way'!F35)</f>
        <v>3.8886131199101714</v>
      </c>
      <c r="J36" s="22">
        <f>IF(OR($A36="",$B36="",$C36=""),"",'MPTO_working_3-way'!G35)</f>
        <v>6.4827679138036061</v>
      </c>
      <c r="K36" s="17">
        <f>IF(OR($A36="",$B36="",$C36=""),"",'OddsRatio_working_3-way'!H35)</f>
        <v>1.7070314038993242</v>
      </c>
      <c r="L36" s="21">
        <f>IF(OR($A36="",$B36="",$C36=""),"",'OddsRatio_working_3-way'!I35)</f>
        <v>3.89144186072261</v>
      </c>
      <c r="M36" s="22">
        <f>IF(OR($A36="",$B36="",$C36=""),"",'OddsRatio_working_3-way'!J35)</f>
        <v>6.3607754206098006</v>
      </c>
      <c r="N36" s="23">
        <f t="shared" si="16"/>
        <v>58.099165529681699</v>
      </c>
      <c r="O36" s="24">
        <f t="shared" si="17"/>
        <v>25.942675517264284</v>
      </c>
      <c r="P36" s="24">
        <f t="shared" si="18"/>
        <v>15.958158953054017</v>
      </c>
      <c r="Q36" t="s">
        <v>117</v>
      </c>
      <c r="R36" t="s">
        <v>123</v>
      </c>
      <c r="S36" s="48" t="s">
        <v>155</v>
      </c>
      <c r="T36" s="35">
        <v>100</v>
      </c>
      <c r="U36" s="35">
        <f t="shared" si="19"/>
        <v>63.235294117647051</v>
      </c>
      <c r="V36" s="35">
        <f t="shared" si="20"/>
        <v>67.948717948717942</v>
      </c>
      <c r="W36" s="35">
        <f t="shared" si="21"/>
        <v>66.101694915254228</v>
      </c>
      <c r="X36" s="35">
        <f t="shared" si="22"/>
        <v>65.949587136027816</v>
      </c>
      <c r="Y36" s="35">
        <f t="shared" si="23"/>
        <v>70.6630109670987</v>
      </c>
      <c r="Z36" s="35">
        <f t="shared" si="24"/>
        <v>68.815987933634986</v>
      </c>
      <c r="AA36" s="35">
        <f t="shared" si="25"/>
        <v>-2.714293018380765</v>
      </c>
      <c r="AB36" s="35">
        <f t="shared" si="26"/>
        <v>-2.7142930183807579</v>
      </c>
      <c r="AC36" s="35">
        <f t="shared" si="27"/>
        <v>-2.7142930183807579</v>
      </c>
      <c r="AF36">
        <v>2.0499999999999998</v>
      </c>
      <c r="AG36">
        <v>1.86</v>
      </c>
      <c r="AJ36" t="s">
        <v>149</v>
      </c>
    </row>
    <row r="37" spans="1:36" ht="15" x14ac:dyDescent="0.25">
      <c r="A37">
        <v>2.72</v>
      </c>
      <c r="B37">
        <v>3.12</v>
      </c>
      <c r="C37">
        <v>2.95</v>
      </c>
      <c r="D37" s="20">
        <f t="shared" si="3"/>
        <v>2.7142930183807534E-2</v>
      </c>
      <c r="E37" s="17">
        <f>IF(OR($A37="",$B37="",$C37=""),"",A37*'MPTO_working_3-way'!$I36)</f>
        <v>2.7938287700999567</v>
      </c>
      <c r="F37" s="21">
        <f>IF(OR($A37="",$B37="",$C37=""),"",B37*'MPTO_working_3-way'!$I36)</f>
        <v>3.2046859421734797</v>
      </c>
      <c r="G37" s="22">
        <f>IF(OR($A37="",$B37="",$C37=""),"",C37*'MPTO_working_3-way'!$I36)</f>
        <v>3.0300716440422324</v>
      </c>
      <c r="H37" s="17">
        <f>IF(OR($A37="",$B37="",$C37=""),"",'MPTO_working_3-way'!E36)</f>
        <v>2.7886269663989354</v>
      </c>
      <c r="I37" s="21">
        <f>IF(OR($A37="",$B37="",$C37=""),"",'MPTO_working_3-way'!F36)</f>
        <v>3.2106317927812698</v>
      </c>
      <c r="J37" s="22">
        <f>IF(OR($A37="",$B37="",$C37=""),"",'MPTO_working_3-way'!G36)</f>
        <v>3.0308962827607142</v>
      </c>
      <c r="K37" s="17">
        <f>IF(OR($A37="",$B37="",$C37=""),"",'OddsRatio_working_3-way'!H36)</f>
        <v>2.7911126531868646</v>
      </c>
      <c r="L37" s="21">
        <f>IF(OR($A37="",$B37="",$C37=""),"",'OddsRatio_working_3-way'!I36)</f>
        <v>3.207650479509391</v>
      </c>
      <c r="M37" s="22">
        <f>IF(OR($A37="",$B37="",$C37=""),"",'OddsRatio_working_3-way'!J36)</f>
        <v>3.0306219033223178</v>
      </c>
      <c r="N37" s="23">
        <f t="shared" si="16"/>
        <v>35.79317425255887</v>
      </c>
      <c r="O37" s="24">
        <f t="shared" si="17"/>
        <v>31.20430575864107</v>
      </c>
      <c r="P37" s="24">
        <f t="shared" si="18"/>
        <v>33.002519988800053</v>
      </c>
      <c r="Q37" t="s">
        <v>120</v>
      </c>
      <c r="R37" t="s">
        <v>109</v>
      </c>
      <c r="S37" s="48" t="s">
        <v>155</v>
      </c>
      <c r="T37" s="35">
        <v>100</v>
      </c>
      <c r="U37" s="35">
        <f t="shared" si="19"/>
        <v>48.979591836734699</v>
      </c>
      <c r="V37" s="35">
        <f t="shared" si="20"/>
        <v>72.602739726027394</v>
      </c>
      <c r="W37" s="35">
        <f t="shared" si="21"/>
        <v>75.490196078431367</v>
      </c>
      <c r="X37" s="35">
        <f t="shared" si="22"/>
        <v>51.907064195541231</v>
      </c>
      <c r="Y37" s="35">
        <f t="shared" si="23"/>
        <v>75.530212084833934</v>
      </c>
      <c r="Z37" s="35">
        <f t="shared" si="24"/>
        <v>78.417668437237907</v>
      </c>
      <c r="AA37" s="35">
        <f t="shared" si="25"/>
        <v>-2.9274723588065328</v>
      </c>
      <c r="AB37" s="35">
        <f t="shared" si="26"/>
        <v>-2.9274723588065399</v>
      </c>
      <c r="AC37" s="35">
        <f t="shared" si="27"/>
        <v>-2.9274723588065399</v>
      </c>
      <c r="AF37">
        <v>2.2799999999999998</v>
      </c>
      <c r="AG37">
        <v>1.69</v>
      </c>
      <c r="AJ37" t="s">
        <v>149</v>
      </c>
    </row>
    <row r="38" spans="1:36" ht="15" x14ac:dyDescent="0.25">
      <c r="A38">
        <v>1.96</v>
      </c>
      <c r="B38">
        <v>3.65</v>
      </c>
      <c r="C38">
        <v>4.08</v>
      </c>
      <c r="D38" s="20">
        <f t="shared" si="3"/>
        <v>2.9274723588065266E-2</v>
      </c>
      <c r="E38" s="17">
        <f>IF(OR($A38="",$B38="",$C38=""),"",A38*'MPTO_working_3-way'!$I37)</f>
        <v>2.0173784582326078</v>
      </c>
      <c r="F38" s="21">
        <f>IF(OR($A38="",$B38="",$C38=""),"",B38*'MPTO_working_3-way'!$I37)</f>
        <v>3.7568527410964383</v>
      </c>
      <c r="G38" s="22">
        <f>IF(OR($A38="",$B38="",$C38=""),"",C38*'MPTO_working_3-way'!$I37)</f>
        <v>4.1994408722393066</v>
      </c>
      <c r="H38" s="17">
        <f>IF(OR($A38="",$B38="",$C38=""),"",'MPTO_working_3-way'!E37)</f>
        <v>1.9982182270263558</v>
      </c>
      <c r="I38" s="21">
        <f>IF(OR($A38="",$B38="",$C38=""),"",'MPTO_working_3-way'!F37)</f>
        <v>3.784805618276688</v>
      </c>
      <c r="J38" s="22">
        <f>IF(OR($A38="",$B38="",$C38=""),"",'MPTO_working_3-way'!G37)</f>
        <v>4.2491750584252728</v>
      </c>
      <c r="K38" s="17">
        <f>IF(OR($A38="",$B38="",$C38=""),"",'OddsRatio_working_3-way'!H37)</f>
        <v>2.005691300284226</v>
      </c>
      <c r="L38" s="21">
        <f>IF(OR($A38="",$B38="",$C38=""),"",'OddsRatio_working_3-way'!I37)</f>
        <v>3.7761270268262499</v>
      </c>
      <c r="M38" s="22">
        <f>IF(OR($A38="",$B38="",$C38=""),"",'OddsRatio_working_3-way'!J37)</f>
        <v>4.2265929217452261</v>
      </c>
      <c r="N38" s="23">
        <f t="shared" si="16"/>
        <v>49.56928115888001</v>
      </c>
      <c r="O38" s="24">
        <f t="shared" si="17"/>
        <v>26.618024951069806</v>
      </c>
      <c r="P38" s="24">
        <f t="shared" si="18"/>
        <v>23.812693890050195</v>
      </c>
      <c r="Q38" t="s">
        <v>146</v>
      </c>
      <c r="R38" t="s">
        <v>127</v>
      </c>
      <c r="S38" s="48" t="s">
        <v>155</v>
      </c>
      <c r="T38" s="35">
        <v>100</v>
      </c>
      <c r="U38" s="35">
        <f t="shared" si="19"/>
        <v>68.75</v>
      </c>
      <c r="V38" s="35">
        <f t="shared" si="20"/>
        <v>69.512195121951223</v>
      </c>
      <c r="W38" s="35">
        <f t="shared" si="21"/>
        <v>59.016393442622956</v>
      </c>
      <c r="X38" s="35">
        <f t="shared" si="22"/>
        <v>71.471411435425836</v>
      </c>
      <c r="Y38" s="35">
        <f t="shared" si="23"/>
        <v>72.233606557377044</v>
      </c>
      <c r="Z38" s="35">
        <f t="shared" si="24"/>
        <v>61.737804878048784</v>
      </c>
      <c r="AA38" s="35">
        <f t="shared" si="25"/>
        <v>-2.7214114354258356</v>
      </c>
      <c r="AB38" s="35">
        <f t="shared" si="26"/>
        <v>-2.7214114354258214</v>
      </c>
      <c r="AC38" s="35">
        <f t="shared" si="27"/>
        <v>-2.7214114354258285</v>
      </c>
      <c r="AF38">
        <v>2.0299999999999998</v>
      </c>
      <c r="AG38">
        <v>1.88</v>
      </c>
      <c r="AJ38" t="s">
        <v>149</v>
      </c>
    </row>
    <row r="39" spans="1:36" ht="15" x14ac:dyDescent="0.25">
      <c r="A39">
        <v>3.2</v>
      </c>
      <c r="B39">
        <v>3.28</v>
      </c>
      <c r="C39">
        <v>2.44</v>
      </c>
      <c r="D39" s="20">
        <f t="shared" si="3"/>
        <v>2.7214114354258356E-2</v>
      </c>
      <c r="E39" s="17">
        <f>IF(OR($A39="",$B39="",$C39=""),"",A39*'MPTO_working_3-way'!$I38)</f>
        <v>3.2870851659336271</v>
      </c>
      <c r="F39" s="21">
        <f>IF(OR($A39="",$B39="",$C39=""),"",B39*'MPTO_working_3-way'!$I38)</f>
        <v>3.3692622950819673</v>
      </c>
      <c r="G39" s="22">
        <f>IF(OR($A39="",$B39="",$C39=""),"",C39*'MPTO_working_3-way'!$I38)</f>
        <v>2.5064024390243902</v>
      </c>
      <c r="H39" s="17">
        <f>IF(OR($A39="",$B39="",$C39=""),"",'MPTO_working_3-way'!E38)</f>
        <v>3.2956679295009068</v>
      </c>
      <c r="I39" s="21">
        <f>IF(OR($A39="",$B39="",$C39=""),"",'MPTO_working_3-way'!F38)</f>
        <v>3.3805862972036835</v>
      </c>
      <c r="J39" s="22">
        <f>IF(OR($A39="",$B39="",$C39=""),"",'MPTO_working_3-way'!G38)</f>
        <v>2.4952297811311341</v>
      </c>
      <c r="K39" s="17">
        <f>IF(OR($A39="",$B39="",$C39=""),"",'OddsRatio_working_3-way'!H38)</f>
        <v>3.2919922644448332</v>
      </c>
      <c r="L39" s="21">
        <f>IF(OR($A39="",$B39="",$C39=""),"",'OddsRatio_working_3-way'!I38)</f>
        <v>3.3753374376973739</v>
      </c>
      <c r="M39" s="22">
        <f>IF(OR($A39="",$B39="",$C39=""),"",'OddsRatio_working_3-way'!J38)</f>
        <v>2.5002131185457097</v>
      </c>
      <c r="N39" s="23">
        <f t="shared" si="16"/>
        <v>30.422089770100957</v>
      </c>
      <c r="O39" s="24">
        <f t="shared" si="17"/>
        <v>29.680087580586299</v>
      </c>
      <c r="P39" s="24">
        <f t="shared" si="18"/>
        <v>39.897822649312737</v>
      </c>
      <c r="Q39" t="s">
        <v>125</v>
      </c>
      <c r="R39" t="s">
        <v>126</v>
      </c>
      <c r="S39" s="48" t="s">
        <v>155</v>
      </c>
      <c r="T39" s="35">
        <v>100</v>
      </c>
      <c r="U39" s="35">
        <f t="shared" si="19"/>
        <v>54.751131221719454</v>
      </c>
      <c r="V39" s="35">
        <f t="shared" si="20"/>
        <v>69.6048632218845</v>
      </c>
      <c r="W39" s="35">
        <f t="shared" si="21"/>
        <v>72.826086956521735</v>
      </c>
      <c r="X39" s="35">
        <f t="shared" si="22"/>
        <v>57.569049821593765</v>
      </c>
      <c r="Y39" s="35">
        <f t="shared" si="23"/>
        <v>72.422781821758804</v>
      </c>
      <c r="Z39" s="35">
        <f t="shared" si="24"/>
        <v>75.644005556396039</v>
      </c>
      <c r="AA39" s="35">
        <f t="shared" si="25"/>
        <v>-2.8179185998743108</v>
      </c>
      <c r="AB39" s="35">
        <f t="shared" si="26"/>
        <v>-2.8179185998743037</v>
      </c>
      <c r="AC39" s="35">
        <f t="shared" si="27"/>
        <v>-2.8179185998743037</v>
      </c>
      <c r="AF39">
        <v>2.31</v>
      </c>
      <c r="AG39">
        <v>1.68</v>
      </c>
      <c r="AJ39" t="s">
        <v>149</v>
      </c>
    </row>
    <row r="40" spans="1:36" ht="15" x14ac:dyDescent="0.25">
      <c r="A40">
        <v>2.21</v>
      </c>
      <c r="B40">
        <v>3.29</v>
      </c>
      <c r="C40">
        <v>3.68</v>
      </c>
      <c r="D40" s="20">
        <f t="shared" si="3"/>
        <v>2.8179185998743028E-2</v>
      </c>
      <c r="E40" s="17">
        <f>IF(OR($A40="",$B40="",$C40=""),"",A40*'MPTO_working_3-way'!$I39)</f>
        <v>2.2722760010572221</v>
      </c>
      <c r="F40" s="21">
        <f>IF(OR($A40="",$B40="",$C40=""),"",B40*'MPTO_working_3-way'!$I39)</f>
        <v>3.3827095219358645</v>
      </c>
      <c r="G40" s="22">
        <f>IF(OR($A40="",$B40="",$C40=""),"",C40*'MPTO_working_3-way'!$I39)</f>
        <v>3.7836994044753745</v>
      </c>
      <c r="H40" s="17">
        <f>IF(OR($A40="",$B40="",$C40=""),"",'MPTO_working_3-way'!E39)</f>
        <v>2.2568491806534552</v>
      </c>
      <c r="I40" s="21">
        <f>IF(OR($A40="",$B40="",$C40=""),"",'MPTO_working_3-way'!F39)</f>
        <v>3.3949136058025045</v>
      </c>
      <c r="J40" s="22">
        <f>IF(OR($A40="",$B40="",$C40=""),"",'MPTO_working_3-way'!G39)</f>
        <v>3.8117590477518286</v>
      </c>
      <c r="K40" s="17">
        <f>IF(OR($A40="",$B40="",$C40=""),"",'OddsRatio_working_3-way'!H39)</f>
        <v>2.2633677605654365</v>
      </c>
      <c r="L40" s="21">
        <f>IF(OR($A40="",$B40="",$C40=""),"",'OddsRatio_working_3-way'!I39)</f>
        <v>3.3910017947891316</v>
      </c>
      <c r="M40" s="22">
        <f>IF(OR($A40="",$B40="",$C40=""),"",'OddsRatio_working_3-way'!J39)</f>
        <v>3.7982029738143552</v>
      </c>
      <c r="N40" s="23">
        <f t="shared" si="16"/>
        <v>44.008738354615808</v>
      </c>
      <c r="O40" s="24">
        <f t="shared" si="17"/>
        <v>29.562100840030681</v>
      </c>
      <c r="P40" s="24">
        <f t="shared" si="18"/>
        <v>26.429160805353511</v>
      </c>
      <c r="Q40" t="s">
        <v>133</v>
      </c>
      <c r="R40" t="s">
        <v>135</v>
      </c>
      <c r="S40" s="48" t="s">
        <v>155</v>
      </c>
      <c r="T40" s="35">
        <v>100</v>
      </c>
      <c r="U40" s="35">
        <f t="shared" si="19"/>
        <v>40.119760479041922</v>
      </c>
      <c r="V40" s="35">
        <f t="shared" si="20"/>
        <v>71.098265895953759</v>
      </c>
      <c r="W40" s="35">
        <f t="shared" si="21"/>
        <v>77.375565610859724</v>
      </c>
      <c r="X40" s="35">
        <f t="shared" si="22"/>
        <v>51.526168493186518</v>
      </c>
      <c r="Y40" s="35">
        <f t="shared" si="23"/>
        <v>82.504673910098361</v>
      </c>
      <c r="Z40" s="35">
        <f t="shared" si="24"/>
        <v>88.781973625004326</v>
      </c>
      <c r="AA40" s="35">
        <f t="shared" si="25"/>
        <v>-11.406408014144596</v>
      </c>
      <c r="AB40" s="35">
        <f t="shared" si="26"/>
        <v>-11.406408014144603</v>
      </c>
      <c r="AC40" s="35">
        <f t="shared" si="27"/>
        <v>-11.406408014144603</v>
      </c>
      <c r="AF40">
        <v>2.38</v>
      </c>
      <c r="AG40">
        <v>1.63</v>
      </c>
      <c r="AJ40" t="s">
        <v>151</v>
      </c>
    </row>
    <row r="41" spans="1:36" s="35" customFormat="1" ht="15" x14ac:dyDescent="0.25">
      <c r="A41">
        <v>1.67</v>
      </c>
      <c r="B41">
        <v>3.46</v>
      </c>
      <c r="C41">
        <v>4.42</v>
      </c>
      <c r="D41" s="20">
        <f t="shared" si="3"/>
        <v>0.11406408014144609</v>
      </c>
      <c r="E41" s="17">
        <f>IF(OR($A41="",$B41="",$C41=""),"",A41*'MPTO_working_3-way'!$I40)</f>
        <v>1.8604870138362148</v>
      </c>
      <c r="F41" s="21">
        <f>IF(OR($A41="",$B41="",$C41=""),"",B41*'MPTO_working_3-way'!$I40)</f>
        <v>3.8546617172894035</v>
      </c>
      <c r="G41" s="22">
        <f>IF(OR($A41="",$B41="",$C41=""),"",C41*'MPTO_working_3-way'!$I40)</f>
        <v>4.9241632342251913</v>
      </c>
      <c r="H41" s="17">
        <f>IF(OR($A41="",$B41="",$C41=""),"",'MPTO_working_3-way'!E40)</f>
        <v>1.7832272086561318</v>
      </c>
      <c r="I41" s="21">
        <f>IF(OR($A41="",$B41="",$C41=""),"",'MPTO_working_3-way'!F40)</f>
        <v>3.9841275387857262</v>
      </c>
      <c r="J41" s="22">
        <f>IF(OR($A41="",$B41="",$C41=""),"",'MPTO_working_3-way'!G40)</f>
        <v>5.3128474513370518</v>
      </c>
      <c r="K41" s="17">
        <f>IF(OR($A41="",$B41="",$C41=""),"",'OddsRatio_working_3-way'!H40)</f>
        <v>1.8084650192245588</v>
      </c>
      <c r="L41" s="21">
        <f>IF(OR($A41="",$B41="",$C41=""),"",'OddsRatio_working_3-way'!I40)</f>
        <v>3.9683939511827084</v>
      </c>
      <c r="M41" s="22">
        <f>IF(OR($A41="",$B41="",$C41=""),"",'OddsRatio_working_3-way'!J40)</f>
        <v>5.1267915906686445</v>
      </c>
      <c r="N41" s="23">
        <f t="shared" si="16"/>
        <v>53.749367373334081</v>
      </c>
      <c r="O41" s="24">
        <f t="shared" si="17"/>
        <v>25.942613732216159</v>
      </c>
      <c r="P41" s="24">
        <f t="shared" si="18"/>
        <v>20.308018894449756</v>
      </c>
      <c r="Q41" t="s">
        <v>144</v>
      </c>
      <c r="R41" t="s">
        <v>141</v>
      </c>
      <c r="S41" s="48" t="s">
        <v>155</v>
      </c>
      <c r="T41" s="35">
        <v>100</v>
      </c>
      <c r="U41" s="35" t="e">
        <f t="shared" si="19"/>
        <v>#DIV/0!</v>
      </c>
      <c r="V41" s="35" t="e">
        <f t="shared" si="20"/>
        <v>#DIV/0!</v>
      </c>
      <c r="W41" s="35" t="e">
        <f t="shared" si="21"/>
        <v>#DIV/0!</v>
      </c>
      <c r="X41" s="35" t="e">
        <f t="shared" si="22"/>
        <v>#DIV/0!</v>
      </c>
      <c r="Y41" s="35" t="e">
        <f t="shared" si="23"/>
        <v>#DIV/0!</v>
      </c>
      <c r="Z41" s="35" t="e">
        <f t="shared" si="24"/>
        <v>#DIV/0!</v>
      </c>
      <c r="AA41" s="35" t="e">
        <f t="shared" si="25"/>
        <v>#DIV/0!</v>
      </c>
      <c r="AB41" s="35" t="e">
        <f t="shared" si="26"/>
        <v>#DIV/0!</v>
      </c>
      <c r="AC41" s="35" t="e">
        <f t="shared" si="27"/>
        <v>#DIV/0!</v>
      </c>
      <c r="AD41" s="36"/>
      <c r="AE41" s="36"/>
      <c r="AF41">
        <v>1.66</v>
      </c>
      <c r="AG41">
        <v>2.06</v>
      </c>
      <c r="AH41" s="36"/>
      <c r="AI41" s="36"/>
      <c r="AJ41" t="s">
        <v>153</v>
      </c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4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48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48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48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48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48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48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48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2022-10-04T16:25:43Z</dcterms:modified>
</cp:coreProperties>
</file>